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werlinkcomau.sharepoint.com/sites/RevenueReset-Opex/Shared Documents/Revenue Proposal - Jan 2026/Models/"/>
    </mc:Choice>
  </mc:AlternateContent>
  <xr:revisionPtr revIDLastSave="64" documentId="8_{6CDAA8C5-DBDF-4BBC-A83B-E40B76CBA48F}" xr6:coauthVersionLast="47" xr6:coauthVersionMax="47" xr10:uidLastSave="{ACE83A0E-0870-4B94-948D-24893F57651A}"/>
  <bookViews>
    <workbookView xWindow="-28920" yWindow="-120" windowWidth="29040" windowHeight="15225" xr2:uid="{5C9BBE56-5A16-4638-B25D-7970F03B1666}"/>
  </bookViews>
  <sheets>
    <sheet name="Final decision" sheetId="1" r:id="rId1"/>
  </sheets>
  <definedNames>
    <definedName name="CRCP_y1">#REF!</definedName>
    <definedName name="CRCP_y2">#REF!</definedName>
    <definedName name="CRCP_y3">#REF!</definedName>
    <definedName name="CRCP_y4">#REF!</definedName>
    <definedName name="CRCP_y5">#REF!</definedName>
    <definedName name="dms_DollarReal">#REF!</definedName>
    <definedName name="dms_PRCP_BaseYear" localSheetId="0">'Final decision'!$C$13</definedName>
    <definedName name="dms_RPTMonth">#REF!</definedName>
    <definedName name="PRCP_y1">#REF!</definedName>
    <definedName name="PRCP_y5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C18" i="1" l="1"/>
  <c r="K18" i="1" l="1"/>
  <c r="K32" i="1"/>
  <c r="C32" i="1"/>
  <c r="B36" i="1"/>
  <c r="B35" i="1"/>
  <c r="H41" i="1"/>
  <c r="G41" i="1"/>
  <c r="F41" i="1"/>
  <c r="G27" i="1"/>
  <c r="F27" i="1"/>
  <c r="C27" i="1"/>
  <c r="N6" i="1"/>
  <c r="M7" i="1" s="1"/>
  <c r="M6" i="1"/>
  <c r="L6" i="1"/>
  <c r="K6" i="1"/>
  <c r="J6" i="1"/>
  <c r="I6" i="1"/>
  <c r="H6" i="1"/>
  <c r="G6" i="1"/>
  <c r="F6" i="1"/>
  <c r="E6" i="1"/>
  <c r="L7" i="1" l="1"/>
  <c r="K7" i="1" s="1"/>
  <c r="J7" i="1" s="1"/>
  <c r="I7" i="1" s="1"/>
  <c r="H7" i="1" s="1"/>
  <c r="G7" i="1" s="1"/>
  <c r="F7" i="1" s="1"/>
  <c r="E7" i="1" s="1"/>
  <c r="D7" i="1" s="1"/>
  <c r="P35" i="1"/>
  <c r="P38" i="1"/>
  <c r="P40" i="1"/>
  <c r="P39" i="1"/>
  <c r="P37" i="1"/>
  <c r="P36" i="1"/>
  <c r="P33" i="1"/>
  <c r="E27" i="1"/>
  <c r="C41" i="1"/>
  <c r="D41" i="1"/>
  <c r="E41" i="1"/>
  <c r="H27" i="1"/>
  <c r="I27" i="1"/>
  <c r="D27" i="1"/>
  <c r="O40" i="1" l="1"/>
  <c r="O33" i="1"/>
  <c r="O38" i="1"/>
  <c r="O35" i="1"/>
  <c r="P41" i="1"/>
  <c r="O39" i="1"/>
  <c r="O37" i="1"/>
  <c r="O36" i="1"/>
  <c r="O41" i="1" l="1"/>
  <c r="N33" i="1"/>
  <c r="N39" i="1"/>
  <c r="N37" i="1"/>
  <c r="N36" i="1"/>
  <c r="N35" i="1"/>
  <c r="N40" i="1"/>
  <c r="N38" i="1"/>
  <c r="M40" i="1" l="1"/>
  <c r="M38" i="1"/>
  <c r="M35" i="1"/>
  <c r="M37" i="1"/>
  <c r="M33" i="1"/>
  <c r="M36" i="1"/>
  <c r="M39" i="1"/>
  <c r="N41" i="1"/>
  <c r="Q25" i="1" l="1"/>
  <c r="P24" i="1"/>
  <c r="O23" i="1"/>
  <c r="Q26" i="1"/>
  <c r="P25" i="1"/>
  <c r="O24" i="1"/>
  <c r="N23" i="1"/>
  <c r="L36" i="1"/>
  <c r="O22" i="1"/>
  <c r="P26" i="1"/>
  <c r="O25" i="1"/>
  <c r="N24" i="1"/>
  <c r="M23" i="1"/>
  <c r="L37" i="1"/>
  <c r="P23" i="1"/>
  <c r="L40" i="1"/>
  <c r="L38" i="1"/>
  <c r="O26" i="1"/>
  <c r="N25" i="1"/>
  <c r="M24" i="1"/>
  <c r="L35" i="1"/>
  <c r="N26" i="1"/>
  <c r="M25" i="1"/>
  <c r="P21" i="1"/>
  <c r="N19" i="1"/>
  <c r="M21" i="1"/>
  <c r="M26" i="1"/>
  <c r="L39" i="1"/>
  <c r="Q24" i="1"/>
  <c r="Q23" i="1"/>
  <c r="N22" i="1"/>
  <c r="Q19" i="1"/>
  <c r="O19" i="1"/>
  <c r="M22" i="1"/>
  <c r="Q22" i="1"/>
  <c r="N21" i="1"/>
  <c r="L33" i="1"/>
  <c r="P19" i="1"/>
  <c r="P22" i="1"/>
  <c r="Q21" i="1"/>
  <c r="M19" i="1"/>
  <c r="O21" i="1"/>
  <c r="M41" i="1"/>
  <c r="O27" i="1" l="1"/>
  <c r="P27" i="1"/>
  <c r="L41" i="1"/>
  <c r="M27" i="1"/>
  <c r="N27" i="1"/>
  <c r="Q27" i="1"/>
  <c r="N44" i="1" l="1"/>
  <c r="S51" i="1" s="1"/>
  <c r="P44" i="1"/>
  <c r="Q53" i="1" s="1"/>
  <c r="O44" i="1"/>
  <c r="L23" i="1"/>
  <c r="L24" i="1"/>
  <c r="K23" i="1"/>
  <c r="L25" i="1"/>
  <c r="K24" i="1"/>
  <c r="L26" i="1"/>
  <c r="K25" i="1"/>
  <c r="K26" i="1"/>
  <c r="K19" i="1"/>
  <c r="L21" i="1"/>
  <c r="K22" i="1"/>
  <c r="K21" i="1"/>
  <c r="L22" i="1"/>
  <c r="L19" i="1"/>
  <c r="O51" i="1" l="1"/>
  <c r="P51" i="1"/>
  <c r="Q51" i="1"/>
  <c r="R51" i="1"/>
  <c r="T53" i="1"/>
  <c r="R53" i="1"/>
  <c r="S53" i="1"/>
  <c r="U53" i="1"/>
  <c r="L27" i="1"/>
  <c r="R52" i="1"/>
  <c r="Q52" i="1"/>
  <c r="P52" i="1"/>
  <c r="S52" i="1"/>
  <c r="T52" i="1"/>
  <c r="K27" i="1"/>
  <c r="Q41" i="1" l="1"/>
  <c r="Q44" i="1" s="1"/>
  <c r="R54" i="1" l="1"/>
  <c r="V54" i="1"/>
  <c r="V55" i="1" s="1"/>
  <c r="V57" i="1" s="1"/>
  <c r="S54" i="1"/>
  <c r="S55" i="1" s="1"/>
  <c r="S57" i="1" s="1"/>
  <c r="T54" i="1"/>
  <c r="T55" i="1" s="1"/>
  <c r="T57" i="1" s="1"/>
  <c r="U54" i="1"/>
  <c r="U55" i="1" s="1"/>
  <c r="U57" i="1" s="1"/>
  <c r="K35" i="1" l="1"/>
  <c r="K39" i="1"/>
  <c r="K36" i="1"/>
  <c r="K37" i="1"/>
  <c r="K33" i="1"/>
  <c r="K38" i="1"/>
  <c r="K40" i="1"/>
  <c r="K41" i="1" l="1"/>
  <c r="M44" i="1" s="1"/>
  <c r="O50" i="1" l="1"/>
  <c r="R50" i="1"/>
  <c r="R55" i="1" s="1"/>
  <c r="P50" i="1"/>
  <c r="Q50" i="1"/>
  <c r="N50" i="1"/>
  <c r="R57" i="1" l="1"/>
  <c r="W57" i="1" s="1"/>
  <c r="W55" i="1"/>
</calcChain>
</file>

<file path=xl/sharedStrings.xml><?xml version="1.0" encoding="utf-8"?>
<sst xmlns="http://schemas.openxmlformats.org/spreadsheetml/2006/main" count="102" uniqueCount="57">
  <si>
    <t>Actual and estimated inflation</t>
  </si>
  <si>
    <t>Actual</t>
  </si>
  <si>
    <t>Estimate</t>
  </si>
  <si>
    <t>ABS CPI index - June</t>
  </si>
  <si>
    <t xml:space="preserve">Inflation rate (per cent) </t>
  </si>
  <si>
    <t>7.5.1 -  The carryover amounts that arise from applying the EBSS during the current regulatory control period</t>
  </si>
  <si>
    <t>Base year used to forecast opex for the current period (drop down menu)</t>
  </si>
  <si>
    <t>2018-19</t>
  </si>
  <si>
    <t>7.5.1.1 - Opex allowance applicable to EBSS (EBSS target)</t>
  </si>
  <si>
    <t>Previous period</t>
  </si>
  <si>
    <t>Current regulatory control period</t>
  </si>
  <si>
    <t>Total opex allowance</t>
  </si>
  <si>
    <t xml:space="preserve">Approved excludable costs - allowance </t>
  </si>
  <si>
    <t>Debt raising costs</t>
  </si>
  <si>
    <t>Network support costs</t>
  </si>
  <si>
    <t>Excluded cost category 3</t>
  </si>
  <si>
    <t>Capitalisation policy changes</t>
  </si>
  <si>
    <t>Approved opex, pass throughs and contingent projects</t>
  </si>
  <si>
    <t xml:space="preserve">Other adjustments or exclusions required by the EBSS </t>
  </si>
  <si>
    <t>Forecast opex for EBSS purposes</t>
  </si>
  <si>
    <t>7.5.1.2 - Actual and estimated opex applicable to EBSS</t>
  </si>
  <si>
    <t xml:space="preserve">$m, Actual </t>
  </si>
  <si>
    <t xml:space="preserve">Total opex </t>
  </si>
  <si>
    <t>Approved excludable costs</t>
  </si>
  <si>
    <t>Remove NCIPAP costs</t>
  </si>
  <si>
    <t>Powerlink to nominate base year used to forecast opex 
(drop down menu)</t>
  </si>
  <si>
    <t>Reverse self-insuarnce adjustment</t>
  </si>
  <si>
    <t>Reverse movements in provisions</t>
  </si>
  <si>
    <t>Remove losses on disposal of property, plant &amp; equipment included on the RAB</t>
  </si>
  <si>
    <t>Actual opex for EBSS purposes</t>
  </si>
  <si>
    <t>Base year non-recurrent efficiency gain $m, real June 2022</t>
  </si>
  <si>
    <t>Incremental gain $m, real June 2027</t>
  </si>
  <si>
    <t>Carryover</t>
  </si>
  <si>
    <t>Forthcoming regulatory control period</t>
  </si>
  <si>
    <t>$m, real June 2027</t>
  </si>
  <si>
    <t>2017-18</t>
  </si>
  <si>
    <t>2019-20</t>
  </si>
  <si>
    <t>2020-21</t>
  </si>
  <si>
    <t>2021-22</t>
  </si>
  <si>
    <t>2022-23</t>
  </si>
  <si>
    <t>2023-24</t>
  </si>
  <si>
    <t>2024-25</t>
  </si>
  <si>
    <t>2025-26</t>
  </si>
  <si>
    <t>2026-27</t>
  </si>
  <si>
    <t>Total</t>
  </si>
  <si>
    <t>Total Carryover Amount ($m, June 2027)</t>
  </si>
  <si>
    <t>PTRM inputs ($m, June 2027)</t>
  </si>
  <si>
    <t>$m, real June 2022</t>
  </si>
  <si>
    <t>$m, real June 2017</t>
  </si>
  <si>
    <t>Reconstructed cumulative index (2026-27=1)</t>
  </si>
  <si>
    <t>2015-16</t>
  </si>
  <si>
    <t>2016-17</t>
  </si>
  <si>
    <t>2027-28</t>
  </si>
  <si>
    <t>2028-29</t>
  </si>
  <si>
    <t>2029-30</t>
  </si>
  <si>
    <t>2030-31</t>
  </si>
  <si>
    <t>2031-32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</si>
</sst>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0.000"/>
    <numFmt numFmtId="167" formatCode="_-* #,##0_-;\-* #,##0_-;_-* &quot;-&quot;??_-;_-@_-"/>
    <numFmt numFmtId="168" formatCode="0.0;\–0.0;&quot;–&quot;"/>
    <numFmt numFmtId="169" formatCode="#,##0;\(#,##0\)"/>
    <numFmt numFmtId="170" formatCode="_-* #,##0.0000000_-;\-* #,##0.0000000_-;_-* &quot;-&quot;??_-;_-@_-"/>
    <numFmt numFmtId="171" formatCode="_-* #,##0.00000_-;\-* #,##0.00000_-;_-* &quot;-&quot;??_-;_-@_-"/>
    <numFmt numFmtId="172" formatCode="0.00000000000000000"/>
    <numFmt numFmtId="173" formatCode="0.0000000"/>
    <numFmt numFmtId="174" formatCode="0.000000;\–0.000000;&quot;–&quot;"/>
    <numFmt numFmtId="175" formatCode="#,##0.0_ ;\-#,##0.0\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FFFFFF"/>
      <name val="Calibri"/>
      <family val="2"/>
      <scheme val="minor"/>
    </font>
    <font>
      <b/>
      <sz val="12"/>
      <color rgb="FFFFFFFF"/>
      <name val="Arial"/>
      <family val="2"/>
    </font>
    <font>
      <b/>
      <sz val="14"/>
      <color rgb="FFFFFFFF"/>
      <name val="Calibri"/>
      <family val="2"/>
    </font>
    <font>
      <b/>
      <sz val="11"/>
      <color rgb="FFFF000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i/>
      <sz val="10"/>
      <name val="Arial"/>
      <family val="2"/>
    </font>
    <font>
      <i/>
      <sz val="11"/>
      <color rgb="FF000000"/>
      <name val="Arial"/>
      <family val="2"/>
    </font>
    <font>
      <b/>
      <sz val="12"/>
      <color rgb="FFFF0000"/>
      <name val="Calibri"/>
      <family val="2"/>
    </font>
    <font>
      <b/>
      <sz val="14"/>
      <name val="Arial"/>
      <family val="2"/>
    </font>
    <font>
      <sz val="9"/>
      <color rgb="FF000000"/>
      <name val="Arial"/>
      <family val="2"/>
    </font>
    <font>
      <i/>
      <sz val="9"/>
      <color rgb="FF000000"/>
      <name val="Arial"/>
      <family val="2"/>
    </font>
    <font>
      <b/>
      <sz val="10"/>
      <color rgb="FFFFFFFF"/>
      <name val="Arial"/>
      <family val="2"/>
    </font>
    <font>
      <sz val="11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0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A6A6A6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8DB4E2"/>
        <bgColor rgb="FF000000"/>
      </patternFill>
    </fill>
    <fill>
      <patternFill patternType="solid">
        <fgColor rgb="FF95B3D7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404040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09">
    <border>
      <left/>
      <right/>
      <top/>
      <bottom/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A6A6A6"/>
      </right>
      <top style="thin">
        <color indexed="64"/>
      </top>
      <bottom style="medium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indexed="64"/>
      </top>
      <bottom style="medium">
        <color indexed="64"/>
      </bottom>
      <diagonal/>
    </border>
    <border>
      <left style="thin">
        <color rgb="FFA6A6A6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A6A6A6"/>
      </top>
      <bottom style="thin">
        <color rgb="FFA6A6A6"/>
      </bottom>
      <diagonal/>
    </border>
    <border>
      <left style="medium">
        <color auto="1"/>
      </left>
      <right style="thin">
        <color rgb="FFA6A6A6"/>
      </right>
      <top style="medium">
        <color indexed="64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medium">
        <color indexed="64"/>
      </top>
      <bottom style="thin">
        <color rgb="FFA6A6A6"/>
      </bottom>
      <diagonal/>
    </border>
    <border>
      <left style="thin">
        <color rgb="FFA6A6A6"/>
      </left>
      <right style="medium">
        <color indexed="64"/>
      </right>
      <top style="medium">
        <color indexed="64"/>
      </top>
      <bottom style="thin">
        <color rgb="FFA6A6A6"/>
      </bottom>
      <diagonal/>
    </border>
    <border>
      <left style="medium">
        <color indexed="64"/>
      </left>
      <right style="thin">
        <color rgb="FFA6A6A6"/>
      </right>
      <top/>
      <bottom/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 style="thin">
        <color rgb="FFA6A6A6"/>
      </left>
      <right style="thin">
        <color rgb="FFA6A6A6"/>
      </right>
      <top/>
      <bottom style="thin">
        <color rgb="FFA6A6A6"/>
      </bottom>
      <diagonal/>
    </border>
    <border>
      <left style="thin">
        <color rgb="FFA6A6A6"/>
      </left>
      <right style="medium">
        <color indexed="64"/>
      </right>
      <top/>
      <bottom style="thin">
        <color rgb="FFA6A6A6"/>
      </bottom>
      <diagonal/>
    </border>
    <border>
      <left style="medium">
        <color indexed="64"/>
      </left>
      <right/>
      <top style="thin">
        <color rgb="FFA6A6A6"/>
      </top>
      <bottom style="medium">
        <color auto="1"/>
      </bottom>
      <diagonal/>
    </border>
    <border>
      <left style="medium">
        <color auto="1"/>
      </left>
      <right style="thin">
        <color rgb="FFA6A6A6"/>
      </right>
      <top/>
      <bottom style="medium">
        <color indexed="64"/>
      </bottom>
      <diagonal/>
    </border>
    <border>
      <left/>
      <right style="thin">
        <color rgb="FFA6A6A6"/>
      </right>
      <top style="thin">
        <color rgb="FFA6A6A6"/>
      </top>
      <bottom style="medium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medium">
        <color indexed="64"/>
      </bottom>
      <diagonal/>
    </border>
    <border>
      <left style="thin">
        <color rgb="FFA6A6A6"/>
      </left>
      <right style="medium">
        <color indexed="64"/>
      </right>
      <top style="thin">
        <color rgb="FFA6A6A6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rgb="FFA6A6A6"/>
      </right>
      <top/>
      <bottom style="thin">
        <color rgb="FFA6A6A6"/>
      </bottom>
      <diagonal/>
    </border>
    <border>
      <left style="thin">
        <color rgb="FFA6A6A6"/>
      </left>
      <right style="thin">
        <color indexed="64"/>
      </right>
      <top/>
      <bottom style="thin">
        <color rgb="FFA6A6A6"/>
      </bottom>
      <diagonal/>
    </border>
    <border>
      <left style="medium">
        <color indexed="64"/>
      </left>
      <right style="thin">
        <color rgb="FFA6A6A6"/>
      </right>
      <top style="thin">
        <color rgb="FFA6A6A6"/>
      </top>
      <bottom style="medium">
        <color auto="1"/>
      </bottom>
      <diagonal/>
    </border>
    <border>
      <left style="thin">
        <color rgb="FFA6A6A6"/>
      </left>
      <right style="thin">
        <color indexed="64"/>
      </right>
      <top style="thin">
        <color rgb="FFA6A6A6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rgb="FFA6A6A6"/>
      </bottom>
      <diagonal/>
    </border>
    <border>
      <left/>
      <right style="thin">
        <color rgb="FFBFBFBF"/>
      </right>
      <top style="medium">
        <color indexed="64"/>
      </top>
      <bottom style="thin">
        <color rgb="FFBFBFBF"/>
      </bottom>
      <diagonal/>
    </border>
    <border>
      <left style="thin">
        <color rgb="FFBFBFBF"/>
      </left>
      <right style="thin">
        <color indexed="64"/>
      </right>
      <top style="medium">
        <color auto="1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medium">
        <color indexed="64"/>
      </top>
      <bottom style="thin">
        <color rgb="FFBFBFBF"/>
      </bottom>
      <diagonal/>
    </border>
    <border>
      <left style="thin">
        <color rgb="FFBFBFBF"/>
      </left>
      <right style="medium">
        <color auto="1"/>
      </right>
      <top style="medium">
        <color indexed="64"/>
      </top>
      <bottom style="thin">
        <color rgb="FFBFBFBF"/>
      </bottom>
      <diagonal/>
    </border>
    <border>
      <left style="thin">
        <color rgb="FFA6A6A6"/>
      </left>
      <right style="thin">
        <color indexed="64"/>
      </right>
      <top style="medium">
        <color auto="1"/>
      </top>
      <bottom style="thin">
        <color rgb="FFA6A6A6"/>
      </bottom>
      <diagonal/>
    </border>
    <border>
      <left/>
      <right style="thin">
        <color rgb="FFA6A6A6"/>
      </right>
      <top style="medium">
        <color indexed="64"/>
      </top>
      <bottom style="thin">
        <color rgb="FFA6A6A6"/>
      </bottom>
      <diagonal/>
    </border>
    <border>
      <left style="medium">
        <color auto="1"/>
      </left>
      <right style="thin">
        <color indexed="64"/>
      </right>
      <top style="thin">
        <color rgb="FFA6A6A6"/>
      </top>
      <bottom style="thin">
        <color rgb="FFA6A6A6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indexed="64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medium">
        <color auto="1"/>
      </right>
      <top style="thin">
        <color rgb="FFBFBFBF"/>
      </top>
      <bottom style="thin">
        <color rgb="FFBFBFBF"/>
      </bottom>
      <diagonal/>
    </border>
    <border>
      <left style="medium">
        <color auto="1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indexed="64"/>
      </right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medium">
        <color indexed="64"/>
      </right>
      <top style="thin">
        <color rgb="FFA6A6A6"/>
      </top>
      <bottom style="thin">
        <color rgb="FFA6A6A6"/>
      </bottom>
      <diagonal/>
    </border>
    <border>
      <left/>
      <right style="medium">
        <color indexed="64"/>
      </right>
      <top style="thin">
        <color rgb="FFA6A6A6"/>
      </top>
      <bottom style="thin">
        <color rgb="FFA6A6A6"/>
      </bottom>
      <diagonal/>
    </border>
    <border>
      <left style="medium">
        <color indexed="64"/>
      </left>
      <right style="thin">
        <color indexed="64"/>
      </right>
      <top style="thin">
        <color rgb="FFA6A6A6"/>
      </top>
      <bottom style="medium">
        <color indexed="64"/>
      </bottom>
      <diagonal/>
    </border>
    <border>
      <left/>
      <right style="thin">
        <color rgb="FFBFBFBF"/>
      </right>
      <top style="thin">
        <color rgb="FFBFBFBF"/>
      </top>
      <bottom style="medium">
        <color auto="1"/>
      </bottom>
      <diagonal/>
    </border>
    <border>
      <left style="thin">
        <color rgb="FFBFBFBF"/>
      </left>
      <right style="thin">
        <color auto="1"/>
      </right>
      <top style="thin">
        <color rgb="FFBFBFBF"/>
      </top>
      <bottom style="medium">
        <color indexed="64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auto="1"/>
      </bottom>
      <diagonal/>
    </border>
    <border>
      <left style="thin">
        <color rgb="FFBFBFBF"/>
      </left>
      <right style="medium">
        <color auto="1"/>
      </right>
      <top style="thin">
        <color rgb="FFBFBFBF"/>
      </top>
      <bottom style="medium">
        <color indexed="64"/>
      </bottom>
      <diagonal/>
    </border>
    <border>
      <left/>
      <right style="medium">
        <color indexed="64"/>
      </right>
      <top style="thin">
        <color rgb="FFA6A6A6"/>
      </top>
      <bottom style="medium">
        <color indexed="64"/>
      </bottom>
      <diagonal/>
    </border>
    <border>
      <left style="thin">
        <color rgb="FFA6A6A6"/>
      </left>
      <right style="thin">
        <color rgb="FFA6A6A6"/>
      </right>
      <top style="medium">
        <color indexed="64"/>
      </top>
      <bottom style="medium">
        <color indexed="64"/>
      </bottom>
      <diagonal/>
    </border>
    <border>
      <left style="thin">
        <color rgb="FFA6A6A6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A6A6A6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rgb="FFA6A6A6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rgb="FFA6A6A6"/>
      </top>
      <bottom style="thin">
        <color rgb="FFA6A6A6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indexed="64"/>
      </right>
      <top style="thin">
        <color rgb="FFA6A6A6"/>
      </top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/>
      <diagonal/>
    </border>
    <border>
      <left style="thin">
        <color rgb="FFA6A6A6"/>
      </left>
      <right style="thin">
        <color indexed="64"/>
      </right>
      <top style="thin">
        <color rgb="FFA6A6A6"/>
      </top>
      <bottom/>
      <diagonal/>
    </border>
    <border>
      <left/>
      <right style="thin">
        <color rgb="FFA6A6A6"/>
      </right>
      <top style="thin">
        <color rgb="FFA6A6A6"/>
      </top>
      <bottom/>
      <diagonal/>
    </border>
    <border>
      <left style="medium">
        <color theme="1"/>
      </left>
      <right style="thin">
        <color rgb="FFA6A6A6"/>
      </right>
      <top style="medium">
        <color theme="1"/>
      </top>
      <bottom style="medium">
        <color theme="1"/>
      </bottom>
      <diagonal/>
    </border>
    <border>
      <left style="thin">
        <color rgb="FFA6A6A6"/>
      </left>
      <right style="thin">
        <color rgb="FFA6A6A6"/>
      </right>
      <top style="medium">
        <color theme="1"/>
      </top>
      <bottom style="medium">
        <color theme="1"/>
      </bottom>
      <diagonal/>
    </border>
    <border>
      <left style="thin">
        <color rgb="FFA6A6A6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rgb="FFBFBFBF"/>
      </right>
      <top style="medium">
        <color indexed="64"/>
      </top>
      <bottom style="thin">
        <color rgb="FFBFBFBF"/>
      </bottom>
      <diagonal/>
    </border>
    <border>
      <left style="thin">
        <color rgb="FFBFBFBF"/>
      </left>
      <right/>
      <top style="medium">
        <color indexed="64"/>
      </top>
      <bottom style="thin">
        <color rgb="FFBFBFBF"/>
      </bottom>
      <diagonal/>
    </border>
    <border>
      <left/>
      <right/>
      <top style="medium">
        <color indexed="64"/>
      </top>
      <bottom style="thin">
        <color rgb="FFBFBFBF"/>
      </bottom>
      <diagonal/>
    </border>
    <border>
      <left/>
      <right style="medium">
        <color auto="1"/>
      </right>
      <top style="medium">
        <color indexed="64"/>
      </top>
      <bottom style="thin">
        <color rgb="FFBFBFBF"/>
      </bottom>
      <diagonal/>
    </border>
    <border>
      <left style="medium">
        <color indexed="64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medium">
        <color indexed="64"/>
      </right>
      <top style="thin">
        <color rgb="FFBFBFBF"/>
      </top>
      <bottom/>
      <diagonal/>
    </border>
    <border>
      <left style="medium">
        <color indexed="64"/>
      </left>
      <right style="thin">
        <color rgb="FFBFBFBF"/>
      </right>
      <top style="thin">
        <color indexed="64"/>
      </top>
      <bottom style="medium">
        <color indexed="64"/>
      </bottom>
      <diagonal/>
    </border>
    <border>
      <left style="thin">
        <color rgb="FFBFBFBF"/>
      </left>
      <right style="thin">
        <color rgb="FFBFBFBF"/>
      </right>
      <top style="thin">
        <color auto="1"/>
      </top>
      <bottom style="medium">
        <color indexed="64"/>
      </bottom>
      <diagonal/>
    </border>
    <border>
      <left style="thin">
        <color rgb="FFBFBFBF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/>
      <top style="medium">
        <color indexed="64"/>
      </top>
      <bottom style="thin">
        <color rgb="FFA6A6A6"/>
      </bottom>
      <diagonal/>
    </border>
    <border>
      <left style="thin">
        <color rgb="FFA6A6A6"/>
      </left>
      <right/>
      <top style="medium">
        <color auto="1"/>
      </top>
      <bottom style="thin">
        <color rgb="FFA6A6A6"/>
      </bottom>
      <diagonal/>
    </border>
    <border>
      <left style="medium">
        <color indexed="64"/>
      </left>
      <right/>
      <top style="thin">
        <color rgb="FFA6A6A6"/>
      </top>
      <bottom/>
      <diagonal/>
    </border>
    <border>
      <left/>
      <right/>
      <top style="thin">
        <color rgb="FFA6A6A6"/>
      </top>
      <bottom/>
      <diagonal/>
    </border>
    <border>
      <left style="thin">
        <color rgb="FFA6A6A6"/>
      </left>
      <right/>
      <top style="thin">
        <color rgb="FFA6A6A6"/>
      </top>
      <bottom/>
      <diagonal/>
    </border>
    <border>
      <left style="thin">
        <color rgb="FFA6A6A6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auto="1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medium">
        <color indexed="64"/>
      </bottom>
      <diagonal/>
    </border>
    <border>
      <left/>
      <right style="thin">
        <color theme="0" tint="-0.34998626667073579"/>
      </right>
      <top/>
      <bottom style="medium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auto="1"/>
      </bottom>
      <diagonal/>
    </border>
    <border>
      <left style="thin">
        <color theme="0" tint="-0.34998626667073579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theme="0" tint="-0.34998626667073579"/>
      </top>
      <bottom style="medium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5" borderId="0">
      <alignment vertical="center"/>
      <protection locked="0"/>
    </xf>
    <xf numFmtId="0" fontId="1" fillId="0" borderId="0"/>
  </cellStyleXfs>
  <cellXfs count="256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165" fontId="4" fillId="3" borderId="7" xfId="0" applyNumberFormat="1" applyFont="1" applyFill="1" applyBorder="1" applyAlignment="1">
      <alignment horizontal="center" vertical="center"/>
    </xf>
    <xf numFmtId="0" fontId="5" fillId="3" borderId="8" xfId="0" quotePrefix="1" applyFont="1" applyFill="1" applyBorder="1" applyAlignment="1">
      <alignment horizontal="right" vertical="center"/>
    </xf>
    <xf numFmtId="0" fontId="5" fillId="3" borderId="9" xfId="0" quotePrefix="1" applyFont="1" applyFill="1" applyBorder="1" applyAlignment="1">
      <alignment horizontal="right" vertical="center"/>
    </xf>
    <xf numFmtId="0" fontId="5" fillId="3" borderId="9" xfId="0" applyFont="1" applyFill="1" applyBorder="1" applyAlignment="1">
      <alignment horizontal="right" vertical="center"/>
    </xf>
    <xf numFmtId="0" fontId="5" fillId="3" borderId="10" xfId="0" applyFont="1" applyFill="1" applyBorder="1" applyAlignment="1">
      <alignment horizontal="right" vertical="center"/>
    </xf>
    <xf numFmtId="0" fontId="6" fillId="0" borderId="11" xfId="0" applyFont="1" applyBorder="1" applyAlignment="1">
      <alignment horizontal="left" vertical="center" wrapText="1" indent="1"/>
    </xf>
    <xf numFmtId="164" fontId="4" fillId="2" borderId="12" xfId="0" applyNumberFormat="1" applyFont="1" applyFill="1" applyBorder="1" applyAlignment="1">
      <alignment horizontal="left"/>
    </xf>
    <xf numFmtId="165" fontId="6" fillId="4" borderId="13" xfId="2" applyNumberFormat="1" applyFont="1" applyFill="1" applyBorder="1" applyAlignment="1" applyProtection="1">
      <alignment horizontal="right" vertical="center" wrapText="1"/>
    </xf>
    <xf numFmtId="165" fontId="6" fillId="4" borderId="14" xfId="2" applyNumberFormat="1" applyFont="1" applyFill="1" applyBorder="1" applyAlignment="1" applyProtection="1">
      <alignment horizontal="right" vertical="center" wrapText="1"/>
    </xf>
    <xf numFmtId="0" fontId="7" fillId="4" borderId="11" xfId="0" applyFont="1" applyFill="1" applyBorder="1" applyAlignment="1">
      <alignment horizontal="left" vertical="center" wrapText="1" indent="1"/>
    </xf>
    <xf numFmtId="165" fontId="4" fillId="2" borderId="15" xfId="0" applyNumberFormat="1" applyFont="1" applyFill="1" applyBorder="1" applyAlignment="1">
      <alignment vertical="center"/>
    </xf>
    <xf numFmtId="0" fontId="7" fillId="4" borderId="16" xfId="0" applyFont="1" applyFill="1" applyBorder="1" applyAlignment="1">
      <alignment horizontal="left" vertical="center" wrapText="1" indent="1"/>
    </xf>
    <xf numFmtId="10" fontId="6" fillId="4" borderId="17" xfId="2" applyNumberFormat="1" applyFont="1" applyFill="1" applyBorder="1" applyAlignment="1" applyProtection="1">
      <alignment horizontal="right" vertical="center" wrapText="1"/>
    </xf>
    <xf numFmtId="10" fontId="6" fillId="4" borderId="18" xfId="2" applyNumberFormat="1" applyFont="1" applyFill="1" applyBorder="1" applyAlignment="1" applyProtection="1">
      <alignment horizontal="right" vertical="center" wrapText="1"/>
    </xf>
    <xf numFmtId="165" fontId="4" fillId="2" borderId="20" xfId="0" applyNumberFormat="1" applyFont="1" applyFill="1" applyBorder="1" applyAlignment="1">
      <alignment vertical="center"/>
    </xf>
    <xf numFmtId="2" fontId="6" fillId="4" borderId="21" xfId="2" applyNumberFormat="1" applyFont="1" applyFill="1" applyBorder="1" applyAlignment="1" applyProtection="1">
      <alignment horizontal="right" vertical="center" wrapText="1"/>
    </xf>
    <xf numFmtId="2" fontId="6" fillId="4" borderId="22" xfId="2" applyNumberFormat="1" applyFont="1" applyFill="1" applyBorder="1" applyAlignment="1" applyProtection="1">
      <alignment horizontal="right" vertical="center" wrapText="1"/>
    </xf>
    <xf numFmtId="2" fontId="6" fillId="4" borderId="23" xfId="2" applyNumberFormat="1" applyFont="1" applyFill="1" applyBorder="1" applyAlignment="1" applyProtection="1">
      <alignment horizontal="right" vertical="center" wrapText="1"/>
    </xf>
    <xf numFmtId="166" fontId="8" fillId="0" borderId="0" xfId="0" applyNumberFormat="1" applyFont="1"/>
    <xf numFmtId="0" fontId="8" fillId="0" borderId="0" xfId="0" applyFont="1"/>
    <xf numFmtId="2" fontId="4" fillId="0" borderId="0" xfId="0" applyNumberFormat="1" applyFont="1" applyAlignment="1">
      <alignment horizontal="center"/>
    </xf>
    <xf numFmtId="0" fontId="10" fillId="5" borderId="0" xfId="3" applyFont="1">
      <alignment vertical="center"/>
      <protection locked="0"/>
    </xf>
    <xf numFmtId="0" fontId="11" fillId="5" borderId="0" xfId="3" applyFont="1">
      <alignment vertical="center"/>
      <protection locked="0"/>
    </xf>
    <xf numFmtId="0" fontId="12" fillId="0" borderId="24" xfId="0" applyFont="1" applyBorder="1"/>
    <xf numFmtId="0" fontId="13" fillId="6" borderId="24" xfId="0" applyFont="1" applyFill="1" applyBorder="1" applyAlignment="1">
      <alignment horizontal="right"/>
    </xf>
    <xf numFmtId="165" fontId="13" fillId="6" borderId="24" xfId="0" applyNumberFormat="1" applyFont="1" applyFill="1" applyBorder="1"/>
    <xf numFmtId="0" fontId="14" fillId="2" borderId="1" xfId="0" applyFont="1" applyFill="1" applyBorder="1" applyAlignment="1" applyProtection="1">
      <alignment horizontal="left" vertical="center"/>
      <protection locked="0"/>
    </xf>
    <xf numFmtId="164" fontId="14" fillId="2" borderId="25" xfId="1" applyNumberFormat="1" applyFont="1" applyFill="1" applyBorder="1" applyAlignment="1" applyProtection="1">
      <alignment horizontal="left" vertical="center"/>
      <protection locked="0"/>
    </xf>
    <xf numFmtId="0" fontId="14" fillId="2" borderId="25" xfId="0" applyFont="1" applyFill="1" applyBorder="1" applyAlignment="1" applyProtection="1">
      <alignment horizontal="left" vertical="center"/>
      <protection locked="0"/>
    </xf>
    <xf numFmtId="0" fontId="14" fillId="2" borderId="2" xfId="0" applyFont="1" applyFill="1" applyBorder="1" applyAlignment="1" applyProtection="1">
      <alignment horizontal="left" vertical="center"/>
      <protection locked="0"/>
    </xf>
    <xf numFmtId="0" fontId="14" fillId="2" borderId="3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/>
    <xf numFmtId="0" fontId="6" fillId="0" borderId="31" xfId="0" applyFont="1" applyBorder="1" applyAlignment="1">
      <alignment horizontal="left" vertical="center" wrapText="1" indent="1"/>
    </xf>
    <xf numFmtId="165" fontId="6" fillId="4" borderId="32" xfId="0" applyNumberFormat="1" applyFont="1" applyFill="1" applyBorder="1" applyAlignment="1" applyProtection="1">
      <alignment vertical="center" wrapText="1"/>
      <protection locked="0"/>
    </xf>
    <xf numFmtId="165" fontId="6" fillId="4" borderId="33" xfId="0" applyNumberFormat="1" applyFont="1" applyFill="1" applyBorder="1" applyAlignment="1" applyProtection="1">
      <alignment vertical="center" wrapText="1"/>
      <protection locked="0"/>
    </xf>
    <xf numFmtId="165" fontId="6" fillId="4" borderId="34" xfId="0" applyNumberFormat="1" applyFont="1" applyFill="1" applyBorder="1" applyAlignment="1" applyProtection="1">
      <alignment vertical="center" wrapText="1"/>
      <protection locked="0"/>
    </xf>
    <xf numFmtId="165" fontId="6" fillId="4" borderId="35" xfId="0" applyNumberFormat="1" applyFont="1" applyFill="1" applyBorder="1" applyAlignment="1" applyProtection="1">
      <alignment vertical="center" wrapText="1"/>
      <protection locked="0"/>
    </xf>
    <xf numFmtId="2" fontId="6" fillId="4" borderId="37" xfId="2" applyNumberFormat="1" applyFont="1" applyFill="1" applyBorder="1" applyAlignment="1" applyProtection="1">
      <alignment horizontal="right" vertical="center" wrapText="1"/>
    </xf>
    <xf numFmtId="2" fontId="6" fillId="4" borderId="13" xfId="2" applyNumberFormat="1" applyFont="1" applyFill="1" applyBorder="1" applyAlignment="1" applyProtection="1">
      <alignment horizontal="right" vertical="center" wrapText="1"/>
    </xf>
    <xf numFmtId="2" fontId="6" fillId="4" borderId="14" xfId="2" applyNumberFormat="1" applyFont="1" applyFill="1" applyBorder="1" applyAlignment="1" applyProtection="1">
      <alignment horizontal="right" vertical="center" wrapText="1"/>
    </xf>
    <xf numFmtId="165" fontId="6" fillId="0" borderId="0" xfId="2" applyNumberFormat="1" applyFont="1" applyFill="1" applyBorder="1" applyAlignment="1" applyProtection="1">
      <alignment horizontal="right" vertical="center" wrapText="1"/>
    </xf>
    <xf numFmtId="0" fontId="15" fillId="8" borderId="38" xfId="0" applyFont="1" applyFill="1" applyBorder="1" applyAlignment="1">
      <alignment horizontal="left" vertical="center" wrapText="1" indent="1"/>
    </xf>
    <xf numFmtId="0" fontId="4" fillId="2" borderId="39" xfId="0" applyFont="1" applyFill="1" applyBorder="1" applyAlignment="1">
      <alignment vertical="center"/>
    </xf>
    <xf numFmtId="0" fontId="4" fillId="2" borderId="40" xfId="0" applyFont="1" applyFill="1" applyBorder="1" applyAlignment="1">
      <alignment vertical="center"/>
    </xf>
    <xf numFmtId="0" fontId="4" fillId="2" borderId="41" xfId="0" applyFont="1" applyFill="1" applyBorder="1" applyAlignment="1">
      <alignment vertical="center"/>
    </xf>
    <xf numFmtId="0" fontId="4" fillId="2" borderId="42" xfId="0" applyFont="1" applyFill="1" applyBorder="1" applyAlignment="1">
      <alignment vertical="center"/>
    </xf>
    <xf numFmtId="164" fontId="4" fillId="2" borderId="43" xfId="0" applyNumberFormat="1" applyFont="1" applyFill="1" applyBorder="1" applyAlignment="1">
      <alignment horizontal="left"/>
    </xf>
    <xf numFmtId="164" fontId="4" fillId="2" borderId="44" xfId="0" applyNumberFormat="1" applyFont="1" applyFill="1" applyBorder="1" applyAlignment="1">
      <alignment horizontal="left"/>
    </xf>
    <xf numFmtId="164" fontId="4" fillId="2" borderId="45" xfId="0" applyNumberFormat="1" applyFont="1" applyFill="1" applyBorder="1" applyAlignment="1">
      <alignment horizontal="left"/>
    </xf>
    <xf numFmtId="164" fontId="4" fillId="2" borderId="46" xfId="0" applyNumberFormat="1" applyFont="1" applyFill="1" applyBorder="1" applyAlignment="1">
      <alignment horizontal="left"/>
    </xf>
    <xf numFmtId="164" fontId="4" fillId="2" borderId="47" xfId="0" applyNumberFormat="1" applyFont="1" applyFill="1" applyBorder="1" applyAlignment="1">
      <alignment horizontal="left"/>
    </xf>
    <xf numFmtId="0" fontId="6" fillId="0" borderId="38" xfId="0" applyFont="1" applyBorder="1" applyAlignment="1">
      <alignment horizontal="left" vertical="center" indent="4"/>
    </xf>
    <xf numFmtId="165" fontId="6" fillId="4" borderId="39" xfId="0" applyNumberFormat="1" applyFont="1" applyFill="1" applyBorder="1" applyAlignment="1" applyProtection="1">
      <alignment vertical="center" wrapText="1"/>
      <protection locked="0"/>
    </xf>
    <xf numFmtId="165" fontId="6" fillId="4" borderId="40" xfId="0" applyNumberFormat="1" applyFont="1" applyFill="1" applyBorder="1" applyAlignment="1" applyProtection="1">
      <alignment vertical="center" wrapText="1"/>
      <protection locked="0"/>
    </xf>
    <xf numFmtId="165" fontId="6" fillId="4" borderId="41" xfId="0" applyNumberFormat="1" applyFont="1" applyFill="1" applyBorder="1" applyAlignment="1" applyProtection="1">
      <alignment vertical="center" wrapText="1"/>
      <protection locked="0"/>
    </xf>
    <xf numFmtId="165" fontId="6" fillId="4" borderId="42" xfId="0" applyNumberFormat="1" applyFont="1" applyFill="1" applyBorder="1" applyAlignment="1" applyProtection="1">
      <alignment vertical="center" wrapText="1"/>
      <protection locked="0"/>
    </xf>
    <xf numFmtId="165" fontId="6" fillId="4" borderId="45" xfId="2" applyNumberFormat="1" applyFont="1" applyFill="1" applyBorder="1" applyAlignment="1" applyProtection="1">
      <alignment horizontal="right" wrapText="1"/>
    </xf>
    <xf numFmtId="165" fontId="6" fillId="4" borderId="48" xfId="2" applyNumberFormat="1" applyFont="1" applyFill="1" applyBorder="1" applyAlignment="1" applyProtection="1">
      <alignment horizontal="right" wrapText="1"/>
    </xf>
    <xf numFmtId="165" fontId="2" fillId="0" borderId="0" xfId="0" applyNumberFormat="1" applyFont="1"/>
    <xf numFmtId="0" fontId="6" fillId="0" borderId="38" xfId="0" applyFont="1" applyBorder="1" applyAlignment="1">
      <alignment horizontal="left" vertical="center" indent="1"/>
    </xf>
    <xf numFmtId="167" fontId="4" fillId="0" borderId="0" xfId="0" applyNumberFormat="1" applyFont="1"/>
    <xf numFmtId="0" fontId="2" fillId="0" borderId="0" xfId="0" applyFont="1" applyAlignment="1">
      <alignment horizontal="right"/>
    </xf>
    <xf numFmtId="0" fontId="6" fillId="0" borderId="38" xfId="4" applyFont="1" applyBorder="1" applyAlignment="1">
      <alignment horizontal="left" vertical="center" indent="1"/>
    </xf>
    <xf numFmtId="0" fontId="6" fillId="0" borderId="49" xfId="0" applyFont="1" applyBorder="1" applyAlignment="1">
      <alignment horizontal="left" vertical="center" wrapText="1" indent="1"/>
    </xf>
    <xf numFmtId="165" fontId="6" fillId="4" borderId="50" xfId="0" applyNumberFormat="1" applyFont="1" applyFill="1" applyBorder="1" applyAlignment="1" applyProtection="1">
      <alignment vertical="center" wrapText="1"/>
      <protection locked="0"/>
    </xf>
    <xf numFmtId="165" fontId="6" fillId="4" borderId="51" xfId="0" applyNumberFormat="1" applyFont="1" applyFill="1" applyBorder="1" applyAlignment="1" applyProtection="1">
      <alignment vertical="center" wrapText="1"/>
      <protection locked="0"/>
    </xf>
    <xf numFmtId="165" fontId="6" fillId="4" borderId="52" xfId="0" applyNumberFormat="1" applyFont="1" applyFill="1" applyBorder="1" applyAlignment="1" applyProtection="1">
      <alignment vertical="center" wrapText="1"/>
      <protection locked="0"/>
    </xf>
    <xf numFmtId="165" fontId="6" fillId="4" borderId="53" xfId="0" applyNumberFormat="1" applyFont="1" applyFill="1" applyBorder="1" applyAlignment="1" applyProtection="1">
      <alignment vertical="center" wrapText="1"/>
      <protection locked="0"/>
    </xf>
    <xf numFmtId="165" fontId="6" fillId="4" borderId="21" xfId="2" applyNumberFormat="1" applyFont="1" applyFill="1" applyBorder="1" applyAlignment="1" applyProtection="1">
      <alignment horizontal="right" wrapText="1"/>
    </xf>
    <xf numFmtId="165" fontId="6" fillId="4" borderId="54" xfId="2" applyNumberFormat="1" applyFont="1" applyFill="1" applyBorder="1" applyAlignment="1" applyProtection="1">
      <alignment horizontal="right" wrapText="1"/>
    </xf>
    <xf numFmtId="0" fontId="4" fillId="9" borderId="1" xfId="0" applyFont="1" applyFill="1" applyBorder="1" applyAlignment="1">
      <alignment horizontal="right" vertical="center" wrapText="1" indent="1"/>
    </xf>
    <xf numFmtId="165" fontId="4" fillId="9" borderId="55" xfId="2" applyNumberFormat="1" applyFont="1" applyFill="1" applyBorder="1" applyAlignment="1" applyProtection="1">
      <alignment horizontal="right" wrapText="1"/>
    </xf>
    <xf numFmtId="165" fontId="4" fillId="9" borderId="56" xfId="2" applyNumberFormat="1" applyFont="1" applyFill="1" applyBorder="1" applyAlignment="1" applyProtection="1">
      <alignment horizontal="right" wrapText="1"/>
    </xf>
    <xf numFmtId="165" fontId="4" fillId="9" borderId="57" xfId="2" applyNumberFormat="1" applyFont="1" applyFill="1" applyBorder="1" applyAlignment="1" applyProtection="1">
      <alignment horizontal="right" wrapText="1"/>
    </xf>
    <xf numFmtId="0" fontId="15" fillId="0" borderId="58" xfId="0" applyFont="1" applyBorder="1" applyAlignment="1">
      <alignment vertical="center"/>
    </xf>
    <xf numFmtId="0" fontId="15" fillId="0" borderId="0" xfId="0" applyFont="1" applyAlignment="1">
      <alignment vertical="center"/>
    </xf>
    <xf numFmtId="165" fontId="16" fillId="0" borderId="0" xfId="0" applyNumberFormat="1" applyFont="1"/>
    <xf numFmtId="0" fontId="8" fillId="0" borderId="58" xfId="0" applyFont="1" applyBorder="1"/>
    <xf numFmtId="0" fontId="8" fillId="0" borderId="0" xfId="0" applyFont="1" applyAlignment="1">
      <alignment horizontal="right"/>
    </xf>
    <xf numFmtId="168" fontId="6" fillId="4" borderId="37" xfId="0" applyNumberFormat="1" applyFont="1" applyFill="1" applyBorder="1" applyAlignment="1" applyProtection="1">
      <alignment vertical="center" wrapText="1"/>
      <protection locked="0"/>
    </xf>
    <xf numFmtId="168" fontId="6" fillId="4" borderId="59" xfId="0" applyNumberFormat="1" applyFont="1" applyFill="1" applyBorder="1" applyAlignment="1" applyProtection="1">
      <alignment vertical="center" wrapText="1"/>
      <protection locked="0"/>
    </xf>
    <xf numFmtId="168" fontId="6" fillId="4" borderId="13" xfId="0" applyNumberFormat="1" applyFont="1" applyFill="1" applyBorder="1" applyAlignment="1" applyProtection="1">
      <alignment vertical="center" wrapText="1"/>
      <protection locked="0"/>
    </xf>
    <xf numFmtId="2" fontId="4" fillId="2" borderId="60" xfId="0" applyNumberFormat="1" applyFont="1" applyFill="1" applyBorder="1"/>
    <xf numFmtId="168" fontId="6" fillId="4" borderId="12" xfId="0" applyNumberFormat="1" applyFont="1" applyFill="1" applyBorder="1" applyAlignment="1">
      <alignment horizontal="right" vertical="center"/>
    </xf>
    <xf numFmtId="168" fontId="6" fillId="4" borderId="36" xfId="0" applyNumberFormat="1" applyFont="1" applyFill="1" applyBorder="1" applyAlignment="1">
      <alignment horizontal="right" vertical="center"/>
    </xf>
    <xf numFmtId="168" fontId="6" fillId="4" borderId="37" xfId="0" applyNumberFormat="1" applyFont="1" applyFill="1" applyBorder="1" applyAlignment="1">
      <alignment horizontal="right" vertical="center"/>
    </xf>
    <xf numFmtId="168" fontId="6" fillId="4" borderId="13" xfId="0" applyNumberFormat="1" applyFont="1" applyFill="1" applyBorder="1" applyAlignment="1">
      <alignment horizontal="right" vertical="center"/>
    </xf>
    <xf numFmtId="168" fontId="4" fillId="2" borderId="61" xfId="0" applyNumberFormat="1" applyFont="1" applyFill="1" applyBorder="1" applyAlignment="1">
      <alignment horizontal="left"/>
    </xf>
    <xf numFmtId="168" fontId="4" fillId="2" borderId="45" xfId="0" applyNumberFormat="1" applyFont="1" applyFill="1" applyBorder="1"/>
    <xf numFmtId="168" fontId="4" fillId="2" borderId="62" xfId="0" applyNumberFormat="1" applyFont="1" applyFill="1" applyBorder="1"/>
    <xf numFmtId="168" fontId="4" fillId="2" borderId="46" xfId="0" applyNumberFormat="1" applyFont="1" applyFill="1" applyBorder="1"/>
    <xf numFmtId="2" fontId="4" fillId="2" borderId="63" xfId="0" applyNumberFormat="1" applyFont="1" applyFill="1" applyBorder="1"/>
    <xf numFmtId="168" fontId="4" fillId="2" borderId="43" xfId="0" applyNumberFormat="1" applyFont="1" applyFill="1" applyBorder="1" applyAlignment="1">
      <alignment horizontal="left"/>
    </xf>
    <xf numFmtId="168" fontId="4" fillId="2" borderId="44" xfId="0" applyNumberFormat="1" applyFont="1" applyFill="1" applyBorder="1" applyAlignment="1">
      <alignment horizontal="left"/>
    </xf>
    <xf numFmtId="168" fontId="4" fillId="2" borderId="45" xfId="0" applyNumberFormat="1" applyFont="1" applyFill="1" applyBorder="1" applyAlignment="1">
      <alignment horizontal="left"/>
    </xf>
    <xf numFmtId="168" fontId="4" fillId="2" borderId="46" xfId="0" applyNumberFormat="1" applyFont="1" applyFill="1" applyBorder="1" applyAlignment="1">
      <alignment horizontal="left"/>
    </xf>
    <xf numFmtId="168" fontId="4" fillId="2" borderId="64" xfId="0" applyNumberFormat="1" applyFont="1" applyFill="1" applyBorder="1" applyAlignment="1">
      <alignment horizontal="right"/>
    </xf>
    <xf numFmtId="0" fontId="6" fillId="0" borderId="38" xfId="0" applyFont="1" applyBorder="1" applyAlignment="1">
      <alignment horizontal="left" vertical="center" wrapText="1" indent="3"/>
    </xf>
    <xf numFmtId="168" fontId="6" fillId="4" borderId="46" xfId="0" applyNumberFormat="1" applyFont="1" applyFill="1" applyBorder="1" applyAlignment="1" applyProtection="1">
      <alignment vertical="center" wrapText="1"/>
      <protection locked="0"/>
    </xf>
    <xf numFmtId="168" fontId="6" fillId="4" borderId="44" xfId="0" applyNumberFormat="1" applyFont="1" applyFill="1" applyBorder="1" applyAlignment="1" applyProtection="1">
      <alignment vertical="center" wrapText="1"/>
      <protection locked="0"/>
    </xf>
    <xf numFmtId="168" fontId="6" fillId="4" borderId="45" xfId="0" applyNumberFormat="1" applyFont="1" applyFill="1" applyBorder="1" applyAlignment="1" applyProtection="1">
      <alignment vertical="center" wrapText="1"/>
      <protection locked="0"/>
    </xf>
    <xf numFmtId="168" fontId="6" fillId="4" borderId="43" xfId="0" applyNumberFormat="1" applyFont="1" applyFill="1" applyBorder="1" applyAlignment="1">
      <alignment horizontal="right" vertical="center"/>
    </xf>
    <xf numFmtId="168" fontId="6" fillId="4" borderId="44" xfId="0" applyNumberFormat="1" applyFont="1" applyFill="1" applyBorder="1" applyAlignment="1">
      <alignment horizontal="right" vertical="center"/>
    </xf>
    <xf numFmtId="168" fontId="6" fillId="4" borderId="45" xfId="0" applyNumberFormat="1" applyFont="1" applyFill="1" applyBorder="1" applyAlignment="1">
      <alignment horizontal="right" vertical="center"/>
    </xf>
    <xf numFmtId="0" fontId="6" fillId="0" borderId="38" xfId="0" applyFont="1" applyBorder="1" applyAlignment="1">
      <alignment horizontal="left" vertical="center" wrapText="1" indent="1"/>
    </xf>
    <xf numFmtId="168" fontId="6" fillId="0" borderId="46" xfId="0" applyNumberFormat="1" applyFont="1" applyBorder="1" applyAlignment="1" applyProtection="1">
      <alignment vertical="center" wrapText="1"/>
      <protection locked="0"/>
    </xf>
    <xf numFmtId="168" fontId="6" fillId="0" borderId="44" xfId="0" applyNumberFormat="1" applyFont="1" applyBorder="1" applyAlignment="1" applyProtection="1">
      <alignment vertical="center" wrapText="1"/>
      <protection locked="0"/>
    </xf>
    <xf numFmtId="168" fontId="6" fillId="0" borderId="45" xfId="0" applyNumberFormat="1" applyFont="1" applyBorder="1" applyAlignment="1" applyProtection="1">
      <alignment vertical="center" wrapText="1"/>
      <protection locked="0"/>
    </xf>
    <xf numFmtId="167" fontId="8" fillId="0" borderId="0" xfId="0" applyNumberFormat="1" applyFont="1"/>
    <xf numFmtId="168" fontId="8" fillId="2" borderId="64" xfId="0" applyNumberFormat="1" applyFont="1" applyFill="1" applyBorder="1"/>
    <xf numFmtId="0" fontId="6" fillId="0" borderId="69" xfId="0" applyFont="1" applyBorder="1" applyAlignment="1">
      <alignment horizontal="left" vertical="center" wrapText="1" indent="1"/>
    </xf>
    <xf numFmtId="168" fontId="6" fillId="0" borderId="70" xfId="0" applyNumberFormat="1" applyFont="1" applyBorder="1" applyAlignment="1" applyProtection="1">
      <alignment vertical="center" wrapText="1"/>
      <protection locked="0"/>
    </xf>
    <xf numFmtId="168" fontId="6" fillId="0" borderId="71" xfId="0" applyNumberFormat="1" applyFont="1" applyBorder="1" applyAlignment="1" applyProtection="1">
      <alignment vertical="center" wrapText="1"/>
      <protection locked="0"/>
    </xf>
    <xf numFmtId="168" fontId="6" fillId="0" borderId="72" xfId="0" applyNumberFormat="1" applyFont="1" applyBorder="1" applyAlignment="1" applyProtection="1">
      <alignment vertical="center" wrapText="1"/>
      <protection locked="0"/>
    </xf>
    <xf numFmtId="0" fontId="4" fillId="9" borderId="73" xfId="0" applyFont="1" applyFill="1" applyBorder="1" applyAlignment="1">
      <alignment horizontal="right" wrapText="1"/>
    </xf>
    <xf numFmtId="168" fontId="4" fillId="9" borderId="74" xfId="2" applyNumberFormat="1" applyFont="1" applyFill="1" applyBorder="1" applyAlignment="1" applyProtection="1">
      <alignment horizontal="right" wrapText="1"/>
    </xf>
    <xf numFmtId="165" fontId="4" fillId="9" borderId="75" xfId="2" applyNumberFormat="1" applyFont="1" applyFill="1" applyBorder="1" applyAlignment="1" applyProtection="1">
      <alignment horizontal="right" wrapText="1"/>
    </xf>
    <xf numFmtId="168" fontId="4" fillId="9" borderId="57" xfId="2" applyNumberFormat="1" applyFont="1" applyFill="1" applyBorder="1" applyAlignment="1" applyProtection="1">
      <alignment horizontal="right" wrapText="1"/>
    </xf>
    <xf numFmtId="168" fontId="4" fillId="9" borderId="55" xfId="2" applyNumberFormat="1" applyFont="1" applyFill="1" applyBorder="1" applyAlignment="1" applyProtection="1">
      <alignment horizontal="right" wrapText="1"/>
    </xf>
    <xf numFmtId="168" fontId="4" fillId="9" borderId="56" xfId="2" applyNumberFormat="1" applyFont="1" applyFill="1" applyBorder="1" applyAlignment="1" applyProtection="1">
      <alignment horizontal="right" wrapText="1"/>
    </xf>
    <xf numFmtId="169" fontId="5" fillId="6" borderId="24" xfId="0" applyNumberFormat="1" applyFont="1" applyFill="1" applyBorder="1" applyAlignment="1">
      <alignment horizontal="center"/>
    </xf>
    <xf numFmtId="168" fontId="8" fillId="6" borderId="78" xfId="0" applyNumberFormat="1" applyFont="1" applyFill="1" applyBorder="1"/>
    <xf numFmtId="0" fontId="5" fillId="0" borderId="0" xfId="0" applyFont="1"/>
    <xf numFmtId="0" fontId="8" fillId="0" borderId="0" xfId="0" applyFont="1" applyAlignment="1">
      <alignment horizontal="left"/>
    </xf>
    <xf numFmtId="43" fontId="8" fillId="0" borderId="0" xfId="1" applyFont="1" applyFill="1" applyBorder="1" applyAlignment="1" applyProtection="1">
      <alignment horizontal="left"/>
    </xf>
    <xf numFmtId="170" fontId="8" fillId="0" borderId="0" xfId="1" applyNumberFormat="1" applyFont="1" applyFill="1" applyBorder="1" applyAlignment="1" applyProtection="1">
      <alignment horizontal="left"/>
    </xf>
    <xf numFmtId="171" fontId="8" fillId="0" borderId="0" xfId="1" applyNumberFormat="1" applyFont="1" applyFill="1" applyBorder="1" applyAlignment="1" applyProtection="1">
      <alignment horizontal="left"/>
    </xf>
    <xf numFmtId="172" fontId="8" fillId="0" borderId="0" xfId="0" applyNumberFormat="1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18" fillId="2" borderId="79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61" xfId="0" applyFont="1" applyFill="1" applyBorder="1" applyAlignment="1">
      <alignment horizontal="left" vertical="center"/>
    </xf>
    <xf numFmtId="0" fontId="19" fillId="0" borderId="0" xfId="0" applyFont="1" applyAlignment="1">
      <alignment horizontal="right"/>
    </xf>
    <xf numFmtId="165" fontId="20" fillId="0" borderId="0" xfId="0" applyNumberFormat="1" applyFont="1" applyAlignment="1">
      <alignment horizontal="right"/>
    </xf>
    <xf numFmtId="173" fontId="19" fillId="0" borderId="0" xfId="0" applyNumberFormat="1" applyFont="1" applyAlignment="1">
      <alignment horizontal="right"/>
    </xf>
    <xf numFmtId="174" fontId="19" fillId="0" borderId="0" xfId="0" applyNumberFormat="1" applyFont="1" applyAlignment="1">
      <alignment horizontal="right" wrapText="1"/>
    </xf>
    <xf numFmtId="0" fontId="2" fillId="2" borderId="80" xfId="0" applyFont="1" applyFill="1" applyBorder="1"/>
    <xf numFmtId="0" fontId="2" fillId="2" borderId="81" xfId="0" applyFont="1" applyFill="1" applyBorder="1"/>
    <xf numFmtId="168" fontId="6" fillId="8" borderId="57" xfId="0" applyNumberFormat="1" applyFont="1" applyFill="1" applyBorder="1" applyAlignment="1">
      <alignment horizontal="right" vertical="center"/>
    </xf>
    <xf numFmtId="168" fontId="6" fillId="8" borderId="55" xfId="0" applyNumberFormat="1" applyFont="1" applyFill="1" applyBorder="1" applyAlignment="1">
      <alignment horizontal="right" vertical="center"/>
    </xf>
    <xf numFmtId="168" fontId="6" fillId="8" borderId="56" xfId="0" applyNumberFormat="1" applyFont="1" applyFill="1" applyBorder="1" applyAlignment="1">
      <alignment horizontal="right" vertical="center"/>
    </xf>
    <xf numFmtId="165" fontId="19" fillId="0" borderId="0" xfId="0" applyNumberFormat="1" applyFont="1" applyAlignment="1">
      <alignment horizontal="right" wrapText="1"/>
    </xf>
    <xf numFmtId="165" fontId="8" fillId="0" borderId="0" xfId="0" applyNumberFormat="1" applyFont="1" applyAlignment="1">
      <alignment horizontal="left" wrapText="1"/>
    </xf>
    <xf numFmtId="0" fontId="4" fillId="0" borderId="0" xfId="0" applyFont="1" applyAlignment="1">
      <alignment horizontal="left"/>
    </xf>
    <xf numFmtId="0" fontId="18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18" fillId="2" borderId="25" xfId="0" applyFont="1" applyFill="1" applyBorder="1" applyAlignment="1">
      <alignment horizontal="left" vertical="center"/>
    </xf>
    <xf numFmtId="0" fontId="18" fillId="2" borderId="61" xfId="0" applyFont="1" applyFill="1" applyBorder="1" applyAlignment="1">
      <alignment horizontal="left" vertical="center"/>
    </xf>
    <xf numFmtId="165" fontId="8" fillId="0" borderId="0" xfId="0" applyNumberFormat="1" applyFont="1" applyAlignment="1">
      <alignment horizontal="left"/>
    </xf>
    <xf numFmtId="0" fontId="4" fillId="4" borderId="79" xfId="0" applyFont="1" applyFill="1" applyBorder="1" applyAlignment="1">
      <alignment horizontal="left"/>
    </xf>
    <xf numFmtId="0" fontId="4" fillId="4" borderId="25" xfId="0" applyFont="1" applyFill="1" applyBorder="1" applyAlignment="1">
      <alignment horizontal="left"/>
    </xf>
    <xf numFmtId="0" fontId="5" fillId="8" borderId="85" xfId="0" applyFont="1" applyFill="1" applyBorder="1"/>
    <xf numFmtId="0" fontId="4" fillId="4" borderId="4" xfId="0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0" fontId="4" fillId="12" borderId="86" xfId="0" applyFont="1" applyFill="1" applyBorder="1" applyAlignment="1">
      <alignment horizontal="centerContinuous" vertical="center"/>
    </xf>
    <xf numFmtId="0" fontId="4" fillId="12" borderId="87" xfId="0" applyFont="1" applyFill="1" applyBorder="1" applyAlignment="1">
      <alignment horizontal="centerContinuous" vertical="center"/>
    </xf>
    <xf numFmtId="0" fontId="4" fillId="12" borderId="88" xfId="0" applyFont="1" applyFill="1" applyBorder="1" applyAlignment="1">
      <alignment horizontal="centerContinuous" vertical="center"/>
    </xf>
    <xf numFmtId="0" fontId="4" fillId="12" borderId="89" xfId="0" applyFont="1" applyFill="1" applyBorder="1" applyAlignment="1">
      <alignment horizontal="centerContinuous" vertical="center"/>
    </xf>
    <xf numFmtId="0" fontId="4" fillId="12" borderId="90" xfId="0" applyFont="1" applyFill="1" applyBorder="1" applyAlignment="1">
      <alignment horizontal="centerContinuous" vertical="center"/>
    </xf>
    <xf numFmtId="0" fontId="2" fillId="12" borderId="91" xfId="0" applyFont="1" applyFill="1" applyBorder="1" applyAlignment="1">
      <alignment horizontal="centerContinuous"/>
    </xf>
    <xf numFmtId="0" fontId="4" fillId="7" borderId="92" xfId="0" applyFont="1" applyFill="1" applyBorder="1" applyAlignment="1">
      <alignment horizontal="right" vertical="center"/>
    </xf>
    <xf numFmtId="0" fontId="4" fillId="7" borderId="93" xfId="0" applyFont="1" applyFill="1" applyBorder="1" applyAlignment="1">
      <alignment horizontal="right" vertical="center"/>
    </xf>
    <xf numFmtId="0" fontId="4" fillId="11" borderId="93" xfId="0" applyFont="1" applyFill="1" applyBorder="1" applyAlignment="1">
      <alignment horizontal="right" vertical="center"/>
    </xf>
    <xf numFmtId="0" fontId="13" fillId="8" borderId="94" xfId="0" applyFont="1" applyFill="1" applyBorder="1"/>
    <xf numFmtId="168" fontId="6" fillId="13" borderId="0" xfId="0" applyNumberFormat="1" applyFont="1" applyFill="1" applyAlignment="1">
      <alignment horizontal="left" vertical="center"/>
    </xf>
    <xf numFmtId="168" fontId="6" fillId="4" borderId="57" xfId="0" applyNumberFormat="1" applyFont="1" applyFill="1" applyBorder="1" applyAlignment="1">
      <alignment horizontal="right" vertical="center"/>
    </xf>
    <xf numFmtId="168" fontId="6" fillId="4" borderId="17" xfId="0" applyNumberFormat="1" applyFont="1" applyFill="1" applyBorder="1" applyAlignment="1">
      <alignment horizontal="right" vertical="center"/>
    </xf>
    <xf numFmtId="168" fontId="6" fillId="4" borderId="95" xfId="0" applyNumberFormat="1" applyFont="1" applyFill="1" applyBorder="1" applyAlignment="1">
      <alignment horizontal="right" vertical="center"/>
    </xf>
    <xf numFmtId="168" fontId="6" fillId="4" borderId="14" xfId="0" applyNumberFormat="1" applyFont="1" applyFill="1" applyBorder="1" applyAlignment="1">
      <alignment horizontal="right" vertical="center"/>
    </xf>
    <xf numFmtId="168" fontId="6" fillId="13" borderId="0" xfId="0" applyNumberFormat="1" applyFont="1" applyFill="1" applyAlignment="1">
      <alignment horizontal="right" vertical="center"/>
    </xf>
    <xf numFmtId="168" fontId="2" fillId="8" borderId="64" xfId="0" applyNumberFormat="1" applyFont="1" applyFill="1" applyBorder="1"/>
    <xf numFmtId="168" fontId="6" fillId="4" borderId="29" xfId="0" applyNumberFormat="1" applyFont="1" applyFill="1" applyBorder="1" applyAlignment="1">
      <alignment horizontal="right" vertical="center"/>
    </xf>
    <xf numFmtId="168" fontId="6" fillId="4" borderId="96" xfId="0" applyNumberFormat="1" applyFont="1" applyFill="1" applyBorder="1" applyAlignment="1">
      <alignment horizontal="right" vertical="center"/>
    </xf>
    <xf numFmtId="168" fontId="6" fillId="4" borderId="46" xfId="0" applyNumberFormat="1" applyFont="1" applyFill="1" applyBorder="1" applyAlignment="1">
      <alignment horizontal="right" vertical="center"/>
    </xf>
    <xf numFmtId="168" fontId="6" fillId="4" borderId="19" xfId="0" applyNumberFormat="1" applyFont="1" applyFill="1" applyBorder="1" applyAlignment="1">
      <alignment horizontal="right" vertical="center"/>
    </xf>
    <xf numFmtId="168" fontId="6" fillId="4" borderId="97" xfId="0" applyNumberFormat="1" applyFont="1" applyFill="1" applyBorder="1" applyAlignment="1">
      <alignment horizontal="right" vertical="center"/>
    </xf>
    <xf numFmtId="168" fontId="6" fillId="13" borderId="80" xfId="0" applyNumberFormat="1" applyFont="1" applyFill="1" applyBorder="1" applyAlignment="1">
      <alignment horizontal="right" vertical="center"/>
    </xf>
    <xf numFmtId="168" fontId="6" fillId="4" borderId="70" xfId="0" applyNumberFormat="1" applyFont="1" applyFill="1" applyBorder="1" applyAlignment="1">
      <alignment horizontal="right" vertical="center"/>
    </xf>
    <xf numFmtId="168" fontId="6" fillId="4" borderId="98" xfId="0" applyNumberFormat="1" applyFont="1" applyFill="1" applyBorder="1" applyAlignment="1">
      <alignment horizontal="right" vertical="center"/>
    </xf>
    <xf numFmtId="168" fontId="6" fillId="13" borderId="58" xfId="0" applyNumberFormat="1" applyFont="1" applyFill="1" applyBorder="1" applyAlignment="1">
      <alignment horizontal="right" vertical="center"/>
    </xf>
    <xf numFmtId="168" fontId="6" fillId="4" borderId="99" xfId="0" applyNumberFormat="1" applyFont="1" applyFill="1" applyBorder="1" applyAlignment="1">
      <alignment horizontal="right" vertical="center"/>
    </xf>
    <xf numFmtId="168" fontId="6" fillId="4" borderId="100" xfId="0" applyNumberFormat="1" applyFont="1" applyFill="1" applyBorder="1" applyAlignment="1">
      <alignment horizontal="right" vertical="center"/>
    </xf>
    <xf numFmtId="168" fontId="6" fillId="4" borderId="101" xfId="0" applyNumberFormat="1" applyFont="1" applyFill="1" applyBorder="1" applyAlignment="1">
      <alignment horizontal="right" vertical="center"/>
    </xf>
    <xf numFmtId="168" fontId="6" fillId="4" borderId="102" xfId="0" applyNumberFormat="1" applyFont="1" applyFill="1" applyBorder="1" applyAlignment="1">
      <alignment horizontal="right" vertical="center"/>
    </xf>
    <xf numFmtId="0" fontId="21" fillId="14" borderId="1" xfId="0" applyFont="1" applyFill="1" applyBorder="1"/>
    <xf numFmtId="0" fontId="21" fillId="14" borderId="2" xfId="0" applyFont="1" applyFill="1" applyBorder="1" applyAlignment="1">
      <alignment wrapText="1"/>
    </xf>
    <xf numFmtId="175" fontId="21" fillId="14" borderId="2" xfId="0" applyNumberFormat="1" applyFont="1" applyFill="1" applyBorder="1" applyAlignment="1">
      <alignment horizontal="right"/>
    </xf>
    <xf numFmtId="168" fontId="21" fillId="14" borderId="1" xfId="0" applyNumberFormat="1" applyFont="1" applyFill="1" applyBorder="1" applyAlignment="1">
      <alignment horizontal="right"/>
    </xf>
    <xf numFmtId="168" fontId="21" fillId="14" borderId="2" xfId="0" applyNumberFormat="1" applyFont="1" applyFill="1" applyBorder="1" applyAlignment="1">
      <alignment horizontal="right"/>
    </xf>
    <xf numFmtId="168" fontId="21" fillId="14" borderId="3" xfId="0" applyNumberFormat="1" applyFont="1" applyFill="1" applyBorder="1" applyAlignment="1">
      <alignment horizontal="right"/>
    </xf>
    <xf numFmtId="0" fontId="4" fillId="4" borderId="2" xfId="0" applyFont="1" applyFill="1" applyBorder="1" applyAlignment="1">
      <alignment horizontal="left" wrapText="1"/>
    </xf>
    <xf numFmtId="168" fontId="4" fillId="4" borderId="0" xfId="0" applyNumberFormat="1" applyFont="1" applyFill="1" applyAlignment="1">
      <alignment horizontal="right" vertical="center"/>
    </xf>
    <xf numFmtId="168" fontId="2" fillId="0" borderId="0" xfId="0" applyNumberFormat="1" applyFont="1"/>
    <xf numFmtId="0" fontId="21" fillId="14" borderId="1" xfId="0" applyFont="1" applyFill="1" applyBorder="1" applyAlignment="1">
      <alignment vertical="center"/>
    </xf>
    <xf numFmtId="0" fontId="21" fillId="14" borderId="2" xfId="0" applyFont="1" applyFill="1" applyBorder="1" applyAlignment="1">
      <alignment vertical="center"/>
    </xf>
    <xf numFmtId="2" fontId="4" fillId="14" borderId="2" xfId="0" applyNumberFormat="1" applyFont="1" applyFill="1" applyBorder="1" applyAlignment="1">
      <alignment horizontal="right"/>
    </xf>
    <xf numFmtId="168" fontId="21" fillId="14" borderId="1" xfId="0" applyNumberFormat="1" applyFont="1" applyFill="1" applyBorder="1" applyAlignment="1">
      <alignment horizontal="right" vertical="center"/>
    </xf>
    <xf numFmtId="168" fontId="21" fillId="14" borderId="2" xfId="0" applyNumberFormat="1" applyFont="1" applyFill="1" applyBorder="1" applyAlignment="1">
      <alignment horizontal="right" vertical="center"/>
    </xf>
    <xf numFmtId="168" fontId="21" fillId="14" borderId="3" xfId="0" applyNumberFormat="1" applyFont="1" applyFill="1" applyBorder="1" applyAlignment="1">
      <alignment horizontal="right" vertical="center"/>
    </xf>
    <xf numFmtId="166" fontId="0" fillId="0" borderId="0" xfId="0" applyNumberFormat="1"/>
    <xf numFmtId="0" fontId="0" fillId="0" borderId="0" xfId="0" applyAlignment="1">
      <alignment horizontal="right"/>
    </xf>
    <xf numFmtId="0" fontId="22" fillId="16" borderId="0" xfId="0" applyFont="1" applyFill="1"/>
    <xf numFmtId="0" fontId="4" fillId="18" borderId="103" xfId="0" applyFont="1" applyFill="1" applyBorder="1" applyAlignment="1">
      <alignment horizontal="right" vertical="center"/>
    </xf>
    <xf numFmtId="0" fontId="4" fillId="18" borderId="104" xfId="0" applyFont="1" applyFill="1" applyBorder="1" applyAlignment="1">
      <alignment horizontal="right" vertical="center"/>
    </xf>
    <xf numFmtId="0" fontId="4" fillId="17" borderId="105" xfId="0" applyFont="1" applyFill="1" applyBorder="1" applyAlignment="1">
      <alignment horizontal="right" vertical="center"/>
    </xf>
    <xf numFmtId="0" fontId="4" fillId="17" borderId="106" xfId="0" applyFont="1" applyFill="1" applyBorder="1" applyAlignment="1">
      <alignment horizontal="right" vertical="center"/>
    </xf>
    <xf numFmtId="0" fontId="4" fillId="17" borderId="107" xfId="0" applyFont="1" applyFill="1" applyBorder="1" applyAlignment="1">
      <alignment horizontal="right" vertical="center"/>
    </xf>
    <xf numFmtId="43" fontId="22" fillId="16" borderId="0" xfId="1" applyFont="1" applyFill="1"/>
    <xf numFmtId="0" fontId="23" fillId="0" borderId="24" xfId="0" applyFont="1" applyBorder="1"/>
    <xf numFmtId="0" fontId="24" fillId="16" borderId="108" xfId="0" applyFont="1" applyFill="1" applyBorder="1" applyAlignment="1">
      <alignment horizontal="left" vertical="center" wrapText="1" indent="1"/>
    </xf>
    <xf numFmtId="165" fontId="6" fillId="0" borderId="12" xfId="2" applyNumberFormat="1" applyFont="1" applyFill="1" applyBorder="1" applyAlignment="1" applyProtection="1">
      <alignment horizontal="right" vertical="center" wrapText="1"/>
    </xf>
    <xf numFmtId="165" fontId="6" fillId="0" borderId="36" xfId="2" applyNumberFormat="1" applyFont="1" applyFill="1" applyBorder="1" applyAlignment="1" applyProtection="1">
      <alignment horizontal="right" vertical="center" wrapText="1"/>
    </xf>
    <xf numFmtId="165" fontId="6" fillId="0" borderId="43" xfId="2" applyNumberFormat="1" applyFont="1" applyFill="1" applyBorder="1" applyAlignment="1" applyProtection="1">
      <alignment horizontal="right" wrapText="1"/>
    </xf>
    <xf numFmtId="165" fontId="6" fillId="0" borderId="44" xfId="2" applyNumberFormat="1" applyFont="1" applyFill="1" applyBorder="1" applyAlignment="1" applyProtection="1">
      <alignment horizontal="right" wrapText="1"/>
    </xf>
    <xf numFmtId="165" fontId="6" fillId="0" borderId="29" xfId="2" applyNumberFormat="1" applyFont="1" applyFill="1" applyBorder="1" applyAlignment="1" applyProtection="1">
      <alignment horizontal="right" wrapText="1"/>
    </xf>
    <xf numFmtId="165" fontId="6" fillId="0" borderId="30" xfId="2" applyNumberFormat="1" applyFont="1" applyFill="1" applyBorder="1" applyAlignment="1" applyProtection="1">
      <alignment horizontal="right" wrapText="1"/>
    </xf>
    <xf numFmtId="0" fontId="6" fillId="4" borderId="43" xfId="0" applyFont="1" applyFill="1" applyBorder="1" applyAlignment="1">
      <alignment horizontal="center"/>
    </xf>
    <xf numFmtId="0" fontId="6" fillId="4" borderId="44" xfId="0" applyFont="1" applyFill="1" applyBorder="1" applyAlignment="1">
      <alignment horizontal="center"/>
    </xf>
    <xf numFmtId="0" fontId="6" fillId="4" borderId="29" xfId="0" applyFont="1" applyFill="1" applyBorder="1" applyAlignment="1">
      <alignment horizontal="center"/>
    </xf>
    <xf numFmtId="0" fontId="6" fillId="4" borderId="30" xfId="0" applyFont="1" applyFill="1" applyBorder="1" applyAlignment="1">
      <alignment horizontal="center"/>
    </xf>
    <xf numFmtId="0" fontId="17" fillId="10" borderId="65" xfId="0" applyFont="1" applyFill="1" applyBorder="1" applyAlignment="1">
      <alignment horizontal="center" vertical="center" wrapText="1"/>
    </xf>
    <xf numFmtId="0" fontId="17" fillId="10" borderId="66" xfId="0" applyFont="1" applyFill="1" applyBorder="1" applyAlignment="1">
      <alignment horizontal="center" vertical="center" wrapText="1"/>
    </xf>
    <xf numFmtId="0" fontId="17" fillId="10" borderId="67" xfId="0" applyFont="1" applyFill="1" applyBorder="1" applyAlignment="1">
      <alignment horizontal="center" vertical="center" wrapText="1"/>
    </xf>
    <xf numFmtId="0" fontId="17" fillId="10" borderId="68" xfId="0" applyFont="1" applyFill="1" applyBorder="1" applyAlignment="1">
      <alignment horizontal="center" vertical="center" wrapText="1"/>
    </xf>
    <xf numFmtId="0" fontId="17" fillId="10" borderId="76" xfId="0" applyFont="1" applyFill="1" applyBorder="1" applyAlignment="1">
      <alignment horizontal="center" vertical="center" wrapText="1"/>
    </xf>
    <xf numFmtId="0" fontId="17" fillId="10" borderId="77" xfId="0" applyFont="1" applyFill="1" applyBorder="1" applyAlignment="1">
      <alignment horizontal="center" vertical="center" wrapText="1"/>
    </xf>
    <xf numFmtId="0" fontId="5" fillId="7" borderId="82" xfId="0" applyFont="1" applyFill="1" applyBorder="1" applyAlignment="1">
      <alignment horizontal="center" vertical="center"/>
    </xf>
    <xf numFmtId="0" fontId="5" fillId="7" borderId="34" xfId="0" applyFont="1" applyFill="1" applyBorder="1" applyAlignment="1">
      <alignment horizontal="center" vertical="center"/>
    </xf>
    <xf numFmtId="0" fontId="5" fillId="11" borderId="83" xfId="0" applyFont="1" applyFill="1" applyBorder="1" applyAlignment="1">
      <alignment horizontal="center" vertical="center" wrapText="1"/>
    </xf>
    <xf numFmtId="0" fontId="5" fillId="11" borderId="84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/>
    </xf>
    <xf numFmtId="0" fontId="6" fillId="4" borderId="36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17" borderId="5" xfId="0" applyFont="1" applyFill="1" applyBorder="1" applyAlignment="1">
      <alignment horizontal="center" vertical="center"/>
    </xf>
    <xf numFmtId="0" fontId="4" fillId="17" borderId="6" xfId="0" applyFont="1" applyFill="1" applyBorder="1" applyAlignment="1">
      <alignment horizontal="center" vertical="center"/>
    </xf>
    <xf numFmtId="0" fontId="4" fillId="17" borderId="7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/>
    </xf>
    <xf numFmtId="0" fontId="5" fillId="2" borderId="28" xfId="0" applyFont="1" applyFill="1" applyBorder="1" applyAlignment="1">
      <alignment horizontal="center"/>
    </xf>
    <xf numFmtId="0" fontId="5" fillId="7" borderId="16" xfId="0" applyFont="1" applyFill="1" applyBorder="1" applyAlignment="1">
      <alignment horizontal="center"/>
    </xf>
    <xf numFmtId="0" fontId="5" fillId="7" borderId="17" xfId="0" applyFont="1" applyFill="1" applyBorder="1" applyAlignment="1">
      <alignment horizontal="center"/>
    </xf>
    <xf numFmtId="0" fontId="5" fillId="7" borderId="18" xfId="0" applyFont="1" applyFill="1" applyBorder="1" applyAlignment="1">
      <alignment horizontal="center"/>
    </xf>
    <xf numFmtId="165" fontId="4" fillId="3" borderId="5" xfId="0" applyNumberFormat="1" applyFont="1" applyFill="1" applyBorder="1" applyAlignment="1">
      <alignment horizontal="center" vertical="center"/>
    </xf>
    <xf numFmtId="165" fontId="4" fillId="3" borderId="6" xfId="0" applyNumberFormat="1" applyFont="1" applyFill="1" applyBorder="1" applyAlignment="1">
      <alignment horizontal="center" vertical="center"/>
    </xf>
    <xf numFmtId="0" fontId="4" fillId="15" borderId="5" xfId="0" applyFont="1" applyFill="1" applyBorder="1" applyAlignment="1">
      <alignment horizontal="center" vertical="center"/>
    </xf>
    <xf numFmtId="0" fontId="4" fillId="15" borderId="26" xfId="0" applyFont="1" applyFill="1" applyBorder="1" applyAlignment="1">
      <alignment horizontal="center" vertical="center"/>
    </xf>
    <xf numFmtId="0" fontId="4" fillId="15" borderId="6" xfId="0" applyFont="1" applyFill="1" applyBorder="1" applyAlignment="1">
      <alignment horizontal="center" vertical="center"/>
    </xf>
    <xf numFmtId="0" fontId="4" fillId="15" borderId="7" xfId="0" applyFont="1" applyFill="1" applyBorder="1" applyAlignment="1">
      <alignment horizontal="center" vertical="center"/>
    </xf>
  </cellXfs>
  <cellStyles count="5">
    <cellStyle name="Comma" xfId="1" builtinId="3"/>
    <cellStyle name="Normal" xfId="0" builtinId="0"/>
    <cellStyle name="Normal 3 5" xfId="4" xr:uid="{8566FC0B-939C-44C0-AC63-4E96525054A6}"/>
    <cellStyle name="Percent" xfId="2" builtinId="5"/>
    <cellStyle name="TableLvl3" xfId="3" xr:uid="{DC81CF9C-A361-4436-B6BE-868DB7746A24}"/>
  </cellStyles>
  <dxfs count="4">
    <dxf>
      <font>
        <color auto="1"/>
      </font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9802C-4CFD-4414-A38C-A3B91182D43C}">
  <dimension ref="B1:X64"/>
  <sheetViews>
    <sheetView tabSelected="1" topLeftCell="A30" zoomScale="70" zoomScaleNormal="70" workbookViewId="0">
      <selection activeCell="P58" sqref="P58"/>
    </sheetView>
  </sheetViews>
  <sheetFormatPr defaultColWidth="9.140625" defaultRowHeight="14.45" customHeight="1" x14ac:dyDescent="0.25"/>
  <cols>
    <col min="1" max="1" width="5.42578125" customWidth="1"/>
    <col min="2" max="2" width="69.28515625" customWidth="1"/>
    <col min="3" max="23" width="12.28515625" customWidth="1"/>
    <col min="24" max="29" width="9.140625" customWidth="1"/>
  </cols>
  <sheetData>
    <row r="1" spans="2:23" ht="15.75" thickBot="1" x14ac:dyDescent="0.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2:23" ht="16.5" thickBot="1" x14ac:dyDescent="0.3">
      <c r="B2" s="2" t="s">
        <v>0</v>
      </c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1"/>
      <c r="P2" s="1"/>
      <c r="Q2" s="1"/>
      <c r="R2" s="1"/>
      <c r="S2" s="1"/>
      <c r="T2" s="1"/>
      <c r="U2" s="1"/>
      <c r="V2" s="1"/>
      <c r="W2" s="1"/>
    </row>
    <row r="3" spans="2:23" ht="15.75" x14ac:dyDescent="0.25">
      <c r="B3" s="5"/>
      <c r="C3" s="250" t="s">
        <v>1</v>
      </c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6" t="s">
        <v>2</v>
      </c>
      <c r="O3" s="1"/>
      <c r="P3" s="1"/>
      <c r="Q3" s="1"/>
      <c r="R3" s="1"/>
      <c r="S3" s="1"/>
      <c r="T3" s="1"/>
      <c r="U3" s="1"/>
      <c r="V3" s="1"/>
      <c r="W3" s="1"/>
    </row>
    <row r="4" spans="2:23" ht="16.5" thickBot="1" x14ac:dyDescent="0.3">
      <c r="B4" s="5"/>
      <c r="C4" s="7" t="s">
        <v>50</v>
      </c>
      <c r="D4" s="8" t="s">
        <v>51</v>
      </c>
      <c r="E4" s="9" t="s">
        <v>35</v>
      </c>
      <c r="F4" s="9" t="s">
        <v>7</v>
      </c>
      <c r="G4" s="9" t="s">
        <v>36</v>
      </c>
      <c r="H4" s="9" t="s">
        <v>37</v>
      </c>
      <c r="I4" s="9" t="s">
        <v>38</v>
      </c>
      <c r="J4" s="9" t="s">
        <v>39</v>
      </c>
      <c r="K4" s="9" t="s">
        <v>40</v>
      </c>
      <c r="L4" s="9" t="s">
        <v>41</v>
      </c>
      <c r="M4" s="9" t="s">
        <v>42</v>
      </c>
      <c r="N4" s="10" t="s">
        <v>43</v>
      </c>
      <c r="O4" s="1"/>
      <c r="P4" s="1"/>
      <c r="Q4" s="1"/>
      <c r="R4" s="1"/>
      <c r="S4" s="1"/>
      <c r="T4" s="1"/>
      <c r="U4" s="1"/>
      <c r="V4" s="1"/>
      <c r="W4" s="1"/>
    </row>
    <row r="5" spans="2:23" ht="15" x14ac:dyDescent="0.25">
      <c r="B5" s="11" t="s">
        <v>3</v>
      </c>
      <c r="C5" s="12"/>
      <c r="D5" s="13">
        <v>110.7</v>
      </c>
      <c r="E5" s="13">
        <v>113</v>
      </c>
      <c r="F5" s="13">
        <v>114.8</v>
      </c>
      <c r="G5" s="13">
        <v>114.4</v>
      </c>
      <c r="H5" s="13">
        <v>118.8</v>
      </c>
      <c r="I5" s="13">
        <v>126.1</v>
      </c>
      <c r="J5" s="13">
        <v>133.69999999999999</v>
      </c>
      <c r="K5" s="13">
        <v>138.80000000000001</v>
      </c>
      <c r="L5" s="13">
        <v>141.69999999999999</v>
      </c>
      <c r="M5" s="13">
        <v>146.94289999999998</v>
      </c>
      <c r="N5" s="14">
        <v>150.91035829999996</v>
      </c>
      <c r="O5" s="1"/>
      <c r="P5" s="1"/>
      <c r="Q5" s="1"/>
      <c r="R5" s="1"/>
      <c r="S5" s="1"/>
      <c r="T5" s="1"/>
      <c r="U5" s="1"/>
      <c r="V5" s="1"/>
      <c r="W5" s="1"/>
    </row>
    <row r="6" spans="2:23" ht="15" x14ac:dyDescent="0.25">
      <c r="B6" s="15" t="s">
        <v>4</v>
      </c>
      <c r="C6" s="16"/>
      <c r="D6" s="17"/>
      <c r="E6" s="18">
        <f>+E5/D5-1</f>
        <v>2.0776874435411097E-2</v>
      </c>
      <c r="F6" s="18">
        <f t="shared" ref="F6:N6" si="0">+F5/E5-1</f>
        <v>1.5929203539823078E-2</v>
      </c>
      <c r="G6" s="18">
        <f t="shared" si="0"/>
        <v>-3.4843205574912606E-3</v>
      </c>
      <c r="H6" s="18">
        <f t="shared" si="0"/>
        <v>3.8461538461538325E-2</v>
      </c>
      <c r="I6" s="18">
        <f t="shared" si="0"/>
        <v>6.1447811447811418E-2</v>
      </c>
      <c r="J6" s="18">
        <f t="shared" si="0"/>
        <v>6.0269627279936566E-2</v>
      </c>
      <c r="K6" s="18">
        <f t="shared" si="0"/>
        <v>3.8145100972326373E-2</v>
      </c>
      <c r="L6" s="18">
        <f>+L5/K5-1</f>
        <v>2.0893371757924939E-2</v>
      </c>
      <c r="M6" s="18">
        <f t="shared" si="0"/>
        <v>3.6999999999999922E-2</v>
      </c>
      <c r="N6" s="19">
        <f t="shared" si="0"/>
        <v>2.6999999999999913E-2</v>
      </c>
      <c r="O6" s="1"/>
      <c r="P6" s="1"/>
      <c r="Q6" s="1"/>
      <c r="R6" s="1"/>
      <c r="S6" s="1"/>
      <c r="T6" s="1"/>
      <c r="U6" s="1"/>
      <c r="V6" s="1"/>
      <c r="W6" s="1"/>
    </row>
    <row r="7" spans="2:23" ht="15.75" thickBot="1" x14ac:dyDescent="0.3">
      <c r="B7" s="216" t="s">
        <v>49</v>
      </c>
      <c r="C7" s="20"/>
      <c r="D7" s="21">
        <f>E7/(1+E6)</f>
        <v>0.73354805625691777</v>
      </c>
      <c r="E7" s="22">
        <f t="shared" ref="E7:M7" si="1">F7/(1+F6)</f>
        <v>0.7487888921141076</v>
      </c>
      <c r="F7" s="22">
        <f t="shared" si="1"/>
        <v>0.76071650278495184</v>
      </c>
      <c r="G7" s="22">
        <f t="shared" si="1"/>
        <v>0.75806592263587536</v>
      </c>
      <c r="H7" s="22">
        <f t="shared" si="1"/>
        <v>0.7872223042757166</v>
      </c>
      <c r="I7" s="22">
        <f t="shared" si="1"/>
        <v>0.83559539199636246</v>
      </c>
      <c r="J7" s="22">
        <f t="shared" si="1"/>
        <v>0.88595641482881571</v>
      </c>
      <c r="K7" s="22">
        <f t="shared" si="1"/>
        <v>0.91975131172954117</v>
      </c>
      <c r="L7" s="22">
        <f t="shared" si="1"/>
        <v>0.93896801781034556</v>
      </c>
      <c r="M7" s="22">
        <f t="shared" si="1"/>
        <v>0.97370983446932824</v>
      </c>
      <c r="N7" s="23">
        <v>1</v>
      </c>
      <c r="O7" s="1"/>
      <c r="P7" s="1"/>
      <c r="Q7" s="1"/>
      <c r="R7" s="1"/>
      <c r="S7" s="1"/>
      <c r="T7" s="1"/>
      <c r="U7" s="1"/>
      <c r="V7" s="1"/>
      <c r="W7" s="1"/>
    </row>
    <row r="8" spans="2:23" ht="15" x14ac:dyDescent="0.25">
      <c r="B8" s="24"/>
      <c r="C8" s="24"/>
      <c r="D8" s="25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6"/>
      <c r="U8" s="26"/>
      <c r="V8" s="26"/>
      <c r="W8" s="26"/>
    </row>
    <row r="9" spans="2:23" ht="15" x14ac:dyDescent="0.25"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6"/>
      <c r="U9" s="26"/>
      <c r="V9" s="26"/>
      <c r="W9" s="26"/>
    </row>
    <row r="10" spans="2:23" ht="15" x14ac:dyDescent="0.25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6"/>
      <c r="U10" s="26"/>
      <c r="V10" s="26"/>
      <c r="W10" s="26"/>
    </row>
    <row r="11" spans="2:23" ht="18.75" x14ac:dyDescent="0.25">
      <c r="B11" s="27" t="s">
        <v>5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</row>
    <row r="12" spans="2:23" ht="15.75" thickBot="1" x14ac:dyDescent="0.3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2:23" ht="15.75" thickBot="1" x14ac:dyDescent="0.3">
      <c r="B13" s="29" t="s">
        <v>6</v>
      </c>
      <c r="C13" s="30" t="s">
        <v>7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2:23" ht="15.75" thickBot="1" x14ac:dyDescent="0.3">
      <c r="B14" s="215" t="str">
        <f>"Non-recurrent efficiency adjustment made to "&amp;dms_PRCP_BaseYear&amp;" opex, $m, nominal"</f>
        <v>Non-recurrent efficiency adjustment made to 2018-19 opex, $m, nominal</v>
      </c>
      <c r="C14" s="31">
        <v>0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2:23" ht="16.5" thickBot="1" x14ac:dyDescent="0.3">
      <c r="B15" s="32" t="s">
        <v>8</v>
      </c>
      <c r="C15" s="33"/>
      <c r="D15" s="34"/>
      <c r="E15" s="34"/>
      <c r="F15" s="34"/>
      <c r="G15" s="34"/>
      <c r="H15" s="34"/>
      <c r="I15" s="34"/>
      <c r="J15" s="35"/>
      <c r="K15" s="35"/>
      <c r="L15" s="35"/>
      <c r="M15" s="35"/>
      <c r="N15" s="35"/>
      <c r="O15" s="35"/>
      <c r="P15" s="35"/>
      <c r="Q15" s="36"/>
      <c r="R15" s="1"/>
      <c r="S15" s="1"/>
      <c r="T15" s="1"/>
      <c r="U15" s="1"/>
      <c r="V15" s="1"/>
      <c r="W15" s="1"/>
    </row>
    <row r="16" spans="2:23" ht="15" x14ac:dyDescent="0.25">
      <c r="B16" s="1"/>
      <c r="C16" s="252" t="s">
        <v>48</v>
      </c>
      <c r="D16" s="253"/>
      <c r="E16" s="254" t="s">
        <v>47</v>
      </c>
      <c r="F16" s="254"/>
      <c r="G16" s="254"/>
      <c r="H16" s="254"/>
      <c r="I16" s="255"/>
      <c r="J16" s="208"/>
      <c r="K16" s="242" t="s">
        <v>34</v>
      </c>
      <c r="L16" s="243"/>
      <c r="M16" s="243"/>
      <c r="N16" s="243"/>
      <c r="O16" s="243"/>
      <c r="P16" s="243"/>
      <c r="Q16" s="244"/>
      <c r="R16" s="1"/>
      <c r="S16" s="1"/>
      <c r="T16" s="1"/>
      <c r="U16" s="1"/>
      <c r="V16" s="1"/>
      <c r="W16" s="1"/>
    </row>
    <row r="17" spans="2:23" ht="15" x14ac:dyDescent="0.25">
      <c r="B17" s="1"/>
      <c r="C17" s="245" t="s">
        <v>9</v>
      </c>
      <c r="D17" s="246"/>
      <c r="E17" s="247" t="s">
        <v>10</v>
      </c>
      <c r="F17" s="248"/>
      <c r="G17" s="248"/>
      <c r="H17" s="248"/>
      <c r="I17" s="249"/>
      <c r="J17" s="37"/>
      <c r="K17" s="245" t="s">
        <v>9</v>
      </c>
      <c r="L17" s="246"/>
      <c r="M17" s="247" t="s">
        <v>10</v>
      </c>
      <c r="N17" s="248"/>
      <c r="O17" s="248"/>
      <c r="P17" s="248"/>
      <c r="Q17" s="249"/>
      <c r="R17" s="1"/>
      <c r="S17" s="1"/>
      <c r="T17" s="1"/>
      <c r="U17" s="1"/>
      <c r="V17" s="1"/>
      <c r="W17" s="1"/>
    </row>
    <row r="18" spans="2:23" ht="15.75" thickBot="1" x14ac:dyDescent="0.3">
      <c r="B18" s="1"/>
      <c r="C18" s="209" t="str">
        <f>dms_PRCP_BaseYear</f>
        <v>2018-19</v>
      </c>
      <c r="D18" s="210" t="s">
        <v>38</v>
      </c>
      <c r="E18" s="211" t="s">
        <v>39</v>
      </c>
      <c r="F18" s="212" t="s">
        <v>40</v>
      </c>
      <c r="G18" s="212" t="s">
        <v>41</v>
      </c>
      <c r="H18" s="212" t="s">
        <v>42</v>
      </c>
      <c r="I18" s="213" t="s">
        <v>43</v>
      </c>
      <c r="J18" s="214"/>
      <c r="K18" s="209" t="str">
        <f>dms_PRCP_BaseYear</f>
        <v>2018-19</v>
      </c>
      <c r="L18" s="210" t="s">
        <v>38</v>
      </c>
      <c r="M18" s="211" t="s">
        <v>39</v>
      </c>
      <c r="N18" s="212" t="s">
        <v>40</v>
      </c>
      <c r="O18" s="212" t="s">
        <v>41</v>
      </c>
      <c r="P18" s="212" t="s">
        <v>42</v>
      </c>
      <c r="Q18" s="213" t="s">
        <v>43</v>
      </c>
      <c r="R18" s="1"/>
      <c r="S18" s="1"/>
      <c r="T18" s="1"/>
      <c r="U18" s="1"/>
      <c r="V18" s="1"/>
      <c r="W18" s="1"/>
    </row>
    <row r="19" spans="2:23" ht="15" x14ac:dyDescent="0.25">
      <c r="B19" s="38" t="s">
        <v>11</v>
      </c>
      <c r="C19" s="39">
        <v>196.03672139940139</v>
      </c>
      <c r="D19" s="40">
        <v>194.27251432500876</v>
      </c>
      <c r="E19" s="39">
        <v>213.48124588540767</v>
      </c>
      <c r="F19" s="41">
        <v>216.04376506244131</v>
      </c>
      <c r="G19" s="41">
        <v>214.52394018430672</v>
      </c>
      <c r="H19" s="41">
        <v>214.52469361108169</v>
      </c>
      <c r="I19" s="42">
        <v>214.41617329663291</v>
      </c>
      <c r="J19" s="37"/>
      <c r="K19" s="217">
        <f>+C19/$D$7</f>
        <v>267.24455163812951</v>
      </c>
      <c r="L19" s="218">
        <f t="shared" ref="L19:L26" si="2">+D19/$D$7</f>
        <v>264.83951892167073</v>
      </c>
      <c r="M19" s="43">
        <f>+E19/$I$7</f>
        <v>255.48399133146131</v>
      </c>
      <c r="N19" s="44">
        <f>+F19/$I$7</f>
        <v>258.55068988147531</v>
      </c>
      <c r="O19" s="44">
        <f>+G19/$I$7</f>
        <v>256.73183724933779</v>
      </c>
      <c r="P19" s="44">
        <f>+H19/$I$7</f>
        <v>256.73273891392591</v>
      </c>
      <c r="Q19" s="45">
        <f>+I19/$I$7</f>
        <v>256.60286706986329</v>
      </c>
      <c r="R19" s="1"/>
      <c r="S19" s="46"/>
      <c r="T19" s="46"/>
      <c r="U19" s="46"/>
      <c r="V19" s="46"/>
      <c r="W19" s="46"/>
    </row>
    <row r="20" spans="2:23" ht="15" x14ac:dyDescent="0.25">
      <c r="B20" s="47" t="s">
        <v>12</v>
      </c>
      <c r="C20" s="48"/>
      <c r="D20" s="49"/>
      <c r="E20" s="48"/>
      <c r="F20" s="50"/>
      <c r="G20" s="50"/>
      <c r="H20" s="50"/>
      <c r="I20" s="51"/>
      <c r="J20" s="25"/>
      <c r="K20" s="52"/>
      <c r="L20" s="53"/>
      <c r="M20" s="54"/>
      <c r="N20" s="55"/>
      <c r="O20" s="55"/>
      <c r="P20" s="55"/>
      <c r="Q20" s="56"/>
      <c r="R20" s="1"/>
      <c r="S20" s="1"/>
      <c r="T20" s="1"/>
      <c r="U20" s="1"/>
      <c r="V20" s="1"/>
      <c r="W20" s="1"/>
    </row>
    <row r="21" spans="2:23" ht="15" x14ac:dyDescent="0.25">
      <c r="B21" s="57" t="s">
        <v>13</v>
      </c>
      <c r="C21" s="58">
        <v>-3.5685976033943998</v>
      </c>
      <c r="D21" s="59">
        <v>-3.4324239586567598</v>
      </c>
      <c r="E21" s="58">
        <v>-3.5320844390466162</v>
      </c>
      <c r="F21" s="60">
        <v>-3.4678026101341639</v>
      </c>
      <c r="G21" s="60">
        <v>-3.4108630258858166</v>
      </c>
      <c r="H21" s="60">
        <v>-3.3258910812426747</v>
      </c>
      <c r="I21" s="61">
        <v>-3.2384449405333129</v>
      </c>
      <c r="J21" s="25"/>
      <c r="K21" s="219">
        <f t="shared" ref="K21:K26" si="3">+C21/$D$7</f>
        <v>-4.8648450131596217</v>
      </c>
      <c r="L21" s="220">
        <f t="shared" si="2"/>
        <v>-4.6792080346738567</v>
      </c>
      <c r="M21" s="62">
        <f t="shared" ref="M21:Q26" si="4">E21/$I$7</f>
        <v>-4.2270271866961089</v>
      </c>
      <c r="N21" s="62">
        <f t="shared" si="4"/>
        <v>-4.1500978145045346</v>
      </c>
      <c r="O21" s="62">
        <f t="shared" si="4"/>
        <v>-4.081955284287476</v>
      </c>
      <c r="P21" s="62">
        <f t="shared" si="4"/>
        <v>-3.9802649860198764</v>
      </c>
      <c r="Q21" s="63">
        <f t="shared" si="4"/>
        <v>-3.8756136900135161</v>
      </c>
      <c r="R21" s="1"/>
      <c r="S21" s="64"/>
      <c r="T21" s="64"/>
      <c r="U21" s="64"/>
      <c r="V21" s="64"/>
      <c r="W21" s="64"/>
    </row>
    <row r="22" spans="2:23" ht="15" x14ac:dyDescent="0.25">
      <c r="B22" s="57" t="s">
        <v>14</v>
      </c>
      <c r="C22" s="58">
        <v>0</v>
      </c>
      <c r="D22" s="59">
        <v>0</v>
      </c>
      <c r="E22" s="58">
        <v>-0.73010769980883006</v>
      </c>
      <c r="F22" s="60">
        <v>-0.76609340924567548</v>
      </c>
      <c r="G22" s="60">
        <v>-0.10853512506346906</v>
      </c>
      <c r="H22" s="60">
        <v>0</v>
      </c>
      <c r="I22" s="61">
        <v>0</v>
      </c>
      <c r="J22" s="25"/>
      <c r="K22" s="219">
        <f t="shared" si="3"/>
        <v>0</v>
      </c>
      <c r="L22" s="220">
        <f t="shared" si="2"/>
        <v>0</v>
      </c>
      <c r="M22" s="62">
        <f t="shared" si="4"/>
        <v>-0.87375745103679126</v>
      </c>
      <c r="N22" s="62">
        <f t="shared" si="4"/>
        <v>-0.91682340111446003</v>
      </c>
      <c r="O22" s="62">
        <f t="shared" si="4"/>
        <v>-0.12988956868725951</v>
      </c>
      <c r="P22" s="62">
        <f t="shared" si="4"/>
        <v>0</v>
      </c>
      <c r="Q22" s="63">
        <f t="shared" si="4"/>
        <v>0</v>
      </c>
      <c r="R22" s="1"/>
      <c r="S22" s="1"/>
      <c r="T22" s="1"/>
      <c r="U22" s="1"/>
      <c r="V22" s="1"/>
      <c r="W22" s="1"/>
    </row>
    <row r="23" spans="2:23" ht="15" x14ac:dyDescent="0.25">
      <c r="B23" s="57" t="s">
        <v>15</v>
      </c>
      <c r="C23" s="58"/>
      <c r="D23" s="59"/>
      <c r="E23" s="58"/>
      <c r="F23" s="60"/>
      <c r="G23" s="60"/>
      <c r="H23" s="60"/>
      <c r="I23" s="61"/>
      <c r="J23" s="25"/>
      <c r="K23" s="219">
        <f t="shared" si="3"/>
        <v>0</v>
      </c>
      <c r="L23" s="220">
        <f t="shared" si="2"/>
        <v>0</v>
      </c>
      <c r="M23" s="62">
        <f t="shared" si="4"/>
        <v>0</v>
      </c>
      <c r="N23" s="62">
        <f t="shared" si="4"/>
        <v>0</v>
      </c>
      <c r="O23" s="62">
        <f t="shared" si="4"/>
        <v>0</v>
      </c>
      <c r="P23" s="62">
        <f t="shared" si="4"/>
        <v>0</v>
      </c>
      <c r="Q23" s="63">
        <f t="shared" si="4"/>
        <v>0</v>
      </c>
      <c r="R23" s="1"/>
      <c r="S23" s="1"/>
      <c r="T23" s="1"/>
      <c r="U23" s="1"/>
      <c r="V23" s="1"/>
      <c r="W23" s="1"/>
    </row>
    <row r="24" spans="2:23" ht="15" x14ac:dyDescent="0.25">
      <c r="B24" s="65" t="s">
        <v>16</v>
      </c>
      <c r="C24" s="58"/>
      <c r="D24" s="59"/>
      <c r="E24" s="58"/>
      <c r="F24" s="60"/>
      <c r="G24" s="60"/>
      <c r="H24" s="60"/>
      <c r="I24" s="61"/>
      <c r="J24" s="66"/>
      <c r="K24" s="219">
        <f t="shared" si="3"/>
        <v>0</v>
      </c>
      <c r="L24" s="220">
        <f t="shared" si="2"/>
        <v>0</v>
      </c>
      <c r="M24" s="62">
        <f t="shared" si="4"/>
        <v>0</v>
      </c>
      <c r="N24" s="62">
        <f t="shared" si="4"/>
        <v>0</v>
      </c>
      <c r="O24" s="62">
        <f t="shared" si="4"/>
        <v>0</v>
      </c>
      <c r="P24" s="62">
        <f t="shared" si="4"/>
        <v>0</v>
      </c>
      <c r="Q24" s="63">
        <f t="shared" si="4"/>
        <v>0</v>
      </c>
      <c r="R24" s="1"/>
      <c r="S24" s="1"/>
      <c r="T24" s="1"/>
      <c r="U24" s="1"/>
      <c r="V24" s="1"/>
      <c r="W24" s="67"/>
    </row>
    <row r="25" spans="2:23" ht="15" x14ac:dyDescent="0.25">
      <c r="B25" s="68" t="s">
        <v>17</v>
      </c>
      <c r="C25" s="58"/>
      <c r="D25" s="59"/>
      <c r="E25" s="58">
        <v>0</v>
      </c>
      <c r="F25" s="60">
        <v>0</v>
      </c>
      <c r="G25" s="60">
        <v>0</v>
      </c>
      <c r="H25" s="60">
        <v>0</v>
      </c>
      <c r="I25" s="61">
        <v>0</v>
      </c>
      <c r="J25" s="66"/>
      <c r="K25" s="219">
        <f t="shared" si="3"/>
        <v>0</v>
      </c>
      <c r="L25" s="220">
        <f t="shared" si="2"/>
        <v>0</v>
      </c>
      <c r="M25" s="62">
        <f t="shared" si="4"/>
        <v>0</v>
      </c>
      <c r="N25" s="62">
        <f t="shared" si="4"/>
        <v>0</v>
      </c>
      <c r="O25" s="62">
        <f t="shared" si="4"/>
        <v>0</v>
      </c>
      <c r="P25" s="62">
        <f t="shared" si="4"/>
        <v>0</v>
      </c>
      <c r="Q25" s="63">
        <f t="shared" si="4"/>
        <v>0</v>
      </c>
      <c r="R25" s="1"/>
      <c r="S25" s="1"/>
      <c r="T25" s="1"/>
      <c r="U25" s="1"/>
      <c r="V25" s="1"/>
      <c r="W25" s="1"/>
    </row>
    <row r="26" spans="2:23" ht="15.75" thickBot="1" x14ac:dyDescent="0.3">
      <c r="B26" s="69" t="s">
        <v>18</v>
      </c>
      <c r="C26" s="70"/>
      <c r="D26" s="71"/>
      <c r="E26" s="70"/>
      <c r="F26" s="72"/>
      <c r="G26" s="72"/>
      <c r="H26" s="72"/>
      <c r="I26" s="73"/>
      <c r="J26" s="25"/>
      <c r="K26" s="221">
        <f t="shared" si="3"/>
        <v>0</v>
      </c>
      <c r="L26" s="222">
        <f t="shared" si="2"/>
        <v>0</v>
      </c>
      <c r="M26" s="74">
        <f t="shared" si="4"/>
        <v>0</v>
      </c>
      <c r="N26" s="74">
        <f t="shared" si="4"/>
        <v>0</v>
      </c>
      <c r="O26" s="74">
        <f t="shared" si="4"/>
        <v>0</v>
      </c>
      <c r="P26" s="74">
        <f t="shared" si="4"/>
        <v>0</v>
      </c>
      <c r="Q26" s="75">
        <f t="shared" si="4"/>
        <v>0</v>
      </c>
      <c r="R26" s="1"/>
      <c r="S26" s="1"/>
      <c r="T26" s="1"/>
      <c r="U26" s="1"/>
      <c r="V26" s="1"/>
      <c r="W26" s="1"/>
    </row>
    <row r="27" spans="2:23" ht="15.75" thickBot="1" x14ac:dyDescent="0.3">
      <c r="B27" s="76" t="s">
        <v>19</v>
      </c>
      <c r="C27" s="77">
        <f t="shared" ref="C27:I27" si="5">SUM(C19:C26)</f>
        <v>192.46812379600698</v>
      </c>
      <c r="D27" s="77">
        <f t="shared" si="5"/>
        <v>190.840090366352</v>
      </c>
      <c r="E27" s="77">
        <f t="shared" si="5"/>
        <v>209.21905374655222</v>
      </c>
      <c r="F27" s="77">
        <f t="shared" si="5"/>
        <v>211.80986904306147</v>
      </c>
      <c r="G27" s="77">
        <f t="shared" si="5"/>
        <v>211.00454203335744</v>
      </c>
      <c r="H27" s="77">
        <f t="shared" si="5"/>
        <v>211.19880252983901</v>
      </c>
      <c r="I27" s="78">
        <f t="shared" si="5"/>
        <v>211.17772835609958</v>
      </c>
      <c r="J27" s="25"/>
      <c r="K27" s="79">
        <f t="shared" ref="K27:Q27" si="6">+SUM(K19:K26)</f>
        <v>262.37970662496991</v>
      </c>
      <c r="L27" s="77">
        <f t="shared" si="6"/>
        <v>260.16031088699685</v>
      </c>
      <c r="M27" s="77">
        <f t="shared" si="6"/>
        <v>250.3832066937284</v>
      </c>
      <c r="N27" s="77">
        <f t="shared" si="6"/>
        <v>253.4837686658563</v>
      </c>
      <c r="O27" s="77">
        <f t="shared" si="6"/>
        <v>252.51999239636305</v>
      </c>
      <c r="P27" s="77">
        <f t="shared" si="6"/>
        <v>252.75247392790604</v>
      </c>
      <c r="Q27" s="78">
        <f t="shared" si="6"/>
        <v>252.72725337984977</v>
      </c>
      <c r="R27" s="1"/>
      <c r="S27" s="1"/>
      <c r="T27" s="1"/>
      <c r="U27" s="1"/>
      <c r="V27" s="1"/>
      <c r="W27" s="1"/>
    </row>
    <row r="28" spans="2:23" ht="15.75" thickBot="1" x14ac:dyDescent="0.3">
      <c r="B28" s="80"/>
      <c r="C28" s="81"/>
      <c r="D28" s="82"/>
      <c r="E28" s="82"/>
      <c r="F28" s="82"/>
      <c r="G28" s="82"/>
      <c r="H28" s="82"/>
      <c r="I28" s="82"/>
      <c r="J28" s="83"/>
      <c r="K28" s="81"/>
      <c r="L28" s="81"/>
      <c r="M28" s="81"/>
      <c r="N28" s="81"/>
      <c r="O28" s="81"/>
      <c r="P28" s="81"/>
      <c r="Q28" s="81"/>
      <c r="R28" s="1"/>
      <c r="S28" s="1"/>
      <c r="T28" s="1"/>
      <c r="U28" s="1"/>
      <c r="V28" s="1"/>
      <c r="W28" s="1"/>
    </row>
    <row r="29" spans="2:23" ht="16.5" thickBot="1" x14ac:dyDescent="0.3">
      <c r="B29" s="32" t="s">
        <v>20</v>
      </c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6"/>
      <c r="R29" s="1"/>
      <c r="S29" s="1"/>
      <c r="T29" s="1"/>
      <c r="U29" s="1"/>
      <c r="V29" s="1"/>
      <c r="W29" s="1"/>
    </row>
    <row r="30" spans="2:23" ht="15" x14ac:dyDescent="0.25">
      <c r="B30" s="1"/>
      <c r="C30" s="239" t="s">
        <v>21</v>
      </c>
      <c r="D30" s="240"/>
      <c r="E30" s="240"/>
      <c r="F30" s="240"/>
      <c r="G30" s="240"/>
      <c r="H30" s="240"/>
      <c r="I30" s="241"/>
      <c r="J30" s="84"/>
      <c r="K30" s="242" t="s">
        <v>34</v>
      </c>
      <c r="L30" s="243"/>
      <c r="M30" s="243"/>
      <c r="N30" s="243"/>
      <c r="O30" s="243"/>
      <c r="P30" s="243"/>
      <c r="Q30" s="244"/>
      <c r="R30" s="1"/>
      <c r="S30" s="1"/>
      <c r="T30" s="1"/>
      <c r="U30" s="1"/>
      <c r="V30" s="1"/>
      <c r="W30" s="1"/>
    </row>
    <row r="31" spans="2:23" ht="15" x14ac:dyDescent="0.25">
      <c r="B31" s="1"/>
      <c r="C31" s="245" t="s">
        <v>9</v>
      </c>
      <c r="D31" s="246"/>
      <c r="E31" s="247" t="s">
        <v>10</v>
      </c>
      <c r="F31" s="248"/>
      <c r="G31" s="248"/>
      <c r="H31" s="248"/>
      <c r="I31" s="249"/>
      <c r="J31" s="84"/>
      <c r="K31" s="245" t="s">
        <v>9</v>
      </c>
      <c r="L31" s="246"/>
      <c r="M31" s="247" t="s">
        <v>10</v>
      </c>
      <c r="N31" s="248"/>
      <c r="O31" s="248"/>
      <c r="P31" s="248"/>
      <c r="Q31" s="249"/>
      <c r="R31" s="1"/>
      <c r="S31" s="1"/>
      <c r="T31" s="1"/>
      <c r="U31" s="1"/>
      <c r="V31" s="1"/>
      <c r="W31" s="1"/>
    </row>
    <row r="32" spans="2:23" ht="15.75" thickBot="1" x14ac:dyDescent="0.3">
      <c r="B32" s="1"/>
      <c r="C32" s="209" t="str">
        <f>dms_PRCP_BaseYear</f>
        <v>2018-19</v>
      </c>
      <c r="D32" s="210" t="s">
        <v>38</v>
      </c>
      <c r="E32" s="211" t="s">
        <v>39</v>
      </c>
      <c r="F32" s="212" t="s">
        <v>40</v>
      </c>
      <c r="G32" s="212" t="s">
        <v>41</v>
      </c>
      <c r="H32" s="212" t="s">
        <v>42</v>
      </c>
      <c r="I32" s="213" t="s">
        <v>43</v>
      </c>
      <c r="J32" s="66"/>
      <c r="K32" s="209" t="str">
        <f>dms_PRCP_BaseYear</f>
        <v>2018-19</v>
      </c>
      <c r="L32" s="210" t="s">
        <v>38</v>
      </c>
      <c r="M32" s="211" t="s">
        <v>39</v>
      </c>
      <c r="N32" s="212" t="s">
        <v>40</v>
      </c>
      <c r="O32" s="212" t="s">
        <v>41</v>
      </c>
      <c r="P32" s="212" t="s">
        <v>42</v>
      </c>
      <c r="Q32" s="213" t="s">
        <v>43</v>
      </c>
      <c r="R32" s="1"/>
      <c r="S32" s="1"/>
      <c r="T32" s="1"/>
      <c r="U32" s="1"/>
      <c r="V32" s="1"/>
      <c r="W32" s="1"/>
    </row>
    <row r="33" spans="2:23" ht="15" x14ac:dyDescent="0.25">
      <c r="B33" s="38" t="s">
        <v>22</v>
      </c>
      <c r="C33" s="85">
        <v>199.36694991747189</v>
      </c>
      <c r="D33" s="86">
        <v>206.41270912020755</v>
      </c>
      <c r="E33" s="85">
        <v>217.67616099999998</v>
      </c>
      <c r="F33" s="87">
        <v>259.94065399999999</v>
      </c>
      <c r="G33" s="87">
        <v>289.63721599999997</v>
      </c>
      <c r="H33" s="87">
        <v>311.29494600000004</v>
      </c>
      <c r="I33" s="88"/>
      <c r="J33" s="66"/>
      <c r="K33" s="89">
        <f>+C33/LOOKUP($C$13,$D$4:$N$4,$D$7:$N$7)*(1+LOOKUP($C$13,$D$4:$N$4,$D$6:$N$6))^0.5</f>
        <v>264.1569546633101</v>
      </c>
      <c r="L33" s="90">
        <f>+D33/I$7*(1+I$6)^0.5</f>
        <v>254.50113325455243</v>
      </c>
      <c r="M33" s="91">
        <f>+E33/J$7*(1+J$6)^0.5</f>
        <v>252.99193270841147</v>
      </c>
      <c r="N33" s="92">
        <f>+F33/K$7*(1+K$6)^0.5</f>
        <v>287.9604349105042</v>
      </c>
      <c r="O33" s="92">
        <f>+G33/L$7*(1+L$6)^0.5</f>
        <v>311.66910684781209</v>
      </c>
      <c r="P33" s="90">
        <f>+H33/M$7*(1+M$6)^0.5</f>
        <v>325.56063851627698</v>
      </c>
      <c r="Q33" s="93"/>
      <c r="R33" s="1"/>
      <c r="S33" s="1"/>
      <c r="T33" s="1"/>
      <c r="U33" s="1"/>
      <c r="V33" s="1"/>
      <c r="W33" s="1"/>
    </row>
    <row r="34" spans="2:23" ht="15" x14ac:dyDescent="0.25">
      <c r="B34" s="47" t="s">
        <v>23</v>
      </c>
      <c r="C34" s="94"/>
      <c r="D34" s="95"/>
      <c r="E34" s="94"/>
      <c r="F34" s="96"/>
      <c r="G34" s="96"/>
      <c r="H34" s="96"/>
      <c r="I34" s="97"/>
      <c r="J34" s="25"/>
      <c r="K34" s="98"/>
      <c r="L34" s="99"/>
      <c r="M34" s="100"/>
      <c r="N34" s="101"/>
      <c r="O34" s="101"/>
      <c r="P34" s="99"/>
      <c r="Q34" s="102"/>
      <c r="R34" s="1"/>
      <c r="S34" s="1"/>
      <c r="T34" s="1"/>
      <c r="U34" s="1"/>
      <c r="V34" s="1"/>
      <c r="W34" s="1"/>
    </row>
    <row r="35" spans="2:23" ht="15" x14ac:dyDescent="0.25">
      <c r="B35" s="103" t="str">
        <f>B21</f>
        <v>Debt raising costs</v>
      </c>
      <c r="C35" s="104">
        <v>-0.64476800000000001</v>
      </c>
      <c r="D35" s="105">
        <v>-0.54611699999999996</v>
      </c>
      <c r="E35" s="106">
        <v>-0.145013</v>
      </c>
      <c r="F35" s="104">
        <v>-0.115</v>
      </c>
      <c r="G35" s="104">
        <v>-0.10909199999999999</v>
      </c>
      <c r="H35" s="104">
        <v>-0.41</v>
      </c>
      <c r="I35" s="97"/>
      <c r="J35" s="66"/>
      <c r="K35" s="107">
        <f t="shared" ref="K35:K40" si="7">+C35/LOOKUP($C$13,$D$4:$N$4,$D$7:$N$7)*(1+LOOKUP($C$13,$D$4:$N$4,$D$6:$N$6))^0.5</f>
        <v>-0.85430384231116141</v>
      </c>
      <c r="L35" s="108">
        <f t="shared" ref="L35:M40" si="8">D35/I$7*(1+I$6)^0.5</f>
        <v>-0.67334708207639959</v>
      </c>
      <c r="M35" s="109">
        <f>E35/J$7*(1+J$6)^0.5</f>
        <v>-0.168539903355999</v>
      </c>
      <c r="N35" s="109">
        <f t="shared" ref="N35:P40" si="9">F35/K$7*(1+K$6)^0.5</f>
        <v>-0.1273961941124761</v>
      </c>
      <c r="O35" s="109">
        <f t="shared" si="9"/>
        <v>-0.11739032253452375</v>
      </c>
      <c r="P35" s="108">
        <f t="shared" si="9"/>
        <v>-0.42878904237550181</v>
      </c>
      <c r="Q35" s="102"/>
      <c r="R35" s="1"/>
      <c r="S35" s="1"/>
      <c r="T35" s="1"/>
      <c r="U35" s="1"/>
      <c r="V35" s="1"/>
      <c r="W35" s="1"/>
    </row>
    <row r="36" spans="2:23" ht="15" x14ac:dyDescent="0.25">
      <c r="B36" s="103" t="str">
        <f>B22</f>
        <v>Network support costs</v>
      </c>
      <c r="C36" s="104">
        <v>0</v>
      </c>
      <c r="D36" s="105">
        <v>-0.272034</v>
      </c>
      <c r="E36" s="106">
        <v>-0.51087199999999999</v>
      </c>
      <c r="F36" s="104">
        <v>-1.0690059999999999</v>
      </c>
      <c r="G36" s="104">
        <v>-1.9194169999999999</v>
      </c>
      <c r="H36" s="104">
        <v>0</v>
      </c>
      <c r="I36" s="97"/>
      <c r="J36" s="25"/>
      <c r="K36" s="107">
        <f t="shared" si="7"/>
        <v>0</v>
      </c>
      <c r="L36" s="108">
        <f t="shared" si="8"/>
        <v>-0.33541036101342991</v>
      </c>
      <c r="M36" s="109">
        <f t="shared" si="8"/>
        <v>-0.5937558529737742</v>
      </c>
      <c r="N36" s="109">
        <f t="shared" si="9"/>
        <v>-1.1842373555078403</v>
      </c>
      <c r="O36" s="109">
        <f t="shared" si="9"/>
        <v>-2.0654216689422502</v>
      </c>
      <c r="P36" s="108">
        <f t="shared" si="9"/>
        <v>0</v>
      </c>
      <c r="Q36" s="102"/>
      <c r="R36" s="1"/>
      <c r="S36" s="1"/>
      <c r="T36" s="1"/>
      <c r="U36" s="1"/>
      <c r="V36" s="1"/>
      <c r="W36" s="1"/>
    </row>
    <row r="37" spans="2:23" ht="15" x14ac:dyDescent="0.25">
      <c r="B37" s="110" t="s">
        <v>24</v>
      </c>
      <c r="C37" s="111">
        <v>-0.27056999999999998</v>
      </c>
      <c r="D37" s="105">
        <v>0</v>
      </c>
      <c r="E37" s="106">
        <v>0</v>
      </c>
      <c r="F37" s="104">
        <v>0</v>
      </c>
      <c r="G37" s="104">
        <v>0</v>
      </c>
      <c r="H37" s="104">
        <v>0</v>
      </c>
      <c r="I37" s="97"/>
      <c r="J37" s="25"/>
      <c r="K37" s="107">
        <f t="shared" si="7"/>
        <v>-0.35849947673291932</v>
      </c>
      <c r="L37" s="108">
        <f t="shared" si="8"/>
        <v>0</v>
      </c>
      <c r="M37" s="109">
        <f t="shared" si="8"/>
        <v>0</v>
      </c>
      <c r="N37" s="109">
        <f t="shared" si="9"/>
        <v>0</v>
      </c>
      <c r="O37" s="109">
        <f t="shared" si="9"/>
        <v>0</v>
      </c>
      <c r="P37" s="108">
        <f t="shared" si="9"/>
        <v>0</v>
      </c>
      <c r="Q37" s="102"/>
      <c r="R37" s="1"/>
      <c r="S37" s="227" t="s">
        <v>25</v>
      </c>
      <c r="T37" s="228"/>
      <c r="U37" s="1"/>
      <c r="V37" s="1"/>
      <c r="W37" s="1"/>
    </row>
    <row r="38" spans="2:23" ht="15" customHeight="1" x14ac:dyDescent="0.25">
      <c r="B38" s="110" t="s">
        <v>26</v>
      </c>
      <c r="C38" s="111">
        <v>-0.83692164747186493</v>
      </c>
      <c r="D38" s="112">
        <v>-1.1090364102075201</v>
      </c>
      <c r="E38" s="113">
        <v>-0.58860100000000004</v>
      </c>
      <c r="F38" s="111">
        <v>2.5203458254091284</v>
      </c>
      <c r="G38" s="111">
        <v>7.2923087742720147E-2</v>
      </c>
      <c r="H38" s="111">
        <v>0</v>
      </c>
      <c r="I38" s="97"/>
      <c r="J38" s="114"/>
      <c r="K38" s="107">
        <f t="shared" si="7"/>
        <v>-1.1089033251473421</v>
      </c>
      <c r="L38" s="108">
        <f t="shared" si="8"/>
        <v>-1.367411068927938</v>
      </c>
      <c r="M38" s="109">
        <f t="shared" si="8"/>
        <v>-0.68409560284418891</v>
      </c>
      <c r="N38" s="109">
        <f t="shared" si="9"/>
        <v>2.7920214435164361</v>
      </c>
      <c r="O38" s="109">
        <f t="shared" si="9"/>
        <v>7.8470142543278096E-2</v>
      </c>
      <c r="P38" s="108">
        <f t="shared" si="9"/>
        <v>0</v>
      </c>
      <c r="Q38" s="115"/>
      <c r="R38" s="1"/>
      <c r="S38" s="229"/>
      <c r="T38" s="230"/>
      <c r="U38" s="1"/>
      <c r="V38" s="1"/>
      <c r="W38" s="1"/>
    </row>
    <row r="39" spans="2:23" ht="15" customHeight="1" x14ac:dyDescent="0.25">
      <c r="B39" s="110" t="s">
        <v>27</v>
      </c>
      <c r="C39" s="111">
        <v>-0.97421233318367928</v>
      </c>
      <c r="D39" s="112">
        <v>-0.95575522725363704</v>
      </c>
      <c r="E39" s="113">
        <v>-2.5376081586444612</v>
      </c>
      <c r="F39" s="111">
        <v>-12.504560498985148</v>
      </c>
      <c r="G39" s="111">
        <v>-5.0695146140100249</v>
      </c>
      <c r="H39" s="111">
        <v>0</v>
      </c>
      <c r="I39" s="97"/>
      <c r="J39" s="114"/>
      <c r="K39" s="107">
        <f t="shared" si="7"/>
        <v>-1.2908105542857873</v>
      </c>
      <c r="L39" s="108">
        <f t="shared" si="8"/>
        <v>-1.1784196306844554</v>
      </c>
      <c r="M39" s="109">
        <f t="shared" si="8"/>
        <v>-2.949309605437664</v>
      </c>
      <c r="N39" s="109">
        <f t="shared" si="9"/>
        <v>-13.852464492347071</v>
      </c>
      <c r="O39" s="109">
        <f t="shared" si="9"/>
        <v>-5.455138375244001</v>
      </c>
      <c r="P39" s="108">
        <f t="shared" si="9"/>
        <v>0</v>
      </c>
      <c r="Q39" s="115"/>
      <c r="R39" s="1"/>
      <c r="S39" s="229"/>
      <c r="T39" s="230"/>
      <c r="U39" s="1"/>
      <c r="V39" s="1"/>
      <c r="W39" s="1"/>
    </row>
    <row r="40" spans="2:23" ht="15" customHeight="1" thickBot="1" x14ac:dyDescent="0.3">
      <c r="B40" s="116" t="s">
        <v>28</v>
      </c>
      <c r="C40" s="117">
        <v>0</v>
      </c>
      <c r="D40" s="118">
        <v>0</v>
      </c>
      <c r="E40" s="119">
        <v>0</v>
      </c>
      <c r="F40" s="117">
        <v>0</v>
      </c>
      <c r="G40" s="117">
        <v>0</v>
      </c>
      <c r="H40" s="117">
        <v>0</v>
      </c>
      <c r="I40" s="97"/>
      <c r="J40" s="114"/>
      <c r="K40" s="107">
        <f t="shared" si="7"/>
        <v>0</v>
      </c>
      <c r="L40" s="108">
        <f t="shared" si="8"/>
        <v>0</v>
      </c>
      <c r="M40" s="109">
        <f t="shared" si="8"/>
        <v>0</v>
      </c>
      <c r="N40" s="109">
        <f t="shared" si="9"/>
        <v>0</v>
      </c>
      <c r="O40" s="109">
        <f t="shared" si="9"/>
        <v>0</v>
      </c>
      <c r="P40" s="108">
        <f t="shared" si="9"/>
        <v>0</v>
      </c>
      <c r="Q40" s="115"/>
      <c r="R40" s="1"/>
      <c r="S40" s="229"/>
      <c r="T40" s="230"/>
      <c r="U40" s="1"/>
      <c r="V40" s="1"/>
      <c r="W40" s="1"/>
    </row>
    <row r="41" spans="2:23" ht="15.75" customHeight="1" thickBot="1" x14ac:dyDescent="0.3">
      <c r="B41" s="120" t="s">
        <v>29</v>
      </c>
      <c r="C41" s="121">
        <f t="shared" ref="C41:H41" si="10">SUM(C33:C40)</f>
        <v>196.64047793681635</v>
      </c>
      <c r="D41" s="121">
        <f t="shared" si="10"/>
        <v>203.5297664827464</v>
      </c>
      <c r="E41" s="121">
        <f t="shared" si="10"/>
        <v>213.89406684135548</v>
      </c>
      <c r="F41" s="121">
        <f t="shared" si="10"/>
        <v>248.77243332642399</v>
      </c>
      <c r="G41" s="121">
        <f t="shared" si="10"/>
        <v>282.61211547373267</v>
      </c>
      <c r="H41" s="121">
        <f t="shared" si="10"/>
        <v>310.88494600000001</v>
      </c>
      <c r="I41" s="122"/>
      <c r="J41" s="25"/>
      <c r="K41" s="123">
        <f t="shared" ref="K41:P41" si="11">K33+SUM(K35:K40)</f>
        <v>260.54443746483287</v>
      </c>
      <c r="L41" s="124">
        <f t="shared" si="11"/>
        <v>250.94654511185021</v>
      </c>
      <c r="M41" s="124">
        <f t="shared" si="11"/>
        <v>248.59623174379985</v>
      </c>
      <c r="N41" s="124">
        <f t="shared" si="11"/>
        <v>275.58835831205323</v>
      </c>
      <c r="O41" s="124">
        <f t="shared" si="11"/>
        <v>304.1096266236346</v>
      </c>
      <c r="P41" s="124">
        <f t="shared" si="11"/>
        <v>325.13184947390147</v>
      </c>
      <c r="Q41" s="125">
        <f>Q27-(LOOKUP($R$41,M18:P18,M27:P27)-LOOKUP($R$41,M32:P32,M41:P41))+R42</f>
        <v>325.1066289258452</v>
      </c>
      <c r="R41" s="126" t="s">
        <v>42</v>
      </c>
      <c r="S41" s="231"/>
      <c r="T41" s="232"/>
      <c r="U41" s="1"/>
      <c r="V41" s="1"/>
      <c r="W41" s="1"/>
    </row>
    <row r="42" spans="2:23" ht="15.6" customHeight="1" thickBot="1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27">
        <v>0</v>
      </c>
      <c r="S42" s="128" t="s">
        <v>30</v>
      </c>
      <c r="T42" s="1"/>
      <c r="U42" s="1"/>
      <c r="V42" s="1"/>
      <c r="W42" s="1"/>
    </row>
    <row r="43" spans="2:23" ht="18.75" thickBot="1" x14ac:dyDescent="0.3">
      <c r="B43" s="129"/>
      <c r="C43" s="130"/>
      <c r="D43" s="130"/>
      <c r="E43" s="131"/>
      <c r="F43" s="132"/>
      <c r="G43" s="132"/>
      <c r="H43" s="133"/>
      <c r="I43" s="134"/>
      <c r="J43" s="134"/>
      <c r="K43" s="135" t="s">
        <v>31</v>
      </c>
      <c r="L43" s="136"/>
      <c r="M43" s="137"/>
      <c r="N43" s="136"/>
      <c r="O43" s="136"/>
      <c r="P43" s="136"/>
      <c r="Q43" s="138"/>
      <c r="R43" s="1"/>
      <c r="S43" s="1"/>
      <c r="T43" s="1"/>
      <c r="U43" s="1"/>
      <c r="V43" s="1"/>
      <c r="W43" s="1"/>
    </row>
    <row r="44" spans="2:23" ht="15.75" thickBot="1" x14ac:dyDescent="0.3">
      <c r="B44" s="139"/>
      <c r="C44" s="139"/>
      <c r="D44" s="140"/>
      <c r="E44" s="141"/>
      <c r="F44" s="141"/>
      <c r="G44" s="141"/>
      <c r="H44" s="142"/>
      <c r="I44" s="134"/>
      <c r="J44" s="134"/>
      <c r="K44" s="143"/>
      <c r="L44" s="144"/>
      <c r="M44" s="145">
        <f>(M27-M41)-((L27-L41)-(K27-K41))-C14</f>
        <v>-5.5915216650810464</v>
      </c>
      <c r="N44" s="146">
        <f>(N27-N41)-(M27-M41)</f>
        <v>-23.891564596125477</v>
      </c>
      <c r="O44" s="146">
        <f>(O27-O41)-(N27-N41)</f>
        <v>-29.485044581074618</v>
      </c>
      <c r="P44" s="146">
        <f>(P27-P41)-(O27-O41)</f>
        <v>-20.789741318723884</v>
      </c>
      <c r="Q44" s="147">
        <f>(Q27-Q41)-(P27-P41)</f>
        <v>0</v>
      </c>
      <c r="R44" s="1"/>
      <c r="S44" s="1"/>
      <c r="T44" s="1"/>
      <c r="U44" s="1"/>
      <c r="V44" s="1"/>
      <c r="W44" s="1"/>
    </row>
    <row r="45" spans="2:23" ht="23.25" customHeight="1" thickBot="1" x14ac:dyDescent="0.3">
      <c r="B45" s="129"/>
      <c r="C45" s="129"/>
      <c r="D45" s="140"/>
      <c r="E45" s="129"/>
      <c r="F45" s="129"/>
      <c r="G45" s="148"/>
      <c r="H45" s="142"/>
      <c r="I45" s="149"/>
      <c r="J45" s="134"/>
      <c r="K45" s="150"/>
      <c r="L45" s="150"/>
      <c r="M45" s="150"/>
      <c r="N45" s="150"/>
      <c r="O45" s="150"/>
      <c r="P45" s="150"/>
      <c r="Q45" s="150"/>
      <c r="R45" s="1"/>
      <c r="S45" s="1"/>
      <c r="T45" s="1"/>
      <c r="U45" s="1"/>
      <c r="V45" s="1"/>
      <c r="W45" s="1"/>
    </row>
    <row r="46" spans="2:23" ht="18.75" thickBot="1" x14ac:dyDescent="0.3">
      <c r="B46" s="129"/>
      <c r="C46" s="129"/>
      <c r="D46" s="129"/>
      <c r="E46" s="129"/>
      <c r="F46" s="129"/>
      <c r="G46" s="148"/>
      <c r="H46" s="134"/>
      <c r="I46" s="149"/>
      <c r="J46" s="134"/>
      <c r="K46" s="151" t="s">
        <v>32</v>
      </c>
      <c r="L46" s="152"/>
      <c r="M46" s="136"/>
      <c r="N46" s="136"/>
      <c r="O46" s="136"/>
      <c r="P46" s="136"/>
      <c r="Q46" s="136"/>
      <c r="R46" s="136"/>
      <c r="S46" s="136"/>
      <c r="T46" s="136"/>
      <c r="U46" s="136"/>
      <c r="V46" s="153"/>
      <c r="W46" s="154"/>
    </row>
    <row r="47" spans="2:23" ht="30" customHeight="1" x14ac:dyDescent="0.25">
      <c r="B47" s="129"/>
      <c r="C47" s="129"/>
      <c r="D47" s="155"/>
      <c r="E47" s="129"/>
      <c r="F47" s="129"/>
      <c r="G47" s="148"/>
      <c r="H47" s="134"/>
      <c r="I47" s="149"/>
      <c r="J47" s="134"/>
      <c r="K47" s="156"/>
      <c r="L47" s="157"/>
      <c r="M47" s="233" t="s">
        <v>10</v>
      </c>
      <c r="N47" s="234"/>
      <c r="O47" s="234"/>
      <c r="P47" s="234"/>
      <c r="Q47" s="234"/>
      <c r="R47" s="235" t="s">
        <v>33</v>
      </c>
      <c r="S47" s="236"/>
      <c r="T47" s="236"/>
      <c r="U47" s="236"/>
      <c r="V47" s="236"/>
      <c r="W47" s="158"/>
    </row>
    <row r="48" spans="2:23" ht="15" x14ac:dyDescent="0.25">
      <c r="B48" s="129"/>
      <c r="C48" s="129"/>
      <c r="D48" s="129"/>
      <c r="E48" s="129"/>
      <c r="F48" s="129"/>
      <c r="G48" s="148"/>
      <c r="H48" s="134"/>
      <c r="I48" s="134"/>
      <c r="J48" s="134"/>
      <c r="K48" s="159"/>
      <c r="L48" s="160"/>
      <c r="M48" s="161" t="s">
        <v>34</v>
      </c>
      <c r="N48" s="162"/>
      <c r="O48" s="162"/>
      <c r="P48" s="162"/>
      <c r="Q48" s="162"/>
      <c r="R48" s="162"/>
      <c r="S48" s="162"/>
      <c r="T48" s="163"/>
      <c r="U48" s="164"/>
      <c r="V48" s="165"/>
      <c r="W48" s="166"/>
    </row>
    <row r="49" spans="2:24" ht="15.75" thickBot="1" x14ac:dyDescent="0.3">
      <c r="B49" s="129"/>
      <c r="C49" s="129"/>
      <c r="D49" s="129"/>
      <c r="E49" s="129"/>
      <c r="F49" s="129"/>
      <c r="G49" s="148"/>
      <c r="H49" s="134"/>
      <c r="I49" s="134"/>
      <c r="J49" s="134"/>
      <c r="K49" s="159"/>
      <c r="L49" s="160"/>
      <c r="M49" s="167" t="s">
        <v>39</v>
      </c>
      <c r="N49" s="168" t="s">
        <v>40</v>
      </c>
      <c r="O49" s="168" t="s">
        <v>41</v>
      </c>
      <c r="P49" s="168" t="s">
        <v>42</v>
      </c>
      <c r="Q49" s="168" t="s">
        <v>43</v>
      </c>
      <c r="R49" s="169" t="s">
        <v>52</v>
      </c>
      <c r="S49" s="169" t="s">
        <v>53</v>
      </c>
      <c r="T49" s="169" t="s">
        <v>54</v>
      </c>
      <c r="U49" s="169" t="s">
        <v>55</v>
      </c>
      <c r="V49" s="169" t="s">
        <v>56</v>
      </c>
      <c r="W49" s="170" t="s">
        <v>44</v>
      </c>
    </row>
    <row r="50" spans="2:24" ht="15.75" thickBot="1" x14ac:dyDescent="0.3">
      <c r="B50" s="129"/>
      <c r="C50" s="129"/>
      <c r="D50" s="129"/>
      <c r="E50" s="129"/>
      <c r="F50" s="129"/>
      <c r="G50" s="134"/>
      <c r="H50" s="134"/>
      <c r="I50" s="134"/>
      <c r="J50" s="134"/>
      <c r="K50" s="237" t="s">
        <v>35</v>
      </c>
      <c r="L50" s="238"/>
      <c r="M50" s="171"/>
      <c r="N50" s="172">
        <f>$M$44</f>
        <v>-5.5915216650810464</v>
      </c>
      <c r="O50" s="173">
        <f>$M$44</f>
        <v>-5.5915216650810464</v>
      </c>
      <c r="P50" s="174">
        <f>$M$44</f>
        <v>-5.5915216650810464</v>
      </c>
      <c r="Q50" s="173">
        <f>$M$44</f>
        <v>-5.5915216650810464</v>
      </c>
      <c r="R50" s="175">
        <f>$M$44</f>
        <v>-5.5915216650810464</v>
      </c>
      <c r="S50" s="176"/>
      <c r="T50" s="176"/>
      <c r="U50" s="176"/>
      <c r="V50" s="176"/>
      <c r="W50" s="177"/>
    </row>
    <row r="51" spans="2:24" ht="15.75" thickBot="1" x14ac:dyDescent="0.3">
      <c r="B51" s="129"/>
      <c r="C51" s="129"/>
      <c r="D51" s="129"/>
      <c r="E51" s="129"/>
      <c r="F51" s="129"/>
      <c r="G51" s="134"/>
      <c r="H51" s="134"/>
      <c r="I51" s="134"/>
      <c r="J51" s="134"/>
      <c r="K51" s="223" t="s">
        <v>7</v>
      </c>
      <c r="L51" s="224"/>
      <c r="M51" s="171"/>
      <c r="N51" s="171"/>
      <c r="O51" s="178">
        <f>$N$44</f>
        <v>-23.891564596125477</v>
      </c>
      <c r="P51" s="179">
        <f>$N$44</f>
        <v>-23.891564596125477</v>
      </c>
      <c r="Q51" s="180">
        <f>$N$44</f>
        <v>-23.891564596125477</v>
      </c>
      <c r="R51" s="179">
        <f>$N$44</f>
        <v>-23.891564596125477</v>
      </c>
      <c r="S51" s="175">
        <f>$N$44</f>
        <v>-23.891564596125477</v>
      </c>
      <c r="T51" s="176"/>
      <c r="U51" s="176"/>
      <c r="V51" s="176"/>
      <c r="W51" s="177"/>
    </row>
    <row r="52" spans="2:24" ht="15.75" thickBot="1" x14ac:dyDescent="0.3">
      <c r="B52" s="129"/>
      <c r="C52" s="129"/>
      <c r="D52" s="129"/>
      <c r="E52" s="129"/>
      <c r="F52" s="129"/>
      <c r="G52" s="134"/>
      <c r="H52" s="134"/>
      <c r="I52" s="134"/>
      <c r="J52" s="134"/>
      <c r="K52" s="223" t="s">
        <v>36</v>
      </c>
      <c r="L52" s="224"/>
      <c r="M52" s="176"/>
      <c r="N52" s="176"/>
      <c r="O52" s="171"/>
      <c r="P52" s="181">
        <f>$O$44</f>
        <v>-29.485044581074618</v>
      </c>
      <c r="Q52" s="180">
        <f>$O$44</f>
        <v>-29.485044581074618</v>
      </c>
      <c r="R52" s="179">
        <f>$O$44</f>
        <v>-29.485044581074618</v>
      </c>
      <c r="S52" s="180">
        <f>$O$44</f>
        <v>-29.485044581074618</v>
      </c>
      <c r="T52" s="182">
        <f>$O$44</f>
        <v>-29.485044581074618</v>
      </c>
      <c r="U52" s="183"/>
      <c r="V52" s="176"/>
      <c r="W52" s="177"/>
    </row>
    <row r="53" spans="2:24" ht="15.75" thickBot="1" x14ac:dyDescent="0.3">
      <c r="B53" s="129"/>
      <c r="C53" s="129"/>
      <c r="D53" s="129"/>
      <c r="E53" s="129"/>
      <c r="F53" s="129"/>
      <c r="G53" s="134"/>
      <c r="H53" s="134"/>
      <c r="I53" s="134"/>
      <c r="J53" s="134"/>
      <c r="K53" s="223" t="s">
        <v>37</v>
      </c>
      <c r="L53" s="224"/>
      <c r="M53" s="176"/>
      <c r="N53" s="176"/>
      <c r="O53" s="176"/>
      <c r="P53" s="171"/>
      <c r="Q53" s="178">
        <f>$P$44</f>
        <v>-20.789741318723884</v>
      </c>
      <c r="R53" s="180">
        <f>$P$44</f>
        <v>-20.789741318723884</v>
      </c>
      <c r="S53" s="184">
        <f>$P$44</f>
        <v>-20.789741318723884</v>
      </c>
      <c r="T53" s="179">
        <f>$P$44</f>
        <v>-20.789741318723884</v>
      </c>
      <c r="U53" s="185">
        <f>$P$44</f>
        <v>-20.789741318723884</v>
      </c>
      <c r="V53" s="183"/>
      <c r="W53" s="177"/>
    </row>
    <row r="54" spans="2:24" ht="15.75" thickBot="1" x14ac:dyDescent="0.3">
      <c r="B54" s="129"/>
      <c r="C54" s="129"/>
      <c r="D54" s="129"/>
      <c r="E54" s="129"/>
      <c r="F54" s="129"/>
      <c r="G54" s="134"/>
      <c r="H54" s="134"/>
      <c r="I54" s="134"/>
      <c r="J54" s="134"/>
      <c r="K54" s="225" t="s">
        <v>38</v>
      </c>
      <c r="L54" s="226"/>
      <c r="M54" s="186"/>
      <c r="N54" s="186"/>
      <c r="O54" s="176"/>
      <c r="P54" s="186"/>
      <c r="Q54" s="171"/>
      <c r="R54" s="187">
        <f>+$Q$44</f>
        <v>0</v>
      </c>
      <c r="S54" s="184">
        <f>+$Q$44</f>
        <v>0</v>
      </c>
      <c r="T54" s="188">
        <f>+$Q$44</f>
        <v>0</v>
      </c>
      <c r="U54" s="189">
        <f>+$Q$44</f>
        <v>0</v>
      </c>
      <c r="V54" s="190">
        <f>+$Q$44</f>
        <v>0</v>
      </c>
      <c r="W54" s="177"/>
    </row>
    <row r="55" spans="2:24" ht="15.75" thickBot="1" x14ac:dyDescent="0.3">
      <c r="B55" s="129"/>
      <c r="C55" s="129"/>
      <c r="D55" s="129"/>
      <c r="E55" s="129"/>
      <c r="F55" s="129"/>
      <c r="G55" s="134"/>
      <c r="H55" s="134"/>
      <c r="I55" s="134"/>
      <c r="J55" s="134"/>
      <c r="K55" s="191" t="s">
        <v>45</v>
      </c>
      <c r="L55" s="192"/>
      <c r="M55" s="193"/>
      <c r="N55" s="193"/>
      <c r="O55" s="193"/>
      <c r="P55" s="193"/>
      <c r="Q55" s="193"/>
      <c r="R55" s="194">
        <f>+SUM(R50:R54)</f>
        <v>-79.757872161005025</v>
      </c>
      <c r="S55" s="195">
        <f>+SUM(S51:S54)</f>
        <v>-74.166350495923979</v>
      </c>
      <c r="T55" s="195">
        <f>+SUM(T52:T54)</f>
        <v>-50.274785899798502</v>
      </c>
      <c r="U55" s="195">
        <f>+SUM(U53:U54)</f>
        <v>-20.789741318723884</v>
      </c>
      <c r="V55" s="196">
        <f>+SUM(V54)</f>
        <v>0</v>
      </c>
      <c r="W55" s="196">
        <f>+SUM(R55:V55)</f>
        <v>-224.98874987545139</v>
      </c>
    </row>
    <row r="56" spans="2:24" ht="15.75" thickBot="1" x14ac:dyDescent="0.3">
      <c r="B56" s="129"/>
      <c r="C56" s="129"/>
      <c r="D56" s="129"/>
      <c r="E56" s="129"/>
      <c r="F56" s="129"/>
      <c r="G56" s="134"/>
      <c r="H56" s="134"/>
      <c r="I56" s="134"/>
      <c r="K56" s="197"/>
      <c r="L56" s="197"/>
      <c r="M56" s="197"/>
      <c r="N56" s="197"/>
      <c r="O56" s="197"/>
      <c r="P56" s="197"/>
      <c r="Q56" s="197"/>
      <c r="R56" s="198"/>
      <c r="S56" s="198"/>
      <c r="T56" s="198"/>
      <c r="U56" s="198"/>
      <c r="V56" s="198"/>
      <c r="W56" s="199"/>
    </row>
    <row r="57" spans="2:24" ht="15.75" thickBot="1" x14ac:dyDescent="0.3">
      <c r="B57" s="129"/>
      <c r="C57" s="129"/>
      <c r="D57" s="129"/>
      <c r="E57" s="129"/>
      <c r="F57" s="129"/>
      <c r="G57" s="129"/>
      <c r="H57" s="129"/>
      <c r="I57" s="129"/>
      <c r="J57" s="129"/>
      <c r="K57" s="200" t="s">
        <v>46</v>
      </c>
      <c r="L57" s="201"/>
      <c r="M57" s="202"/>
      <c r="N57" s="202"/>
      <c r="O57" s="202"/>
      <c r="P57" s="202"/>
      <c r="Q57" s="202"/>
      <c r="R57" s="203">
        <f>R55</f>
        <v>-79.757872161005025</v>
      </c>
      <c r="S57" s="204">
        <f>S55</f>
        <v>-74.166350495923979</v>
      </c>
      <c r="T57" s="204">
        <f>T55</f>
        <v>-50.274785899798502</v>
      </c>
      <c r="U57" s="204">
        <f>U55</f>
        <v>-20.789741318723884</v>
      </c>
      <c r="V57" s="205">
        <f>V55</f>
        <v>0</v>
      </c>
      <c r="W57" s="196">
        <f>+SUM(R57:V57)</f>
        <v>-224.98874987545139</v>
      </c>
    </row>
    <row r="61" spans="2:24" ht="14.45" customHeight="1" x14ac:dyDescent="0.25">
      <c r="W61" s="206"/>
      <c r="X61" s="206"/>
    </row>
    <row r="62" spans="2:24" ht="14.45" customHeight="1" x14ac:dyDescent="0.25">
      <c r="V62" s="207"/>
      <c r="W62" s="206"/>
      <c r="X62" s="206"/>
    </row>
    <row r="63" spans="2:24" ht="14.45" customHeight="1" x14ac:dyDescent="0.25">
      <c r="V63" s="207"/>
      <c r="W63" s="206"/>
      <c r="X63" s="206"/>
    </row>
    <row r="64" spans="2:24" ht="14.45" customHeight="1" x14ac:dyDescent="0.25">
      <c r="V64" s="207"/>
      <c r="W64" s="206"/>
      <c r="X64" s="206"/>
    </row>
  </sheetData>
  <mergeCells count="22">
    <mergeCell ref="C3:M3"/>
    <mergeCell ref="C16:D16"/>
    <mergeCell ref="E16:I16"/>
    <mergeCell ref="K16:Q16"/>
    <mergeCell ref="C17:D17"/>
    <mergeCell ref="E17:I17"/>
    <mergeCell ref="K17:L17"/>
    <mergeCell ref="M17:Q17"/>
    <mergeCell ref="C30:I30"/>
    <mergeCell ref="K30:Q30"/>
    <mergeCell ref="C31:D31"/>
    <mergeCell ref="E31:I31"/>
    <mergeCell ref="K31:L31"/>
    <mergeCell ref="M31:Q31"/>
    <mergeCell ref="K53:L53"/>
    <mergeCell ref="K54:L54"/>
    <mergeCell ref="S37:T41"/>
    <mergeCell ref="M47:Q47"/>
    <mergeCell ref="R47:V47"/>
    <mergeCell ref="K50:L50"/>
    <mergeCell ref="K51:L51"/>
    <mergeCell ref="K52:L52"/>
  </mergeCells>
  <conditionalFormatting sqref="C33:H33 C35:H40">
    <cfRule type="expression" dxfId="3" priority="3">
      <formula>dms_TradingName = "Endeavour Energy"</formula>
    </cfRule>
    <cfRule type="expression" dxfId="2" priority="4">
      <formula>dms_TradingName = "TasNetworks (T)"</formula>
    </cfRule>
  </conditionalFormatting>
  <conditionalFormatting sqref="C19:I19 C21:I26">
    <cfRule type="expression" dxfId="1" priority="1">
      <formula>dms_TradingName = "Endeavour Energy"</formula>
    </cfRule>
    <cfRule type="expression" dxfId="0" priority="2">
      <formula>dms_TradingName = "TasNetworks (T)"</formula>
    </cfRule>
  </conditionalFormatting>
  <dataValidations count="3">
    <dataValidation type="custom" allowBlank="1" showInputMessage="1" showErrorMessage="1" error="Must be a number" promptTitle="Opex allowance" prompt="Enter value. _x000a__x000a_As set out in the approved PTRM for the current regulatory control period." sqref="C19:I19" xr:uid="{6FB0DDC9-4970-4814-B816-02A1AF2DB8A8}">
      <formula1>ISNUMBER(C19)</formula1>
    </dataValidation>
    <dataValidation type="list" allowBlank="1" showInputMessage="1" showErrorMessage="1" sqref="R41" xr:uid="{7451CC82-3780-49C9-A79D-22F3F6DD5821}">
      <formula1>$N$32:$P$32</formula1>
    </dataValidation>
    <dataValidation type="list" allowBlank="1" showInputMessage="1" showErrorMessage="1" sqref="C13" xr:uid="{AF781869-612E-4555-A68D-21C84C0208B8}">
      <formula1>$E$4:$I$4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b7fd87c-71b6-4b3b-9424-fd872bc5b272" xsi:nil="true"/>
    <lcf76f155ced4ddcb4097134ff3c332f xmlns="598523ef-d831-4e49-8d45-a8347b0ba4f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5B36320AE02D479964FFEE860A0A82" ma:contentTypeVersion="13" ma:contentTypeDescription="Create a new document." ma:contentTypeScope="" ma:versionID="6887de2de3a02e5151ffdfe26406ea81">
  <xsd:schema xmlns:xsd="http://www.w3.org/2001/XMLSchema" xmlns:xs="http://www.w3.org/2001/XMLSchema" xmlns:p="http://schemas.microsoft.com/office/2006/metadata/properties" xmlns:ns2="598523ef-d831-4e49-8d45-a8347b0ba4fb" xmlns:ns3="2b7fd87c-71b6-4b3b-9424-fd872bc5b272" targetNamespace="http://schemas.microsoft.com/office/2006/metadata/properties" ma:root="true" ma:fieldsID="bae72dc94ffa0f9d92adbc5aea513861" ns2:_="" ns3:_="">
    <xsd:import namespace="598523ef-d831-4e49-8d45-a8347b0ba4fb"/>
    <xsd:import namespace="2b7fd87c-71b6-4b3b-9424-fd872bc5b27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8523ef-d831-4e49-8d45-a8347b0ba4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1179c7a-a7b6-4542-a77a-f72331e31e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7fd87c-71b6-4b3b-9424-fd872bc5b27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eb1e8d6-dd50-4854-b331-da4186324fb7}" ma:internalName="TaxCatchAll" ma:showField="CatchAllData" ma:web="2b7fd87c-71b6-4b3b-9424-fd872bc5b2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E8ACCE-5CDC-43B7-B718-A42AF67128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970AA5-DD33-4005-84B5-0715B85F7CF4}">
  <ds:schemaRefs>
    <ds:schemaRef ds:uri="http://schemas.microsoft.com/office/2006/metadata/properties"/>
    <ds:schemaRef ds:uri="http://schemas.microsoft.com/office/infopath/2007/PartnerControls"/>
    <ds:schemaRef ds:uri="2b7fd87c-71b6-4b3b-9424-fd872bc5b272"/>
    <ds:schemaRef ds:uri="598523ef-d831-4e49-8d45-a8347b0ba4fb"/>
  </ds:schemaRefs>
</ds:datastoreItem>
</file>

<file path=customXml/itemProps3.xml><?xml version="1.0" encoding="utf-8"?>
<ds:datastoreItem xmlns:ds="http://schemas.openxmlformats.org/officeDocument/2006/customXml" ds:itemID="{6EFAC14B-ECB9-4A02-99B2-09E05A7F17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8523ef-d831-4e49-8d45-a8347b0ba4fb"/>
    <ds:schemaRef ds:uri="2b7fd87c-71b6-4b3b-9424-fd872bc5b2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Final decision</vt:lpstr>
      <vt:lpstr>'Final decision'!dms_PRCP_BaseYear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Pavelka</dc:creator>
  <cp:keywords/>
  <dc:description/>
  <cp:lastModifiedBy>Nina Zhuang</cp:lastModifiedBy>
  <cp:revision/>
  <dcterms:created xsi:type="dcterms:W3CDTF">2022-04-08T00:11:56Z</dcterms:created>
  <dcterms:modified xsi:type="dcterms:W3CDTF">2026-01-14T23:12:01Z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0x010100975B36320AE02D479964FFEE860A0A82</vt:lpwstr>
  </property>
  <property fmtid="{D5CDD505-2E9C-101B-9397-08002B2CF9AE}" pid="3" name="MediaServiceImageTags">
    <vt:lpwstr/>
  </property>
</Properties>
</file>