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powerlinkcomau.sharepoint.com/sites/RevenueReset-Opex/Shared Documents/Revenue Proposal - Jan 2026/RIN Response/PUBLIC/"/>
    </mc:Choice>
  </mc:AlternateContent>
  <xr:revisionPtr revIDLastSave="1" documentId="8_{B38FDD8D-BAF9-4222-AB92-4391D419301E}" xr6:coauthVersionLast="47" xr6:coauthVersionMax="47" xr10:uidLastSave="{445180CA-6107-4C40-90DC-D6197FAFDD5B}"/>
  <bookViews>
    <workbookView xWindow="-120" yWindow="-120" windowWidth="29040" windowHeight="15840" firstSheet="1" activeTab="6" xr2:uid="{3B5D0250-C121-4356-A3B7-18DE3256AD90}"/>
  </bookViews>
  <sheets>
    <sheet name="Instructions" sheetId="19" r:id="rId1"/>
    <sheet name="CONTENTS" sheetId="20" r:id="rId2"/>
    <sheet name="Business &amp; other details" sheetId="2" r:id="rId3"/>
    <sheet name="3.1 Revenue" sheetId="11" r:id="rId4"/>
    <sheet name="3.2 Operating expenditure" sheetId="12" r:id="rId5"/>
    <sheet name="3.2.3 Provisions" sheetId="13" r:id="rId6"/>
    <sheet name="3.3 Assets (RAB)" sheetId="14" r:id="rId7"/>
    <sheet name="NSP Amendments" sheetId="10" r:id="rId8"/>
    <sheet name="Formatting Styles" sheetId="3" state="veryHidden" r:id="rId9"/>
    <sheet name="AER Sheet Heading" sheetId="4" state="veryHidden" r:id="rId10"/>
    <sheet name="AER CF" sheetId="5" state="veryHidden" r:id="rId11"/>
    <sheet name="AER lookups" sheetId="18" state="veryHidden" r:id="rId12"/>
    <sheet name="AER NRs" sheetId="6" state="veryHidden" r:id="rId13"/>
    <sheet name="AER ETL" sheetId="8" state="veryHidden" r:id="rId14"/>
  </sheets>
  <externalReferences>
    <externalReference r:id="rId15"/>
  </externalReferences>
  <definedNames>
    <definedName name="ARR">'AER lookups'!$C$25</definedName>
    <definedName name="ARR_Fmt2">'AER lookups'!$D$25</definedName>
    <definedName name="CA">'AER lookups'!$C$26</definedName>
    <definedName name="CA_Fmt2">'AER lookups'!$D$26</definedName>
    <definedName name="Calendar">'AER lookups'!$C$41:$C$101</definedName>
    <definedName name="CESS">'AER lookups'!$C$27</definedName>
    <definedName name="CESS_Fmt2">'AER lookups'!$D$27</definedName>
    <definedName name="CPI">'AER lookups'!$C$28</definedName>
    <definedName name="CPI_Fmt2">'AER lookups'!$D$28</definedName>
    <definedName name="CRCP_final_year">'AER ETL'!$C$47</definedName>
    <definedName name="CRCP_start_year">'AER ETL'!$C$44</definedName>
    <definedName name="CRCP_y1">'AER lookups'!$G$41</definedName>
    <definedName name="CRCP_y10">'AER lookups'!$G$50</definedName>
    <definedName name="CRCP_y11">'AER lookups'!$G$51</definedName>
    <definedName name="CRCP_y12">'AER lookups'!$G$52</definedName>
    <definedName name="CRCP_y13">'AER lookups'!$G$53</definedName>
    <definedName name="CRCP_y14">'AER lookups'!$G$54</definedName>
    <definedName name="CRCP_y15">'AER lookups'!$G$55</definedName>
    <definedName name="CRCP_y16">'AER lookups'!$G$56</definedName>
    <definedName name="CRCP_y2">'AER lookups'!$G$42</definedName>
    <definedName name="CRCP_y3">'AER lookups'!$G$43</definedName>
    <definedName name="CRCP_y4">'AER lookups'!$G$44</definedName>
    <definedName name="CRCP_y5">'AER lookups'!$G$45</definedName>
    <definedName name="CRCP_y6">'AER lookups'!$G$46</definedName>
    <definedName name="CRCP_y7">'AER lookups'!$G$47</definedName>
    <definedName name="CRCP_y8">'AER lookups'!$G$48</definedName>
    <definedName name="CRCP_y9">'AER lookups'!$G$49</definedName>
    <definedName name="CRY">'Business &amp; other details'!$AL$54</definedName>
    <definedName name="dms_020303_01_UOM">'AER NRs'!$C$86:$C$92</definedName>
    <definedName name="dms_020501_01_UOM">'AER NRs'!$D$86:$D$98</definedName>
    <definedName name="dms_020501_02_UOM">'AER NRs'!$E$86:$E$94</definedName>
    <definedName name="dms_020501_03_UOM">'AER NRs'!$F$86:$F$95</definedName>
    <definedName name="dms_020501_04_UOM">'AER NRs'!$G$86:$G$94</definedName>
    <definedName name="dms_020603_01_UOM">'AER NRs'!$C$112:$C$116</definedName>
    <definedName name="dms_020701_01_Rows">'AER NRs'!$J$86:$J$91</definedName>
    <definedName name="dms_020701_01_UOM">'AER NRs'!$C$102:$C$108</definedName>
    <definedName name="dms_020701_02_UOM">'AER NRs'!$I$86:$I$91</definedName>
    <definedName name="dms_030101_01_Rows">'3.1 Revenue'!$B$10:$B$19</definedName>
    <definedName name="dms_030101_01_Values">'3.1 Revenue'!$C$10:$S$19</definedName>
    <definedName name="dms_030102_01_Rows">'3.1 Revenue'!$B$26:$B$30</definedName>
    <definedName name="dms_030102_01_Values">'3.1 Revenue'!$C$26:$S$30</definedName>
    <definedName name="dms_030103_01_Rows">'3.1 Revenue'!$B$37:$B$39</definedName>
    <definedName name="dms_030103_01_Values">'3.1 Revenue'!$C$37:$S$39</definedName>
    <definedName name="dms_030201_01_Rows">'3.2 Operating expenditure'!$B$14:$B$54</definedName>
    <definedName name="dms_030201_01_Values">'3.2 Operating expenditure'!$C$14:$S$54</definedName>
    <definedName name="dms_030201_02a_Rows">'3.2 Operating expenditure'!$B$62:$B$102</definedName>
    <definedName name="dms_030201_02a_Values">'3.2 Operating expenditure'!$C$62:$S$102</definedName>
    <definedName name="dms_030201_02b_Rows">'3.2 Operating expenditure'!$B$109:$B$149</definedName>
    <definedName name="dms_030201_02b_Values">'3.2 Operating expenditure'!$C$109:$S$149</definedName>
    <definedName name="dms_030201_02c_Rows">'3.2 Operating expenditure'!$B$156:$B$196</definedName>
    <definedName name="dms_030201_02c_Values">'3.2 Operating expenditure'!$C$156:$S$196</definedName>
    <definedName name="dms_030301_01_Rows">'3.3 Assets (RAB)'!$B$12:$B$17</definedName>
    <definedName name="dms_030301_01_Values">'3.3 Assets (RAB)'!$C$12:$S$17</definedName>
    <definedName name="dms_030302_01_Values">'3.3 Assets (RAB)'!$C$23:$S$28</definedName>
    <definedName name="dms_030302_02_Values">'3.3 Assets (RAB)'!$C$30:$S$35</definedName>
    <definedName name="dms_030302_03_Values">'3.3 Assets (RAB)'!$C$37:$S$42</definedName>
    <definedName name="dms_030302_04_Values">'3.3 Assets (RAB)'!$C$44:$S$49</definedName>
    <definedName name="dms_030302_05_Values">'3.3 Assets (RAB)'!$C$51:$S$56</definedName>
    <definedName name="dms_030302_06_Values">'3.3 Assets (RAB)'!$C$58:$S$63</definedName>
    <definedName name="dms_030302_Rows">'3.3 Assets (RAB)'!$B$23:$B$28</definedName>
    <definedName name="dms_030303_01_Values">'3.3 Assets (RAB)'!$C$69:$S$74</definedName>
    <definedName name="dms_030303_Rows">'3.3 Assets (RAB)'!$B$69:$B$74</definedName>
    <definedName name="dms_0306_Year">'AER ETL'!$C$86</definedName>
    <definedName name="dms_030601_01_UOM">'AER NRs'!$C$137:$C$151</definedName>
    <definedName name="dms_030601_02_UOM">'AER NRs'!$D$120:$D$123</definedName>
    <definedName name="dms_030605_UOM">'AER NRs'!$C$162:$C$175</definedName>
    <definedName name="dms_03060703_UOM">'AER NRs'!$D$162:$D$166</definedName>
    <definedName name="dms_030701_01_UOM">'AER NRs'!$E$137:$E$144</definedName>
    <definedName name="dms_030702_01_UOM">'AER NRs'!$F$137:$F$140</definedName>
    <definedName name="dms_030703_01_UOM">'AER NRs'!$G$120</definedName>
    <definedName name="dms_040102_01_UOM">'AER NRs'!$K$86:$K$89</definedName>
    <definedName name="dms_040102_04_UOM">'AER NRs'!$L$86:$L$89</definedName>
    <definedName name="dms_0502_Inst_Year">'AER ETL'!$C$65</definedName>
    <definedName name="dms_060101_Rows">'AER NRs'!$C$197</definedName>
    <definedName name="dms_060101_StartDateTxt">'AER NRs'!$E$197</definedName>
    <definedName name="dms_060101_StartDateVal">'AER ETL'!$C$107</definedName>
    <definedName name="dms_060102_Rows">'AER NRs'!$D$197</definedName>
    <definedName name="dms_0603_FeederList">'AER NRs'!$D$214:$H$214</definedName>
    <definedName name="dms_060301_Avg_Duration_Sustained_Int_Row">'AER NRs'!$D$193</definedName>
    <definedName name="dms_060301_checkvalue">'AER ETL'!$C$90</definedName>
    <definedName name="dms_060301_CustNo_Affected_Row">'AER NRs'!$C$193</definedName>
    <definedName name="dms_060301_Effect_unplanned_SAIDI_Row">'AER NRs'!$E$193</definedName>
    <definedName name="dms_060301_Effect_unplanned_SAIFI_Row">'AER NRs'!$F$193</definedName>
    <definedName name="dms_060301_LastRow">'AER ETL'!$C$92</definedName>
    <definedName name="dms_060301_MaxRows">'AER ETL'!$C$93</definedName>
    <definedName name="dms_060701_ARR_MaxRows">'AER ETL'!$C$100</definedName>
    <definedName name="dms_060701_Feeder_Header_Lvl4">'AER NRs'!$D$209:$O$209</definedName>
    <definedName name="dms_060701_MaxCols">'AER ETL'!$C$103</definedName>
    <definedName name="dms_060701_MaxRows">'AER ETL'!$C$101</definedName>
    <definedName name="dms_060701_OffsetRows">'AER ETL'!$C$104</definedName>
    <definedName name="dms_060701_Reset_MaxRows">'AER ETL'!$C$99</definedName>
    <definedName name="dms_060701_Rows">'AER NRs'!$D$211:$O$211</definedName>
    <definedName name="dms_060701_StartDateTxt">'AER ETL'!$C$106</definedName>
    <definedName name="dms_060701_StartDateVal">'AER ETL'!$C$107</definedName>
    <definedName name="dms_0608_LastRow">'AER ETL'!$C$112</definedName>
    <definedName name="dms_0608_OffsetRows">'AER ETL'!$C$111</definedName>
    <definedName name="dms_060801_01_Rows">'AER NRs'!$C$201</definedName>
    <definedName name="dms_060801_02_Rows">'AER NRs'!$D$201</definedName>
    <definedName name="dms_060801_03_Rows">'AER NRs'!$E$201</definedName>
    <definedName name="dms_060801_04_Rows">'AER NRs'!$F$201</definedName>
    <definedName name="dms_060801_MaxRows">'AER ETL'!$C$113</definedName>
    <definedName name="dms_070904_01_Rows">'AER NRs'!$D$204:$E$204</definedName>
    <definedName name="dms_070904_Start_Year">'AER ETL'!$C$116</definedName>
    <definedName name="dms_663">'AER ETL'!$C$94</definedName>
    <definedName name="dms_663_List">'AER lookups'!$N$10:$N$18</definedName>
    <definedName name="dms_ABN">'Business &amp; other details'!$AL$17</definedName>
    <definedName name="dms_ABN_List">'AER lookups'!$D$10:$D$18</definedName>
    <definedName name="dms_Addr1">'Business &amp; other details'!$AL$23</definedName>
    <definedName name="dms_Addr1_List">'AER lookups'!$O$10:$O$18</definedName>
    <definedName name="dms_Addr2">'Business &amp; other details'!$AL$24</definedName>
    <definedName name="dms_Addr2_List">'AER lookups'!$P$10:$P$18</definedName>
    <definedName name="dms_Amendment_Text">'Business &amp; other details'!$AL$70</definedName>
    <definedName name="dms_AmendmentReason">'AER ETL'!$C$15</definedName>
    <definedName name="dms_ARR">'AER ETL'!$C$74</definedName>
    <definedName name="dms_Beg">'AER NRs'!$C$178</definedName>
    <definedName name="dms_CA">'AER ETL'!$C$73</definedName>
    <definedName name="dms_Cal_Year_B4_CRY">'AER ETL'!$C$29</definedName>
    <definedName name="dms_CBD_flag">'AER lookups'!$Y$10:$Y$18</definedName>
    <definedName name="dms_CBD_flag_NSP">'AER ETL'!$C$120</definedName>
    <definedName name="dms_CF_3.6.1">'AER CF'!$F$7:$F$35</definedName>
    <definedName name="dms_CF_3.6.5">'AER CF'!$G$7:$G$35</definedName>
    <definedName name="dms_CF_3.6.6.1">'AER CF'!$H$7:$H$35</definedName>
    <definedName name="dms_CF_3.6.6.2">'AER CF'!$I$7:$I$35</definedName>
    <definedName name="dms_CF_3.6.6.3">'AER CF'!$J$7:$J$35</definedName>
    <definedName name="dms_CF_3.6.7.1">'AER CF'!$K$7:$K$35</definedName>
    <definedName name="dms_CF_3.6.7.2">'AER CF'!$L$7:$L$35</definedName>
    <definedName name="dms_CF_3.6.7.3">'AER CF'!$M$7:$M$35</definedName>
    <definedName name="dms_CF_3.6.7.4">'AER CF'!$N$7:$N$35</definedName>
    <definedName name="dms_CF_3.6.8">'AER CF'!$O$7:$O$35</definedName>
    <definedName name="dms_CF_4.1">'AER CF'!$P$7:$P$35</definedName>
    <definedName name="dms_CF_4.4.1">'AER CF'!$V$7:$V$35</definedName>
    <definedName name="dms_CF_6.8">'AER CF'!$Q$7:$Q$35</definedName>
    <definedName name="dms_CF_7.12">'AER CF'!$R$7:$R$35</definedName>
    <definedName name="dms_CF_8.1_A">'AER CF'!$S$7:$S$35</definedName>
    <definedName name="dms_CF_8.1_B">'AER CF'!$T$7:$T$35</definedName>
    <definedName name="dms_CF_8.1_Neg">'AER CF'!$U$7:$U$35</definedName>
    <definedName name="dms_CF_F10">'AER CF'!$Y$7:$Y$35</definedName>
    <definedName name="dms_CF_TradingName">'AER CF'!$B$7:$B$35</definedName>
    <definedName name="dms_Classification">'AER ETL'!$C$25</definedName>
    <definedName name="dms_Confid_status_List">'AER NRs'!$D$6:$D$8</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'AER ETL'!$C$47</definedName>
    <definedName name="dms_CRCP_start_row">'AER ETL'!$C$40</definedName>
    <definedName name="dms_CRCPlength_List">'AER lookups'!$K$10:$K$18</definedName>
    <definedName name="dms_CRCPlength_Num">'AER ETL'!$C$69</definedName>
    <definedName name="dms_CRY_RYE">'AER ETL'!$C$53</definedName>
    <definedName name="dms_CRY_start_row">'AER ETL'!$C$38</definedName>
    <definedName name="dms_CRY_start_year">'AER ETL'!$C$37</definedName>
    <definedName name="dms_DataQuality">'AER ETL'!$C$19</definedName>
    <definedName name="dms_DataQuality_List">'AER NRs'!$C$6:$C$9</definedName>
    <definedName name="dms_Defined_Names_Used">'AER ETL'!$C$3</definedName>
    <definedName name="dms_DISCARD">'AER ETL'!$C$127</definedName>
    <definedName name="dms_DNSP_020301_ProjectTrigger">'AER NRs'!$E$34:$E$40</definedName>
    <definedName name="dms_DNSP_020301_ProjectType">'AER NRs'!$D$34:$D$37</definedName>
    <definedName name="dms_DNSP_020301_SubstationType">'AER NRs'!$C$34:$C$37</definedName>
    <definedName name="dms_DNSP_020302_ProjectTrigger">'AER NRs'!$G$34:$G$41</definedName>
    <definedName name="dms_DNSP_020302_ProjectType">'AER NRs'!$F$34:$F$46</definedName>
    <definedName name="dms_dollar_nom_UOM">'AER ETL'!$C$24</definedName>
    <definedName name="dms_DollarReal">'AER ETL'!$C$31</definedName>
    <definedName name="dms_DollarReal_Prev">'AER ETL'!$C$32</definedName>
    <definedName name="dms_DollarReal_year">'AER ETL'!$C$51</definedName>
    <definedName name="dms_DQ_1">'AER ETL'!$C$13</definedName>
    <definedName name="dms_DQ_2">'AER ETL'!$C$14</definedName>
    <definedName name="dms_E020202_UOM">'AER NRs'!$E$162:$E$163</definedName>
    <definedName name="dms_E050201_UOM">'AER NRs'!$O$86:$O$88</definedName>
    <definedName name="dms_E050202_UOM">'AER NRs'!$P$86:$P$88</definedName>
    <definedName name="dms_EB">'AER ETL'!$C$72</definedName>
    <definedName name="dms_EB_RAB_PIT">'AER NRs'!$C$154:$C$159</definedName>
    <definedName name="dms_End">'AER NRs'!$E$178</definedName>
    <definedName name="dms_FeederName_1">'AER lookups'!$AD$10:$AD$18</definedName>
    <definedName name="dms_FeederName_2">'AER lookups'!$AE$10:$AE$18</definedName>
    <definedName name="dms_FeederName_3">'AER lookups'!$AF$10:$AF$18</definedName>
    <definedName name="dms_FeederName_4">'AER lookups'!$AG$10:$AG$18</definedName>
    <definedName name="dms_FeederName_5">'AER lookups'!$AH$10:$AH$18</definedName>
    <definedName name="dms_FeederType_5_flag">'AER lookups'!$AC$10:$AC$18</definedName>
    <definedName name="dms_FifthFeeder_flag_NSP">'AER ETL'!$C$124</definedName>
    <definedName name="dms_FormControl">'AER ETL'!$C$34</definedName>
    <definedName name="dms_FormControl_Choices">'AER NRs'!$D$14:$D$17</definedName>
    <definedName name="dms_FormControl_List">'AER lookups'!$H$10:$H$18</definedName>
    <definedName name="dms_FRCP_start_row">'AER ETL'!$C$39</definedName>
    <definedName name="dms_FRCP_y1">'AER lookups'!$H$41</definedName>
    <definedName name="dms_FRCPlength_List">'AER lookups'!$L$10:$L$18</definedName>
    <definedName name="dms_FRCPlength_Num">'AER ETL'!$C$70</definedName>
    <definedName name="dms_Header_Span">'AER ETL'!$C$60</definedName>
    <definedName name="dms_Jurisdiction">'AER ETL'!$C$26</definedName>
    <definedName name="dms_JurisdictionList">'AER lookups'!$E$10:$E$18</definedName>
    <definedName name="dms_LeapYear_Result">'AER ETL'!$C$98</definedName>
    <definedName name="dms_LongRural_flag">'AER lookups'!$AB$10:$AB$18</definedName>
    <definedName name="dms_LongRural_flag_NSP">'AER ETL'!$C$123</definedName>
    <definedName name="dms_Mid">'AER NRs'!$D$178</definedName>
    <definedName name="dms_Model">'AER ETL'!$C$11</definedName>
    <definedName name="dms_Model_List">'AER lookups'!$B$25:$B$36</definedName>
    <definedName name="dms_Model_Name_Format1">'AER lookups'!$C$25:$C$36</definedName>
    <definedName name="dms_Model_Span">'AER ETL'!$C$56</definedName>
    <definedName name="dms_Model_Span_List">'AER lookups'!$E$25:$E$36</definedName>
    <definedName name="dms_Multi_RYE_flag">'AER ETL'!$C$134</definedName>
    <definedName name="dms_MultiYear_ABC_RIN">'AER ETL'!$C$82</definedName>
    <definedName name="dms_MultiYear_FinalYear_Result">'AER ETL'!$C$80</definedName>
    <definedName name="dms_MultiYear_Flag">'AER ETL'!$C$63</definedName>
    <definedName name="dms_MultiYear_ResponseFlag">'AER ETL'!$C$62</definedName>
    <definedName name="dms_N0205_AssetType">'AER NRs'!$N$34:$N$44</definedName>
    <definedName name="dms_PAddr1">'Business &amp; other details'!$BQ$23</definedName>
    <definedName name="dms_PAddr1_List">'AER lookups'!$T$10:$T$18</definedName>
    <definedName name="dms_PAddr2">'Business &amp; other details'!$BQ$24</definedName>
    <definedName name="dms_PAddr2_List">'AER lookups'!$U$10:$U$18</definedName>
    <definedName name="dms_Partial">'AER ETL'!$C$130</definedName>
    <definedName name="dms_PostCode">'Business &amp; other details'!$AX$26</definedName>
    <definedName name="dms_PostCode_List">'AER lookups'!$S$10:$S$18</definedName>
    <definedName name="dms_PPostCode">'Business &amp; other details'!$CC$26</definedName>
    <definedName name="dms_PPostCode_List">'AER lookups'!$X$10:$X$18</definedName>
    <definedName name="dms_PRCP_start_row">'AER ETL'!$C$41</definedName>
    <definedName name="dms_PRCPlength_List">'AER lookups'!$M$10:$M$18</definedName>
    <definedName name="dms_PRCPlength_Num">'AER ETL'!$C$68</definedName>
    <definedName name="dms_Previous_DollarReal_year">'AER ETL'!$C$52</definedName>
    <definedName name="dms_PState">'Business &amp; other details'!$BQ$26</definedName>
    <definedName name="dms_PState_List">'AER lookups'!$W$10:$W$18</definedName>
    <definedName name="dms_PSuburb">'Business &amp; other details'!$BQ$25</definedName>
    <definedName name="dms_PSuburb_List">'AER lookups'!$V$10:$V$18</definedName>
    <definedName name="dms_PTRM_RAB_PIT">'AER NRs'!$C$181:$C$185</definedName>
    <definedName name="dms_PTRM_TAB_PIT">'AER NRs'!$D$181:$D$184</definedName>
    <definedName name="dms_Public_Lighting">'AER ETL'!$C$119</definedName>
    <definedName name="dms_Public_Lighting_List">'AER lookups'!$AI$10:$AI$18</definedName>
    <definedName name="dms_Reason_Interruption">'AER NRs'!$I$34:$I$49</definedName>
    <definedName name="dms_Reset_final_year">'AER ETL'!$C$49</definedName>
    <definedName name="dms_Reset_RYE">'AER ETL'!$C$54</definedName>
    <definedName name="dms_Reset_Span">'AER ETL'!$C$58</definedName>
    <definedName name="dms_RPT">'AER ETL'!$C$23</definedName>
    <definedName name="dms_RPT_List">'AER lookups'!$I$10:$I$18</definedName>
    <definedName name="dms_RPTMonth">'AER ETL'!$C$30</definedName>
    <definedName name="dms_RPTMonth_List">'AER lookups'!$J$10:$J$18</definedName>
    <definedName name="dms_RYE">'AER ETL'!$C$22</definedName>
    <definedName name="dms_RYE_01">'AER ETL'!$C$136</definedName>
    <definedName name="dms_RYE_02">'AER ETL'!$C$137</definedName>
    <definedName name="dms_RYE_03">'AER ETL'!$C$138</definedName>
    <definedName name="dms_RYE_04">'AER ETL'!$C$139</definedName>
    <definedName name="dms_RYE_05">'AER ETL'!$C$140</definedName>
    <definedName name="dms_RYE_06">'AER ETL'!$C$141</definedName>
    <definedName name="dms_RYE_07">'AER ETL'!$C$142</definedName>
    <definedName name="dms_RYE_08">'AER ETL'!$C$143</definedName>
    <definedName name="dms_RYE_09">'AER ETL'!$C$144</definedName>
    <definedName name="dms_RYE_10">'AER ETL'!$C$145</definedName>
    <definedName name="dms_RYE_11">'AER ETL'!$C$146</definedName>
    <definedName name="dms_RYE_12">'AER ETL'!$C$147</definedName>
    <definedName name="dms_RYE_13">'AER ETL'!$C$148</definedName>
    <definedName name="dms_RYE_14">'AER ETL'!$C$149</definedName>
    <definedName name="dms_RYE_15">'AER ETL'!$C$150</definedName>
    <definedName name="dms_RYE_16">'AER ETL'!$C$151</definedName>
    <definedName name="dms_RYE_17">'AER ETL'!$C$152</definedName>
    <definedName name="dms_RYE_result">'AER ETL'!$C$57</definedName>
    <definedName name="dms_RYE_start_row">'AER ETL'!$C$42</definedName>
    <definedName name="dms_S140101_UOM">'AER NRs'!$M$86:$M$89</definedName>
    <definedName name="dms_S140201_UOM">'AER NRs'!$N$86:$N$88</definedName>
    <definedName name="dms_Sector">'AER ETL'!$C$20</definedName>
    <definedName name="dms_Sector_List">'AER lookups'!$F$10:$F$18</definedName>
    <definedName name="dms_Segment">'AER ETL'!$C$21</definedName>
    <definedName name="dms_Segment_List">'AER lookups'!$G$10:$G$18</definedName>
    <definedName name="dms_Selected_Quality">'Business &amp; other details'!$AL$66</definedName>
    <definedName name="dms_Selected_Source">'Business &amp; other details'!$AL$64</definedName>
    <definedName name="dms_Selected_Status">'Business &amp; other details'!$AL$68</definedName>
    <definedName name="dms_ShortRural_flag">'AER lookups'!$AA$10:$AA$18</definedName>
    <definedName name="dms_ShortRural_flag_NSP">'AER ETL'!$C$122</definedName>
    <definedName name="dms_SingleYear_FinalYear_Result">'AER ETL'!$C$76</definedName>
    <definedName name="dms_SingleYear_Model">'AER ETL'!$C$72:$C$74</definedName>
    <definedName name="dms_SingleYearModel">'AER ETL'!$C$75</definedName>
    <definedName name="dms_Source">'AER ETL'!$C$12</definedName>
    <definedName name="dms_SourceList">'AER NRs'!$C$14:$C$29</definedName>
    <definedName name="dms_Specified_FinalYear">'AER ETL'!$C$64</definedName>
    <definedName name="dms_Specified_RYE">'AER ETL'!$C$55</definedName>
    <definedName name="dms_SpecifiedYear_final_year">'AER ETL'!$C$50</definedName>
    <definedName name="dms_SpecifiedYear_Span">'AER ETL'!$C$59</definedName>
    <definedName name="dms_start_year">'AER ETL'!$C$36</definedName>
    <definedName name="dms_State">'Business &amp; other details'!$AL$26</definedName>
    <definedName name="dms_State_List">'AER lookups'!$R$10:$R$18</definedName>
    <definedName name="dms_STPIS_Detail">'[1]6'!$O$15:$O$37</definedName>
    <definedName name="dms_STPIS_Exclusion_List">'AER NRs'!$H$34:$H$43</definedName>
    <definedName name="dms_STPIS_Reasons">'[1]6'!$P$17:$P$30</definedName>
    <definedName name="dms_SubmissionDate">'AER ETL'!$C$16</definedName>
    <definedName name="dms_Suburb">'Business &amp; other details'!$AL$25</definedName>
    <definedName name="dms_Suburb_List">'AER lookups'!$Q$10:$Q$18</definedName>
    <definedName name="dms_TemplateNumber">'AER lookups'!$C$3</definedName>
    <definedName name="dms_TNSP_0203_ProjectTrigger">'AER NRs'!$G$67:$G$74</definedName>
    <definedName name="dms_TNSP_0203_SubstationType">'AER NRs'!$C$67:$C$70</definedName>
    <definedName name="dms_TNSP_020301_ProjectTrigger">'AER NRs'!$E$67:$E$74</definedName>
    <definedName name="dms_TNSP_020301_ProjectType">'AER NRs'!$D$67:$D$70</definedName>
    <definedName name="dms_TNSP_020302_ProjectType">'AER NRs'!$F$67:$F$79</definedName>
    <definedName name="dms_Today">'AER lookups'!$A$9</definedName>
    <definedName name="dms_TradingName">'Business &amp; other details'!$AL$16</definedName>
    <definedName name="dms_TradingName_List">'AER lookups'!$B$10:$B$18</definedName>
    <definedName name="dms_TradingNameFull">'AER ETL'!$C$9</definedName>
    <definedName name="dms_TradingNameFull_List">'AER lookups'!$C$10:$C$18</definedName>
    <definedName name="dms_Typed_Submission_Date">'Business &amp; other details'!$AL$74</definedName>
    <definedName name="dms_Urban_flag">'AER lookups'!$Z$10:$Z$18</definedName>
    <definedName name="dms_Urban_flag_NSP">'AER ETL'!$C$121</definedName>
    <definedName name="dms_Worksheet_List">'AER lookups'!$D$25:$D$36</definedName>
    <definedName name="DMS_Xfactor">'AER NRs'!$E$181</definedName>
    <definedName name="dms_y1">'AER lookups'!$E$65</definedName>
    <definedName name="dms_y10">'AER lookups'!$E$74</definedName>
    <definedName name="dms_y11">'AER lookups'!$E$75</definedName>
    <definedName name="dms_y12">'AER lookups'!$E$76</definedName>
    <definedName name="dms_y13">'AER lookups'!$E$77</definedName>
    <definedName name="dms_y14">'AER lookups'!$E$78</definedName>
    <definedName name="dms_y15">'AER lookups'!$E$79</definedName>
    <definedName name="dms_y16">'AER lookups'!$E$80</definedName>
    <definedName name="dms_y17">'AER lookups'!$E$81</definedName>
    <definedName name="dms_y18">'AER lookups'!$E$82</definedName>
    <definedName name="dms_y19">'AER lookups'!$E$83</definedName>
    <definedName name="dms_y2">'AER lookups'!$E$66</definedName>
    <definedName name="dms_y20">'AER lookups'!$E$84</definedName>
    <definedName name="dms_y21">'AER lookups'!$E$85</definedName>
    <definedName name="dms_y3">'AER lookups'!$E$67</definedName>
    <definedName name="dms_y4">'AER lookups'!$E$68</definedName>
    <definedName name="dms_y5">'AER lookups'!$E$69</definedName>
    <definedName name="dms_y6">'AER lookups'!$E$70</definedName>
    <definedName name="dms_y7">'AER lookups'!$E$71</definedName>
    <definedName name="dms_y8">'AER lookups'!$E$72</definedName>
    <definedName name="dms_y9">'AER lookups'!$E$73</definedName>
    <definedName name="EB">'AER lookups'!$C$29</definedName>
    <definedName name="EB_Fmt2">'AER lookups'!$D$29</definedName>
    <definedName name="Financial">'AER lookups'!$B$41:$B$101</definedName>
    <definedName name="FRCP_final_year">'AER ETL'!$C$46</definedName>
    <definedName name="FRCP_start_year">'AER ETL'!$C$43</definedName>
    <definedName name="FRCP_y1">'Business &amp; other details'!$AL$42</definedName>
    <definedName name="FRCP_y10">'AER lookups'!$I$50</definedName>
    <definedName name="FRCP_y11">'AER lookups'!$I$51</definedName>
    <definedName name="FRCP_y12">'AER lookups'!$I$52</definedName>
    <definedName name="FRCP_y13">'AER lookups'!$I$53</definedName>
    <definedName name="FRCP_y14">'AER lookups'!$I$54</definedName>
    <definedName name="FRCP_y15">'AER lookups'!$I$55</definedName>
    <definedName name="FRCP_y16">'AER lookups'!$I$56</definedName>
    <definedName name="FRCP_y2">'AER lookups'!$I$42</definedName>
    <definedName name="FRCP_y3">'AER lookups'!$I$43</definedName>
    <definedName name="FRCP_y4">'AER lookups'!$I$44</definedName>
    <definedName name="FRCP_y5">'AER lookups'!$I$45</definedName>
    <definedName name="FRCP_y6">'AER lookups'!$I$46</definedName>
    <definedName name="FRCP_y7">'AER lookups'!$I$47</definedName>
    <definedName name="FRCP_y8">'AER lookups'!$I$48</definedName>
    <definedName name="FRCP_y9">'AER lookups'!$I$49</definedName>
    <definedName name="FRY">'Business &amp; other details'!$AL$56</definedName>
    <definedName name="JurisdictionList">'AER CF'!$C$7:$C$35</definedName>
    <definedName name="My_named_range">'Formatting Styles'!$K$6:$M$11</definedName>
    <definedName name="PRCP_final_year">'AER ETL'!$C$48</definedName>
    <definedName name="PRCP_start_year">'AER ETL'!$C$45</definedName>
    <definedName name="PRCP_y1">'AER lookups'!$E$41</definedName>
    <definedName name="PRCP_y10">'AER lookups'!$E$50</definedName>
    <definedName name="PRCP_y11">'AER lookups'!$E$51</definedName>
    <definedName name="PRCP_y12">'AER lookups'!$E$52</definedName>
    <definedName name="PRCP_y13">'AER lookups'!$E$53</definedName>
    <definedName name="PRCP_y14">'AER lookups'!$E$54</definedName>
    <definedName name="PRCP_y15">'AER lookups'!$E$55</definedName>
    <definedName name="PRCP_y16">'AER lookups'!$E$56</definedName>
    <definedName name="PRCP_y2">'AER lookups'!$E$42</definedName>
    <definedName name="PRCP_y3">'AER lookups'!$E$43</definedName>
    <definedName name="PRCP_y4">'AER lookups'!$E$44</definedName>
    <definedName name="PRCP_y5">'AER lookups'!$E$45</definedName>
    <definedName name="PRCP_y6">'AER lookups'!$E$46</definedName>
    <definedName name="PRCP_y7">'AER lookups'!$E$47</definedName>
    <definedName name="PRCP_y8">'AER lookups'!$E$48</definedName>
    <definedName name="PRCP_y9">'AER lookups'!$E$49</definedName>
    <definedName name="Pricing">'AER lookups'!$C$31</definedName>
    <definedName name="Pricing_Fmt2">'AER lookups'!$D$31</definedName>
    <definedName name="PTRM">'AER lookups'!$C$33</definedName>
    <definedName name="PTRM_Fmt2">'AER lookups'!$D$33</definedName>
    <definedName name="Reset">'AER lookups'!$C$34</definedName>
    <definedName name="Reset_Fmt2">'AER lookups'!$D$34</definedName>
    <definedName name="RFM">'AER lookups'!$C$35</definedName>
    <definedName name="RFM_Fmt2">'AER lookups'!$D$35</definedName>
    <definedName name="Sector">'AER CF'!$D$7:$D$35</definedName>
    <definedName name="Segment">'AER CF'!$E$7:$E$35</definedName>
    <definedName name="WACC">'AER lookups'!$C$36</definedName>
    <definedName name="WACC_Fmt2">'AER lookups'!$D$36</definedName>
    <definedName name="Z_C249224D_B75B_4167_BD5A_6F91763A6929_.wvu.Cols" localSheetId="0" hidden="1">Instructions!#REF!</definedName>
    <definedName name="Z_C249224D_B75B_4167_BD5A_6F91763A6929_.wvu.PrintArea" localSheetId="0" hidden="1">Instructions!#REF!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4" l="1"/>
  <c r="B2" i="13"/>
  <c r="B2" i="12"/>
  <c r="B2" i="11"/>
  <c r="V63" i="14" l="1"/>
  <c r="U63" i="14"/>
  <c r="T63" i="14"/>
  <c r="S63" i="14"/>
  <c r="R63" i="14"/>
  <c r="Q63" i="14"/>
  <c r="P63" i="14"/>
  <c r="V56" i="14"/>
  <c r="U56" i="14"/>
  <c r="T56" i="14"/>
  <c r="S56" i="14"/>
  <c r="R56" i="14"/>
  <c r="Q56" i="14"/>
  <c r="P56" i="14"/>
  <c r="V49" i="14"/>
  <c r="U49" i="14"/>
  <c r="T49" i="14"/>
  <c r="S49" i="14"/>
  <c r="R49" i="14"/>
  <c r="Q49" i="14"/>
  <c r="P49" i="14"/>
  <c r="V42" i="14"/>
  <c r="U42" i="14"/>
  <c r="T42" i="14"/>
  <c r="S42" i="14"/>
  <c r="R42" i="14"/>
  <c r="Q42" i="14"/>
  <c r="P42" i="14"/>
  <c r="V35" i="14"/>
  <c r="U35" i="14"/>
  <c r="T35" i="14"/>
  <c r="S35" i="14"/>
  <c r="R35" i="14"/>
  <c r="Q35" i="14"/>
  <c r="P35" i="14"/>
  <c r="V28" i="14"/>
  <c r="U28" i="14"/>
  <c r="T28" i="14"/>
  <c r="S28" i="14"/>
  <c r="R28" i="14"/>
  <c r="Q28" i="14"/>
  <c r="P28" i="14"/>
  <c r="Q17" i="14"/>
  <c r="R17" i="14"/>
  <c r="S17" i="14"/>
  <c r="T17" i="14"/>
  <c r="U17" i="14"/>
  <c r="V17" i="14"/>
  <c r="V20" i="11"/>
  <c r="U20" i="11"/>
  <c r="T20" i="11"/>
  <c r="V2" i="2"/>
  <c r="T55" i="12"/>
  <c r="V55" i="12"/>
  <c r="T103" i="12"/>
  <c r="V103" i="12"/>
  <c r="T150" i="12"/>
  <c r="V150" i="12"/>
  <c r="T197" i="12"/>
  <c r="V197" i="12"/>
  <c r="T31" i="11"/>
  <c r="V31" i="11"/>
  <c r="T40" i="11"/>
  <c r="V40" i="11"/>
  <c r="O103" i="12"/>
  <c r="S103" i="12"/>
  <c r="Q103" i="12"/>
  <c r="N103" i="12"/>
  <c r="M103" i="12"/>
  <c r="L103" i="12"/>
  <c r="K103" i="12"/>
  <c r="J103" i="12"/>
  <c r="I103" i="12"/>
  <c r="H103" i="12"/>
  <c r="G103" i="12"/>
  <c r="F103" i="12"/>
  <c r="E103" i="12"/>
  <c r="D103" i="12"/>
  <c r="C103" i="12"/>
  <c r="D40" i="11"/>
  <c r="E40" i="11"/>
  <c r="F40" i="11"/>
  <c r="G40" i="11"/>
  <c r="H40" i="11"/>
  <c r="I40" i="11"/>
  <c r="J40" i="11"/>
  <c r="K40" i="11"/>
  <c r="L40" i="11"/>
  <c r="M40" i="11"/>
  <c r="N40" i="11"/>
  <c r="O40" i="11"/>
  <c r="P40" i="11"/>
  <c r="Q40" i="11"/>
  <c r="R40" i="11"/>
  <c r="S40" i="11"/>
  <c r="K31" i="11"/>
  <c r="L31" i="11"/>
  <c r="M31" i="11"/>
  <c r="N31" i="11"/>
  <c r="O31" i="11"/>
  <c r="P31" i="11"/>
  <c r="Q31" i="11"/>
  <c r="R31" i="11"/>
  <c r="S31" i="11"/>
  <c r="D31" i="11"/>
  <c r="E31" i="11"/>
  <c r="F31" i="11"/>
  <c r="G31" i="11"/>
  <c r="H31" i="11"/>
  <c r="I31" i="11"/>
  <c r="J31" i="11"/>
  <c r="C31" i="11"/>
  <c r="D2" i="20"/>
  <c r="B2" i="19"/>
  <c r="C4" i="19"/>
  <c r="D29" i="18"/>
  <c r="D26" i="18"/>
  <c r="D25" i="18"/>
  <c r="H41" i="18"/>
  <c r="AJ10" i="18"/>
  <c r="AJ11" i="18"/>
  <c r="AJ12" i="18"/>
  <c r="AJ13" i="18"/>
  <c r="AJ14" i="18"/>
  <c r="AJ15" i="18"/>
  <c r="AJ16" i="18"/>
  <c r="AJ17" i="18"/>
  <c r="AJ18" i="18"/>
  <c r="C17" i="14"/>
  <c r="D17" i="14"/>
  <c r="E17" i="14"/>
  <c r="F17" i="14"/>
  <c r="G17" i="14"/>
  <c r="H17" i="14"/>
  <c r="I17" i="14"/>
  <c r="J17" i="14"/>
  <c r="K17" i="14"/>
  <c r="L17" i="14"/>
  <c r="M17" i="14"/>
  <c r="N17" i="14"/>
  <c r="O17" i="14"/>
  <c r="P17" i="14"/>
  <c r="C28" i="14"/>
  <c r="D28" i="14"/>
  <c r="E28" i="14"/>
  <c r="F28" i="14"/>
  <c r="G28" i="14"/>
  <c r="H28" i="14"/>
  <c r="I28" i="14"/>
  <c r="J28" i="14"/>
  <c r="K28" i="14"/>
  <c r="L28" i="14"/>
  <c r="M28" i="14"/>
  <c r="N28" i="14"/>
  <c r="O28" i="14"/>
  <c r="C35" i="14"/>
  <c r="D35" i="14"/>
  <c r="E35" i="14"/>
  <c r="F35" i="14"/>
  <c r="G35" i="14"/>
  <c r="H35" i="14"/>
  <c r="I35" i="14"/>
  <c r="J35" i="14"/>
  <c r="K35" i="14"/>
  <c r="L35" i="14"/>
  <c r="M35" i="14"/>
  <c r="N35" i="14"/>
  <c r="O35" i="14"/>
  <c r="C42" i="14"/>
  <c r="D42" i="14"/>
  <c r="E42" i="14"/>
  <c r="F42" i="14"/>
  <c r="G42" i="14"/>
  <c r="H42" i="14"/>
  <c r="I42" i="14"/>
  <c r="J42" i="14"/>
  <c r="K42" i="14"/>
  <c r="L42" i="14"/>
  <c r="M42" i="14"/>
  <c r="N42" i="14"/>
  <c r="O42" i="14"/>
  <c r="C49" i="14"/>
  <c r="D49" i="14"/>
  <c r="E49" i="14"/>
  <c r="F49" i="14"/>
  <c r="G49" i="14"/>
  <c r="H49" i="14"/>
  <c r="I49" i="14"/>
  <c r="J49" i="14"/>
  <c r="K49" i="14"/>
  <c r="L49" i="14"/>
  <c r="M49" i="14"/>
  <c r="N49" i="14"/>
  <c r="O49" i="14"/>
  <c r="C56" i="14"/>
  <c r="D56" i="14"/>
  <c r="E56" i="14"/>
  <c r="F56" i="14"/>
  <c r="G56" i="14"/>
  <c r="H56" i="14"/>
  <c r="I56" i="14"/>
  <c r="J56" i="14"/>
  <c r="K56" i="14"/>
  <c r="L56" i="14"/>
  <c r="M56" i="14"/>
  <c r="N56" i="14"/>
  <c r="O56" i="14"/>
  <c r="C63" i="14"/>
  <c r="D63" i="14"/>
  <c r="E63" i="14"/>
  <c r="F63" i="14"/>
  <c r="G63" i="14"/>
  <c r="H63" i="14"/>
  <c r="I63" i="14"/>
  <c r="J63" i="14"/>
  <c r="K63" i="14"/>
  <c r="L63" i="14"/>
  <c r="M63" i="14"/>
  <c r="N63" i="14"/>
  <c r="O63" i="14"/>
  <c r="C55" i="12"/>
  <c r="D55" i="12"/>
  <c r="E55" i="12"/>
  <c r="F55" i="12"/>
  <c r="G55" i="12"/>
  <c r="H55" i="12"/>
  <c r="I55" i="12"/>
  <c r="J55" i="12"/>
  <c r="K55" i="12"/>
  <c r="L55" i="12"/>
  <c r="M55" i="12"/>
  <c r="N55" i="12"/>
  <c r="O55" i="12"/>
  <c r="Q55" i="12"/>
  <c r="S55" i="12"/>
  <c r="C150" i="12"/>
  <c r="D150" i="12"/>
  <c r="E150" i="12"/>
  <c r="F150" i="12"/>
  <c r="G150" i="12"/>
  <c r="H150" i="12"/>
  <c r="I150" i="12"/>
  <c r="J150" i="12"/>
  <c r="K150" i="12"/>
  <c r="L150" i="12"/>
  <c r="M150" i="12"/>
  <c r="N150" i="12"/>
  <c r="O150" i="12"/>
  <c r="Q150" i="12"/>
  <c r="S150" i="12"/>
  <c r="C197" i="12"/>
  <c r="D197" i="12"/>
  <c r="E197" i="12"/>
  <c r="F197" i="12"/>
  <c r="G197" i="12"/>
  <c r="H197" i="12"/>
  <c r="I197" i="12"/>
  <c r="J197" i="12"/>
  <c r="K197" i="12"/>
  <c r="L197" i="12"/>
  <c r="M197" i="12"/>
  <c r="N197" i="12"/>
  <c r="O197" i="12"/>
  <c r="Q197" i="12"/>
  <c r="S197" i="12"/>
  <c r="C20" i="11"/>
  <c r="D20" i="11"/>
  <c r="E20" i="11"/>
  <c r="F20" i="11"/>
  <c r="G20" i="11"/>
  <c r="H20" i="11"/>
  <c r="I20" i="11"/>
  <c r="J20" i="11"/>
  <c r="K20" i="11"/>
  <c r="L20" i="11"/>
  <c r="M20" i="11"/>
  <c r="N20" i="11"/>
  <c r="O20" i="11"/>
  <c r="Q20" i="11"/>
  <c r="S20" i="11"/>
  <c r="C40" i="11"/>
  <c r="B1" i="10"/>
  <c r="C103" i="8"/>
  <c r="C113" i="8"/>
  <c r="C112" i="8"/>
  <c r="C110" i="8"/>
  <c r="C104" i="8"/>
  <c r="C101" i="8"/>
  <c r="C98" i="8"/>
  <c r="C99" i="8"/>
  <c r="C97" i="8"/>
  <c r="C93" i="8"/>
  <c r="C92" i="8"/>
  <c r="C90" i="8"/>
  <c r="C91" i="8"/>
  <c r="C89" i="8"/>
  <c r="C74" i="8"/>
  <c r="C73" i="8"/>
  <c r="C72" i="8"/>
  <c r="C63" i="8"/>
  <c r="C82" i="8"/>
  <c r="C80" i="8"/>
  <c r="B7" i="12"/>
  <c r="C53" i="8"/>
  <c r="C50" i="8"/>
  <c r="C83" i="8"/>
  <c r="C36" i="8"/>
  <c r="C28" i="8"/>
  <c r="J24" i="8" a="1"/>
  <c r="J24" i="8"/>
  <c r="C16" i="8"/>
  <c r="C15" i="8"/>
  <c r="E12" i="8"/>
  <c r="C10" i="8"/>
  <c r="X35" i="5"/>
  <c r="W35" i="5"/>
  <c r="Q35" i="5"/>
  <c r="X34" i="5"/>
  <c r="W34" i="5"/>
  <c r="Q34" i="5"/>
  <c r="X33" i="5"/>
  <c r="W33" i="5"/>
  <c r="Q33" i="5"/>
  <c r="X32" i="5"/>
  <c r="W32" i="5"/>
  <c r="Q32" i="5"/>
  <c r="X31" i="5"/>
  <c r="W31" i="5"/>
  <c r="Q31" i="5"/>
  <c r="X29" i="5"/>
  <c r="W29" i="5"/>
  <c r="Q29" i="5"/>
  <c r="X28" i="5"/>
  <c r="W28" i="5"/>
  <c r="Q28" i="5"/>
  <c r="X27" i="5"/>
  <c r="W27" i="5"/>
  <c r="Q27" i="5"/>
  <c r="X26" i="5"/>
  <c r="W26" i="5"/>
  <c r="Q26" i="5"/>
  <c r="X24" i="5"/>
  <c r="W24" i="5"/>
  <c r="Q24" i="5"/>
  <c r="X23" i="5"/>
  <c r="W23" i="5"/>
  <c r="Q23" i="5"/>
  <c r="X22" i="5"/>
  <c r="W22" i="5"/>
  <c r="Q22" i="5"/>
  <c r="X21" i="5"/>
  <c r="W21" i="5"/>
  <c r="Q21" i="5"/>
  <c r="X20" i="5"/>
  <c r="W20" i="5"/>
  <c r="Q20" i="5"/>
  <c r="X19" i="5"/>
  <c r="W19" i="5"/>
  <c r="Q19" i="5"/>
  <c r="X18" i="5"/>
  <c r="W18" i="5"/>
  <c r="Q18" i="5"/>
  <c r="X17" i="5"/>
  <c r="W17" i="5"/>
  <c r="Q17" i="5"/>
  <c r="X16" i="5"/>
  <c r="W16" i="5"/>
  <c r="Q16" i="5"/>
  <c r="X15" i="5"/>
  <c r="W15" i="5"/>
  <c r="Q15" i="5"/>
  <c r="X14" i="5"/>
  <c r="W14" i="5"/>
  <c r="Q14" i="5"/>
  <c r="X13" i="5"/>
  <c r="W13" i="5"/>
  <c r="Q13" i="5"/>
  <c r="X12" i="5"/>
  <c r="W12" i="5"/>
  <c r="Q12" i="5"/>
  <c r="X11" i="5"/>
  <c r="W11" i="5"/>
  <c r="Q11" i="5"/>
  <c r="X10" i="5"/>
  <c r="W10" i="5"/>
  <c r="Q10" i="5"/>
  <c r="X9" i="5"/>
  <c r="W9" i="5"/>
  <c r="Q9" i="5"/>
  <c r="U5" i="5"/>
  <c r="C65" i="8"/>
  <c r="C100" i="8"/>
  <c r="C64" i="8"/>
  <c r="C55" i="8"/>
  <c r="C59" i="8"/>
  <c r="C75" i="8"/>
  <c r="C76" i="8"/>
  <c r="C29" i="8"/>
  <c r="C86" i="8"/>
  <c r="C54" i="8"/>
  <c r="C58" i="8"/>
  <c r="C79" i="8"/>
  <c r="C102" i="8"/>
  <c r="E24" i="8"/>
  <c r="C31" i="8"/>
  <c r="C12" i="4"/>
  <c r="C22" i="8"/>
  <c r="C57" i="8"/>
  <c r="C107" i="8"/>
  <c r="B3" i="4"/>
  <c r="E197" i="6"/>
  <c r="C38" i="8"/>
  <c r="C39" i="8"/>
  <c r="AL62" i="2" a="1"/>
  <c r="AL62" i="2" l="1"/>
  <c r="C41" i="8"/>
  <c r="C40" i="8"/>
  <c r="C42" i="8"/>
  <c r="E67" i="18"/>
  <c r="E69" i="18"/>
  <c r="I59" i="18"/>
  <c r="I58" i="18"/>
  <c r="I56" i="18"/>
  <c r="I61" i="18"/>
  <c r="I60" i="18"/>
  <c r="E73" i="18"/>
  <c r="I41" i="18"/>
  <c r="E75" i="18"/>
  <c r="E85" i="18"/>
  <c r="I53" i="18"/>
  <c r="E70" i="18"/>
  <c r="I51" i="18"/>
  <c r="E83" i="18"/>
  <c r="C43" i="8"/>
  <c r="I48" i="18"/>
  <c r="I57" i="18"/>
  <c r="E81" i="18"/>
  <c r="I47" i="18"/>
  <c r="E66" i="18"/>
  <c r="C49" i="8"/>
  <c r="E84" i="18"/>
  <c r="E79" i="18"/>
  <c r="I54" i="18"/>
  <c r="I44" i="18"/>
  <c r="E76" i="18"/>
  <c r="E72" i="18"/>
  <c r="E78" i="18"/>
  <c r="E74" i="18"/>
  <c r="C46" i="8"/>
  <c r="I42" i="18"/>
  <c r="E80" i="18"/>
  <c r="I52" i="18"/>
  <c r="E65" i="18"/>
  <c r="E68" i="18"/>
  <c r="I50" i="18"/>
  <c r="I45" i="18"/>
  <c r="I49" i="18"/>
  <c r="E82" i="18"/>
  <c r="E71" i="18"/>
  <c r="I55" i="18"/>
  <c r="I43" i="18"/>
  <c r="I46" i="18"/>
  <c r="E77" i="18"/>
  <c r="B3" i="14" l="1"/>
  <c r="B3" i="13"/>
  <c r="B3" i="12"/>
  <c r="B3" i="11"/>
  <c r="V3" i="2"/>
  <c r="D3" i="20"/>
  <c r="I36" i="11"/>
  <c r="I108" i="12"/>
  <c r="I10" i="14"/>
  <c r="I155" i="12"/>
  <c r="I21" i="14"/>
  <c r="I11" i="13"/>
  <c r="I13" i="12"/>
  <c r="I68" i="14"/>
  <c r="I9" i="11"/>
  <c r="I61" i="12"/>
  <c r="I25" i="11"/>
  <c r="D21" i="14"/>
  <c r="D36" i="11"/>
  <c r="D68" i="14"/>
  <c r="D61" i="12"/>
  <c r="D108" i="12"/>
  <c r="D13" i="12"/>
  <c r="D25" i="11"/>
  <c r="D155" i="12"/>
  <c r="D10" i="14"/>
  <c r="D9" i="11"/>
  <c r="D11" i="13"/>
  <c r="K68" i="14"/>
  <c r="K61" i="12"/>
  <c r="K10" i="14"/>
  <c r="K108" i="12"/>
  <c r="K36" i="11"/>
  <c r="K155" i="12"/>
  <c r="K11" i="13"/>
  <c r="K25" i="11"/>
  <c r="K13" i="12"/>
  <c r="K9" i="11"/>
  <c r="K21" i="14"/>
  <c r="T9" i="11"/>
  <c r="T68" i="14"/>
  <c r="T10" i="14"/>
  <c r="T155" i="12"/>
  <c r="T61" i="12"/>
  <c r="T36" i="11"/>
  <c r="T21" i="14"/>
  <c r="T11" i="13"/>
  <c r="T108" i="12"/>
  <c r="T13" i="12"/>
  <c r="T25" i="11"/>
  <c r="H108" i="12"/>
  <c r="H13" i="12"/>
  <c r="H9" i="11"/>
  <c r="H11" i="13"/>
  <c r="H155" i="12"/>
  <c r="H21" i="14"/>
  <c r="H68" i="14"/>
  <c r="H25" i="11"/>
  <c r="H61" i="12"/>
  <c r="H10" i="14"/>
  <c r="H36" i="11"/>
  <c r="R68" i="14"/>
  <c r="R10" i="14"/>
  <c r="R155" i="12"/>
  <c r="R61" i="12"/>
  <c r="R36" i="11"/>
  <c r="R9" i="11"/>
  <c r="R21" i="14"/>
  <c r="R11" i="13"/>
  <c r="R108" i="12"/>
  <c r="R13" i="12"/>
  <c r="R25" i="11"/>
  <c r="L21" i="14"/>
  <c r="L36" i="11"/>
  <c r="L68" i="14"/>
  <c r="L61" i="12"/>
  <c r="L108" i="12"/>
  <c r="L13" i="12"/>
  <c r="L25" i="11"/>
  <c r="L11" i="13"/>
  <c r="L155" i="12"/>
  <c r="L10" i="14"/>
  <c r="L9" i="11"/>
  <c r="E11" i="13"/>
  <c r="E21" i="14"/>
  <c r="E68" i="14"/>
  <c r="E25" i="11"/>
  <c r="E61" i="12"/>
  <c r="E108" i="12"/>
  <c r="E9" i="11"/>
  <c r="E10" i="14"/>
  <c r="E155" i="12"/>
  <c r="E13" i="12"/>
  <c r="E36" i="11"/>
  <c r="F155" i="12"/>
  <c r="F11" i="13"/>
  <c r="F25" i="11"/>
  <c r="F21" i="14"/>
  <c r="F36" i="11"/>
  <c r="F68" i="14"/>
  <c r="F10" i="14"/>
  <c r="F61" i="12"/>
  <c r="F108" i="12"/>
  <c r="F13" i="12"/>
  <c r="F9" i="11"/>
  <c r="P108" i="12"/>
  <c r="P10" i="14"/>
  <c r="P155" i="12"/>
  <c r="P11" i="13"/>
  <c r="P21" i="14"/>
  <c r="P25" i="11"/>
  <c r="P68" i="14"/>
  <c r="P36" i="11"/>
  <c r="P61" i="12"/>
  <c r="P13" i="12"/>
  <c r="P9" i="11"/>
  <c r="Q61" i="12"/>
  <c r="Q9" i="11"/>
  <c r="Q36" i="11"/>
  <c r="Q10" i="14"/>
  <c r="Q25" i="11"/>
  <c r="Q11" i="13"/>
  <c r="Q21" i="14"/>
  <c r="Q68" i="14"/>
  <c r="Q155" i="12"/>
  <c r="Q108" i="12"/>
  <c r="Q13" i="12"/>
  <c r="G155" i="12"/>
  <c r="G36" i="11"/>
  <c r="G21" i="14"/>
  <c r="G68" i="14"/>
  <c r="G61" i="12"/>
  <c r="G11" i="13"/>
  <c r="G9" i="11"/>
  <c r="G108" i="12"/>
  <c r="G25" i="11"/>
  <c r="G10" i="14"/>
  <c r="G13" i="12"/>
  <c r="O155" i="12"/>
  <c r="O13" i="12"/>
  <c r="O36" i="11"/>
  <c r="O21" i="14"/>
  <c r="O68" i="14"/>
  <c r="O25" i="11"/>
  <c r="O61" i="12"/>
  <c r="O11" i="13"/>
  <c r="O9" i="11"/>
  <c r="O108" i="12"/>
  <c r="O10" i="14"/>
  <c r="C68" i="14"/>
  <c r="C61" i="12"/>
  <c r="C11" i="13"/>
  <c r="C25" i="11"/>
  <c r="C108" i="12"/>
  <c r="C13" i="12"/>
  <c r="C155" i="12"/>
  <c r="C10" i="14"/>
  <c r="C9" i="11"/>
  <c r="C36" i="11"/>
  <c r="C21" i="14"/>
  <c r="M11" i="13"/>
  <c r="M21" i="14"/>
  <c r="M68" i="14"/>
  <c r="M25" i="11"/>
  <c r="M61" i="12"/>
  <c r="M108" i="12"/>
  <c r="M9" i="11"/>
  <c r="M10" i="14"/>
  <c r="M155" i="12"/>
  <c r="M13" i="12"/>
  <c r="M36" i="11"/>
  <c r="S68" i="14"/>
  <c r="S10" i="14"/>
  <c r="S155" i="12"/>
  <c r="S61" i="12"/>
  <c r="S36" i="11"/>
  <c r="S9" i="11"/>
  <c r="S21" i="14"/>
  <c r="S11" i="13"/>
  <c r="S108" i="12"/>
  <c r="S13" i="12"/>
  <c r="S25" i="11"/>
  <c r="U68" i="14"/>
  <c r="U10" i="14"/>
  <c r="U155" i="12"/>
  <c r="U61" i="12"/>
  <c r="U36" i="11"/>
  <c r="U9" i="11"/>
  <c r="U21" i="14"/>
  <c r="U11" i="13"/>
  <c r="U108" i="12"/>
  <c r="U13" i="12"/>
  <c r="U25" i="11"/>
  <c r="J61" i="12"/>
  <c r="J9" i="11"/>
  <c r="J25" i="11"/>
  <c r="J108" i="12"/>
  <c r="J36" i="11"/>
  <c r="J11" i="13"/>
  <c r="J155" i="12"/>
  <c r="J10" i="14"/>
  <c r="J21" i="14"/>
  <c r="J68" i="14"/>
  <c r="J13" i="12"/>
  <c r="N155" i="12"/>
  <c r="N11" i="13"/>
  <c r="N21" i="14"/>
  <c r="N36" i="11"/>
  <c r="N68" i="14"/>
  <c r="N61" i="12"/>
  <c r="N25" i="11"/>
  <c r="N9" i="11"/>
  <c r="N10" i="14"/>
  <c r="N108" i="12"/>
  <c r="N13" i="12"/>
  <c r="E56" i="18"/>
  <c r="E61" i="18"/>
  <c r="E46" i="18"/>
  <c r="E44" i="18"/>
  <c r="G48" i="18"/>
  <c r="C44" i="8"/>
  <c r="E55" i="18"/>
  <c r="E49" i="18"/>
  <c r="G52" i="18"/>
  <c r="C47" i="8"/>
  <c r="C45" i="8"/>
  <c r="G53" i="18"/>
  <c r="G51" i="18"/>
  <c r="E45" i="18"/>
  <c r="G56" i="18"/>
  <c r="G55" i="18"/>
  <c r="E57" i="18"/>
  <c r="E41" i="18"/>
  <c r="G43" i="18"/>
  <c r="E54" i="18"/>
  <c r="G54" i="18"/>
  <c r="E48" i="18"/>
  <c r="E60" i="18"/>
  <c r="G44" i="18"/>
  <c r="E58" i="18"/>
  <c r="G50" i="18"/>
  <c r="G59" i="18"/>
  <c r="E52" i="18"/>
  <c r="G47" i="18"/>
  <c r="G60" i="18"/>
  <c r="G61" i="18"/>
  <c r="E53" i="18"/>
  <c r="E47" i="18"/>
  <c r="G46" i="18"/>
  <c r="G57" i="18"/>
  <c r="E51" i="18"/>
  <c r="E59" i="18"/>
  <c r="G58" i="18"/>
  <c r="C48" i="8"/>
  <c r="G41" i="18"/>
  <c r="E50" i="18"/>
  <c r="G45" i="18"/>
  <c r="E43" i="18"/>
  <c r="E42" i="18"/>
  <c r="G49" i="18"/>
  <c r="G42" i="18"/>
  <c r="C52" i="8" l="1"/>
  <c r="C32" i="8" s="1"/>
  <c r="C51"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Hogan, Susan</author>
  </authors>
  <commentList>
    <comment ref="H41" authorId="0" shapeId="0" xr:uid="{FD47550C-D59C-4E50-8F6E-3326E1045411}">
      <text>
        <r>
          <rPr>
            <b/>
            <sz val="9"/>
            <color rgb="FF000000"/>
            <rFont val="Tahoma"/>
            <family val="2"/>
          </rPr>
          <t>Hogan, Susan:</t>
        </r>
        <r>
          <rPr>
            <sz val="9"/>
            <color rgb="FF000000"/>
            <rFont val="Tahoma"/>
            <family val="2"/>
          </rPr>
          <t xml:space="preserve">
This is populated from FRCP_y1 which is selected by the business on the cover sheet.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<sst xmlns="http://schemas.openxmlformats.org/spreadsheetml/2006/main" count="3163" uniqueCount="1539">
  <si>
    <t>Historical Reporting RIN Template</t>
  </si>
  <si>
    <t>INSTRUCTIONS</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</si>
  <si>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</si>
  <si>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r>
      <t xml:space="preserve">Identifying </t>
    </r>
    <r>
      <rPr>
        <b/>
        <sz val="14"/>
        <rFont val="Arial"/>
        <family val="2"/>
      </rPr>
      <t>CONFIDENTIAL INFORMATION</t>
    </r>
    <r>
      <rPr>
        <sz val="14"/>
        <rFont val="Arial"/>
        <family val="2"/>
      </rPr>
      <t xml:space="preserve">:
Please use the appropriate style to identify
confidential and protected information
in the confidential workbook. 
</t>
    </r>
  </si>
  <si>
    <t>-Do this by selecting the cell that contains the correct cell colour and format, then copy it and 'paste format' to the confidential information. Alternatively you can change the fill of the cell to the same colour and pattern manually. This will format the cells a specific colour that is identified by the AER's database which in turn marks that information as confidential or protected.</t>
  </si>
  <si>
    <r>
      <rPr>
        <b/>
        <sz val="14"/>
        <rFont val="Arial"/>
        <family val="2"/>
      </rPr>
      <t xml:space="preserve">UNITS OF MEASURE
</t>
    </r>
    <r>
      <rPr>
        <b/>
        <sz val="12"/>
        <rFont val="Arial"/>
        <family val="2"/>
      </rPr>
      <t xml:space="preserve">
</t>
    </r>
    <r>
      <rPr>
        <sz val="12"/>
        <rFont val="Arial"/>
        <family val="2"/>
      </rPr>
      <t xml:space="preserve">All amounts are to be unrounded and reported on a one for one basis: that is 1000 is to be entered as '1000'. Applicable units of measure may be identified in the table column headings or row descriptors.
</t>
    </r>
    <r>
      <rPr>
        <b/>
        <sz val="12"/>
        <rFont val="Arial"/>
        <family val="2"/>
      </rPr>
      <t xml:space="preserve">
</t>
    </r>
  </si>
  <si>
    <t>COLOUR CODING OF INPUT / NON-INPUT CELLS:</t>
  </si>
  <si>
    <t>Yellow = Input cell (mandatory)</t>
  </si>
  <si>
    <t>Darker yellow = input cell (mandatory)</t>
  </si>
  <si>
    <t>Orange = input cell (if data available)</t>
  </si>
  <si>
    <t>Grey = Not applicable/No inputs required</t>
  </si>
  <si>
    <r>
      <t xml:space="preserve">PLEASE DO NOT ENTER TEXT into cells that are to contain numbers </t>
    </r>
    <r>
      <rPr>
        <b/>
        <sz val="11"/>
        <color rgb="FFFF0000"/>
        <rFont val="Arial"/>
        <family val="2"/>
      </rPr>
      <t>(including 'numbers stored as text')</t>
    </r>
  </si>
  <si>
    <r>
      <rPr>
        <b/>
        <sz val="14"/>
        <rFont val="Arial"/>
        <family val="2"/>
      </rPr>
      <t xml:space="preserve">WORKSHEET NAVIGATION
</t>
    </r>
    <r>
      <rPr>
        <sz val="14"/>
        <rFont val="Arial"/>
        <family val="2"/>
      </rPr>
      <t xml:space="preserve">
</t>
    </r>
    <r>
      <rPr>
        <sz val="12"/>
        <rFont val="Arial"/>
        <family val="2"/>
      </rPr>
      <t xml:space="preserve">Many tables in the worksheets have been "grouped" to allow for easy navigation. To ungroup or group data use the outline symbols in the left margin of excel (for Row groupings) or above the columns (for column groupings). 
</t>
    </r>
  </si>
  <si>
    <r>
      <rPr>
        <b/>
        <sz val="14"/>
        <rFont val="Arial"/>
        <family val="2"/>
      </rPr>
      <t>RETURNING COMPLETED RESPONSES</t>
    </r>
    <r>
      <rPr>
        <b/>
        <sz val="12"/>
        <rFont val="Arial"/>
        <family val="2"/>
      </rPr>
      <t xml:space="preserve">
</t>
    </r>
    <r>
      <rPr>
        <sz val="12"/>
        <rFont val="Arial"/>
        <family val="2"/>
      </rPr>
      <t xml:space="preserve">Please return two (2) files - using the </t>
    </r>
    <r>
      <rPr>
        <b/>
        <sz val="12"/>
        <color rgb="FFFF0000"/>
        <rFont val="Arial"/>
        <family val="2"/>
      </rPr>
      <t>locked</t>
    </r>
    <r>
      <rPr>
        <sz val="12"/>
        <rFont val="Arial"/>
        <family val="2"/>
      </rPr>
      <t xml:space="preserve"> template - to the AER:
 </t>
    </r>
    <r>
      <rPr>
        <sz val="11"/>
        <rFont val="Arial"/>
        <family val="2"/>
      </rPr>
      <t xml:space="preserve">
1. A </t>
    </r>
    <r>
      <rPr>
        <b/>
        <sz val="11"/>
        <rFont val="Arial"/>
        <family val="2"/>
      </rPr>
      <t>confidential</t>
    </r>
    <r>
      <rPr>
        <sz val="11"/>
        <rFont val="Arial"/>
        <family val="2"/>
      </rPr>
      <t xml:space="preserve"> version which must contain a complete set of all responses with confidential information marked using the </t>
    </r>
    <r>
      <rPr>
        <i/>
        <sz val="11"/>
        <rFont val="Arial"/>
        <family val="2"/>
      </rPr>
      <t>Mark selected cells CONFIDENTIAL</t>
    </r>
    <r>
      <rPr>
        <sz val="11"/>
        <rFont val="Arial"/>
        <family val="2"/>
      </rPr>
      <t xml:space="preserve"> macro.
2. A </t>
    </r>
    <r>
      <rPr>
        <b/>
        <sz val="11"/>
        <rFont val="Arial"/>
        <family val="2"/>
      </rPr>
      <t>public</t>
    </r>
    <r>
      <rPr>
        <sz val="11"/>
        <rFont val="Arial"/>
        <family val="2"/>
      </rPr>
      <t xml:space="preserve"> version with confidential information either removed completely or aggregated in some form together with written consent to disclose the public version of the response.
Use the drop down box on the </t>
    </r>
    <r>
      <rPr>
        <i/>
        <sz val="11"/>
        <rFont val="Arial"/>
        <family val="2"/>
      </rPr>
      <t>Business and other details</t>
    </r>
    <r>
      <rPr>
        <sz val="11"/>
        <rFont val="Arial"/>
        <family val="2"/>
      </rPr>
      <t xml:space="preserve"> worksheet to identify the file as either confidential ('consolidated') or public. If the confidential and public versions of the consolidated file are </t>
    </r>
    <r>
      <rPr>
        <b/>
        <i/>
        <sz val="11"/>
        <rFont val="Arial"/>
        <family val="2"/>
      </rPr>
      <t>exactly</t>
    </r>
    <r>
      <rPr>
        <sz val="11"/>
        <rFont val="Arial"/>
        <family val="2"/>
      </rPr>
      <t xml:space="preserve"> the same, only the public version of the file needs to be submitted to the AER.</t>
    </r>
  </si>
  <si>
    <r>
      <rPr>
        <b/>
        <sz val="14"/>
        <rFont val="Arial"/>
        <family val="2"/>
      </rPr>
      <t>SUBMITTING AMENDED DATA TO THE AER</t>
    </r>
    <r>
      <rPr>
        <b/>
        <sz val="12"/>
        <rFont val="Arial"/>
        <family val="2"/>
      </rP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</si>
  <si>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t>NSP may recolour cells using the Amended 
style on the Home ribbon to identify cells that 
contain amended data.
NB: if data is also CONFIDENTIAL, apply 
the Amended Confidential style</t>
  </si>
  <si>
    <r>
      <t xml:space="preserve">Please resubmit </t>
    </r>
    <r>
      <rPr>
        <b/>
        <sz val="12"/>
        <rFont val="Arial"/>
        <family val="2"/>
      </rPr>
      <t>two (2) files</t>
    </r>
    <r>
      <rPr>
        <sz val="12"/>
        <rFont val="Arial"/>
        <family val="2"/>
      </rPr>
      <t xml:space="preserve"> - a </t>
    </r>
    <r>
      <rPr>
        <b/>
        <sz val="12"/>
        <rFont val="Arial"/>
        <family val="2"/>
      </rPr>
      <t>confidential</t>
    </r>
    <r>
      <rPr>
        <sz val="12"/>
        <rFont val="Arial"/>
        <family val="2"/>
      </rPr>
      <t xml:space="preserve"> version and a </t>
    </r>
    <r>
      <rPr>
        <b/>
        <sz val="12"/>
        <rFont val="Arial"/>
        <family val="2"/>
      </rPr>
      <t>public</t>
    </r>
    <r>
      <rPr>
        <sz val="12"/>
        <rFont val="Arial"/>
        <family val="2"/>
      </rPr>
      <t xml:space="preserve"> version of the amended submission to the AER</t>
    </r>
  </si>
  <si>
    <t>RECAST HISTORICAL ECONOMIC BENCHMARKING</t>
  </si>
  <si>
    <t>CONTENTS</t>
  </si>
  <si>
    <t>TEMPLATE</t>
  </si>
  <si>
    <t>RESET RIN - OCTOBER 2025</t>
  </si>
  <si>
    <t>SUBMISSION</t>
  </si>
  <si>
    <t>Business &amp; other details</t>
  </si>
  <si>
    <t>ECONOMIC BENCHMARKING</t>
  </si>
  <si>
    <t>3.1 Revenue</t>
  </si>
  <si>
    <t>3.2 Operating expenditure</t>
  </si>
  <si>
    <t>3.2.3 Provisions</t>
  </si>
  <si>
    <t>3.3 Assets (RAB)</t>
  </si>
  <si>
    <t>BUSINESS &amp; OTHER DETAILS</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</si>
  <si>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</si>
  <si>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</si>
  <si>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ENTITY DETAILS</t>
  </si>
  <si>
    <t>Business Name</t>
  </si>
  <si>
    <t>Short name</t>
  </si>
  <si>
    <t>Powerlink</t>
  </si>
  <si>
    <t>ACN/ABN</t>
  </si>
  <si>
    <t>Business Address</t>
  </si>
  <si>
    <t>Postal Address</t>
  </si>
  <si>
    <t>Address 1</t>
  </si>
  <si>
    <t>Address 2</t>
  </si>
  <si>
    <t>Suburb</t>
  </si>
  <si>
    <t>State</t>
  </si>
  <si>
    <t>Post code</t>
  </si>
  <si>
    <t>`</t>
  </si>
  <si>
    <t>Contact Names</t>
  </si>
  <si>
    <t>Name</t>
  </si>
  <si>
    <t>Phone</t>
  </si>
  <si>
    <t>Email</t>
  </si>
  <si>
    <t>REGULATORY CONTROL PERIODS</t>
  </si>
  <si>
    <t>Forthcoming period</t>
  </si>
  <si>
    <t>2027-28</t>
  </si>
  <si>
    <t>2025-26</t>
  </si>
  <si>
    <t>2026-27</t>
  </si>
  <si>
    <t>2028-29</t>
  </si>
  <si>
    <t>2029-30</t>
  </si>
  <si>
    <t>2030-31</t>
  </si>
  <si>
    <t>2031-32</t>
  </si>
  <si>
    <t>2032-33</t>
  </si>
  <si>
    <t>2033-34</t>
  </si>
  <si>
    <t>2034-35</t>
  </si>
  <si>
    <t>2035-36</t>
  </si>
  <si>
    <t>2036-37</t>
  </si>
  <si>
    <t>2037-38</t>
  </si>
  <si>
    <t>2038-39</t>
  </si>
  <si>
    <t>RESETS</t>
  </si>
  <si>
    <t>Current period</t>
  </si>
  <si>
    <t>2019-20</t>
  </si>
  <si>
    <t>2020-21</t>
  </si>
  <si>
    <t>2021-22</t>
  </si>
  <si>
    <t>2022-23</t>
  </si>
  <si>
    <t>2023-24</t>
  </si>
  <si>
    <t>2024-25</t>
  </si>
  <si>
    <t>Previous period</t>
  </si>
  <si>
    <t>2014-15</t>
  </si>
  <si>
    <t>2015-16</t>
  </si>
  <si>
    <t>2016-17</t>
  </si>
  <si>
    <t>2017-18</t>
  </si>
  <si>
    <t>2018-19</t>
  </si>
  <si>
    <t>Commencing year</t>
  </si>
  <si>
    <t>2005-06</t>
  </si>
  <si>
    <t>ANNUAL RINS</t>
  </si>
  <si>
    <t>Final year</t>
  </si>
  <si>
    <t>SUBMISSION DETAILS</t>
  </si>
  <si>
    <t>RIN type</t>
  </si>
  <si>
    <t>Source</t>
  </si>
  <si>
    <t>Recast</t>
  </si>
  <si>
    <t>THIS FILE</t>
  </si>
  <si>
    <t>Data Quality</t>
  </si>
  <si>
    <t>Consolidated</t>
  </si>
  <si>
    <t>Confidentiality Status</t>
  </si>
  <si>
    <t>Public</t>
  </si>
  <si>
    <t>Amended RIN 
Amendment Reason</t>
  </si>
  <si>
    <t>.</t>
  </si>
  <si>
    <t>Submission Date</t>
  </si>
  <si>
    <t>dd/mm/yy</t>
  </si>
  <si>
    <t>Please enter date this file submitted to AER</t>
  </si>
  <si>
    <t>3.1 REVENUE</t>
  </si>
  <si>
    <t>3.1.1 REVENUE GROUPING BY CHARGEABLE QUANTITY</t>
  </si>
  <si>
    <t>REVENUE
($0's)</t>
  </si>
  <si>
    <t>TREV0101</t>
  </si>
  <si>
    <t>From Fixed Customer (Exit Point) Charges</t>
  </si>
  <si>
    <t>TREV0102</t>
  </si>
  <si>
    <t>From Variable Customer (Exit Point) Charges</t>
  </si>
  <si>
    <t>TREV0103</t>
  </si>
  <si>
    <t>From Fixed Generator (Entry Point) Charges</t>
  </si>
  <si>
    <t>TREV0104</t>
  </si>
  <si>
    <t>From Variable Generator (Entry Point) Charges</t>
  </si>
  <si>
    <t>TREV0105</t>
  </si>
  <si>
    <t>From Fixed Energy Usage Charges (Charge per day basis)</t>
  </si>
  <si>
    <t>TREV0106</t>
  </si>
  <si>
    <t>From Variable Energy Usage charges (Charge per kWh basis)</t>
  </si>
  <si>
    <t>TREV0107</t>
  </si>
  <si>
    <t>From Energy based Common Service and General Charges</t>
  </si>
  <si>
    <t>TREV0108</t>
  </si>
  <si>
    <t>From Fixed Demand based Usage Charges</t>
  </si>
  <si>
    <t>TREV0109</t>
  </si>
  <si>
    <t>From Variable Demand based Usage Charges</t>
  </si>
  <si>
    <t>TREV0110</t>
  </si>
  <si>
    <t>Revenue from other Sources</t>
  </si>
  <si>
    <t>TREV01</t>
  </si>
  <si>
    <t>Total revenue by chargeable quantity</t>
  </si>
  <si>
    <t>3.1.2 REVENUE GROUPING BY TYPE OF CONNECTED EQUIPMENT</t>
  </si>
  <si>
    <t>TREV0201</t>
  </si>
  <si>
    <t>From Other connected transmission networks</t>
  </si>
  <si>
    <t>TREV0202</t>
  </si>
  <si>
    <t>From Distribution networks</t>
  </si>
  <si>
    <t>TREV0203</t>
  </si>
  <si>
    <t>From Directly connected end–users</t>
  </si>
  <si>
    <t>TREV0204</t>
  </si>
  <si>
    <t>From Generators</t>
  </si>
  <si>
    <t>TREV0205</t>
  </si>
  <si>
    <t>Other revenue</t>
  </si>
  <si>
    <t>TREV02</t>
  </si>
  <si>
    <t>Total revenue by type of connected equipment</t>
  </si>
  <si>
    <t>3.1.3 REVENUE (penalties) ALLOWED (deducted) THROUGH INCENTIVE SCHEMES</t>
  </si>
  <si>
    <t>TREV0301</t>
  </si>
  <si>
    <t>EBSS</t>
  </si>
  <si>
    <t>TREV0302</t>
  </si>
  <si>
    <t>STPIS</t>
  </si>
  <si>
    <t>TREV0303</t>
  </si>
  <si>
    <t>Other</t>
  </si>
  <si>
    <t>TREV03</t>
  </si>
  <si>
    <t>Total revenue of incentive schemes</t>
  </si>
  <si>
    <t>3.2 OPERATING EXPENDITURE</t>
  </si>
  <si>
    <t>Instructions</t>
  </si>
  <si>
    <t>3.2.1 - OPEX CATEGORIES</t>
  </si>
  <si>
    <t>CURRENT OPEX CATEGORIES AND COST ALLOCATIONS</t>
  </si>
  <si>
    <t>EXPENDITURE
($0's)</t>
  </si>
  <si>
    <t>TOPEX0101</t>
  </si>
  <si>
    <t>TOPEX0102</t>
  </si>
  <si>
    <t>TOPEX0103</t>
  </si>
  <si>
    <t>TOPEX0104</t>
  </si>
  <si>
    <t>TOPEX0105</t>
  </si>
  <si>
    <t>TOPEX0106</t>
  </si>
  <si>
    <t>TOPEX0107</t>
  </si>
  <si>
    <t>TOPEX0108</t>
  </si>
  <si>
    <t>TOPEX0109</t>
  </si>
  <si>
    <t>TOPEX0110</t>
  </si>
  <si>
    <t>TOPEX0111</t>
  </si>
  <si>
    <t>TOPEX0112</t>
  </si>
  <si>
    <t>TOPEX0113</t>
  </si>
  <si>
    <t>TOPEX0114</t>
  </si>
  <si>
    <t>TOPEX0115</t>
  </si>
  <si>
    <t>TOPEX0116</t>
  </si>
  <si>
    <t>TOPEX0117</t>
  </si>
  <si>
    <t>TOPEX0118</t>
  </si>
  <si>
    <t>TOPEX0119</t>
  </si>
  <si>
    <t>TOPEX0120</t>
  </si>
  <si>
    <t>TOPEX0121</t>
  </si>
  <si>
    <t>TOPEX0122</t>
  </si>
  <si>
    <t>TOPEX0123</t>
  </si>
  <si>
    <t>TOPEX0124</t>
  </si>
  <si>
    <t>TOPEX0125</t>
  </si>
  <si>
    <t>TOPEX0126</t>
  </si>
  <si>
    <t>TOPEX0127</t>
  </si>
  <si>
    <t>TOPEX0128</t>
  </si>
  <si>
    <t>TOPEX0129</t>
  </si>
  <si>
    <t>TOPEX0130</t>
  </si>
  <si>
    <t>TOPEX0131</t>
  </si>
  <si>
    <t>TOPEX0132</t>
  </si>
  <si>
    <t>TOPEX0133</t>
  </si>
  <si>
    <t>TOPEX0134</t>
  </si>
  <si>
    <t>TOPEX0135</t>
  </si>
  <si>
    <t>TOPEX0136</t>
  </si>
  <si>
    <t>TOPEX0137</t>
  </si>
  <si>
    <t>TOPEX0138</t>
  </si>
  <si>
    <t>TOPEX0139</t>
  </si>
  <si>
    <t>TOPEX0140</t>
  </si>
  <si>
    <t>TOPEX0141</t>
  </si>
  <si>
    <t>TOPEX01</t>
  </si>
  <si>
    <t xml:space="preserve">Total opex </t>
  </si>
  <si>
    <t>A: HISTORICAL OPEX CATEGORIES AND COST ALLOCATIONS</t>
  </si>
  <si>
    <t>B: HISTORICAL OPEX CATEGORIES AND COST ALLOCATIONS</t>
  </si>
  <si>
    <t>C: HISTORICAL OPEX CATEGORIES AND COST ALLOCATIONS</t>
  </si>
  <si>
    <r>
      <t xml:space="preserve">There is </t>
    </r>
    <r>
      <rPr>
        <b/>
        <sz val="11"/>
        <color rgb="FFFF0000"/>
        <rFont val="Calibri"/>
        <family val="2"/>
        <scheme val="minor"/>
      </rPr>
      <t>ONE</t>
    </r>
    <r>
      <rPr>
        <sz val="11"/>
        <rFont val="Calibri"/>
        <family val="2"/>
        <scheme val="minor"/>
      </rPr>
      <t xml:space="preserve"> table on this worksheet. Each </t>
    </r>
    <r>
      <rPr>
        <b/>
        <sz val="11"/>
        <rFont val="Calibri"/>
        <family val="2"/>
        <scheme val="minor"/>
      </rPr>
      <t>Provision</t>
    </r>
    <r>
      <rPr>
        <sz val="11"/>
        <rFont val="Calibri"/>
        <family val="2"/>
        <scheme val="minor"/>
      </rPr>
      <t xml:space="preserve"> has been grouped for ease of navigation. see the </t>
    </r>
    <r>
      <rPr>
        <i/>
        <sz val="11"/>
        <rFont val="Calibri"/>
        <family val="2"/>
        <scheme val="minor"/>
      </rPr>
      <t>Instructions</t>
    </r>
    <r>
      <rPr>
        <sz val="11"/>
        <rFont val="Calibri"/>
        <family val="2"/>
        <scheme val="minor"/>
      </rPr>
      <t xml:space="preserve"> sheet on how to group or ungroup tables. </t>
    </r>
  </si>
  <si>
    <t>3.2.3 - PROVISIONS</t>
  </si>
  <si>
    <t>For each provision report:</t>
  </si>
  <si>
    <t>$0's</t>
  </si>
  <si>
    <t>TOPEX03A</t>
  </si>
  <si>
    <t>Provision name</t>
  </si>
  <si>
    <t>Brief description of provision</t>
  </si>
  <si>
    <t>TOPEX0301A</t>
  </si>
  <si>
    <t>Opening balance (the carrying amount at the beginning of the period)</t>
  </si>
  <si>
    <t>Additional provisions made in the period, including increases to existing provisions</t>
  </si>
  <si>
    <t>TOPEX0302A</t>
  </si>
  <si>
    <t>Opex component</t>
  </si>
  <si>
    <t>TOPEX0303A</t>
  </si>
  <si>
    <t>Capex component</t>
  </si>
  <si>
    <t>TOPEX0304A</t>
  </si>
  <si>
    <t>Other component</t>
  </si>
  <si>
    <t>Amounts used (that is, incurred and charged against the provision) during the period</t>
  </si>
  <si>
    <t>TOPEX0305A</t>
  </si>
  <si>
    <t>TOPEX0306A</t>
  </si>
  <si>
    <t>TOPEX0307A</t>
  </si>
  <si>
    <t>Unused amounts reversed during the period</t>
  </si>
  <si>
    <t>TOPEX0308A</t>
  </si>
  <si>
    <t>TOPEX0309A</t>
  </si>
  <si>
    <t>TOPEX0310A</t>
  </si>
  <si>
    <t>The increase during the period in the discounted amount arising from the passage of time and the effect of any change in the discount rate</t>
  </si>
  <si>
    <t>TOPEX0311A</t>
  </si>
  <si>
    <t>TOPEX0312A</t>
  </si>
  <si>
    <t>TOPEX0313A</t>
  </si>
  <si>
    <t>TOPEX0314A</t>
  </si>
  <si>
    <t>Closing balance (carrying amount at the end of the period)</t>
  </si>
  <si>
    <t>TOPEX03B</t>
  </si>
  <si>
    <t>TOPEX0301B</t>
  </si>
  <si>
    <t>TOPEX0302B</t>
  </si>
  <si>
    <t>TOPEX0303B</t>
  </si>
  <si>
    <t>TOPEX0304B</t>
  </si>
  <si>
    <t>TOPEX0305B</t>
  </si>
  <si>
    <t>TOPEX0306B</t>
  </si>
  <si>
    <t>TOPEX0307B</t>
  </si>
  <si>
    <t>TOPEX0308B</t>
  </si>
  <si>
    <t>TOPEX0309B</t>
  </si>
  <si>
    <t>TOPEX0310B</t>
  </si>
  <si>
    <t>TOPEX0311B</t>
  </si>
  <si>
    <t>TOPEX0312B</t>
  </si>
  <si>
    <t>TOPEX0313B</t>
  </si>
  <si>
    <t>TOPEX0314B</t>
  </si>
  <si>
    <t>TOPEX03C</t>
  </si>
  <si>
    <t>TOPEX0301C</t>
  </si>
  <si>
    <t>TOPEX0302C</t>
  </si>
  <si>
    <t>TOPEX0303C</t>
  </si>
  <si>
    <t>TOPEX0304C</t>
  </si>
  <si>
    <t>TOPEX0305C</t>
  </si>
  <si>
    <t>TOPEX0306C</t>
  </si>
  <si>
    <t>TOPEX0307C</t>
  </si>
  <si>
    <t>TOPEX0308C</t>
  </si>
  <si>
    <t>TOPEX0309C</t>
  </si>
  <si>
    <t>TOPEX0310C</t>
  </si>
  <si>
    <t>TOPEX0311C</t>
  </si>
  <si>
    <t>TOPEX0312C</t>
  </si>
  <si>
    <t>TOPEX0313C</t>
  </si>
  <si>
    <t>TOPEX0314C</t>
  </si>
  <si>
    <t>TOPEX03D</t>
  </si>
  <si>
    <t>TOPEX0301D</t>
  </si>
  <si>
    <t>TOPEX0302D</t>
  </si>
  <si>
    <t>TOPEX0303D</t>
  </si>
  <si>
    <t>TOPEX0304D</t>
  </si>
  <si>
    <t>TOPEX0305D</t>
  </si>
  <si>
    <t>TOPEX0306D</t>
  </si>
  <si>
    <t>TOPEX0307D</t>
  </si>
  <si>
    <t>TOPEX0308D</t>
  </si>
  <si>
    <t>TOPEX0309D</t>
  </si>
  <si>
    <t>TOPEX0310D</t>
  </si>
  <si>
    <t>TOPEX0311D</t>
  </si>
  <si>
    <t>TOPEX0312D</t>
  </si>
  <si>
    <t>TOPEX0313D</t>
  </si>
  <si>
    <t>TOPEX0314D</t>
  </si>
  <si>
    <t>TOPEX03E</t>
  </si>
  <si>
    <t>TOPEX0301E</t>
  </si>
  <si>
    <t>TOPEX0302E</t>
  </si>
  <si>
    <t>TOPEX0303E</t>
  </si>
  <si>
    <t>TOPEX0304E</t>
  </si>
  <si>
    <t>TOPEX0305E</t>
  </si>
  <si>
    <t>TOPEX0306E</t>
  </si>
  <si>
    <t>TOPEX0307E</t>
  </si>
  <si>
    <t>TOPEX0308E</t>
  </si>
  <si>
    <t>TOPEX0309E</t>
  </si>
  <si>
    <t>TOPEX0310E</t>
  </si>
  <si>
    <t>TOPEX0311E</t>
  </si>
  <si>
    <t>TOPEX0312E</t>
  </si>
  <si>
    <t>TOPEX0313E</t>
  </si>
  <si>
    <t>TOPEX0314E</t>
  </si>
  <si>
    <t>TOPEX03F</t>
  </si>
  <si>
    <t>TOPEX0301F</t>
  </si>
  <si>
    <t>TOPEX0302F</t>
  </si>
  <si>
    <t>TOPEX0303F</t>
  </si>
  <si>
    <t>TOPEX0304F</t>
  </si>
  <si>
    <t>TOPEX0305F</t>
  </si>
  <si>
    <t>TOPEX0306F</t>
  </si>
  <si>
    <t>TOPEX0307F</t>
  </si>
  <si>
    <t>TOPEX0308F</t>
  </si>
  <si>
    <t>TOPEX0309F</t>
  </si>
  <si>
    <t>TOPEX0310F</t>
  </si>
  <si>
    <t>TOPEX0311F</t>
  </si>
  <si>
    <t>TOPEX0312F</t>
  </si>
  <si>
    <t>TOPEX0313F</t>
  </si>
  <si>
    <t>TOPEX0314F</t>
  </si>
  <si>
    <t>TOPEX03G</t>
  </si>
  <si>
    <t>TOPEX0301G</t>
  </si>
  <si>
    <t>TOPEX0302G</t>
  </si>
  <si>
    <t>TOPEX0303G</t>
  </si>
  <si>
    <t>TOPEX0304G</t>
  </si>
  <si>
    <t>TOPEX0305G</t>
  </si>
  <si>
    <t>TOPEX0306G</t>
  </si>
  <si>
    <t>TOPEX0307G</t>
  </si>
  <si>
    <t>TOPEX0308G</t>
  </si>
  <si>
    <t>TOPEX0309G</t>
  </si>
  <si>
    <t>TOPEX0310G</t>
  </si>
  <si>
    <t>TOPEX0311G</t>
  </si>
  <si>
    <t>TOPEX0312G</t>
  </si>
  <si>
    <t>TOPEX0313G</t>
  </si>
  <si>
    <t>TOPEX0314G</t>
  </si>
  <si>
    <t>TOPEX03H</t>
  </si>
  <si>
    <t>TOPEX0301H</t>
  </si>
  <si>
    <t>TOPEX0302H</t>
  </si>
  <si>
    <t>TOPEX0303H</t>
  </si>
  <si>
    <t>TOPEX0304H</t>
  </si>
  <si>
    <t>TOPEX0305H</t>
  </si>
  <si>
    <t>TOPEX0306H</t>
  </si>
  <si>
    <t>TOPEX0307H</t>
  </si>
  <si>
    <t>TOPEX0308H</t>
  </si>
  <si>
    <t>TOPEX0309H</t>
  </si>
  <si>
    <t>TOPEX0310H</t>
  </si>
  <si>
    <t>TOPEX0311H</t>
  </si>
  <si>
    <t>TOPEX0312H</t>
  </si>
  <si>
    <t>TOPEX0313H</t>
  </si>
  <si>
    <t>TOPEX0314H</t>
  </si>
  <si>
    <t>TOPEX03I</t>
  </si>
  <si>
    <t>TOPEX0301I</t>
  </si>
  <si>
    <t>TOPEX0302I</t>
  </si>
  <si>
    <t>TOPEX0303I</t>
  </si>
  <si>
    <t>TOPEX0304I</t>
  </si>
  <si>
    <t>TOPEX0305I</t>
  </si>
  <si>
    <t>TOPEX0306I</t>
  </si>
  <si>
    <t>TOPEX0307I</t>
  </si>
  <si>
    <t>TOPEX0308I</t>
  </si>
  <si>
    <t>TOPEX0309I</t>
  </si>
  <si>
    <t>TOPEX0310I</t>
  </si>
  <si>
    <t>TOPEX0311I</t>
  </si>
  <si>
    <t>TOPEX0312I</t>
  </si>
  <si>
    <t>TOPEX0313I</t>
  </si>
  <si>
    <t>TOPEX0314I</t>
  </si>
  <si>
    <t>TOPEX03J</t>
  </si>
  <si>
    <t>TOPEX0301J</t>
  </si>
  <si>
    <t>TOPEX0302J</t>
  </si>
  <si>
    <t>TOPEX0303J</t>
  </si>
  <si>
    <t>TOPEX0304J</t>
  </si>
  <si>
    <t>TOPEX0305J</t>
  </si>
  <si>
    <t>TOPEX0306J</t>
  </si>
  <si>
    <t>TOPEX0307J</t>
  </si>
  <si>
    <t>TOPEX0308J</t>
  </si>
  <si>
    <t>TOPEX0309J</t>
  </si>
  <si>
    <t>TOPEX0310J</t>
  </si>
  <si>
    <t>TOPEX0311J</t>
  </si>
  <si>
    <t>TOPEX0312J</t>
  </si>
  <si>
    <t>TOPEX0313J</t>
  </si>
  <si>
    <t>TOPEX0314J</t>
  </si>
  <si>
    <t>TOPEX03K</t>
  </si>
  <si>
    <t>TOPEX0301K</t>
  </si>
  <si>
    <t>TOPEX0302K</t>
  </si>
  <si>
    <t>TOPEX0303K</t>
  </si>
  <si>
    <t>TOPEX0304K</t>
  </si>
  <si>
    <t>TOPEX0305K</t>
  </si>
  <si>
    <t>TOPEX0306K</t>
  </si>
  <si>
    <t>TOPEX0307K</t>
  </si>
  <si>
    <t>TOPEX0308K</t>
  </si>
  <si>
    <t>TOPEX0309K</t>
  </si>
  <si>
    <t>TOPEX0310K</t>
  </si>
  <si>
    <t>TOPEX0311K</t>
  </si>
  <si>
    <t>TOPEX0312K</t>
  </si>
  <si>
    <t>TOPEX0313K</t>
  </si>
  <si>
    <t>TOPEX0314K</t>
  </si>
  <si>
    <t>TOPEX03L</t>
  </si>
  <si>
    <t>TOPEX0301L</t>
  </si>
  <si>
    <t>TOPEX0302L</t>
  </si>
  <si>
    <t>TOPEX0303L</t>
  </si>
  <si>
    <t>TOPEX0304L</t>
  </si>
  <si>
    <t>TOPEX0305L</t>
  </si>
  <si>
    <t>TOPEX0306L</t>
  </si>
  <si>
    <t>TOPEX0307L</t>
  </si>
  <si>
    <t>TOPEX0308L</t>
  </si>
  <si>
    <t>TOPEX0309L</t>
  </si>
  <si>
    <t>TOPEX0310L</t>
  </si>
  <si>
    <t>TOPEX0311L</t>
  </si>
  <si>
    <t>TOPEX0312L</t>
  </si>
  <si>
    <t>TOPEX0313L</t>
  </si>
  <si>
    <t>TOPEX0314L</t>
  </si>
  <si>
    <t>TOPEX03M</t>
  </si>
  <si>
    <t>TOPEX0301M</t>
  </si>
  <si>
    <t>TOPEX0302M</t>
  </si>
  <si>
    <t>TOPEX0303M</t>
  </si>
  <si>
    <t>TOPEX0304M</t>
  </si>
  <si>
    <t>TOPEX0305M</t>
  </si>
  <si>
    <t>TOPEX0306M</t>
  </si>
  <si>
    <t>TOPEX0307M</t>
  </si>
  <si>
    <t>TOPEX0308M</t>
  </si>
  <si>
    <t>TOPEX0309M</t>
  </si>
  <si>
    <t>TOPEX0310M</t>
  </si>
  <si>
    <t>TOPEX0311M</t>
  </si>
  <si>
    <t>TOPEX0312M</t>
  </si>
  <si>
    <t>TOPEX0313M</t>
  </si>
  <si>
    <t>TOPEX0314M</t>
  </si>
  <si>
    <t>TOPEX03N</t>
  </si>
  <si>
    <t>TOPEX0301N</t>
  </si>
  <si>
    <t>TOPEX0302N</t>
  </si>
  <si>
    <t>TOPEX0303N</t>
  </si>
  <si>
    <t>TOPEX0304N</t>
  </si>
  <si>
    <t>TOPEX0305N</t>
  </si>
  <si>
    <t>TOPEX0306N</t>
  </si>
  <si>
    <t>TOPEX0307N</t>
  </si>
  <si>
    <t>TOPEX0308N</t>
  </si>
  <si>
    <t>TOPEX0309N</t>
  </si>
  <si>
    <t>TOPEX0310N</t>
  </si>
  <si>
    <t>TOPEX0311N</t>
  </si>
  <si>
    <t>TOPEX0312N</t>
  </si>
  <si>
    <t>TOPEX0313N</t>
  </si>
  <si>
    <t>TOPEX0314N</t>
  </si>
  <si>
    <t>TOPEX03O</t>
  </si>
  <si>
    <t>TOPEX0301O</t>
  </si>
  <si>
    <t>TOPEX0302O</t>
  </si>
  <si>
    <t>TOPEX0303O</t>
  </si>
  <si>
    <t>TOPEX0304O</t>
  </si>
  <si>
    <t>TOPEX0305O</t>
  </si>
  <si>
    <t>TOPEX0306O</t>
  </si>
  <si>
    <t>TOPEX0307O</t>
  </si>
  <si>
    <t>TOPEX0308O</t>
  </si>
  <si>
    <t>TOPEX0309O</t>
  </si>
  <si>
    <t>TOPEX0310O</t>
  </si>
  <si>
    <t>TOPEX0311O</t>
  </si>
  <si>
    <t>TOPEX0312O</t>
  </si>
  <si>
    <t>TOPEX0313O</t>
  </si>
  <si>
    <t>TOPEX0314O</t>
  </si>
  <si>
    <t>TOPEX03P</t>
  </si>
  <si>
    <t>TOPEX0301P</t>
  </si>
  <si>
    <t>TOPEX0302P</t>
  </si>
  <si>
    <t>TOPEX0303P</t>
  </si>
  <si>
    <t>TOPEX0304P</t>
  </si>
  <si>
    <t>TOPEX0305P</t>
  </si>
  <si>
    <t>TOPEX0306P</t>
  </si>
  <si>
    <t>TOPEX0307P</t>
  </si>
  <si>
    <t>TOPEX0308P</t>
  </si>
  <si>
    <t>TOPEX0309P</t>
  </si>
  <si>
    <t>TOPEX0310P</t>
  </si>
  <si>
    <t>TOPEX0311P</t>
  </si>
  <si>
    <t>TOPEX0312P</t>
  </si>
  <si>
    <t>TOPEX0313P</t>
  </si>
  <si>
    <t>TOPEX0314P</t>
  </si>
  <si>
    <t>TOPEX03Q</t>
  </si>
  <si>
    <t>TOPEX0301Q</t>
  </si>
  <si>
    <t>TOPEX0302Q</t>
  </si>
  <si>
    <t>TOPEX0303Q</t>
  </si>
  <si>
    <t>TOPEX0304Q</t>
  </si>
  <si>
    <t>TOPEX0305Q</t>
  </si>
  <si>
    <t>TOPEX0306Q</t>
  </si>
  <si>
    <t>TOPEX0307Q</t>
  </si>
  <si>
    <t>TOPEX0308Q</t>
  </si>
  <si>
    <t>TOPEX0309Q</t>
  </si>
  <si>
    <t>TOPEX0310Q</t>
  </si>
  <si>
    <t>TOPEX0311Q</t>
  </si>
  <si>
    <t>TOPEX0312Q</t>
  </si>
  <si>
    <t>TOPEX0313Q</t>
  </si>
  <si>
    <t>TOPEX0314Q</t>
  </si>
  <si>
    <t>TOPEX03R</t>
  </si>
  <si>
    <t>TOPEX0301R</t>
  </si>
  <si>
    <t>TOPEX0302R</t>
  </si>
  <si>
    <t>TOPEX0303R</t>
  </si>
  <si>
    <t>TOPEX0304R</t>
  </si>
  <si>
    <t>TOPEX0305R</t>
  </si>
  <si>
    <t>TOPEX0306R</t>
  </si>
  <si>
    <t>TOPEX0307R</t>
  </si>
  <si>
    <t>TOPEX0308R</t>
  </si>
  <si>
    <t>TOPEX0309R</t>
  </si>
  <si>
    <t>TOPEX0310R</t>
  </si>
  <si>
    <t>TOPEX0311R</t>
  </si>
  <si>
    <t>TOPEX0312R</t>
  </si>
  <si>
    <t>TOPEX0313R</t>
  </si>
  <si>
    <t>TOPEX0314R</t>
  </si>
  <si>
    <t>3.3 ASSETS</t>
  </si>
  <si>
    <r>
      <t xml:space="preserve">There are </t>
    </r>
    <r>
      <rPr>
        <sz val="11"/>
        <color rgb="FFFF0000"/>
        <rFont val="Calibri"/>
        <family val="2"/>
        <scheme val="minor"/>
      </rPr>
      <t>THREE</t>
    </r>
    <r>
      <rPr>
        <sz val="11"/>
        <rFont val="Calibri"/>
        <family val="2"/>
        <scheme val="minor"/>
      </rPr>
      <t xml:space="preserve"> tables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tables. </t>
    </r>
  </si>
  <si>
    <t>3.3.1 - REGULATORY ASSET BASE VALUES</t>
  </si>
  <si>
    <t>($0's)</t>
  </si>
  <si>
    <t>For total asset base:</t>
  </si>
  <si>
    <t>TRAB0101</t>
  </si>
  <si>
    <t>Opening value</t>
  </si>
  <si>
    <t>TRAB0102</t>
  </si>
  <si>
    <t>Inflation addition</t>
  </si>
  <si>
    <t>TRAB0103</t>
  </si>
  <si>
    <t>Straight line depreciation</t>
  </si>
  <si>
    <t>TRAB0105</t>
  </si>
  <si>
    <t>Actual additions (recognised in RAB)</t>
  </si>
  <si>
    <t>TRAB0106</t>
  </si>
  <si>
    <t xml:space="preserve">Disposals </t>
  </si>
  <si>
    <t>TRAB0107</t>
  </si>
  <si>
    <t xml:space="preserve">Closing value </t>
  </si>
  <si>
    <t>3.3.2 - ASSET VALUE ROLL FORWARD</t>
  </si>
  <si>
    <t>For overhead transmission assets:</t>
  </si>
  <si>
    <t>TRAB0201</t>
  </si>
  <si>
    <t>TRAB0202</t>
  </si>
  <si>
    <t>TRAB0203</t>
  </si>
  <si>
    <t>TRAB0205</t>
  </si>
  <si>
    <t>TRAB0206</t>
  </si>
  <si>
    <t>TRAB0207</t>
  </si>
  <si>
    <t>For underground transmission assets:</t>
  </si>
  <si>
    <t>TRAB0301</t>
  </si>
  <si>
    <t>TRAB0302</t>
  </si>
  <si>
    <t>TRAB0303</t>
  </si>
  <si>
    <t>TRAB0305</t>
  </si>
  <si>
    <t>TRAB0306</t>
  </si>
  <si>
    <t>TRAB0307</t>
  </si>
  <si>
    <t>For transmission switchyards, substations</t>
  </si>
  <si>
    <t>TRAB0401</t>
  </si>
  <si>
    <t>TRAB0402</t>
  </si>
  <si>
    <t>TRAB0403</t>
  </si>
  <si>
    <t>TRAB0405</t>
  </si>
  <si>
    <t>TRAB0406</t>
  </si>
  <si>
    <t>TRAB0407</t>
  </si>
  <si>
    <t>For easements:</t>
  </si>
  <si>
    <t>TRAB0501</t>
  </si>
  <si>
    <t>TRAB0502</t>
  </si>
  <si>
    <t>TRAB0503</t>
  </si>
  <si>
    <t>TRAB0505</t>
  </si>
  <si>
    <t>TRAB0506</t>
  </si>
  <si>
    <t>TRAB0507</t>
  </si>
  <si>
    <t>For “other” assets with long lives:</t>
  </si>
  <si>
    <t>TRAB0601</t>
  </si>
  <si>
    <t>TRAB0602</t>
  </si>
  <si>
    <t>TRAB0603</t>
  </si>
  <si>
    <t>TRAB0605</t>
  </si>
  <si>
    <t>TRAB0606</t>
  </si>
  <si>
    <t>TRAB0607</t>
  </si>
  <si>
    <t>For “other” assets with short lives:</t>
  </si>
  <si>
    <t>TRAB0701</t>
  </si>
  <si>
    <t>TRAB0702</t>
  </si>
  <si>
    <t>TRAB0703</t>
  </si>
  <si>
    <t>TRAB0705</t>
  </si>
  <si>
    <t>TRAB0706</t>
  </si>
  <si>
    <t>TRAB0707</t>
  </si>
  <si>
    <t>3.3.3 - TOTAL DISAGGREGATED RAB ASSET VALUES</t>
  </si>
  <si>
    <t>TRAB0801</t>
  </si>
  <si>
    <t>Overhead transmission assets (wires and towers/poles etc)</t>
  </si>
  <si>
    <t>TRAB0802</t>
  </si>
  <si>
    <t>Underground transmission assets (cables, ducts etc)</t>
  </si>
  <si>
    <t>TRAB0803</t>
  </si>
  <si>
    <t>Substations, switchyards, Transformers etc with transmission function</t>
  </si>
  <si>
    <t>TRAB0804</t>
  </si>
  <si>
    <t>Easements</t>
  </si>
  <si>
    <t>TRAB0805</t>
  </si>
  <si>
    <t>"Other" assets with long lives</t>
  </si>
  <si>
    <t>TRAB0806</t>
  </si>
  <si>
    <t>"Other" assets with short lives</t>
  </si>
  <si>
    <t>Amended Table</t>
  </si>
  <si>
    <t>Comments</t>
  </si>
  <si>
    <t>THIS WORKSHEET CONTAINS STYLES AND FORMATTING USED IN RIN TEMPLATES</t>
  </si>
  <si>
    <t>My named range</t>
  </si>
  <si>
    <t>STYLES IN USE</t>
  </si>
  <si>
    <t>HEADING ONE</t>
  </si>
  <si>
    <t>dms_1</t>
  </si>
  <si>
    <t>HEADING TWO</t>
  </si>
  <si>
    <t>dms_2</t>
  </si>
  <si>
    <t>HEADING THREE</t>
  </si>
  <si>
    <t>dms_3</t>
  </si>
  <si>
    <t>HEADING FOUR</t>
  </si>
  <si>
    <t>dms_4</t>
  </si>
  <si>
    <t>HEADING FIVE</t>
  </si>
  <si>
    <t>dms_5</t>
  </si>
  <si>
    <t>dms_NUM</t>
  </si>
  <si>
    <t>dms_NUM%</t>
  </si>
  <si>
    <t>dms_NUM3d</t>
  </si>
  <si>
    <t>Text description</t>
  </si>
  <si>
    <t>dms_Row_Locked</t>
  </si>
  <si>
    <t>Text description - not locked</t>
  </si>
  <si>
    <t>dms_Row1</t>
  </si>
  <si>
    <t>dms_Row2</t>
  </si>
  <si>
    <t>Total</t>
  </si>
  <si>
    <t>dms_T1</t>
  </si>
  <si>
    <t>dms_T2</t>
  </si>
  <si>
    <t>EXPENSES</t>
  </si>
  <si>
    <t>dms_BH</t>
  </si>
  <si>
    <t>dms_BY1</t>
  </si>
  <si>
    <t>dms_BY2</t>
  </si>
  <si>
    <t>VOLUMES</t>
  </si>
  <si>
    <t>dms_GH</t>
  </si>
  <si>
    <t>dms_GY1</t>
  </si>
  <si>
    <t>dms_GY2</t>
  </si>
  <si>
    <t>NEW HISTORICAL ECONOMIC BENCHMARKING</t>
  </si>
  <si>
    <t>TasNetworks (T)</t>
  </si>
  <si>
    <t>XX</t>
  </si>
  <si>
    <t>EXPENDITURE</t>
  </si>
  <si>
    <t>2006-07</t>
  </si>
  <si>
    <t>2007-08</t>
  </si>
  <si>
    <t>2008-09</t>
  </si>
  <si>
    <t>2009-10</t>
  </si>
  <si>
    <t>2010-11</t>
  </si>
  <si>
    <t>2011-12</t>
  </si>
  <si>
    <t>0's</t>
  </si>
  <si>
    <t>AER CONDITIONAL FORMATTING</t>
  </si>
  <si>
    <t>CELLS FLAGED "Y" and greyed out will be greyed out in the worksheets.</t>
  </si>
  <si>
    <t>CONDITIONAL FORMATTING MAP</t>
  </si>
  <si>
    <t>=INDEX(dms_CF_3.6.1, MATCH(dms_TradingName,dms_CF_TradingName))="Y"</t>
  </si>
  <si>
    <t>=INDEX(dms_CF_3.6.5, MATCH(dms_TradingName,dms_CF_TradingName))="Y"</t>
  </si>
  <si>
    <t>=INDEX(dms_CF_3.6.6.1, MATCH(dms_TradingName,dms_CF_TradingName))="Y"</t>
  </si>
  <si>
    <t>=INDEX(dms_CF_3.6.6.2, MATCH(dms_TradingName,dms_CF_TradingName))="Y"</t>
  </si>
  <si>
    <t>=INDEX(dms_CF_3.6.6.3, MATCH(dms_TradingName,dms_CF_TradingName))="Y"</t>
  </si>
  <si>
    <t>=INDEX(dms_CF_3.6.7.1, MATCH(dms_TradingName,dms_CF_TradingName))="Y"</t>
  </si>
  <si>
    <t>=INDEX(dms_CF_3.6.7.2, MATCH(dms_TradingName,dms_CF_TradingName))="Y"</t>
  </si>
  <si>
    <t>=INDEX(dms_CF_3.6.7.3, MATCH(dms_TradingName,dms_CF_TradingName))="Y"</t>
  </si>
  <si>
    <t>=INDEX(dms_CF_3.6.7.4, MATCH(dms_TradingName,dms_CF_TradingName))="Y"</t>
  </si>
  <si>
    <t>=INDEX(dms_CF_3.6.8, MATCH(dms_TradingName,dms_CF_TradingName))="Y"</t>
  </si>
  <si>
    <t>=INDEX(dms_CF_4.1, MATCH(dms_TradingName,dms_CF_TradingName))="Y"</t>
  </si>
  <si>
    <t>=INDEX(dms_CF_6.8, MATCH(dms_TradingName,dms_CF_TradingName))="Y"</t>
  </si>
  <si>
    <t>=INDEX(dms_CF_7.12, MATCH(dms_TradingName,dms_CF_TradingName))="Y"</t>
  </si>
  <si>
    <t>=INDEX(dms_CF_8.1_A, MATCH(dms_TradingName,dms_CF_TradingName))="Y"</t>
  </si>
  <si>
    <t>=INDEX(dms_CF_8.1_B, MATCH(dms_TradingName,dms_CF_TradingName))="Y"</t>
  </si>
  <si>
    <t>=INDEX(dms_CF_4.4.1_Neg, MATCH(dms_TradingName,dms_CF_TradingName))="Y"</t>
  </si>
  <si>
    <t>=INDEX(dms_CF_F10, MATCH(dms_TradingName,dms_CF_TradingName))="Y"</t>
  </si>
  <si>
    <t>dms_CF_TradingName</t>
  </si>
  <si>
    <t>JurisdictionList</t>
  </si>
  <si>
    <t>Sector</t>
  </si>
  <si>
    <t>Segment</t>
  </si>
  <si>
    <t>dms_CF_3.6.1</t>
  </si>
  <si>
    <t>dms_CF_3.6.5</t>
  </si>
  <si>
    <t>dms_CF_3.6.6.1</t>
  </si>
  <si>
    <t>dms_CF_3.6.6.2</t>
  </si>
  <si>
    <t>dms_CF_3.6.6.3</t>
  </si>
  <si>
    <t>dms_CF_3.6.7.1</t>
  </si>
  <si>
    <t>dms_CF_3.6.7.2</t>
  </si>
  <si>
    <t>dms_CF_3.6.7.3</t>
  </si>
  <si>
    <t>dms_CF_3.6.7.4</t>
  </si>
  <si>
    <t>dms_CF_3.6.8</t>
  </si>
  <si>
    <t>dms_CF_4.1</t>
  </si>
  <si>
    <t>dms_CF_6.8 (set from dms_MAIFI_flag)</t>
  </si>
  <si>
    <t>dms_CF_7.12</t>
  </si>
  <si>
    <t>dms_CF_8.1_A  (and 8.4)</t>
  </si>
  <si>
    <t>dms_CF_8.1_B  (and 8.4)</t>
  </si>
  <si>
    <t>dms_CF_8.1_Neg  (and 8.4)</t>
  </si>
  <si>
    <t>dms_CF_4.4.1</t>
  </si>
  <si>
    <t>dms_CF_MAIFI_flag (set from dms_MAIFI_flag)</t>
  </si>
  <si>
    <t>9.5 TUOS (set from Jurisdiction)</t>
  </si>
  <si>
    <t>dms_CF_F10</t>
  </si>
  <si>
    <t>Amadeus</t>
  </si>
  <si>
    <t>NT</t>
  </si>
  <si>
    <t>Gas</t>
  </si>
  <si>
    <t>Transmission</t>
  </si>
  <si>
    <t>-</t>
  </si>
  <si>
    <t>APA GasNet</t>
  </si>
  <si>
    <t>Vic</t>
  </si>
  <si>
    <t>Ausgrid</t>
  </si>
  <si>
    <t>NSW</t>
  </si>
  <si>
    <t>Electricity</t>
  </si>
  <si>
    <t>Distribution</t>
  </si>
  <si>
    <t>Y</t>
  </si>
  <si>
    <t>N</t>
  </si>
  <si>
    <t>Ausgrid (Tx Assets)</t>
  </si>
  <si>
    <t>AusNet (D)</t>
  </si>
  <si>
    <t>AusNet (T)</t>
  </si>
  <si>
    <t>Australian Distribution Co.</t>
  </si>
  <si>
    <t>Australian Distribution Co. (Vic)</t>
  </si>
  <si>
    <t>CitiPower</t>
  </si>
  <si>
    <t>Directlink</t>
  </si>
  <si>
    <t>Qld</t>
  </si>
  <si>
    <t>ElectraNet</t>
  </si>
  <si>
    <t>SA</t>
  </si>
  <si>
    <t>Endeavour Energy</t>
  </si>
  <si>
    <t>Energex</t>
  </si>
  <si>
    <t>Ergon Energy</t>
  </si>
  <si>
    <t>Essential Energy</t>
  </si>
  <si>
    <t>Evoenergy Distribution</t>
  </si>
  <si>
    <t>ACT</t>
  </si>
  <si>
    <t>Evoenergy Distribution (Tx Assets)</t>
  </si>
  <si>
    <t>Jemena Electricity</t>
  </si>
  <si>
    <t>JGN</t>
  </si>
  <si>
    <t>Murraylink</t>
  </si>
  <si>
    <t>Power and Water</t>
  </si>
  <si>
    <t>Powercor Australia</t>
  </si>
  <si>
    <t>Roma to Brisbane Pipeline</t>
  </si>
  <si>
    <t>SA Power Networks</t>
  </si>
  <si>
    <t>TasNetworks (D)</t>
  </si>
  <si>
    <t>Tas</t>
  </si>
  <si>
    <t>TransGrid</t>
  </si>
  <si>
    <t>United Energy</t>
  </si>
  <si>
    <t>Confidential</t>
  </si>
  <si>
    <t>Amended</t>
  </si>
  <si>
    <t>Worksheet 6.2 STPIS reliability</t>
  </si>
  <si>
    <t>Formula</t>
  </si>
  <si>
    <t>Applied to:</t>
  </si>
  <si>
    <t>=INDEX(dms_CBD_flag,MATCH(dms_TradingName,dms_TradingName_List))="NO"</t>
  </si>
  <si>
    <t>$D$11,$D$17,$D$23,$D$33,$D$39,$D$45,$D$55,$D$61,$D$67,$D$77,$D$83,$D$89</t>
  </si>
  <si>
    <t>=INDEX(dms_Urban_flag,MATCH(dms_TradingName,dms_TradingName_List))="NO"</t>
  </si>
  <si>
    <t>$D$12,$D$18,$D$24,$D$56,$D$62,$D$78,$D$68,$D$84</t>
  </si>
  <si>
    <t>=INDEX(dms_ShortRural_flag,MATCH(dms_TradingName,dms_TradingName_List))="NO"</t>
  </si>
  <si>
    <t>$D$13,$D$19,$D$25,$D$57,$D$63,$D$69,$D$79,$D$85</t>
  </si>
  <si>
    <t>=INDEX(dms_LongRural_flag,MATCH(dms_TradingName,dms_TradingName_List))="NO"</t>
  </si>
  <si>
    <t>$D$14,$D$20,$D$26,$D$58,$D$64,$D$65,$D$70,$D$71,$D$80,$D$86</t>
  </si>
  <si>
    <t>=INDEX(dms_FeederType_5_flag,MATCH(dms_TradingName,dms_TradingName_List))="NO"</t>
  </si>
  <si>
    <t>$D$87,$D$81,$D$71,$D$65,$D$59,$D$49,$D$43,$D$37,$D$21,$D$15</t>
  </si>
  <si>
    <t>=dms_MAIFI_Flag="No"</t>
  </si>
  <si>
    <t>$D$55:$D$72</t>
  </si>
  <si>
    <t>=(INDEX(dms_Model_Span,MATCH(dms_Model,dms_Model_List))&gt;1)</t>
  </si>
  <si>
    <t>=(INDEX(dms_Model_Span,MATCH(dms_Model,dms_Model_List))=1)</t>
  </si>
  <si>
    <t>AER LOOKUP TABLES</t>
  </si>
  <si>
    <t>Template number</t>
  </si>
  <si>
    <t>FOR ELECTRICITY BUSINESSES ONLY</t>
  </si>
  <si>
    <t>Feeder Types</t>
  </si>
  <si>
    <t>Feeder Names</t>
  </si>
  <si>
    <t>CBD</t>
  </si>
  <si>
    <t>Urban</t>
  </si>
  <si>
    <t>Short rural</t>
  </si>
  <si>
    <t>long rural</t>
  </si>
  <si>
    <t>EXTRA</t>
  </si>
  <si>
    <t>dms_TradingName_List</t>
  </si>
  <si>
    <t>dms_TradingNameFull_List</t>
  </si>
  <si>
    <t>dms_ABN_List</t>
  </si>
  <si>
    <t>dms_JurisdictionList</t>
  </si>
  <si>
    <t>dms_Sector_List</t>
  </si>
  <si>
    <t>dms_Segment_List</t>
  </si>
  <si>
    <t>dms_FormControl_List</t>
  </si>
  <si>
    <t>dms_RPT_List</t>
  </si>
  <si>
    <t>dms_RPTMonth_List</t>
  </si>
  <si>
    <t>dms_CRCPlength_List</t>
  </si>
  <si>
    <t>dms_FRCPlength_List</t>
  </si>
  <si>
    <t>dms_PRCPlength_List</t>
  </si>
  <si>
    <t>dms_663_List</t>
  </si>
  <si>
    <t>dms_Addr1_List</t>
  </si>
  <si>
    <t>dms_Addr2_List</t>
  </si>
  <si>
    <t>dms_Suburb_List</t>
  </si>
  <si>
    <t>dms_State_List</t>
  </si>
  <si>
    <t>dms_PostCode_List</t>
  </si>
  <si>
    <t>dms_PAddr1_List</t>
  </si>
  <si>
    <t>dms_PAddr2_List</t>
  </si>
  <si>
    <t>dms_PSuburb_List</t>
  </si>
  <si>
    <t>dms_PState_List</t>
  </si>
  <si>
    <t>dms_PPostCode_List</t>
  </si>
  <si>
    <t>dms_CBD_flag</t>
  </si>
  <si>
    <t>dms_Urban_flag</t>
  </si>
  <si>
    <t>dms_ShortRural_flag</t>
  </si>
  <si>
    <t>dms_LongRural_flag</t>
  </si>
  <si>
    <t>dms_FeederType_5_flag</t>
  </si>
  <si>
    <t>dms_FeederName_1</t>
  </si>
  <si>
    <t>dms_FeederName_2</t>
  </si>
  <si>
    <t>dms_FeederName_3</t>
  </si>
  <si>
    <t>dms_FeederName_4</t>
  </si>
  <si>
    <t>dms_FeederName_5</t>
  </si>
  <si>
    <t>dms_Public_Lighting_List</t>
  </si>
  <si>
    <t>AEMO</t>
  </si>
  <si>
    <t>Australian Energy Market Operator Ltd</t>
  </si>
  <si>
    <t>Financial</t>
  </si>
  <si>
    <t>March</t>
  </si>
  <si>
    <t>x</t>
  </si>
  <si>
    <t>Level 22</t>
  </si>
  <si>
    <t>530 Collins Street</t>
  </si>
  <si>
    <t>MELBOURNE</t>
  </si>
  <si>
    <t>GPO Box 2008</t>
  </si>
  <si>
    <t>NO</t>
  </si>
  <si>
    <t>Long rural</t>
  </si>
  <si>
    <t>AusNet Transmission Group Pty Ltd</t>
  </si>
  <si>
    <t>Revenue cap</t>
  </si>
  <si>
    <t>Level 32</t>
  </si>
  <si>
    <t>2 Southbank Boulevard</t>
  </si>
  <si>
    <t>SOUTHBANK</t>
  </si>
  <si>
    <t>Locked Bag 14051</t>
  </si>
  <si>
    <t>MELBOURNE CITY MAIL CENTRE</t>
  </si>
  <si>
    <t>Australian Transmission Co.</t>
  </si>
  <si>
    <t>June</t>
  </si>
  <si>
    <t>123 Straight Street</t>
  </si>
  <si>
    <t>SYDNEY</t>
  </si>
  <si>
    <t>PO Box 123</t>
  </si>
  <si>
    <t>Level 25</t>
  </si>
  <si>
    <t>580 George Street</t>
  </si>
  <si>
    <t>PO Box R41</t>
  </si>
  <si>
    <t>ROYAL EXCHANGE</t>
  </si>
  <si>
    <t>52-55 East Terrace</t>
  </si>
  <si>
    <t>Rymill Park</t>
  </si>
  <si>
    <t>ADELAIDE</t>
  </si>
  <si>
    <t>PO Box 7096</t>
  </si>
  <si>
    <t>Hutt Street Post Office</t>
  </si>
  <si>
    <t>Level 19</t>
  </si>
  <si>
    <t>Queensland Electricity Transmission Corporation Limited trading as Powerlink Queensland</t>
  </si>
  <si>
    <t>33 Harold St</t>
  </si>
  <si>
    <t>VIRGINIA</t>
  </si>
  <si>
    <t>PO Box 1193</t>
  </si>
  <si>
    <t>QLD</t>
  </si>
  <si>
    <t>1-7 Maria Street</t>
  </si>
  <si>
    <t>LENAH VALLEY</t>
  </si>
  <si>
    <t>PO Box 606</t>
  </si>
  <si>
    <t>MOONAH</t>
  </si>
  <si>
    <t>NSW Electricity Networks Operations Pty Ltd trading as TransGrid</t>
  </si>
  <si>
    <t>70 250 995 390</t>
  </si>
  <si>
    <t>180 Thomas Street</t>
  </si>
  <si>
    <t>PO Box A1000</t>
  </si>
  <si>
    <t>SYDNEY SOUTH</t>
  </si>
  <si>
    <t>The Reg Year Ending (dms_RYE) must be set to the last year of the regulatory period. For forecast data is is usually (FRCP_y5) for actual it is a single year (CRY). For historical actual data the RYE will need to be set manually in the business details sheet by setting the dms_Multiyear_flag to 1 and putting the correct value in 'dms_Specified_FinalYear. See cells C67:C68</t>
  </si>
  <si>
    <t xml:space="preserve">dms_Model_List </t>
  </si>
  <si>
    <t>dms_Model_Name_Format1</t>
  </si>
  <si>
    <t>dms_Worksheet_List</t>
  </si>
  <si>
    <t>dms_Model_Span_List</t>
  </si>
  <si>
    <t>ARR</t>
  </si>
  <si>
    <t>Annual Reporting</t>
  </si>
  <si>
    <t>CA</t>
  </si>
  <si>
    <t>Category Analysis</t>
  </si>
  <si>
    <t>CESS</t>
  </si>
  <si>
    <t>Capitlal Expenditure</t>
  </si>
  <si>
    <t>CAPITLAL EXPENDITURE SHARING SCHEMING</t>
  </si>
  <si>
    <t>CPI</t>
  </si>
  <si>
    <t>EB</t>
  </si>
  <si>
    <t>Economic Benchmarking</t>
  </si>
  <si>
    <t>Efficiency Benefit Sharing Scheme</t>
  </si>
  <si>
    <t>EFFICIENCY BENEFIT SHARING SCHEME</t>
  </si>
  <si>
    <t>Pricing</t>
  </si>
  <si>
    <t>Pricing Proposal</t>
  </si>
  <si>
    <t>PRICING PROPOSAL</t>
  </si>
  <si>
    <t>Profitability</t>
  </si>
  <si>
    <t>PROFITABILITY</t>
  </si>
  <si>
    <t>PTRM</t>
  </si>
  <si>
    <t>Post Tax Revenue Model</t>
  </si>
  <si>
    <t>POST TAX REVENUE MODEL</t>
  </si>
  <si>
    <t>Reset</t>
  </si>
  <si>
    <t>Regulatory Reporting (Reset)</t>
  </si>
  <si>
    <t>REGULATORY REPORTING STATEMENT</t>
  </si>
  <si>
    <t>RFM</t>
  </si>
  <si>
    <t>Roll Forward Model</t>
  </si>
  <si>
    <t>ROLL FORWARD MODEL</t>
  </si>
  <si>
    <t>WACC</t>
  </si>
  <si>
    <t>Weighted Average Cost of Capital</t>
  </si>
  <si>
    <t>WEIGHTED AVERAGE COST OF CAPITAL</t>
  </si>
  <si>
    <t>Calendar</t>
  </si>
  <si>
    <t>PREVIOUS</t>
  </si>
  <si>
    <t>CURRENT</t>
  </si>
  <si>
    <t>FORTHCOMING</t>
  </si>
  <si>
    <t>1987-88</t>
  </si>
  <si>
    <t>PRCP_y1</t>
  </si>
  <si>
    <t>CRCP_y1</t>
  </si>
  <si>
    <t>1988-89</t>
  </si>
  <si>
    <t>PRCP_y2</t>
  </si>
  <si>
    <t>CRCP_y2</t>
  </si>
  <si>
    <t>FRCP_y2</t>
  </si>
  <si>
    <t>1989-90</t>
  </si>
  <si>
    <t>PRCP_y3</t>
  </si>
  <si>
    <t>CRCP_y3</t>
  </si>
  <si>
    <t>FRCP_y3</t>
  </si>
  <si>
    <t>1990-91</t>
  </si>
  <si>
    <t>PRCP_y4</t>
  </si>
  <si>
    <t>CRCP_y4</t>
  </si>
  <si>
    <t>FRCP_y4</t>
  </si>
  <si>
    <t>1991-92</t>
  </si>
  <si>
    <t>PRCP_y5</t>
  </si>
  <si>
    <t>CRCP_y5</t>
  </si>
  <si>
    <t>FRCP_y5</t>
  </si>
  <si>
    <t>1992-93</t>
  </si>
  <si>
    <t>PRCP_y6</t>
  </si>
  <si>
    <t>CRCP_y6</t>
  </si>
  <si>
    <t>FRCP_y6</t>
  </si>
  <si>
    <t>1993-94</t>
  </si>
  <si>
    <t>PRCP_y7</t>
  </si>
  <si>
    <t>CRCP_y7</t>
  </si>
  <si>
    <t>FRCP_y7</t>
  </si>
  <si>
    <t>1994-95</t>
  </si>
  <si>
    <t>PRCP_y8</t>
  </si>
  <si>
    <t>CRCP_y8</t>
  </si>
  <si>
    <t>FRCP_y8</t>
  </si>
  <si>
    <t>1995-96</t>
  </si>
  <si>
    <t>PRCP_y9</t>
  </si>
  <si>
    <t>CRCP_y9</t>
  </si>
  <si>
    <t>FRCP_y9</t>
  </si>
  <si>
    <t>1996-97</t>
  </si>
  <si>
    <t>PRCP_y10</t>
  </si>
  <si>
    <t>CRCP_y10</t>
  </si>
  <si>
    <t>FRCP_y10</t>
  </si>
  <si>
    <t>1997-98</t>
  </si>
  <si>
    <t>PRCP_y11</t>
  </si>
  <si>
    <t>CRCP_y11</t>
  </si>
  <si>
    <t>FRCP_y11</t>
  </si>
  <si>
    <t>1998-99</t>
  </si>
  <si>
    <t>PRCP_y12</t>
  </si>
  <si>
    <t>CRCP_y12</t>
  </si>
  <si>
    <t>FRCP_y12</t>
  </si>
  <si>
    <t>1999-00</t>
  </si>
  <si>
    <t>PRCP_y13</t>
  </si>
  <si>
    <t>CRCP_y13</t>
  </si>
  <si>
    <t>FRCP_y13</t>
  </si>
  <si>
    <t>2000-01</t>
  </si>
  <si>
    <t>PRCP_y14</t>
  </si>
  <si>
    <t>CRCP_y14</t>
  </si>
  <si>
    <t>FRCP_y14</t>
  </si>
  <si>
    <t>2001-02</t>
  </si>
  <si>
    <t>PRCP_y15</t>
  </si>
  <si>
    <t>CRCP_y15</t>
  </si>
  <si>
    <t>FRCP_y15</t>
  </si>
  <si>
    <t>2002-03</t>
  </si>
  <si>
    <t>PRCP_y16</t>
  </si>
  <si>
    <t>CRCP_y16</t>
  </si>
  <si>
    <t>FRCP_y16</t>
  </si>
  <si>
    <t>2003-04</t>
  </si>
  <si>
    <t>PRCP_y17</t>
  </si>
  <si>
    <t>CRCP_y17</t>
  </si>
  <si>
    <t>FRCP_y17</t>
  </si>
  <si>
    <t>2004-05</t>
  </si>
  <si>
    <t>PRCP_y18</t>
  </si>
  <si>
    <t>CRCP_y18</t>
  </si>
  <si>
    <t>FRCP_y18</t>
  </si>
  <si>
    <t>PRCP_y19</t>
  </si>
  <si>
    <t>CRCP_y19</t>
  </si>
  <si>
    <t>FRCP_y19</t>
  </si>
  <si>
    <t>PRCP_y20</t>
  </si>
  <si>
    <t>CRCP_y20</t>
  </si>
  <si>
    <t>FRCP_y20</t>
  </si>
  <si>
    <t>PRCP_y21</t>
  </si>
  <si>
    <t>CRCP_y21</t>
  </si>
  <si>
    <t>FRCP_y21</t>
  </si>
  <si>
    <t>CRY - FRY</t>
  </si>
  <si>
    <t>dms_y1</t>
  </si>
  <si>
    <t>2012-13</t>
  </si>
  <si>
    <t>dms_y2</t>
  </si>
  <si>
    <t>2013-14</t>
  </si>
  <si>
    <t>dms_y3</t>
  </si>
  <si>
    <t>dms_y4</t>
  </si>
  <si>
    <t>dms_y5</t>
  </si>
  <si>
    <t>dms_y6</t>
  </si>
  <si>
    <t>dms_y7</t>
  </si>
  <si>
    <t>dms_y8</t>
  </si>
  <si>
    <t>dms_y9</t>
  </si>
  <si>
    <t>dms_y10</t>
  </si>
  <si>
    <t>dms_y11</t>
  </si>
  <si>
    <t>dms_y12</t>
  </si>
  <si>
    <t>dms_y13</t>
  </si>
  <si>
    <t>dms_y14</t>
  </si>
  <si>
    <t>dms_y15</t>
  </si>
  <si>
    <t>dms_y16</t>
  </si>
  <si>
    <t>dms_y17</t>
  </si>
  <si>
    <t>dms_y18</t>
  </si>
  <si>
    <t>dms_y19</t>
  </si>
  <si>
    <t>dms_y20</t>
  </si>
  <si>
    <t>dms_y21</t>
  </si>
  <si>
    <t>2039-40</t>
  </si>
  <si>
    <t>2040-41</t>
  </si>
  <si>
    <t>2041-42</t>
  </si>
  <si>
    <t>2042-43</t>
  </si>
  <si>
    <t>2043-44</t>
  </si>
  <si>
    <t>2044-45</t>
  </si>
  <si>
    <t>2045-46</t>
  </si>
  <si>
    <t>2046-47</t>
  </si>
  <si>
    <t>2047-28</t>
  </si>
  <si>
    <t>AER NAMED RANGES</t>
  </si>
  <si>
    <t>DROP DOWN SELECTORS USED IN WORKBOOKS</t>
  </si>
  <si>
    <t>COVER SHEET</t>
  </si>
  <si>
    <t>dms_DataQuality_List</t>
  </si>
  <si>
    <t>dms_Confid_status_List</t>
  </si>
  <si>
    <t>-- select --</t>
  </si>
  <si>
    <t>Actual</t>
  </si>
  <si>
    <t>Estimate</t>
  </si>
  <si>
    <t>For all files either AER or business needs to be able to specify the type of submission</t>
  </si>
  <si>
    <t>For PTRM &amp; RFM templates we must provide a choice in case they change their form of control - otherwise it is drawn from the business specific lookup table above.</t>
  </si>
  <si>
    <t>dms_SourceList</t>
  </si>
  <si>
    <t>dms_FormControl_Choices</t>
  </si>
  <si>
    <t>After appeal</t>
  </si>
  <si>
    <t>Revenue yield</t>
  </si>
  <si>
    <t>Draft decision</t>
  </si>
  <si>
    <t>Tariff cap</t>
  </si>
  <si>
    <t>Final decision</t>
  </si>
  <si>
    <t>Weighted average price cap</t>
  </si>
  <si>
    <t>PTRM update 1</t>
  </si>
  <si>
    <t>PTRM update 2</t>
  </si>
  <si>
    <t>PTRM update 3</t>
  </si>
  <si>
    <t>PTRM update 4</t>
  </si>
  <si>
    <t>PTRM update 5</t>
  </si>
  <si>
    <t>PTRM update 6</t>
  </si>
  <si>
    <t>PTRM update 7</t>
  </si>
  <si>
    <t>Reallocated</t>
  </si>
  <si>
    <t>Regulatory proposal</t>
  </si>
  <si>
    <t>Reporting</t>
  </si>
  <si>
    <t>Revised regulatory proposal</t>
  </si>
  <si>
    <t>This is used to create an image to insert on 6.3 STPIS sheet - not for dropdown lists.</t>
  </si>
  <si>
    <t>GAS</t>
  </si>
  <si>
    <t>CA &amp; RESET RINS 
DNSP</t>
  </si>
  <si>
    <t>dms_DNSP_020301_SubstationType</t>
  </si>
  <si>
    <t>dms_DNSP_020301_ProjectType</t>
  </si>
  <si>
    <t>dms_DNSP_020301_ProjectTrigger</t>
  </si>
  <si>
    <t>dms_DNSP_020302_ProjectType</t>
  </si>
  <si>
    <t>dms_DNSP_020302_ProjectTrigger</t>
  </si>
  <si>
    <t>dms_STPIS_Exclusion_List</t>
  </si>
  <si>
    <t>dms_Reason_Interruption</t>
  </si>
  <si>
    <t>dms_Reason_Interruption_Detailed</t>
  </si>
  <si>
    <t>Reason for interruption</t>
  </si>
  <si>
    <t>dms_N0205_AssetType</t>
  </si>
  <si>
    <t>Subtransmission substation</t>
  </si>
  <si>
    <t>New substation establishment</t>
  </si>
  <si>
    <t>Demand growth</t>
  </si>
  <si>
    <t>New line on new route - single circuit</t>
  </si>
  <si>
    <t>Weather</t>
  </si>
  <si>
    <t>Animal</t>
  </si>
  <si>
    <t>Animal impact</t>
  </si>
  <si>
    <t>Cast Iron</t>
  </si>
  <si>
    <t>Zone substation</t>
  </si>
  <si>
    <t>Substation upgrade - capacity</t>
  </si>
  <si>
    <t xml:space="preserve"> Voltage issues</t>
  </si>
  <si>
    <t>New line on new route - dual circuit</t>
  </si>
  <si>
    <t>Equipment failure</t>
  </si>
  <si>
    <t>Asset failure</t>
  </si>
  <si>
    <t>Animal nesting/burrowing, etc and other</t>
  </si>
  <si>
    <t>PVC</t>
  </si>
  <si>
    <t>Switching station</t>
  </si>
  <si>
    <t>Substation upgrade - voltage</t>
  </si>
  <si>
    <t xml:space="preserve"> Reactive power issue</t>
  </si>
  <si>
    <t>New line on new route - other</t>
  </si>
  <si>
    <t>Operational error</t>
  </si>
  <si>
    <t>Polyamide</t>
  </si>
  <si>
    <t xml:space="preserve"> Fault level issues</t>
  </si>
  <si>
    <t>Line rebuild over existing route - single circuit</t>
  </si>
  <si>
    <t>Vegetation</t>
  </si>
  <si>
    <t>Overloads</t>
  </si>
  <si>
    <t>LV</t>
  </si>
  <si>
    <t>High density polyethylene (80)</t>
  </si>
  <si>
    <t xml:space="preserve"> Safety</t>
  </si>
  <si>
    <t>Line rebuild over existing route - dual circuit</t>
  </si>
  <si>
    <t xml:space="preserve"> Net market benefit</t>
  </si>
  <si>
    <t>Animals</t>
  </si>
  <si>
    <t>Planned</t>
  </si>
  <si>
    <t>Distribution substation</t>
  </si>
  <si>
    <t>High density polyethylene (100)</t>
  </si>
  <si>
    <t xml:space="preserve"> Environment</t>
  </si>
  <si>
    <t>Reconductor - Single circuit</t>
  </si>
  <si>
    <t>Third party impacts</t>
  </si>
  <si>
    <t>Network business</t>
  </si>
  <si>
    <t>HV</t>
  </si>
  <si>
    <t>High density polyethylene (250)</t>
  </si>
  <si>
    <t xml:space="preserve"> Other</t>
  </si>
  <si>
    <t>Reconductor - Dual circuit</t>
  </si>
  <si>
    <t>Transmission failure</t>
  </si>
  <si>
    <t>Third party</t>
  </si>
  <si>
    <t>High density polyethylene (575)</t>
  </si>
  <si>
    <t>Reconductor - Other</t>
  </si>
  <si>
    <t>Load shedding</t>
  </si>
  <si>
    <t>Unknown</t>
  </si>
  <si>
    <t>Subtransmission</t>
  </si>
  <si>
    <t>Medium density polyethylene</t>
  </si>
  <si>
    <t>Line upgrade - raising/retensoring</t>
  </si>
  <si>
    <t>Inter-distributor connection failure</t>
  </si>
  <si>
    <t>insert description of 'other'</t>
  </si>
  <si>
    <t>Unprotected steel</t>
  </si>
  <si>
    <t>Line upgrade - voltage upgrade</t>
  </si>
  <si>
    <t>Network error</t>
  </si>
  <si>
    <t>Protected steel</t>
  </si>
  <si>
    <t>Line upgrade - capacity</t>
  </si>
  <si>
    <t>2 - STPIS Exclusion (3.3)(a)</t>
  </si>
  <si>
    <t>Switching and protection error</t>
  </si>
  <si>
    <t>String spare circuit</t>
  </si>
  <si>
    <t>3 - STPIS Exclusion (3.3)(a)</t>
  </si>
  <si>
    <t>Fire</t>
  </si>
  <si>
    <t>4 - STPIS Exclusion (3.3)(a)</t>
  </si>
  <si>
    <t>5 - STPIS Exclusion (3.3)(a)</t>
  </si>
  <si>
    <t>Dig-in</t>
  </si>
  <si>
    <t>6 - STPIS Exclusion (3.3)(a)</t>
  </si>
  <si>
    <t>Unauthorised access</t>
  </si>
  <si>
    <t>7 - STPIS Exclusion (3.3)(a)</t>
  </si>
  <si>
    <t>Vehicle impact</t>
  </si>
  <si>
    <t>Blow-in/Fall-in - NSP responsibility</t>
  </si>
  <si>
    <t>Grow-in - NSP responsibility</t>
  </si>
  <si>
    <t>Blow-in/Fall-in - Other responsible party</t>
  </si>
  <si>
    <t>Grow-in - Other responsible party</t>
  </si>
  <si>
    <t xml:space="preserve">CA &amp; RESET RINS 
TNSP </t>
  </si>
  <si>
    <t>dms_TNSP_0203_SubstationType</t>
  </si>
  <si>
    <t>dms_TNSP_020301_ProjectType</t>
  </si>
  <si>
    <t>dms_TNSP_020301_ProjectTrigger</t>
  </si>
  <si>
    <t>dms_TNSP_020302_ProjectType</t>
  </si>
  <si>
    <t>dms_TNSP_0203_ProjectTrigger</t>
  </si>
  <si>
    <t>Terminal station</t>
  </si>
  <si>
    <t>Capacity upgrade</t>
  </si>
  <si>
    <t>Transmission substation</t>
  </si>
  <si>
    <t>Voltage upgrade</t>
  </si>
  <si>
    <t>Net market benefit</t>
  </si>
  <si>
    <t>NAMED RANGES USED IN ETL PROCESS</t>
  </si>
  <si>
    <t>GAS ARR &amp; RESET</t>
  </si>
  <si>
    <t>CA &amp; RESET RINS 
DNSP ONLY</t>
  </si>
  <si>
    <t>dms_020303_01_UOM</t>
  </si>
  <si>
    <t>dms_020501_01_UOM</t>
  </si>
  <si>
    <t>dms_020501_02_UOM</t>
  </si>
  <si>
    <t>dms_020501_03_UOM</t>
  </si>
  <si>
    <t>dms_020501_04_UOM</t>
  </si>
  <si>
    <t>dms_020701_01_UOM</t>
  </si>
  <si>
    <t>dms_020701_02_UOM</t>
  </si>
  <si>
    <t>dms_020701_01_Rows</t>
  </si>
  <si>
    <t>dms_040102_01_UOM</t>
  </si>
  <si>
    <t>dms_040102_04_UOM</t>
  </si>
  <si>
    <t>dms_S140101_UOM</t>
  </si>
  <si>
    <t>dms_S140201_UOM</t>
  </si>
  <si>
    <t>dms_E050201_UOM</t>
  </si>
  <si>
    <t>dms_E050202_UOM</t>
  </si>
  <si>
    <t>Circuit line length in km</t>
  </si>
  <si>
    <t>km</t>
  </si>
  <si>
    <t>Route line length within zone</t>
  </si>
  <si>
    <t>days</t>
  </si>
  <si>
    <t>number</t>
  </si>
  <si>
    <t>number per km</t>
  </si>
  <si>
    <t>per metre per connection</t>
  </si>
  <si>
    <t>metres per connection</t>
  </si>
  <si>
    <t>Number of maintenance spans</t>
  </si>
  <si>
    <t>per service per connection</t>
  </si>
  <si>
    <t>number per connection</t>
  </si>
  <si>
    <t>MVA added</t>
  </si>
  <si>
    <t>Total length of maintenance spans</t>
  </si>
  <si>
    <t>$0s</t>
  </si>
  <si>
    <t>Length of vegetation corridors</t>
  </si>
  <si>
    <t>Number</t>
  </si>
  <si>
    <t>total spend $0s</t>
  </si>
  <si>
    <t>Average number of trees per maintenance span</t>
  </si>
  <si>
    <t>net circuit km added</t>
  </si>
  <si>
    <t>years</t>
  </si>
  <si>
    <t>Average frequency of cutting cycle</t>
  </si>
  <si>
    <t>CA &amp; RESET RINS 
TNSP ONLY</t>
  </si>
  <si>
    <t>metres</t>
  </si>
  <si>
    <t>CA &amp; RESET RINS 
DNSP &amp; TNSP</t>
  </si>
  <si>
    <t>dms_020603_01_UOM</t>
  </si>
  <si>
    <t>(per cent)</t>
  </si>
  <si>
    <r>
      <t xml:space="preserve">EB &amp; RESET RINS 
</t>
    </r>
    <r>
      <rPr>
        <sz val="26"/>
        <color rgb="FFFF0000"/>
        <rFont val="Calibri"/>
        <family val="2"/>
        <scheme val="minor"/>
      </rPr>
      <t>DNSP ONLY</t>
    </r>
  </si>
  <si>
    <t>dms_030601_01_UOM</t>
  </si>
  <si>
    <t>dms_030601_02_UOM</t>
  </si>
  <si>
    <t>dms_030701_01_UOM</t>
  </si>
  <si>
    <t>dms_030702_01_UOM</t>
  </si>
  <si>
    <t>dms_030703_01_UOM</t>
  </si>
  <si>
    <t>minutes/customer</t>
  </si>
  <si>
    <t>Customer / km</t>
  </si>
  <si>
    <t>%</t>
  </si>
  <si>
    <t>MWh/customer</t>
  </si>
  <si>
    <t>Number of spans</t>
  </si>
  <si>
    <t>interruptions/customer</t>
  </si>
  <si>
    <t>kVA / customer</t>
  </si>
  <si>
    <t>Years</t>
  </si>
  <si>
    <t>Trees</t>
  </si>
  <si>
    <t>Defects</t>
  </si>
  <si>
    <t>Spans</t>
  </si>
  <si>
    <t>WHEN INSERTING COVER SHEET INTO A TNSP FILE - APPLY THESE NAMED RANGES</t>
  </si>
  <si>
    <r>
      <t xml:space="preserve">EB &amp; RESET RINS 
</t>
    </r>
    <r>
      <rPr>
        <sz val="26"/>
        <color rgb="FFFF0000"/>
        <rFont val="Calibri"/>
        <family val="2"/>
        <scheme val="minor"/>
      </rPr>
      <t>TNSP ONLY</t>
    </r>
  </si>
  <si>
    <t>EB &amp; RESET RINS 
DNSP &amp; TNSP</t>
  </si>
  <si>
    <t>dms_EB_RAB_PIT</t>
  </si>
  <si>
    <t>Beginning of year</t>
  </si>
  <si>
    <t>End of year</t>
  </si>
  <si>
    <t>ARR 
DNSP ONLY</t>
  </si>
  <si>
    <t>dms_030605_UOM</t>
  </si>
  <si>
    <t>dms_03060703_UOM</t>
  </si>
  <si>
    <t>dms_E020202_UOM</t>
  </si>
  <si>
    <t>Spare</t>
  </si>
  <si>
    <t>Length of mains replaced</t>
  </si>
  <si>
    <t>Number of services replaced</t>
  </si>
  <si>
    <t/>
  </si>
  <si>
    <t>dms_Beg</t>
  </si>
  <si>
    <t>dms_Mid</t>
  </si>
  <si>
    <t>dms_End</t>
  </si>
  <si>
    <t>Mid year</t>
  </si>
  <si>
    <t>End of Year</t>
  </si>
  <si>
    <t>dms_PTRM_RAB_PIT</t>
  </si>
  <si>
    <t>dms_PTRM_TAB_PIT</t>
  </si>
  <si>
    <t>DMS_Xfactor</t>
  </si>
  <si>
    <t>x factors</t>
  </si>
  <si>
    <t xml:space="preserve">STPIS &amp; MIC NAMED RANGES </t>
  </si>
  <si>
    <t>These "row descriptions" are the column headings in the various templates but become row descriptions in the ETL process</t>
  </si>
  <si>
    <t>Table 6.3 sustained interruptions - row descriptions</t>
  </si>
  <si>
    <t>dms_060301_CustNo_Affected_Row</t>
  </si>
  <si>
    <t>dms_060301_Avg_Duration_Sustained_Int_Row</t>
  </si>
  <si>
    <t>dms_060301_Effect_unplanned_SAIDI_Row</t>
  </si>
  <si>
    <t>dms_060301_Effect_unplanned_SAIFI_Row</t>
  </si>
  <si>
    <t>Number of customers affected by the interruption</t>
  </si>
  <si>
    <t>Average duration of sustained customer interruption</t>
  </si>
  <si>
    <t>Effect on unplanned SAIDI</t>
  </si>
  <si>
    <t>Effect on unplanned SAIFI</t>
  </si>
  <si>
    <t>Table 6.1 telephone answering - row descriptions and start date</t>
  </si>
  <si>
    <t>dms_060101_Rows</t>
  </si>
  <si>
    <t>dms_060102_Rows</t>
  </si>
  <si>
    <t>dms_060101_StartDateTxt</t>
  </si>
  <si>
    <t>Total number of calls 
(after removing excluded events)</t>
  </si>
  <si>
    <t xml:space="preserve">Number of calls answered within 30 seconds 
(after excluding excluded events) </t>
  </si>
  <si>
    <t>Table 6.8.1 - row descriptions</t>
  </si>
  <si>
    <t>dms_060801_01_Rows</t>
  </si>
  <si>
    <t>dms_060801_02_Rows</t>
  </si>
  <si>
    <t>dms_060801_03_Rows</t>
  </si>
  <si>
    <t>dms_060801_04_Rows</t>
  </si>
  <si>
    <t>Number of interruptions</t>
  </si>
  <si>
    <t>Duration of interruptions</t>
  </si>
  <si>
    <t>Total unplanned minutes off supply</t>
  </si>
  <si>
    <t>Effect on unplanned MAIFI</t>
  </si>
  <si>
    <t>Table 7.9.4 - market impact component - row descriptions</t>
  </si>
  <si>
    <t>dms_070904_01_Rows</t>
  </si>
  <si>
    <t>without exclusions</t>
  </si>
  <si>
    <t>with exclusions</t>
  </si>
  <si>
    <t>These headings (Lists) are determined from the INDEX/MATCH function on the NSP selected on the Business &amp; other details sheet</t>
  </si>
  <si>
    <t>Table 6.7.1 - daily performance data - unplanned - MAIFI  -- row descriptions and header named range values</t>
  </si>
  <si>
    <t>dms_060701_Feeder_Header_Lvl4</t>
  </si>
  <si>
    <t>Network</t>
  </si>
  <si>
    <t>dms_060701_Rows</t>
  </si>
  <si>
    <t>All events</t>
  </si>
  <si>
    <t>After removing excluded events</t>
  </si>
  <si>
    <t>the number of column headings changes from 10 to 12 depending on the number of feeder categories for the NSP</t>
  </si>
  <si>
    <t>dms_0603_FeederList</t>
  </si>
  <si>
    <t>Use these to add to specific worksheets in existing files</t>
  </si>
  <si>
    <t>ARRs 6.7 STPIS daily performance</t>
  </si>
  <si>
    <t>dms_060101_Values</t>
  </si>
  <si>
    <t>dms_060102_Values</t>
  </si>
  <si>
    <t>dms_060701_Values</t>
  </si>
  <si>
    <t>dms_LeapYear</t>
  </si>
  <si>
    <t>ARR's  6.8 STPIS exclusions</t>
  </si>
  <si>
    <t>dms_060801_Event_Date</t>
  </si>
  <si>
    <t>dms_060801_OutageID</t>
  </si>
  <si>
    <t>dms_060801_FeederID</t>
  </si>
  <si>
    <t>dms_060801_FeederClass</t>
  </si>
  <si>
    <t>dms_060801_CauseID</t>
  </si>
  <si>
    <t>dms_060801_01_Values</t>
  </si>
  <si>
    <t>dms_060801_02_Values</t>
  </si>
  <si>
    <t>dms_060801_03_Values</t>
  </si>
  <si>
    <t>dms_060801_Excl_Cat</t>
  </si>
  <si>
    <t>dms_060801_04_Values</t>
  </si>
  <si>
    <t>dms_060801_StartCell</t>
  </si>
  <si>
    <t>CA 6.3 sustained interruptions</t>
  </si>
  <si>
    <t>dms_060301_Event_Date</t>
  </si>
  <si>
    <t>dms_060301_Event_Time</t>
  </si>
  <si>
    <t>dms_060301_AssetID</t>
  </si>
  <si>
    <t>dms_060301_FeederClass</t>
  </si>
  <si>
    <t>dms_060301_Reason</t>
  </si>
  <si>
    <t>dms_060301_DetailedReason</t>
  </si>
  <si>
    <t>dms_060301_CustNo_Affected_Values</t>
  </si>
  <si>
    <t>dms_060301_Avg_Duration_Sustained_Int_Values</t>
  </si>
  <si>
    <t>dms_060301_Effect_unplanned_SAIDI_Values</t>
  </si>
  <si>
    <t>dms_060301_Effect_unplanned_SAIFI_Values</t>
  </si>
  <si>
    <t>dms_060301_MED</t>
  </si>
  <si>
    <t>PTRM input sheet</t>
  </si>
  <si>
    <t>DMS_50_01_01a</t>
  </si>
  <si>
    <t>DMS_50_01_01aa</t>
  </si>
  <si>
    <t>DMS_50_01_01b</t>
  </si>
  <si>
    <t>DMS_50_01_01bb</t>
  </si>
  <si>
    <t>DMS_50_01_01c</t>
  </si>
  <si>
    <t>DMS_50_01_01d</t>
  </si>
  <si>
    <t>DMS_50_01_01dd</t>
  </si>
  <si>
    <t>AER ETL INFORMATION</t>
  </si>
  <si>
    <t>USES NAMED RANGES FLAG</t>
  </si>
  <si>
    <t>yes</t>
  </si>
  <si>
    <t>dms_Defined_Names_Used</t>
  </si>
  <si>
    <t>IF THIS IS AN ABC RIN - make sure the the named range CRY is applied and the named range dms_dollar_nom_UOM is applied</t>
  </si>
  <si>
    <t>IF THIS IS A RESET RIN - make sure the named ranges CRY and dms_dollar_nom_UOM are NOT present in the workbook</t>
  </si>
  <si>
    <t>FOR ABC RINS THAT SPAN MULTIPLE YEARS - make sure MultiYear Flag is set and final year entered as required</t>
  </si>
  <si>
    <t>Full trading name</t>
  </si>
  <si>
    <t>dms_TradingNameFull</t>
  </si>
  <si>
    <t>Trading name</t>
  </si>
  <si>
    <t>Selected here</t>
  </si>
  <si>
    <t>Model / RIN</t>
  </si>
  <si>
    <t>dms_Model</t>
  </si>
  <si>
    <r>
      <t xml:space="preserve">Read from </t>
    </r>
    <r>
      <rPr>
        <i/>
        <sz val="11"/>
        <color theme="1"/>
        <rFont val="Calibri"/>
        <family val="2"/>
        <scheme val="minor"/>
      </rPr>
      <t>Business &amp; other details</t>
    </r>
  </si>
  <si>
    <t>dms_Source</t>
  </si>
  <si>
    <t>Data quality</t>
  </si>
  <si>
    <t>For DB purposes this is always Consoldiated</t>
  </si>
  <si>
    <t>Data status</t>
  </si>
  <si>
    <t>For DB purposes this is always Public</t>
  </si>
  <si>
    <t>Amendment reason</t>
  </si>
  <si>
    <t>dms_AmendmentReason</t>
  </si>
  <si>
    <t>Submission date</t>
  </si>
  <si>
    <t>dms_SubmissionDate</t>
  </si>
  <si>
    <t>Redundant</t>
  </si>
  <si>
    <t>EBSS - First application of scheme in forthcoming period?</t>
  </si>
  <si>
    <t>No</t>
  </si>
  <si>
    <t>Pre-populated from lookup table</t>
  </si>
  <si>
    <t>Data ingestion data quality</t>
  </si>
  <si>
    <t>dms_DataQuality</t>
  </si>
  <si>
    <t>Always Consolidated</t>
  </si>
  <si>
    <t>dms_Sector</t>
  </si>
  <si>
    <t>=INDEX(dms_Sector_List,MATCH(dms_TradingName,dms_TradingName_List))</t>
  </si>
  <si>
    <t>dms_Segment</t>
  </si>
  <si>
    <t>=INDEX(dms_Segment_List,MATCH(dms_TradingName,dms_TradingName_List))</t>
  </si>
  <si>
    <t>Regulatory Year Ending</t>
  </si>
  <si>
    <t>dms_RYE</t>
  </si>
  <si>
    <t>=IF(dms_MultiYear_Flag=1,LEFT(dms_Specified_FinalYear,2)&amp;RIGHT(dms_Specified_FinalYear,2),dms_RYE_result)</t>
  </si>
  <si>
    <t>Reporting Period Type</t>
  </si>
  <si>
    <t>dms_RPT</t>
  </si>
  <si>
    <t>=INDEX(dms_RPT_List,MATCH(dms_TradingName,dms_TradingName_List))</t>
  </si>
  <si>
    <t>EB/CA Unit of Measure for Monetary Values</t>
  </si>
  <si>
    <t>dms_dollar_nom_UOM</t>
  </si>
  <si>
    <t>Security Classification</t>
  </si>
  <si>
    <t>dms_Classification</t>
  </si>
  <si>
    <t>Always Public</t>
  </si>
  <si>
    <t>Jurisdiction</t>
  </si>
  <si>
    <t>dms_Jurisdiction</t>
  </si>
  <si>
    <t>=INDEX(dms_JurisdictionList,MATCH(dms_TradingName,dms_TradingName_List))</t>
  </si>
  <si>
    <t>Relevant for PTRM, RFMs and Reset RINS</t>
  </si>
  <si>
    <t>$ REAL REFERENCES</t>
  </si>
  <si>
    <t xml:space="preserve">Does the named range CRY exist in this file? </t>
  </si>
  <si>
    <t>CRY-1  (last full calendar year before CRY)</t>
  </si>
  <si>
    <t>dms_Cal_Year_B4_CRY</t>
  </si>
  <si>
    <t>'=IF(dms_RPT="financial",VALUE(LEFT(dms_SingleYear_FinalYear_Result,4)),VALUE(LEFT(dms_SingleYear_FinalYear_Result,4)-1))</t>
  </si>
  <si>
    <t>Dollar $ real month</t>
  </si>
  <si>
    <t>dms_RPTMonth</t>
  </si>
  <si>
    <t>=INDEX(dms_RPTMonth_List,MATCH(dms_TradingName,dms_TradingName_List))</t>
  </si>
  <si>
    <t>Dollar $ real  (the last month before the FRCP_y1)</t>
  </si>
  <si>
    <t>dms_DollarReal</t>
  </si>
  <si>
    <t>=IF(dms_Model="RFM",dms_DollarReal_Prev, IF(dms_SingleYearModel="yes",CONCATENATE(dms_RPTMonth)&amp;" "&amp;VALUE((LEFT(dms_CRY_start_year,2)&amp;RIGHT(dms_CRY_start_year,2))),CONCATENATE(dms_RPTMonth)&amp;" "&amp;dms_DollarReal_year))</t>
  </si>
  <si>
    <t>Dollar $ real previous year (PRCP_y5)</t>
  </si>
  <si>
    <t>dms_DollarReal_Prev</t>
  </si>
  <si>
    <t>=IF(SUM(dms_SingleYear_Model)&gt;0,CONCATENATE(dms_RPTMonth)&amp;" "&amp;VALUE(((LEFT(CRY,2))&amp;RIGHT(CRY,2))-1),CONCATENATE(dms_RPTMonth)&amp;" "&amp;VALUE(((LEFT(dms_CRCP_FirstYear_Result,2)&amp;RIGHT(dms_CRCP_FirstYear_Result,2))))-1)</t>
  </si>
  <si>
    <t>PTRM/ RFMs</t>
  </si>
  <si>
    <t>Form of control</t>
  </si>
  <si>
    <t>dms_FormControl</t>
  </si>
  <si>
    <t>=INDEX(dms_FormControl_List,MATCH(dms_TradingName,dms_TradingName_List))</t>
  </si>
  <si>
    <t>All potential values for Regulatory Years or RYEs as calculated</t>
  </si>
  <si>
    <t>This block works out the various RYE's for ALL RIN types and MODELS</t>
  </si>
  <si>
    <t>dms_start_year</t>
  </si>
  <si>
    <t>=FRCP_y1</t>
  </si>
  <si>
    <r>
      <rPr>
        <b/>
        <sz val="11"/>
        <color theme="1"/>
        <rFont val="Calibri"/>
        <family val="2"/>
        <scheme val="minor"/>
      </rPr>
      <t>FRCP_y1</t>
    </r>
    <r>
      <rPr>
        <sz val="11"/>
        <color theme="1"/>
        <rFont val="Calibri"/>
        <family val="2"/>
        <scheme val="minor"/>
      </rPr>
      <t xml:space="preserve"> from cover sheet</t>
    </r>
  </si>
  <si>
    <t>dms_CRY_start_year</t>
  </si>
  <si>
    <t>=IFERROR(CRY,CRCP_y4)</t>
  </si>
  <si>
    <t>dms_CRY_start_row</t>
  </si>
  <si>
    <t>=IFERROR(MATCH(dms_CRY_start_year,INDIRECT(dms_RPT),0),0)</t>
  </si>
  <si>
    <t>dms_FRCP_start_row</t>
  </si>
  <si>
    <t>=MATCH(dms_start_year,INDIRECT(dms_RPT),0)</t>
  </si>
  <si>
    <r>
      <t xml:space="preserve">Uses </t>
    </r>
    <r>
      <rPr>
        <b/>
        <sz val="11"/>
        <color theme="1"/>
        <rFont val="Calibri"/>
        <family val="2"/>
        <scheme val="minor"/>
      </rPr>
      <t>FRCP_y1</t>
    </r>
    <r>
      <rPr>
        <sz val="11"/>
        <color theme="1"/>
        <rFont val="Calibri"/>
        <family val="2"/>
        <scheme val="minor"/>
      </rPr>
      <t xml:space="preserve"> as a start reference</t>
    </r>
  </si>
  <si>
    <t>dms_CRCP_start_row</t>
  </si>
  <si>
    <t>=dms_FRCP_start_row-dms_CRCPlength_Num</t>
  </si>
  <si>
    <r>
      <t xml:space="preserve">Uses the value in </t>
    </r>
    <r>
      <rPr>
        <b/>
        <sz val="11"/>
        <color theme="1"/>
        <rFont val="Calibri"/>
        <family val="2"/>
        <scheme val="minor"/>
      </rPr>
      <t>dms_CRCPlength_Num</t>
    </r>
  </si>
  <si>
    <t>dms_PRCP_start_row</t>
  </si>
  <si>
    <t>=dms_FRCP_start_row-dms_CRCPlength_Num-dms_PRCPlength_Num</t>
  </si>
  <si>
    <r>
      <t xml:space="preserve">Uses the value in </t>
    </r>
    <r>
      <rPr>
        <b/>
        <sz val="11"/>
        <color theme="1"/>
        <rFont val="Calibri"/>
        <family val="2"/>
        <scheme val="minor"/>
      </rPr>
      <t>dms_CRCPlength_Num</t>
    </r>
    <r>
      <rPr>
        <sz val="11"/>
        <color theme="1"/>
        <rFont val="Calibri"/>
        <family val="2"/>
        <scheme val="minor"/>
      </rPr>
      <t xml:space="preserve"> and </t>
    </r>
    <r>
      <rPr>
        <b/>
        <sz val="11"/>
        <color theme="1"/>
        <rFont val="Calibri"/>
        <family val="2"/>
        <scheme val="minor"/>
      </rPr>
      <t>dms_PRCPlength_Num</t>
    </r>
  </si>
  <si>
    <t>dms_RYE_start_row</t>
  </si>
  <si>
    <t>=dms_FRCP_start_row+(dms_FRCPlength_Num-1)</t>
  </si>
  <si>
    <r>
      <t xml:space="preserve">Uses the value in </t>
    </r>
    <r>
      <rPr>
        <b/>
        <sz val="11"/>
        <color theme="1"/>
        <rFont val="Calibri"/>
        <family val="2"/>
        <scheme val="minor"/>
      </rPr>
      <t>dms_FRCPlength_Num-1</t>
    </r>
  </si>
  <si>
    <t>FRCP_start_year</t>
  </si>
  <si>
    <t>=INDEX(INDIRECT(dms_RPT),dms_FRCP_start_row)</t>
  </si>
  <si>
    <t>Converts the FRCP start row to display the year</t>
  </si>
  <si>
    <t>CRCP_start_year</t>
  </si>
  <si>
    <t>=INDEX(INDIRECT(dms_RPT),dms_CRCP_start_row)</t>
  </si>
  <si>
    <t>Converts the CRCP start row to display the year</t>
  </si>
  <si>
    <t>PRCP_start_year</t>
  </si>
  <si>
    <t>=INDEX(INDIRECT(dms_RPT),dms_PRCP_start_row)</t>
  </si>
  <si>
    <t>Converts the PRCP start row to display the year</t>
  </si>
  <si>
    <t>FRCP_final_year</t>
  </si>
  <si>
    <t>=INDEX(INDIRECT(dms_RPT),dms_FRCP_start_row+dms_FRCPlength_Num-1)</t>
  </si>
  <si>
    <t>Finds the FRCP final year</t>
  </si>
  <si>
    <t>CRCP_final_year</t>
  </si>
  <si>
    <t>=INDEX(INDIRECT(dms_RPT),dms_CRCP_start_row+dms_CRCPlength_Num-1)</t>
  </si>
  <si>
    <t>Finds the CRCP final year</t>
  </si>
  <si>
    <t>PRCP_final_year</t>
  </si>
  <si>
    <t>=INDEX(INDIRECT(dms_RPT),dms_PRCP_start_row+dms_FRCPlength_Num-1)</t>
  </si>
  <si>
    <t>Finds the PRCP final year</t>
  </si>
  <si>
    <t>dms_Reset_final_year</t>
  </si>
  <si>
    <t>=INDEX(INDIRECT(dms_RPT),dms_RYE_start_row)</t>
  </si>
  <si>
    <t>For Resets and PTRM/RFMs (same as FRCP_final_year)</t>
  </si>
  <si>
    <t>dms_SpecifiedYear_final_year</t>
  </si>
  <si>
    <t>=FRY</t>
  </si>
  <si>
    <r>
      <rPr>
        <b/>
        <sz val="11"/>
        <color theme="1"/>
        <rFont val="Calibri"/>
        <family val="2"/>
        <scheme val="minor"/>
      </rPr>
      <t xml:space="preserve">FRY </t>
    </r>
    <r>
      <rPr>
        <sz val="11"/>
        <color theme="1"/>
        <rFont val="Calibri"/>
        <family val="2"/>
        <scheme val="minor"/>
      </rPr>
      <t>from cover sheet</t>
    </r>
  </si>
  <si>
    <t>dms_DollarReal_year</t>
  </si>
  <si>
    <t>=LEFT(CRCP_final_year,2)&amp;RIGHT(CRCP_final_year,2)</t>
  </si>
  <si>
    <r>
      <t xml:space="preserve">Uses the value in </t>
    </r>
    <r>
      <rPr>
        <b/>
        <sz val="11"/>
        <color theme="1"/>
        <rFont val="Calibri"/>
        <family val="2"/>
        <scheme val="minor"/>
      </rPr>
      <t>CRCP_final_year</t>
    </r>
  </si>
  <si>
    <t>dms_Previous_DollarReal_year</t>
  </si>
  <si>
    <t>=LEFT(PRCP_final_year,2)&amp;RIGHT(PRCP_final_year,2)</t>
  </si>
  <si>
    <r>
      <t>Uses the value in P</t>
    </r>
    <r>
      <rPr>
        <b/>
        <sz val="11"/>
        <color theme="1"/>
        <rFont val="Calibri"/>
        <family val="2"/>
        <scheme val="minor"/>
      </rPr>
      <t>RCP_final_year</t>
    </r>
  </si>
  <si>
    <t>dms_CRY_RYE</t>
  </si>
  <si>
    <t>=IFERROR(LEFT(CRY,2)&amp;RIGHT(CRY,2),0)</t>
  </si>
  <si>
    <t>For ABC single year RINS</t>
  </si>
  <si>
    <t>dms_Reset_RYE</t>
  </si>
  <si>
    <t>=IF(dms_Model_Span&gt;1,IF(dms_Model="RFM",(LEFT(dms_DollarReal_year,2)&amp;RIGHT(dms_DollarReal_year,2)),(LEFT(dms_Reset_final_year,2)&amp;RIGHT(dms_Reset_final_year,2))),0)</t>
  </si>
  <si>
    <r>
      <t xml:space="preserve">If model span &gt; 1 then uses </t>
    </r>
    <r>
      <rPr>
        <b/>
        <sz val="11"/>
        <color theme="1"/>
        <rFont val="Calibri"/>
        <family val="2"/>
        <scheme val="minor"/>
      </rPr>
      <t xml:space="preserve">dms_Reset_RYE </t>
    </r>
    <r>
      <rPr>
        <sz val="11"/>
        <color theme="1"/>
        <rFont val="Calibri"/>
        <family val="2"/>
        <scheme val="minor"/>
      </rPr>
      <t>otherwise it's a multi year ABC and uses</t>
    </r>
    <r>
      <rPr>
        <b/>
        <sz val="11"/>
        <color theme="1"/>
        <rFont val="Calibri"/>
        <family val="2"/>
        <scheme val="minor"/>
      </rPr>
      <t xml:space="preserve"> dms_Specified_RYE</t>
    </r>
  </si>
  <si>
    <t>dms_Specified_RYE</t>
  </si>
  <si>
    <t>=IF(dms_MultiYear_ResponseFlag="Yes",(LEFT(dms_Specified_FinalYear,2)&amp;RIGHT(dms_Specified_FinalYear,2)),0)</t>
  </si>
  <si>
    <r>
      <t xml:space="preserve">If multi year ABC - uses </t>
    </r>
    <r>
      <rPr>
        <b/>
        <sz val="11"/>
        <color theme="1"/>
        <rFont val="Calibri"/>
        <family val="2"/>
        <scheme val="minor"/>
      </rPr>
      <t>dms_Specified_FinalYear</t>
    </r>
  </si>
  <si>
    <t>dms_Model_Span</t>
  </si>
  <si>
    <t>=INDEX(dms_Model_Span_List,MATCH(dms_Model,dms_Model_List))</t>
  </si>
  <si>
    <t>A result of 5 is used to signify that it is more than 1 year span</t>
  </si>
  <si>
    <t>dms_RYE_result</t>
  </si>
  <si>
    <t>=IF(dms_MultiYear_ResponseFlag="yes",dms_Specified_RYE,(IF(dms_Model_Span&gt;1,dms_Reset_RYE,dms_CRY_RYE)))</t>
  </si>
  <si>
    <r>
      <t xml:space="preserve">Nested IF - feeds into </t>
    </r>
    <r>
      <rPr>
        <b/>
        <sz val="11"/>
        <color theme="1"/>
        <rFont val="Calibri"/>
        <family val="2"/>
        <scheme val="minor"/>
      </rPr>
      <t>dms_RYE</t>
    </r>
  </si>
  <si>
    <t>dms_Reset_Span</t>
  </si>
  <si>
    <t>=IF(dms_Reset_RYE&gt;0,CONCATENATE(FRCP_y1," to ",FRCP_final_year),0)</t>
  </si>
  <si>
    <t>Reset span of years as text</t>
  </si>
  <si>
    <t>dms_SpecifiedYear_Span</t>
  </si>
  <si>
    <t>=IF(dms_Specified_RYE&gt;0,CONCATENATE(CRY," to ",dms_Specified_FinalYear),0)</t>
  </si>
  <si>
    <t>Multi year ABC span of years as text</t>
  </si>
  <si>
    <t>dms_Header_Span</t>
  </si>
  <si>
    <t>2005-06 to 2021-22</t>
  </si>
  <si>
    <t>=IF(dms_MultiYear_Flag=1,dms_SpecifiedYear_Span,IF(dms_Model_Span&gt;1,dms_Reset_Span,CRY))</t>
  </si>
  <si>
    <r>
      <t xml:space="preserve">NESTED IF - for </t>
    </r>
    <r>
      <rPr>
        <b/>
        <sz val="11"/>
        <color theme="1"/>
        <rFont val="Calibri"/>
        <family val="2"/>
        <scheme val="minor"/>
      </rPr>
      <t>Sheet Headers</t>
    </r>
  </si>
  <si>
    <t>ABC RINS THAT SPAN MULTIPLE YEARS</t>
  </si>
  <si>
    <t>This is a multi year ABC RIN?</t>
  </si>
  <si>
    <t>Yes</t>
  </si>
  <si>
    <t>dms_MultiYear_ResponseFlag</t>
  </si>
  <si>
    <t>dms_MultiYear_Flag</t>
  </si>
  <si>
    <t>This is set from the answer provided above</t>
  </si>
  <si>
    <t>dms_Specified_FinalYear</t>
  </si>
  <si>
    <t>The result here is returned to dms_CRCP_FinalYear_Result if response to Q in C73 is "yes" and dms_MultiYear_Flag is set to 1</t>
  </si>
  <si>
    <t xml:space="preserve"> Start year for 5.2 in Multi year ABC RINS</t>
  </si>
  <si>
    <t>dms_0502_Inst_Year</t>
  </si>
  <si>
    <t>=IF(dms_MultiYear_Flag=1,FRY,CRY)</t>
  </si>
  <si>
    <t>For single year RINS this is CRY - multi year RINS need to start a the end of the span of years (ie. FRY)</t>
  </si>
  <si>
    <t>WHAT IS THE RYE?</t>
  </si>
  <si>
    <t>Reg Period Lengths</t>
  </si>
  <si>
    <t>PRCP length in years</t>
  </si>
  <si>
    <t>dms_PRCPlength_Num</t>
  </si>
  <si>
    <t>=INDEX(dms_PRCPlength_List,MATCH(dms_TradingName,dms_TradingName_List))</t>
  </si>
  <si>
    <t>CRCP length in years</t>
  </si>
  <si>
    <t>dms_CRCPlength_Num</t>
  </si>
  <si>
    <t>=INDEX(dms_CRCPlength_List,MATCH(dms_TradingName,dms_TradingName_List))</t>
  </si>
  <si>
    <t>FRCP length in years</t>
  </si>
  <si>
    <t>dms_FRCPlength_Num</t>
  </si>
  <si>
    <t>=INDEX(dms_FRCPlength_List,MATCH(dms_TradingName,dms_TradingName_List))</t>
  </si>
  <si>
    <t>Single year RIN?</t>
  </si>
  <si>
    <t>Single Year ABC RIN ?</t>
  </si>
  <si>
    <t>dms_EB</t>
  </si>
  <si>
    <t>dms_CA</t>
  </si>
  <si>
    <t>=dms_SingleYear_Model</t>
  </si>
  <si>
    <t>dms_ARR</t>
  </si>
  <si>
    <t>Is this a single Year ABC RIN?</t>
  </si>
  <si>
    <t>dms_SingleYearModel</t>
  </si>
  <si>
    <t>=IF(SUM(dms_SingleYear_Model)=1,"yes","no")</t>
  </si>
  <si>
    <t>Single Year Final Year Result</t>
  </si>
  <si>
    <t>dms_SingleYear_FinalYear_Result</t>
  </si>
  <si>
    <t>=IFERROR(IF(SUM(dms_SingleYear_Model)&lt;&gt;0,(INDIRECT(dms_SingleYear_FinalYear_Ref)),"not a single year RIN"),"CRY not present")</t>
  </si>
  <si>
    <t>Multi year RIN?</t>
  </si>
  <si>
    <t>Multi Year Reset/Model?</t>
  </si>
  <si>
    <t>Final year result for Reset/Model</t>
  </si>
  <si>
    <t>dms_MultiYear_FinalYear_Result</t>
  </si>
  <si>
    <t>dms_CRCP_FinalYear_Result</t>
  </si>
  <si>
    <t>Multi Year ABC RIN?</t>
  </si>
  <si>
    <t>dms_MultiYear_ABC_RIN</t>
  </si>
  <si>
    <t>Final year result for ABC multi year</t>
  </si>
  <si>
    <t>EB RINS</t>
  </si>
  <si>
    <t>Calendar Year for table 3.6 data</t>
  </si>
  <si>
    <t>dms_0306_Year</t>
  </si>
  <si>
    <t>=IF(dms_Segment="Transmission",dms_Cal_Year_B4_CRY,CRY)</t>
  </si>
  <si>
    <t>CA RINS</t>
  </si>
  <si>
    <t>Find how many rows in tables 6.3 sustained interruptions?</t>
  </si>
  <si>
    <t>dms_060301_MaxRows only returns a valid value when cover sheet is attached to a CA file</t>
  </si>
  <si>
    <t>=IF(dms_Model&lt;&gt;"CA","not a CA","Is a CA")</t>
  </si>
  <si>
    <t>dms_060301_Avg_Duration_Sustained_Int_Values present?</t>
  </si>
  <si>
    <t>dms_060301_checkvalue</t>
  </si>
  <si>
    <t>=IFERROR(IF(INDEX(dms_060301_Avg_Duration_Sustained_Int_Values,1,1)&lt;&gt;"","yes","no"),"no")</t>
  </si>
  <si>
    <t>=IF(AND(dms_Model="CA",(dms_060301_checkvalue="no")),"error - NR not present","no errors")</t>
  </si>
  <si>
    <t>Table 6.3.1 - last row reference</t>
  </si>
  <si>
    <t>dms_060301_LastRow</t>
  </si>
  <si>
    <t>=IFERROR(IF(dms_Model="CA",LOOKUP(2,1/(dms_060301_Avg_Duration_Sustained_Int_Values&lt;&gt;""),(ROW(dms_060301_Avg_Duration_Sustained_Int_Values))),"not a CA"),"6.3 not present")</t>
  </si>
  <si>
    <t>Table 6.3.1 - max number rows</t>
  </si>
  <si>
    <t>dms_060301_MaxRows</t>
  </si>
  <si>
    <t>=IFERROR(IF(dms_Model="CA",(dms_060301_LastRow-15),"not a CA"),"error")</t>
  </si>
  <si>
    <t>Table 6.6.3 - Public lighting repair - no. business days</t>
  </si>
  <si>
    <t>dms_663</t>
  </si>
  <si>
    <t>=INDEX(dms_663_List,MATCH(dms_TradingName,dms_TradingName_List))</t>
  </si>
  <si>
    <t>ARR or RESET RINS</t>
  </si>
  <si>
    <t>How many rows in tables 6.1 or 6.7?  (leap year?)</t>
  </si>
  <si>
    <r>
      <t xml:space="preserve">insert </t>
    </r>
    <r>
      <rPr>
        <i/>
        <u/>
        <sz val="10"/>
        <color theme="0" tint="-0.499984740745262"/>
        <rFont val="Arial"/>
        <family val="2"/>
      </rPr>
      <t>dms_LeapYear</t>
    </r>
    <r>
      <rPr>
        <i/>
        <sz val="10"/>
        <color theme="0" tint="-0.499984740745262"/>
        <rFont val="Arial"/>
        <family val="2"/>
      </rPr>
      <t xml:space="preserve"> NR if required</t>
    </r>
  </si>
  <si>
    <t>'dms_LeapYear is used to determine dms_060701_Max_Rows BUT it is only found on worksheet 6.1 or 6.7 and the date value in the cell is used to determine whether it is a leap year</t>
  </si>
  <si>
    <t>Is dms_LeapYear named range present?</t>
  </si>
  <si>
    <t>Table 6.7.1 - includes a leap year?</t>
  </si>
  <si>
    <t>dms_LeapYear_Result</t>
  </si>
  <si>
    <t>=IFERROR(IF(MONTH(DATE(YEAR(dms_LeapYear),2,29))=2,"is a leap year","not a leap year"),"dms_LeapYear not present")</t>
  </si>
  <si>
    <t>MaxRows if Reset and leap year</t>
  </si>
  <si>
    <t>dms_060701_Reset_MaxRows</t>
  </si>
  <si>
    <t>=IF(dms_LeapYear_Result="is a leap year",1827,1826)</t>
  </si>
  <si>
    <t>number of days present in Reset RIN table</t>
  </si>
  <si>
    <t>MaxRows if ARR and leap year</t>
  </si>
  <si>
    <t>dms_060701_ARR_MaxRows</t>
  </si>
  <si>
    <t>=IF(dms_LeapYear_Result="is a leap year",366,365)</t>
  </si>
  <si>
    <t>number of days present in ARR RIN table</t>
  </si>
  <si>
    <t>Table 6.7.1 - Max Rows (leap year/ non leap year)</t>
  </si>
  <si>
    <t>dms_060701_MaxRows</t>
  </si>
  <si>
    <t>=IF(dms_Model="ARR",dms_060701_ARR_MaxRows,IF(dms_Model="Reset",dms_060701_Reset_MaxRows,"not a relevant RIN type"))</t>
  </si>
  <si>
    <t>How many columns in 6.7?   (4 or 5 feeder categories)</t>
  </si>
  <si>
    <t>Table 6.7.1 - Last column (# of feeder categories &gt; 4)</t>
  </si>
  <si>
    <t>dms_060701_MaxCols</t>
  </si>
  <si>
    <t>=IF(dms_FifthFeeder_flag_NSP="NO",8,10)</t>
  </si>
  <si>
    <t>Table 6.7.1 - Number of offset rows</t>
  </si>
  <si>
    <t>dms_060701_OffsetRows</t>
  </si>
  <si>
    <t>=IF(dms_Model="ARR",15,9)</t>
  </si>
  <si>
    <t>Start date for telephone answering in 6.1 or 6.7?</t>
  </si>
  <si>
    <r>
      <t>Using</t>
    </r>
    <r>
      <rPr>
        <i/>
        <sz val="10"/>
        <color theme="4" tint="-0.499984740745262"/>
        <rFont val="Arial"/>
        <family val="2"/>
      </rPr>
      <t xml:space="preserve"> 060101</t>
    </r>
    <r>
      <rPr>
        <sz val="10"/>
        <color theme="4" tint="-0.499984740745262"/>
        <rFont val="Arial"/>
        <family val="2"/>
      </rPr>
      <t xml:space="preserve"> as naming standard not 060701 for start dates</t>
    </r>
  </si>
  <si>
    <t>Table 6.1.1 and 6.7.1 - Start Date as Text</t>
  </si>
  <si>
    <t>1-Jul-2005</t>
  </si>
  <si>
    <t>=IF(SUM(dms_SingleYear_Model)&gt;1,(CONCATENATE(IF(LEN(CRY)=4,"1-Jan-","1-Jul-"),LEFT(CRY,4))),(CONCATENATE(IF(LEN(CRCP_y4)=4,"1-Jan-","1-Jul-"),LEFT(CRCP_y4,4))))</t>
  </si>
  <si>
    <t>Table 6.1.1 and 6.7.1 - Start Date as Date Value</t>
  </si>
  <si>
    <t>dms_060101_StartDateVal</t>
  </si>
  <si>
    <t>=DATEVALUE(dms_060701_StartDateTxt)</t>
  </si>
  <si>
    <t>ARRs</t>
  </si>
  <si>
    <t>How many rows in table 6.8?</t>
  </si>
  <si>
    <t>insert dms_060801_StartCell NR if required</t>
  </si>
  <si>
    <r>
      <t xml:space="preserve">dms_060801_StartCell </t>
    </r>
    <r>
      <rPr>
        <i/>
        <sz val="10"/>
        <color theme="0" tint="-0.499984740745262"/>
        <rFont val="Arial"/>
        <family val="2"/>
      </rPr>
      <t>is only found on worksheet 6.8 and is used to determine the starting date for the date range</t>
    </r>
  </si>
  <si>
    <t>Is dms_060801_StartCell named range present?</t>
  </si>
  <si>
    <t>Must be present for ARRs</t>
  </si>
  <si>
    <t>=IFERROR(IF((ROW(dms_060801_StartCell)-1)=1,"yes","yes"),"no")</t>
  </si>
  <si>
    <t>Table 6.8 - Number of offset rows</t>
  </si>
  <si>
    <t>dms_0608_OffsetRows</t>
  </si>
  <si>
    <t>=IFERROR(IF(dms_Model="ARR",(ROW(dms_060801_StartCell)-1),"not an ARR"),"6.8 error")</t>
  </si>
  <si>
    <t>Table 6.8 - Last row</t>
  </si>
  <si>
    <t>dms_0608_LastRow</t>
  </si>
  <si>
    <t>=IFERROR(IF(dms_060801_StartCell&lt;&gt;"",IF(dms_Model="ARR",(LOOKUP(2,1/(dms_060801_01_Values&lt;&gt;""),(ROW(dms_060801_01_Values)))),"not an ARR"),0),"0")</t>
  </si>
  <si>
    <t>Table 6.8 - MaxRows</t>
  </si>
  <si>
    <t>dms_060801_MaxRows</t>
  </si>
  <si>
    <t>=IFERROR(IF(dms_Model="ARR",(MAX(0,dms_0608_LastRow-dms_0608_OffsetRows)),"not an ARR"),"0")</t>
  </si>
  <si>
    <t>TNSP RESET RINS</t>
  </si>
  <si>
    <t>Table 7.9.4 only appears in TNSPs Reset RIN</t>
  </si>
  <si>
    <t>Table 7.9.4 - first year</t>
  </si>
  <si>
    <t>2016</t>
  </si>
  <si>
    <t>dms_070904_Start_Year</t>
  </si>
  <si>
    <t>=LEFT(PRCP_y3,4)</t>
  </si>
  <si>
    <t>MISC</t>
  </si>
  <si>
    <t>Public lighting NSP?</t>
  </si>
  <si>
    <t>dms_Public_Lighting</t>
  </si>
  <si>
    <t>=INDEX(dms_Public_Lighting_List,MATCH(dms_TradingName,dms_TradingName_List))</t>
  </si>
  <si>
    <t>CBD Feeder for this business</t>
  </si>
  <si>
    <t>dms_CBD_flag_NSP</t>
  </si>
  <si>
    <t>Urban Feeder for this business</t>
  </si>
  <si>
    <t>dms_Urban_flag_NSP</t>
  </si>
  <si>
    <t>Short rural Feeder for this business</t>
  </si>
  <si>
    <t>dms_ShortRural_flag_NSP</t>
  </si>
  <si>
    <t>Long rural Feeder for this business</t>
  </si>
  <si>
    <t>dms_LongRural_flag_NSP</t>
  </si>
  <si>
    <t>Fifth Feeder Category (eg. TasNetworks (D))</t>
  </si>
  <si>
    <t>dms_FifthFeeder_flag_NSP</t>
  </si>
  <si>
    <t>=INDEX(dms_FeederType_5_flag,MATCH(dms_TradingName,dms_TradingName_List))</t>
  </si>
  <si>
    <t>DISCARD FILES</t>
  </si>
  <si>
    <t>discard this record?</t>
  </si>
  <si>
    <t>dms_DISCARD</t>
  </si>
  <si>
    <t>If record is to be discarded from DB set this flag to YES</t>
  </si>
  <si>
    <t>SUBSET FILES</t>
  </si>
  <si>
    <t>Is this Submission File a Subset File</t>
  </si>
  <si>
    <t>dms_Partial</t>
  </si>
  <si>
    <t>REGULATORY YEARS FOR MULTI RYE SUBMISSIONS</t>
  </si>
  <si>
    <t>Multiple RYE flag</t>
  </si>
  <si>
    <t>YES</t>
  </si>
  <si>
    <t>dms_Multi_RYE_flag</t>
  </si>
  <si>
    <t>Manually specify RYE</t>
  </si>
  <si>
    <t>Named ranges to apply</t>
  </si>
  <si>
    <t>dms_RYE_01</t>
  </si>
  <si>
    <t>dms_RYE_02</t>
  </si>
  <si>
    <t>dms_RYE_03</t>
  </si>
  <si>
    <t>dms_RYE_04</t>
  </si>
  <si>
    <t>dms_RYE_05</t>
  </si>
  <si>
    <t>dms_RYE_06</t>
  </si>
  <si>
    <t>dms_RYE_07</t>
  </si>
  <si>
    <t>dms_RYE_08</t>
  </si>
  <si>
    <t>dms_RYE_09</t>
  </si>
  <si>
    <t>dms_RYE_10</t>
  </si>
  <si>
    <t>dms_RYE_11</t>
  </si>
  <si>
    <t>dms_RYE_12</t>
  </si>
  <si>
    <t>dms_RYE_13</t>
  </si>
  <si>
    <t>dms_RYE_14</t>
  </si>
  <si>
    <t>dms_RYE_15</t>
  </si>
  <si>
    <t>dms_RYE_16</t>
  </si>
  <si>
    <t>dms_RYE_17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</si>
</sst>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164" formatCode="_(* #,##0_);_(* \(#,##0\);_(* &quot;-&quot;_);_(@_)"/>
    <numFmt numFmtId="165" formatCode="##\ ###\ ###\ ###\ ##0"/>
    <numFmt numFmtId="166" formatCode="0#\ ####\ ####"/>
    <numFmt numFmtId="167" formatCode="_-* #,##0_-;[Red]\(#,##0\)_-;_-* &quot;-&quot;??_-;_-@_-"/>
    <numFmt numFmtId="168" formatCode="#,##0.000_ ;[Red]\-#,##0.000\ "/>
    <numFmt numFmtId="169" formatCode="_-* #,##0_-;\-* #,##0_-;_-* &quot;-&quot;??_-;_-@_-"/>
    <numFmt numFmtId="170" formatCode="#,##0.00000"/>
    <numFmt numFmtId="171" formatCode="#,##0.0000"/>
    <numFmt numFmtId="172" formatCode="0000"/>
    <numFmt numFmtId="173" formatCode="#,##0.000"/>
    <numFmt numFmtId="174" formatCode="mmmm\ yyyy"/>
  </numFmts>
  <fonts count="127"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6"/>
      <color theme="0"/>
      <name val="Arial"/>
      <family val="2"/>
    </font>
    <font>
      <b/>
      <sz val="20"/>
      <color theme="0"/>
      <name val="Arial"/>
      <family val="2"/>
    </font>
    <font>
      <b/>
      <sz val="14"/>
      <name val="Arial"/>
      <family val="2"/>
    </font>
    <font>
      <sz val="12"/>
      <name val="Arial"/>
      <family val="2"/>
    </font>
    <font>
      <sz val="12"/>
      <color rgb="FFFF0000"/>
      <name val="Arial"/>
      <family val="2"/>
    </font>
    <font>
      <b/>
      <sz val="18"/>
      <color theme="0"/>
      <name val="Arial"/>
      <family val="2"/>
    </font>
    <font>
      <b/>
      <sz val="24"/>
      <color theme="0"/>
      <name val="Arial"/>
      <family val="2"/>
    </font>
    <font>
      <sz val="11"/>
      <color theme="1"/>
      <name val="Arial"/>
      <family val="2"/>
    </font>
    <font>
      <b/>
      <sz val="14"/>
      <color theme="0"/>
      <name val="Arial"/>
      <family val="2"/>
    </font>
    <font>
      <b/>
      <sz val="11"/>
      <color theme="0"/>
      <name val="Arial"/>
      <family val="2"/>
    </font>
    <font>
      <sz val="14"/>
      <color theme="1"/>
      <name val="Arial"/>
      <family val="2"/>
    </font>
    <font>
      <sz val="14"/>
      <color theme="1"/>
      <name val="Calibri"/>
      <family val="2"/>
      <scheme val="minor"/>
    </font>
    <font>
      <b/>
      <sz val="10"/>
      <color theme="0"/>
      <name val="Arial"/>
      <family val="2"/>
    </font>
    <font>
      <sz val="12"/>
      <color theme="0"/>
      <name val="Arial"/>
      <family val="2"/>
    </font>
    <font>
      <sz val="11"/>
      <color theme="0"/>
      <name val="Arial"/>
      <family val="2"/>
    </font>
    <font>
      <sz val="11"/>
      <color rgb="FFFF0000"/>
      <name val="Arial"/>
      <family val="2"/>
    </font>
    <font>
      <b/>
      <sz val="12"/>
      <color theme="0"/>
      <name val="Arial"/>
      <family val="2"/>
    </font>
    <font>
      <b/>
      <sz val="12"/>
      <name val="Arial"/>
      <family val="2"/>
    </font>
    <font>
      <b/>
      <sz val="11"/>
      <color theme="1"/>
      <name val="Arial"/>
      <family val="2"/>
    </font>
    <font>
      <b/>
      <sz val="14"/>
      <color theme="4" tint="-0.499984740745262"/>
      <name val="Arial"/>
      <family val="2"/>
    </font>
    <font>
      <b/>
      <sz val="11"/>
      <color theme="4" tint="-0.499984740745262"/>
      <name val="Arial"/>
      <family val="2"/>
    </font>
    <font>
      <b/>
      <sz val="11"/>
      <color rgb="FFFF0000"/>
      <name val="Arial"/>
      <family val="2"/>
    </font>
    <font>
      <b/>
      <sz val="12"/>
      <color theme="4" tint="-0.499984740745262"/>
      <name val="Arial"/>
      <family val="2"/>
    </font>
    <font>
      <i/>
      <sz val="11"/>
      <color theme="0"/>
      <name val="Arial"/>
      <family val="2"/>
    </font>
    <font>
      <sz val="20"/>
      <color theme="8" tint="-0.249977111117893"/>
      <name val="Calibri"/>
      <family val="2"/>
      <scheme val="minor"/>
    </font>
    <font>
      <sz val="10"/>
      <name val="Arial"/>
      <family val="2"/>
    </font>
    <font>
      <b/>
      <sz val="11"/>
      <color theme="3" tint="0.39994506668294322"/>
      <name val="Calibri"/>
      <family val="2"/>
      <scheme val="minor"/>
    </font>
    <font>
      <b/>
      <sz val="10"/>
      <name val="Arial"/>
      <family val="2"/>
    </font>
    <font>
      <b/>
      <sz val="10"/>
      <name val="Calibri"/>
      <family val="2"/>
      <scheme val="minor"/>
    </font>
    <font>
      <sz val="11"/>
      <name val="Calibri"/>
      <family val="2"/>
      <scheme val="minor"/>
    </font>
    <font>
      <b/>
      <sz val="10"/>
      <color indexed="8"/>
      <name val="Arial"/>
      <family val="2"/>
    </font>
    <font>
      <b/>
      <sz val="11"/>
      <name val="Calibri"/>
      <family val="2"/>
    </font>
    <font>
      <b/>
      <sz val="36"/>
      <color theme="0"/>
      <name val="Calibri"/>
      <family val="2"/>
      <scheme val="minor"/>
    </font>
    <font>
      <b/>
      <sz val="11"/>
      <color theme="1" tint="0.34998626667073579"/>
      <name val="Calibri"/>
      <family val="2"/>
      <scheme val="minor"/>
    </font>
    <font>
      <sz val="11"/>
      <color theme="1" tint="0.34998626667073579"/>
      <name val="Calibri"/>
      <family val="2"/>
      <scheme val="minor"/>
    </font>
    <font>
      <sz val="10"/>
      <color theme="1" tint="0.34998626667073579"/>
      <name val="Arial"/>
      <family val="2"/>
    </font>
    <font>
      <b/>
      <sz val="11"/>
      <name val="Calibri"/>
      <family val="2"/>
      <scheme val="minor"/>
    </font>
    <font>
      <sz val="11"/>
      <name val="Arial"/>
      <family val="2"/>
    </font>
    <font>
      <sz val="10"/>
      <color theme="1"/>
      <name val="Arial"/>
      <family val="2"/>
    </font>
    <font>
      <sz val="22"/>
      <color theme="0"/>
      <name val="Calibri"/>
      <family val="2"/>
      <scheme val="minor"/>
    </font>
    <font>
      <sz val="26"/>
      <color theme="0"/>
      <name val="Calibri"/>
      <family val="2"/>
      <scheme val="minor"/>
    </font>
    <font>
      <sz val="22"/>
      <color theme="1"/>
      <name val="Calibri"/>
      <family val="2"/>
      <scheme val="minor"/>
    </font>
    <font>
      <i/>
      <sz val="11"/>
      <color theme="1"/>
      <name val="Arial"/>
      <family val="2"/>
    </font>
    <font>
      <sz val="26"/>
      <name val="Calibri"/>
      <family val="2"/>
      <scheme val="minor"/>
    </font>
    <font>
      <sz val="24"/>
      <color theme="0"/>
      <name val="Calibri"/>
      <family val="2"/>
      <scheme val="minor"/>
    </font>
    <font>
      <sz val="11"/>
      <color theme="1"/>
      <name val="Calibri"/>
      <family val="2"/>
    </font>
    <font>
      <sz val="9"/>
      <name val="Arial"/>
      <family val="2"/>
    </font>
    <font>
      <sz val="10"/>
      <color rgb="FF000000"/>
      <name val="Arial"/>
      <family val="2"/>
    </font>
    <font>
      <b/>
      <sz val="22"/>
      <color theme="1"/>
      <name val="Calibri"/>
      <family val="2"/>
      <scheme val="minor"/>
    </font>
    <font>
      <sz val="26"/>
      <color rgb="FFFF0000"/>
      <name val="Calibri"/>
      <family val="2"/>
      <scheme val="minor"/>
    </font>
    <font>
      <b/>
      <sz val="11"/>
      <color theme="3" tint="0.39997558519241921"/>
      <name val="Calibri"/>
      <family val="2"/>
      <scheme val="minor"/>
    </font>
    <font>
      <sz val="10"/>
      <color theme="4"/>
      <name val="Arial"/>
      <family val="2"/>
    </font>
    <font>
      <b/>
      <sz val="11"/>
      <color theme="4"/>
      <name val="Arial"/>
      <family val="2"/>
    </font>
    <font>
      <b/>
      <i/>
      <sz val="10"/>
      <name val="Arial"/>
      <family val="2"/>
    </font>
    <font>
      <i/>
      <sz val="10"/>
      <name val="Arial"/>
      <family val="2"/>
    </font>
    <font>
      <sz val="10"/>
      <color theme="0" tint="-0.499984740745262"/>
      <name val="Arial"/>
      <family val="2"/>
    </font>
    <font>
      <b/>
      <i/>
      <sz val="12"/>
      <name val="Arial"/>
      <family val="2"/>
    </font>
    <font>
      <b/>
      <i/>
      <sz val="11"/>
      <color theme="1"/>
      <name val="Calibri"/>
      <family val="2"/>
      <scheme val="minor"/>
    </font>
    <font>
      <b/>
      <sz val="12"/>
      <color theme="1"/>
      <name val="Calibri"/>
      <family val="2"/>
      <scheme val="minor"/>
    </font>
    <font>
      <b/>
      <sz val="11"/>
      <name val="Arial"/>
      <family val="2"/>
    </font>
    <font>
      <sz val="11"/>
      <color theme="8" tint="-0.249977111117893"/>
      <name val="Arial"/>
      <family val="2"/>
    </font>
    <font>
      <sz val="11"/>
      <color theme="4" tint="-0.249977111117893"/>
      <name val="Calibri"/>
      <family val="2"/>
      <scheme val="minor"/>
    </font>
    <font>
      <b/>
      <sz val="9"/>
      <color rgb="FF000000"/>
      <name val="Tahoma"/>
      <family val="2"/>
    </font>
    <font>
      <sz val="9"/>
      <color rgb="FF000000"/>
      <name val="Tahoma"/>
      <family val="2"/>
    </font>
    <font>
      <sz val="16"/>
      <color rgb="FFFF0000"/>
      <name val="Arial"/>
      <family val="2"/>
    </font>
    <font>
      <sz val="14"/>
      <color rgb="FFFF0000"/>
      <name val="Arial"/>
      <family val="2"/>
    </font>
    <font>
      <sz val="10"/>
      <color theme="5" tint="-0.249977111117893"/>
      <name val="Arial"/>
      <family val="2"/>
    </font>
    <font>
      <b/>
      <sz val="10"/>
      <color rgb="FFFF0000"/>
      <name val="Arial"/>
      <family val="2"/>
    </font>
    <font>
      <b/>
      <sz val="10"/>
      <color theme="1" tint="0.14999847407452621"/>
      <name val="Arial"/>
      <family val="2"/>
    </font>
    <font>
      <i/>
      <sz val="11"/>
      <color theme="1"/>
      <name val="Calibri"/>
      <family val="2"/>
      <scheme val="minor"/>
    </font>
    <font>
      <sz val="10"/>
      <color theme="4" tint="0.59999389629810485"/>
      <name val="Arial"/>
      <family val="2"/>
    </font>
    <font>
      <sz val="10"/>
      <color rgb="FFFF0000"/>
      <name val="Arial"/>
      <family val="2"/>
    </font>
    <font>
      <b/>
      <sz val="14"/>
      <color rgb="FFFF0000"/>
      <name val="Arial"/>
      <family val="2"/>
    </font>
    <font>
      <sz val="10"/>
      <color theme="4" tint="-0.499984740745262"/>
      <name val="Arial"/>
      <family val="2"/>
    </font>
    <font>
      <b/>
      <sz val="11"/>
      <color rgb="FF000000"/>
      <name val="Arial"/>
      <family val="2"/>
    </font>
    <font>
      <sz val="11"/>
      <color rgb="FF000000"/>
      <name val="Arial"/>
      <family val="2"/>
    </font>
    <font>
      <sz val="10"/>
      <color theme="1" tint="0.34998626667073579"/>
      <name val="Calibri"/>
      <family val="2"/>
      <scheme val="minor"/>
    </font>
    <font>
      <b/>
      <sz val="11"/>
      <color rgb="FFFF0000"/>
      <name val="Calibri"/>
      <family val="2"/>
      <scheme val="minor"/>
    </font>
    <font>
      <b/>
      <sz val="10"/>
      <color theme="1"/>
      <name val="Arial"/>
      <family val="2"/>
    </font>
    <font>
      <i/>
      <sz val="10"/>
      <color theme="4" tint="-0.249977111117893"/>
      <name val="Arial"/>
      <family val="2"/>
    </font>
    <font>
      <sz val="10"/>
      <color theme="4" tint="-0.249977111117893"/>
      <name val="Arial"/>
      <family val="2"/>
    </font>
    <font>
      <i/>
      <sz val="10"/>
      <color theme="0" tint="-0.499984740745262"/>
      <name val="Arial"/>
      <family val="2"/>
    </font>
    <font>
      <i/>
      <u/>
      <sz val="10"/>
      <color theme="0" tint="-0.499984740745262"/>
      <name val="Arial"/>
      <family val="2"/>
    </font>
    <font>
      <i/>
      <sz val="10"/>
      <color theme="4" tint="-0.499984740745262"/>
      <name val="Arial"/>
      <family val="2"/>
    </font>
    <font>
      <b/>
      <sz val="10"/>
      <color theme="0" tint="-0.499984740745262"/>
      <name val="Arial"/>
      <family val="2"/>
    </font>
    <font>
      <sz val="11"/>
      <color theme="5" tint="-0.249977111117893"/>
      <name val="Arial"/>
      <family val="2"/>
    </font>
    <font>
      <b/>
      <sz val="10"/>
      <color rgb="FF808080"/>
      <name val="Arial"/>
      <family val="2"/>
    </font>
    <font>
      <sz val="10"/>
      <color rgb="FF808080"/>
      <name val="Arial"/>
      <family val="2"/>
    </font>
    <font>
      <b/>
      <sz val="16"/>
      <color indexed="9"/>
      <name val="Arial"/>
      <family val="2"/>
    </font>
    <font>
      <u/>
      <sz val="11"/>
      <color theme="10"/>
      <name val="Calibri"/>
      <family val="2"/>
      <scheme val="minor"/>
    </font>
    <font>
      <u/>
      <sz val="11"/>
      <color theme="0"/>
      <name val="Calibri"/>
      <family val="2"/>
      <scheme val="minor"/>
    </font>
    <font>
      <b/>
      <sz val="12"/>
      <color theme="0"/>
      <name val="Calibri"/>
      <family val="2"/>
      <scheme val="minor"/>
    </font>
    <font>
      <b/>
      <sz val="14"/>
      <color rgb="FFFFFFFF"/>
      <name val="Calibri"/>
      <family val="2"/>
    </font>
    <font>
      <b/>
      <sz val="14"/>
      <color theme="0"/>
      <name val="Calibri"/>
      <family val="2"/>
      <scheme val="minor"/>
    </font>
    <font>
      <b/>
      <sz val="16"/>
      <color theme="1"/>
      <name val="Arial"/>
      <family val="2"/>
    </font>
    <font>
      <b/>
      <sz val="11"/>
      <color indexed="8"/>
      <name val="Calibri"/>
      <family val="2"/>
    </font>
    <font>
      <b/>
      <sz val="12"/>
      <color indexed="8"/>
      <name val="Calibri"/>
      <family val="2"/>
    </font>
    <font>
      <b/>
      <sz val="14"/>
      <color indexed="8"/>
      <name val="Calibri"/>
      <family val="2"/>
    </font>
    <font>
      <b/>
      <i/>
      <sz val="11"/>
      <color indexed="8"/>
      <name val="Calibri"/>
      <family val="2"/>
    </font>
    <font>
      <u/>
      <sz val="11"/>
      <name val="Calibri"/>
      <family val="2"/>
      <scheme val="minor"/>
    </font>
    <font>
      <sz val="10"/>
      <color theme="1"/>
      <name val="Calibri"/>
      <family val="2"/>
      <scheme val="minor"/>
    </font>
    <font>
      <b/>
      <sz val="10"/>
      <color theme="1"/>
      <name val="Calibri"/>
      <family val="2"/>
      <scheme val="minor"/>
    </font>
    <font>
      <sz val="10"/>
      <color theme="0"/>
      <name val="Calibri"/>
      <family val="2"/>
      <scheme val="minor"/>
    </font>
    <font>
      <i/>
      <sz val="11"/>
      <name val="Calibri"/>
      <family val="2"/>
      <scheme val="minor"/>
    </font>
    <font>
      <b/>
      <sz val="16"/>
      <color rgb="FFFFFFFF"/>
      <name val="Arial"/>
      <family val="2"/>
    </font>
    <font>
      <b/>
      <sz val="12"/>
      <color rgb="FFFF0000"/>
      <name val="Arial"/>
      <family val="2"/>
    </font>
    <font>
      <i/>
      <sz val="11"/>
      <name val="Arial"/>
      <family val="2"/>
    </font>
    <font>
      <b/>
      <i/>
      <sz val="11"/>
      <name val="Arial"/>
      <family val="2"/>
    </font>
    <font>
      <sz val="14"/>
      <name val="Arial"/>
      <family val="2"/>
    </font>
    <font>
      <b/>
      <i/>
      <sz val="14"/>
      <name val="Arial"/>
      <family val="2"/>
    </font>
    <font>
      <b/>
      <sz val="14"/>
      <color indexed="10"/>
      <name val="Arial"/>
      <family val="2"/>
    </font>
    <font>
      <b/>
      <sz val="16"/>
      <name val="Arial"/>
      <family val="2"/>
    </font>
    <font>
      <sz val="11"/>
      <color indexed="18"/>
      <name val="Calibri"/>
      <family val="2"/>
      <scheme val="minor"/>
    </font>
    <font>
      <sz val="12"/>
      <color indexed="18"/>
      <name val="Calibri"/>
      <family val="2"/>
      <scheme val="minor"/>
    </font>
    <font>
      <u/>
      <sz val="10"/>
      <color indexed="12"/>
      <name val="Arial"/>
      <family val="2"/>
    </font>
    <font>
      <sz val="12"/>
      <color theme="0"/>
      <name val="Calibri"/>
      <family val="2"/>
      <scheme val="minor"/>
    </font>
    <font>
      <sz val="11"/>
      <color rgb="FF000000"/>
      <name val="Calibri"/>
      <family val="2"/>
      <scheme val="minor"/>
    </font>
    <font>
      <b/>
      <sz val="12"/>
      <color indexed="18"/>
      <name val="Calibri"/>
      <family val="2"/>
      <scheme val="minor"/>
    </font>
    <font>
      <b/>
      <sz val="16"/>
      <color indexed="18"/>
      <name val="Calibri"/>
      <family val="2"/>
      <scheme val="minor"/>
    </font>
    <font>
      <b/>
      <sz val="9"/>
      <color theme="1"/>
      <name val="Calibri"/>
      <family val="2"/>
      <scheme val="minor"/>
    </font>
    <font>
      <b/>
      <sz val="14"/>
      <color indexed="9"/>
      <name val="Arial"/>
      <family val="2"/>
    </font>
  </fonts>
  <fills count="72">
    <fill>
      <patternFill patternType="none"/>
    </fill>
    <fill>
      <patternFill patternType="gray125"/>
    </fill>
    <fill>
      <patternFill patternType="solid">
        <fgColor theme="1"/>
        <bgColor indexed="64"/>
      </patternFill>
    </fill>
    <fill>
      <patternFill patternType="solid">
        <fgColor theme="0"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rgb="FFFF0000"/>
        <bgColor indexed="64"/>
      </patternFill>
    </fill>
    <fill>
      <patternFill patternType="solid">
        <fgColor theme="4" tint="-0.499984740745262"/>
        <bgColor indexed="64"/>
      </patternFill>
    </fill>
    <fill>
      <patternFill patternType="solid">
        <fgColor rgb="FFFFFFCC"/>
        <bgColor indexed="64"/>
      </patternFill>
    </fill>
    <fill>
      <patternFill patternType="solid">
        <fgColor theme="0" tint="-0.249977111117893"/>
        <bgColor indexed="64"/>
      </patternFill>
    </fill>
    <fill>
      <patternFill patternType="solid">
        <fgColor theme="0" tint="-0.249977111117893"/>
        <bgColor rgb="FF000000"/>
      </patternFill>
    </fill>
    <fill>
      <patternFill patternType="gray125">
        <fgColor theme="3" tint="0.39991454817346722"/>
        <bgColor rgb="FFFFFFCC"/>
      </patternFill>
    </fill>
    <fill>
      <patternFill patternType="solid">
        <fgColor rgb="FF808080"/>
        <bgColor rgb="FF000000"/>
      </patternFill>
    </fill>
    <fill>
      <patternFill patternType="solid">
        <fgColor rgb="FFBFBFBF"/>
        <bgColor rgb="FF000000"/>
      </patternFill>
    </fill>
    <fill>
      <patternFill patternType="solid">
        <fgColor rgb="FFD9D9D9"/>
        <bgColor rgb="FF000000"/>
      </patternFill>
    </fill>
    <fill>
      <patternFill patternType="solid">
        <fgColor rgb="FFEEECE1"/>
        <bgColor rgb="FF000000"/>
      </patternFill>
    </fill>
    <fill>
      <patternFill patternType="solid">
        <fgColor rgb="FFFFFFCC"/>
        <bgColor rgb="FF000000"/>
      </patternFill>
    </fill>
    <fill>
      <patternFill patternType="solid">
        <fgColor rgb="FFFFFF99"/>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6" tint="0.39997558519241921"/>
        <bgColor indexed="64"/>
      </patternFill>
    </fill>
    <fill>
      <patternFill patternType="solid">
        <fgColor theme="6" tint="0.39994506668294322"/>
        <bgColor indexed="64"/>
      </patternFill>
    </fill>
    <fill>
      <patternFill patternType="solid">
        <fgColor theme="6" tint="0.59996337778862885"/>
        <bgColor indexed="64"/>
      </patternFill>
    </fill>
    <fill>
      <patternFill patternType="solid">
        <fgColor theme="3"/>
        <bgColor indexed="64"/>
      </patternFill>
    </fill>
    <fill>
      <patternFill patternType="solid">
        <fgColor theme="7" tint="0.59999389629810485"/>
        <bgColor indexed="64"/>
      </patternFill>
    </fill>
    <fill>
      <patternFill patternType="solid">
        <fgColor theme="2" tint="-0.499984740745262"/>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3" tint="0.59999389629810485"/>
        <bgColor indexed="64"/>
      </patternFill>
    </fill>
    <fill>
      <patternFill patternType="solid">
        <fgColor theme="5" tint="0.59999389629810485"/>
        <bgColor indexed="64"/>
      </patternFill>
    </fill>
    <fill>
      <patternFill patternType="solid">
        <fgColor theme="5" tint="0.59999389629810485"/>
        <bgColor theme="4" tint="0.79998168889431442"/>
      </patternFill>
    </fill>
    <fill>
      <patternFill patternType="solid">
        <fgColor theme="4" tint="0.39997558519241921"/>
        <bgColor theme="4" tint="0.79998168889431442"/>
      </patternFill>
    </fill>
    <fill>
      <patternFill patternType="solid">
        <fgColor theme="6" tint="0.39997558519241921"/>
        <bgColor theme="4" tint="0.79998168889431442"/>
      </patternFill>
    </fill>
    <fill>
      <patternFill patternType="solid">
        <fgColor theme="0" tint="-0.249977111117893"/>
        <bgColor theme="4" tint="0.79998168889431442"/>
      </patternFill>
    </fill>
    <fill>
      <patternFill patternType="solid">
        <fgColor theme="9" tint="0.39997558519241921"/>
        <bgColor indexed="64"/>
      </patternFill>
    </fill>
    <fill>
      <patternFill patternType="solid">
        <fgColor theme="9" tint="0.39997558519241921"/>
        <bgColor theme="4" tint="0.79998168889431442"/>
      </patternFill>
    </fill>
    <fill>
      <patternFill patternType="solid">
        <fgColor theme="5" tint="-0.249977111117893"/>
        <bgColor indexed="64"/>
      </patternFill>
    </fill>
    <fill>
      <patternFill patternType="solid">
        <fgColor theme="6"/>
        <bgColor indexed="64"/>
      </patternFill>
    </fill>
    <fill>
      <patternFill patternType="solid">
        <fgColor theme="6" tint="0.59999389629810485"/>
        <bgColor indexed="64"/>
      </patternFill>
    </fill>
    <fill>
      <patternFill patternType="solid">
        <fgColor theme="0" tint="-0.14999847407452621"/>
        <bgColor rgb="FF000000"/>
      </patternFill>
    </fill>
    <fill>
      <patternFill patternType="solid">
        <fgColor theme="4"/>
        <bgColor indexed="64"/>
      </patternFill>
    </fill>
    <fill>
      <patternFill patternType="solid">
        <fgColor theme="7"/>
        <bgColor indexed="64"/>
      </patternFill>
    </fill>
    <fill>
      <patternFill patternType="solid">
        <fgColor theme="7" tint="0.79998168889431442"/>
        <bgColor indexed="64"/>
      </patternFill>
    </fill>
    <fill>
      <patternFill patternType="solid">
        <fgColor theme="9"/>
        <bgColor indexed="64"/>
      </patternFill>
    </fill>
    <fill>
      <patternFill patternType="solid">
        <fgColor theme="9" tint="0.59999389629810485"/>
        <bgColor indexed="64"/>
      </patternFill>
    </fill>
    <fill>
      <patternFill patternType="solid">
        <fgColor theme="2" tint="-0.249977111117893"/>
        <bgColor indexed="64"/>
      </patternFill>
    </fill>
    <fill>
      <patternFill patternType="solid">
        <fgColor rgb="FFFFFFFF"/>
        <bgColor rgb="FF000000"/>
      </patternFill>
    </fill>
    <fill>
      <patternFill patternType="solid">
        <fgColor theme="2" tint="-9.9978637043366805E-2"/>
        <bgColor indexed="64"/>
      </patternFill>
    </fill>
    <fill>
      <patternFill patternType="solid">
        <fgColor theme="2" tint="-0.749992370372631"/>
        <bgColor indexed="64"/>
      </patternFill>
    </fill>
    <fill>
      <patternFill patternType="solid">
        <fgColor theme="8" tint="0.59999389629810485"/>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4" tint="0.79998168889431442"/>
        <bgColor indexed="64"/>
      </patternFill>
    </fill>
    <fill>
      <patternFill patternType="solid">
        <fgColor rgb="FFFABF8F"/>
        <bgColor rgb="FF000000"/>
      </patternFill>
    </fill>
    <fill>
      <patternFill patternType="solid">
        <fgColor theme="9" tint="0.39997558519241921"/>
        <bgColor rgb="FF000000"/>
      </patternFill>
    </fill>
    <fill>
      <patternFill patternType="solid">
        <fgColor rgb="FFB8CCE4"/>
        <bgColor rgb="FF000000"/>
      </patternFill>
    </fill>
    <fill>
      <patternFill patternType="solid">
        <fgColor indexed="8"/>
        <bgColor indexed="64"/>
      </patternFill>
    </fill>
    <fill>
      <patternFill patternType="solid">
        <fgColor indexed="9"/>
        <bgColor indexed="64"/>
      </patternFill>
    </fill>
    <fill>
      <patternFill patternType="solid">
        <fgColor rgb="FF31869B"/>
        <bgColor rgb="FF000000"/>
      </patternFill>
    </fill>
    <fill>
      <patternFill patternType="solid">
        <fgColor rgb="FF92CDDC"/>
        <bgColor rgb="FF000000"/>
      </patternFill>
    </fill>
    <fill>
      <patternFill patternType="solid">
        <fgColor theme="0" tint="-0.24994659260841701"/>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indexed="27"/>
        <bgColor indexed="64"/>
      </patternFill>
    </fill>
    <fill>
      <patternFill patternType="solid">
        <fgColor theme="4" tint="0.79998168889431442"/>
        <bgColor rgb="FF000000"/>
      </patternFill>
    </fill>
    <fill>
      <patternFill patternType="solid">
        <fgColor theme="5" tint="0.79998168889431442"/>
        <bgColor indexed="64"/>
      </patternFill>
    </fill>
    <fill>
      <patternFill patternType="gray125">
        <fgColor rgb="FF000000"/>
        <bgColor rgb="FFFFCCCC"/>
      </patternFill>
    </fill>
    <fill>
      <patternFill patternType="solid">
        <fgColor rgb="FFFFCCCC"/>
        <bgColor rgb="FF000000"/>
      </patternFill>
    </fill>
    <fill>
      <patternFill patternType="solid">
        <fgColor rgb="FF25C6FF"/>
        <bgColor rgb="FF000000"/>
      </patternFill>
    </fill>
  </fills>
  <borders count="263">
    <border>
      <left/>
      <right/>
      <top/>
      <bottom/>
      <diagonal/>
    </border>
    <border>
      <left/>
      <right/>
      <top/>
      <bottom style="thin">
        <color indexed="64"/>
      </bottom>
      <diagonal/>
    </border>
    <border>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thin">
        <color theme="0" tint="-0.24994659260841701"/>
      </bottom>
      <diagonal/>
    </border>
    <border>
      <left/>
      <right style="thin">
        <color theme="0" tint="-0.24994659260841701"/>
      </right>
      <top/>
      <bottom/>
      <diagonal/>
    </border>
    <border>
      <left style="medium">
        <color indexed="64"/>
      </left>
      <right style="thin">
        <color theme="0" tint="-0.24994659260841701"/>
      </right>
      <top style="medium">
        <color indexed="64"/>
      </top>
      <bottom style="thin">
        <color theme="0" tint="-0.24994659260841701"/>
      </bottom>
      <diagonal/>
    </border>
    <border>
      <left/>
      <right style="thin">
        <color theme="0" tint="-0.24994659260841701"/>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style="thin">
        <color theme="0" tint="-0.24994659260841701"/>
      </right>
      <top/>
      <bottom style="thin">
        <color theme="0" tint="-0.24994659260841701"/>
      </bottom>
      <diagonal/>
    </border>
    <border>
      <left/>
      <right style="medium">
        <color indexed="64"/>
      </right>
      <top/>
      <bottom style="thin">
        <color theme="0" tint="-0.24994659260841701"/>
      </bottom>
      <diagonal/>
    </border>
    <border>
      <left style="medium">
        <color indexed="64"/>
      </left>
      <right style="thin">
        <color theme="0" tint="-0.24994659260841701"/>
      </right>
      <top/>
      <bottom style="medium">
        <color indexed="64"/>
      </bottom>
      <diagonal/>
    </border>
    <border>
      <left/>
      <right style="thin">
        <color theme="0" tint="-0.24994659260841701"/>
      </right>
      <top/>
      <bottom style="medium">
        <color indexed="64"/>
      </bottom>
      <diagonal/>
    </border>
    <border>
      <left/>
      <right style="medium">
        <color indexed="64"/>
      </right>
      <top/>
      <bottom style="medium">
        <color indexed="64"/>
      </bottom>
      <diagonal/>
    </border>
    <border>
      <left style="thin">
        <color indexed="64"/>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thin">
        <color theme="0" tint="-0.24994659260841701"/>
      </bottom>
      <diagonal/>
    </border>
    <border>
      <left/>
      <right style="thin">
        <color indexed="64"/>
      </right>
      <top style="thin">
        <color indexed="64"/>
      </top>
      <bottom style="thin">
        <color theme="0" tint="-0.24994659260841701"/>
      </bottom>
      <diagonal/>
    </border>
    <border>
      <left style="thin">
        <color auto="1"/>
      </left>
      <right style="thin">
        <color theme="0" tint="-0.24994659260841701"/>
      </right>
      <top/>
      <bottom style="thin">
        <color theme="0" tint="-0.24994659260841701"/>
      </bottom>
      <diagonal/>
    </border>
    <border>
      <left/>
      <right style="thin">
        <color indexed="64"/>
      </right>
      <top/>
      <bottom style="thin">
        <color theme="0" tint="-0.24994659260841701"/>
      </bottom>
      <diagonal/>
    </border>
    <border>
      <left style="thin">
        <color indexed="64"/>
      </left>
      <right style="thin">
        <color theme="0" tint="-0.24994659260841701"/>
      </right>
      <top/>
      <bottom style="thin">
        <color indexed="64"/>
      </bottom>
      <diagonal/>
    </border>
    <border>
      <left/>
      <right style="thin">
        <color theme="0" tint="-0.24994659260841701"/>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style="thin">
        <color rgb="FFA6A6A6"/>
      </bottom>
      <diagonal/>
    </border>
    <border>
      <left style="medium">
        <color indexed="64"/>
      </left>
      <right style="thin">
        <color rgb="FFA6A6A6"/>
      </right>
      <top style="thin">
        <color rgb="FFA6A6A6"/>
      </top>
      <bottom style="thin">
        <color rgb="FFA6A6A6"/>
      </bottom>
      <diagonal/>
    </border>
    <border>
      <left/>
      <right/>
      <top style="medium">
        <color indexed="64"/>
      </top>
      <bottom style="medium">
        <color indexed="64"/>
      </bottom>
      <diagonal/>
    </border>
    <border>
      <left/>
      <right/>
      <top style="thin">
        <color indexed="64"/>
      </top>
      <bottom style="medium">
        <color indexed="64"/>
      </bottom>
      <diagonal/>
    </border>
    <border>
      <left style="thin">
        <color theme="0" tint="-0.24994659260841701"/>
      </left>
      <right style="thin">
        <color theme="0" tint="-0.24994659260841701"/>
      </right>
      <top style="thin">
        <color auto="1"/>
      </top>
      <bottom style="medium">
        <color indexed="64"/>
      </bottom>
      <diagonal/>
    </border>
    <border>
      <left style="medium">
        <color auto="1"/>
      </left>
      <right style="thin">
        <color theme="0" tint="-0.24994659260841701"/>
      </right>
      <top style="medium">
        <color auto="1"/>
      </top>
      <bottom style="thin">
        <color indexed="64"/>
      </bottom>
      <diagonal/>
    </border>
    <border>
      <left style="medium">
        <color indexed="64"/>
      </left>
      <right style="medium">
        <color indexed="64"/>
      </right>
      <top style="medium">
        <color indexed="64"/>
      </top>
      <bottom style="thin">
        <color auto="1"/>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indexed="64"/>
      </bottom>
      <diagonal/>
    </border>
    <border>
      <left style="medium">
        <color indexed="64"/>
      </left>
      <right style="medium">
        <color auto="1"/>
      </right>
      <top style="thin">
        <color theme="0" tint="-0.24994659260841701"/>
      </top>
      <bottom style="thin">
        <color auto="1"/>
      </bottom>
      <diagonal/>
    </border>
    <border>
      <left style="medium">
        <color indexed="64"/>
      </left>
      <right style="thin">
        <color theme="0" tint="-0.24994659260841701"/>
      </right>
      <top style="thin">
        <color auto="1"/>
      </top>
      <bottom style="medium">
        <color indexed="64"/>
      </bottom>
      <diagonal/>
    </border>
    <border>
      <left style="thin">
        <color theme="0" tint="-0.24994659260841701"/>
      </left>
      <right style="medium">
        <color indexed="64"/>
      </right>
      <top style="thin">
        <color auto="1"/>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thin">
        <color theme="0" tint="-0.24994659260841701"/>
      </top>
      <bottom style="medium">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64"/>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style="thin">
        <color indexed="64"/>
      </right>
      <top style="thin">
        <color auto="1"/>
      </top>
      <bottom style="thin">
        <color theme="0" tint="-0.24994659260841701"/>
      </bottom>
      <diagonal/>
    </border>
    <border>
      <left style="thin">
        <color auto="1"/>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indexed="64"/>
      </right>
      <top style="thin">
        <color theme="0" tint="-0.24994659260841701"/>
      </top>
      <bottom style="thin">
        <color indexed="64"/>
      </bottom>
      <diagonal/>
    </border>
    <border>
      <left style="medium">
        <color auto="1"/>
      </left>
      <right style="thin">
        <color theme="0" tint="-0.34998626667073579"/>
      </right>
      <top/>
      <bottom/>
      <diagonal/>
    </border>
    <border>
      <left style="thin">
        <color theme="0" tint="-0.34998626667073579"/>
      </left>
      <right style="thin">
        <color theme="0" tint="-0.34998626667073579"/>
      </right>
      <top/>
      <bottom/>
      <diagonal/>
    </border>
    <border>
      <left style="thin">
        <color theme="0" tint="-0.34998626667073579"/>
      </left>
      <right style="medium">
        <color indexed="64"/>
      </right>
      <top/>
      <bottom/>
      <diagonal/>
    </border>
    <border>
      <left style="medium">
        <color indexed="64"/>
      </left>
      <right/>
      <top/>
      <bottom/>
      <diagonal/>
    </border>
    <border>
      <left style="thin">
        <color auto="1"/>
      </left>
      <right/>
      <top style="medium">
        <color indexed="64"/>
      </top>
      <bottom/>
      <diagonal/>
    </border>
    <border>
      <left style="medium">
        <color indexed="64"/>
      </left>
      <right style="medium">
        <color indexed="64"/>
      </right>
      <top style="medium">
        <color indexed="64"/>
      </top>
      <bottom/>
      <diagonal/>
    </border>
    <border>
      <left style="thin">
        <color theme="0" tint="-0.24994659260841701"/>
      </left>
      <right/>
      <top style="medium">
        <color indexed="64"/>
      </top>
      <bottom/>
      <diagonal/>
    </border>
    <border>
      <left style="medium">
        <color indexed="64"/>
      </left>
      <right/>
      <top style="medium">
        <color theme="0" tint="-0.14999847407452621"/>
      </top>
      <bottom/>
      <diagonal/>
    </border>
    <border>
      <left style="medium">
        <color indexed="64"/>
      </left>
      <right style="medium">
        <color indexed="64"/>
      </right>
      <top style="thin">
        <color theme="4" tint="0.39997558519241921"/>
      </top>
      <bottom/>
      <diagonal/>
    </border>
    <border>
      <left style="medium">
        <color indexed="64"/>
      </left>
      <right/>
      <top style="thin">
        <color theme="0"/>
      </top>
      <bottom/>
      <diagonal/>
    </border>
    <border>
      <left style="thin">
        <color theme="0" tint="-0.24994659260841701"/>
      </left>
      <right/>
      <top style="thin">
        <color theme="0"/>
      </top>
      <bottom/>
      <diagonal/>
    </border>
    <border>
      <left style="thin">
        <color theme="0" tint="-0.24994659260841701"/>
      </left>
      <right/>
      <top style="thin">
        <color theme="0" tint="-0.24994659260841701"/>
      </top>
      <bottom/>
      <diagonal/>
    </border>
    <border>
      <left/>
      <right/>
      <top style="thin">
        <color theme="0" tint="-0.24994659260841701"/>
      </top>
      <bottom/>
      <diagonal/>
    </border>
    <border>
      <left style="medium">
        <color indexed="64"/>
      </left>
      <right style="medium">
        <color indexed="64"/>
      </right>
      <top style="thin">
        <color theme="0" tint="-0.24994659260841701"/>
      </top>
      <bottom/>
      <diagonal/>
    </border>
    <border>
      <left style="medium">
        <color indexed="64"/>
      </left>
      <right/>
      <top style="thin">
        <color theme="0" tint="-0.24994659260841701"/>
      </top>
      <bottom/>
      <diagonal/>
    </border>
    <border>
      <left style="medium">
        <color indexed="64"/>
      </left>
      <right/>
      <top style="thin">
        <color theme="0" tint="-0.34998626667073579"/>
      </top>
      <bottom/>
      <diagonal/>
    </border>
    <border>
      <left style="thin">
        <color theme="0" tint="-0.24994659260841701"/>
      </left>
      <right/>
      <top style="thin">
        <color theme="0" tint="-0.14999847407452621"/>
      </top>
      <bottom/>
      <diagonal/>
    </border>
    <border>
      <left style="medium">
        <color indexed="64"/>
      </left>
      <right/>
      <top style="thin">
        <color theme="0" tint="-0.14999847407452621"/>
      </top>
      <bottom/>
      <diagonal/>
    </border>
    <border>
      <left style="medium">
        <color indexed="64"/>
      </left>
      <right/>
      <top style="thin">
        <color theme="0" tint="-0.24994659260841701"/>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medium">
        <color indexed="64"/>
      </left>
      <right style="medium">
        <color indexed="64"/>
      </right>
      <top style="thin">
        <color theme="0" tint="-0.24994659260841701"/>
      </top>
      <bottom style="medium">
        <color indexed="64"/>
      </bottom>
      <diagonal/>
    </border>
    <border>
      <left style="medium">
        <color auto="1"/>
      </left>
      <right/>
      <top style="medium">
        <color indexed="64"/>
      </top>
      <bottom style="thin">
        <color theme="0" tint="-0.24994659260841701"/>
      </bottom>
      <diagonal/>
    </border>
    <border>
      <left style="medium">
        <color auto="1"/>
      </left>
      <right style="thin">
        <color auto="1"/>
      </right>
      <top/>
      <bottom style="thin">
        <color theme="0" tint="-0.24994659260841701"/>
      </bottom>
      <diagonal/>
    </border>
    <border>
      <left style="medium">
        <color auto="1"/>
      </left>
      <right style="medium">
        <color indexed="64"/>
      </right>
      <top/>
      <bottom style="thin">
        <color theme="0" tint="-0.24994659260841701"/>
      </bottom>
      <diagonal/>
    </border>
    <border>
      <left style="medium">
        <color auto="1"/>
      </left>
      <right style="thin">
        <color auto="1"/>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auto="1"/>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medium">
        <color indexed="64"/>
      </bottom>
      <diagonal/>
    </border>
    <border>
      <left/>
      <right style="medium">
        <color indexed="64"/>
      </right>
      <top style="medium">
        <color indexed="64"/>
      </top>
      <bottom style="medium">
        <color indexed="64"/>
      </bottom>
      <diagonal/>
    </border>
    <border>
      <left style="thin">
        <color theme="0" tint="-0.24994659260841701"/>
      </left>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thin">
        <color indexed="64"/>
      </bottom>
      <diagonal/>
    </border>
    <border>
      <left style="medium">
        <color indexed="64"/>
      </left>
      <right style="medium">
        <color indexed="64"/>
      </right>
      <top/>
      <bottom/>
      <diagonal/>
    </border>
    <border>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indexed="64"/>
      </top>
      <bottom style="thin">
        <color theme="0" tint="-0.24994659260841701"/>
      </bottom>
      <diagonal/>
    </border>
    <border>
      <left style="medium">
        <color indexed="64"/>
      </left>
      <right style="medium">
        <color indexed="64"/>
      </right>
      <top/>
      <bottom style="thin">
        <color indexed="64"/>
      </bottom>
      <diagonal/>
    </border>
    <border>
      <left/>
      <right style="medium">
        <color indexed="64"/>
      </right>
      <top style="thin">
        <color theme="0" tint="-0.24994659260841701"/>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theme="0" tint="-0.24994659260841701"/>
      </bottom>
      <diagonal/>
    </border>
    <border>
      <left style="thin">
        <color theme="0" tint="-0.24994659260841701"/>
      </left>
      <right style="medium">
        <color indexed="64"/>
      </right>
      <top/>
      <bottom style="thin">
        <color indexed="64"/>
      </bottom>
      <diagonal/>
    </border>
    <border>
      <left/>
      <right style="medium">
        <color indexed="64"/>
      </right>
      <top/>
      <bottom style="thin">
        <color indexed="64"/>
      </bottom>
      <diagonal/>
    </border>
    <border>
      <left style="thin">
        <color theme="0" tint="-0.24994659260841701"/>
      </left>
      <right style="medium">
        <color indexed="64"/>
      </right>
      <top/>
      <bottom style="thin">
        <color theme="0" tint="-0.24994659260841701"/>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rgb="FFBFBFBF"/>
      </right>
      <top style="medium">
        <color indexed="64"/>
      </top>
      <bottom style="medium">
        <color auto="1"/>
      </bottom>
      <diagonal/>
    </border>
    <border>
      <left style="thin">
        <color rgb="FFBFBFBF"/>
      </left>
      <right style="thin">
        <color rgb="FFBFBFBF"/>
      </right>
      <top style="medium">
        <color indexed="64"/>
      </top>
      <bottom style="medium">
        <color auto="1"/>
      </bottom>
      <diagonal/>
    </border>
    <border>
      <left style="thin">
        <color rgb="FFBFBFBF"/>
      </left>
      <right style="medium">
        <color indexed="64"/>
      </right>
      <top style="medium">
        <color indexed="64"/>
      </top>
      <bottom style="medium">
        <color indexed="64"/>
      </bottom>
      <diagonal/>
    </border>
    <border>
      <left style="thin">
        <color rgb="FFBFBFBF"/>
      </left>
      <right style="thin">
        <color rgb="FFBFBFBF"/>
      </right>
      <top style="medium">
        <color indexed="64"/>
      </top>
      <bottom/>
      <diagonal/>
    </border>
    <border>
      <left style="dotted">
        <color rgb="FFFF0000"/>
      </left>
      <right style="medium">
        <color indexed="64"/>
      </right>
      <top style="dotted">
        <color rgb="FFFF0000"/>
      </top>
      <bottom/>
      <diagonal/>
    </border>
    <border>
      <left style="medium">
        <color indexed="64"/>
      </left>
      <right style="thin">
        <color indexed="64"/>
      </right>
      <top style="dotted">
        <color rgb="FFFF0000"/>
      </top>
      <bottom style="medium">
        <color indexed="64"/>
      </bottom>
      <diagonal/>
    </border>
    <border>
      <left style="thin">
        <color rgb="FFBFBFBF"/>
      </left>
      <right style="thin">
        <color indexed="64"/>
      </right>
      <top style="dotted">
        <color rgb="FFFF0000"/>
      </top>
      <bottom style="medium">
        <color auto="1"/>
      </bottom>
      <diagonal/>
    </border>
    <border>
      <left style="thin">
        <color rgb="FFBFBFBF"/>
      </left>
      <right style="dotted">
        <color rgb="FFFF0000"/>
      </right>
      <top style="dotted">
        <color rgb="FFFF0000"/>
      </top>
      <bottom style="medium">
        <color indexed="64"/>
      </bottom>
      <diagonal/>
    </border>
    <border>
      <left style="dotted">
        <color rgb="FFFF0000"/>
      </left>
      <right style="medium">
        <color indexed="64"/>
      </right>
      <top/>
      <bottom/>
      <diagonal/>
    </border>
    <border>
      <left style="thin">
        <color theme="0" tint="-0.24994659260841701"/>
      </left>
      <right style="dotted">
        <color rgb="FFFF0000"/>
      </right>
      <top/>
      <bottom style="thin">
        <color theme="0" tint="-0.24994659260841701"/>
      </bottom>
      <diagonal/>
    </border>
    <border>
      <left style="thin">
        <color theme="0" tint="-0.24994659260841701"/>
      </left>
      <right style="dotted">
        <color rgb="FFFF0000"/>
      </right>
      <top style="thin">
        <color theme="0" tint="-0.24994659260841701"/>
      </top>
      <bottom style="thin">
        <color theme="0" tint="-0.24994659260841701"/>
      </bottom>
      <diagonal/>
    </border>
    <border>
      <left style="thin">
        <color theme="0" tint="-0.24994659260841701"/>
      </left>
      <right style="dotted">
        <color rgb="FFFF0000"/>
      </right>
      <top style="thin">
        <color theme="0" tint="-0.24994659260841701"/>
      </top>
      <bottom style="medium">
        <color indexed="64"/>
      </bottom>
      <diagonal/>
    </border>
    <border>
      <left style="dotted">
        <color rgb="FFFF0000"/>
      </left>
      <right/>
      <top/>
      <bottom/>
      <diagonal/>
    </border>
    <border>
      <left/>
      <right style="dotted">
        <color rgb="FFFF0000"/>
      </right>
      <top/>
      <bottom/>
      <diagonal/>
    </border>
    <border>
      <left style="medium">
        <color rgb="FFFF0000"/>
      </left>
      <right style="thin">
        <color theme="0" tint="-0.24994659260841701"/>
      </right>
      <top style="medium">
        <color rgb="FFFF0000"/>
      </top>
      <bottom style="medium">
        <color rgb="FFFF0000"/>
      </bottom>
      <diagonal/>
    </border>
    <border>
      <left style="thin">
        <color theme="0" tint="-0.24994659260841701"/>
      </left>
      <right style="thin">
        <color theme="0" tint="-0.24994659260841701"/>
      </right>
      <top style="medium">
        <color rgb="FFFF0000"/>
      </top>
      <bottom style="medium">
        <color rgb="FFFF0000"/>
      </bottom>
      <diagonal/>
    </border>
    <border>
      <left style="thin">
        <color theme="0" tint="-0.24994659260841701"/>
      </left>
      <right style="medium">
        <color rgb="FFFF0000"/>
      </right>
      <top style="medium">
        <color rgb="FFFF0000"/>
      </top>
      <bottom style="medium">
        <color rgb="FFFF0000"/>
      </bottom>
      <diagonal/>
    </border>
    <border>
      <left style="dotted">
        <color rgb="FFFF0000"/>
      </left>
      <right style="medium">
        <color rgb="FFFF0000"/>
      </right>
      <top/>
      <bottom/>
      <diagonal/>
    </border>
    <border>
      <left style="medium">
        <color rgb="FFFF0000"/>
      </left>
      <right style="thin">
        <color theme="0" tint="-0.24994659260841701"/>
      </right>
      <top/>
      <bottom style="thin">
        <color theme="0" tint="-0.24994659260841701"/>
      </bottom>
      <diagonal/>
    </border>
    <border>
      <left style="thin">
        <color theme="0" tint="-0.24994659260841701"/>
      </left>
      <right style="medium">
        <color rgb="FFFF0000"/>
      </right>
      <top/>
      <bottom style="thin">
        <color theme="0" tint="-0.24994659260841701"/>
      </bottom>
      <diagonal/>
    </border>
    <border>
      <left style="medium">
        <color rgb="FFFF0000"/>
      </left>
      <right style="thin">
        <color theme="0" tint="-0.24994659260841701"/>
      </right>
      <top style="thin">
        <color theme="0" tint="-0.24994659260841701"/>
      </top>
      <bottom style="thin">
        <color theme="0" tint="-0.24994659260841701"/>
      </bottom>
      <diagonal/>
    </border>
    <border>
      <left style="thin">
        <color theme="0" tint="-0.24994659260841701"/>
      </left>
      <right style="medium">
        <color rgb="FFFF0000"/>
      </right>
      <top style="thin">
        <color theme="0" tint="-0.24994659260841701"/>
      </top>
      <bottom style="thin">
        <color theme="0" tint="-0.24994659260841701"/>
      </bottom>
      <diagonal/>
    </border>
    <border>
      <left style="dotted">
        <color rgb="FFFF0000"/>
      </left>
      <right style="medium">
        <color rgb="FFFF0000"/>
      </right>
      <top/>
      <bottom style="dotted">
        <color rgb="FFFF0000"/>
      </bottom>
      <diagonal/>
    </border>
    <border>
      <left style="medium">
        <color rgb="FFFF0000"/>
      </left>
      <right style="thin">
        <color theme="0" tint="-0.24994659260841701"/>
      </right>
      <top style="thin">
        <color theme="0" tint="-0.24994659260841701"/>
      </top>
      <bottom style="dotted">
        <color rgb="FFFF0000"/>
      </bottom>
      <diagonal/>
    </border>
    <border>
      <left style="thin">
        <color theme="0" tint="-0.24994659260841701"/>
      </left>
      <right style="thin">
        <color theme="0" tint="-0.24994659260841701"/>
      </right>
      <top style="thin">
        <color theme="0" tint="-0.24994659260841701"/>
      </top>
      <bottom style="dotted">
        <color rgb="FFFF0000"/>
      </bottom>
      <diagonal/>
    </border>
    <border>
      <left style="thin">
        <color theme="0" tint="-0.24994659260841701"/>
      </left>
      <right style="medium">
        <color rgb="FFFF0000"/>
      </right>
      <top style="thin">
        <color theme="0" tint="-0.24994659260841701"/>
      </top>
      <bottom style="dotted">
        <color rgb="FFFF0000"/>
      </bottom>
      <diagonal/>
    </border>
    <border>
      <left/>
      <right style="dotted">
        <color rgb="FFFF0000"/>
      </right>
      <top/>
      <bottom style="dotted">
        <color rgb="FFFF0000"/>
      </bottom>
      <diagonal/>
    </border>
    <border>
      <left style="medium">
        <color indexed="64"/>
      </left>
      <right style="thin">
        <color indexed="64"/>
      </right>
      <top style="medium">
        <color indexed="64"/>
      </top>
      <bottom/>
      <diagonal/>
    </border>
    <border>
      <left style="thin">
        <color rgb="FFBFBFBF"/>
      </left>
      <right style="thin">
        <color indexed="64"/>
      </right>
      <top style="medium">
        <color indexed="64"/>
      </top>
      <bottom/>
      <diagonal/>
    </border>
    <border>
      <left style="thin">
        <color rgb="FFBFBFBF"/>
      </left>
      <right style="medium">
        <color indexed="64"/>
      </right>
      <top style="medium">
        <color indexed="64"/>
      </top>
      <bottom/>
      <diagonal/>
    </border>
    <border>
      <left style="medium">
        <color indexed="64"/>
      </left>
      <right style="thin">
        <color theme="0" tint="-0.24994659260841701"/>
      </right>
      <top style="medium">
        <color indexed="64"/>
      </top>
      <bottom style="medium">
        <color indexed="64"/>
      </bottom>
      <diagonal/>
    </border>
    <border>
      <left style="thin">
        <color theme="0" tint="-0.24994659260841701"/>
      </left>
      <right style="thin">
        <color theme="0" tint="-0.24994659260841701"/>
      </right>
      <top style="medium">
        <color indexed="64"/>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style="thin">
        <color theme="0" tint="-0.24994659260841701"/>
      </right>
      <top style="medium">
        <color indexed="64"/>
      </top>
      <bottom/>
      <diagonal/>
    </border>
    <border>
      <left style="thin">
        <color theme="0" tint="-0.24994659260841701"/>
      </left>
      <right style="thin">
        <color theme="0" tint="-0.24994659260841701"/>
      </right>
      <top style="medium">
        <color indexed="64"/>
      </top>
      <bottom/>
      <diagonal/>
    </border>
    <border>
      <left style="thin">
        <color theme="0" tint="-0.24994659260841701"/>
      </left>
      <right style="medium">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theme="0" tint="-0.24994659260841701"/>
      </right>
      <top style="medium">
        <color indexed="64"/>
      </top>
      <bottom style="medium">
        <color indexed="64"/>
      </bottom>
      <diagonal/>
    </border>
    <border>
      <left style="medium">
        <color indexed="64"/>
      </left>
      <right style="medium">
        <color indexed="64"/>
      </right>
      <top/>
      <bottom style="medium">
        <color indexed="64"/>
      </bottom>
      <diagonal/>
    </border>
    <border>
      <left style="thin">
        <color theme="0" tint="-0.34998626667073579"/>
      </left>
      <right/>
      <top style="thin">
        <color theme="0" tint="-0.34998626667073579"/>
      </top>
      <bottom/>
      <diagonal/>
    </border>
    <border>
      <left style="thin">
        <color indexed="64"/>
      </left>
      <right/>
      <top style="thin">
        <color theme="0" tint="-0.24994659260841701"/>
      </top>
      <bottom/>
      <diagonal/>
    </border>
    <border>
      <left style="medium">
        <color indexed="64"/>
      </left>
      <right style="medium">
        <color indexed="64"/>
      </right>
      <top style="thin">
        <color theme="4"/>
      </top>
      <bottom/>
      <diagonal/>
    </border>
    <border>
      <left style="thin">
        <color theme="0" tint="-0.24994659260841701"/>
      </left>
      <right/>
      <top/>
      <bottom/>
      <diagonal/>
    </border>
    <border>
      <left style="medium">
        <color indexed="64"/>
      </left>
      <right/>
      <top style="thin">
        <color theme="0" tint="-0.34998626667073579"/>
      </top>
      <bottom style="medium">
        <color indexed="64"/>
      </bottom>
      <diagonal/>
    </border>
    <border>
      <left style="thin">
        <color theme="0" tint="-0.34998626667073579"/>
      </left>
      <right/>
      <top style="thin">
        <color theme="0" tint="-0.34998626667073579"/>
      </top>
      <bottom style="medium">
        <color indexed="64"/>
      </bottom>
      <diagonal/>
    </border>
    <border>
      <left style="thin">
        <color indexed="64"/>
      </left>
      <right/>
      <top style="thin">
        <color theme="0" tint="-0.24994659260841701"/>
      </top>
      <bottom style="medium">
        <color indexed="64"/>
      </bottom>
      <diagonal/>
    </border>
    <border>
      <left style="medium">
        <color indexed="64"/>
      </left>
      <right style="medium">
        <color indexed="64"/>
      </right>
      <top style="thin">
        <color theme="4"/>
      </top>
      <bottom style="medium">
        <color indexed="64"/>
      </bottom>
      <diagonal/>
    </border>
    <border>
      <left style="medium">
        <color indexed="64"/>
      </left>
      <right/>
      <top style="thin">
        <color theme="4" tint="0.39997558519241921"/>
      </top>
      <bottom/>
      <diagonal/>
    </border>
    <border>
      <left/>
      <right/>
      <top style="thin">
        <color theme="4" tint="0.39997558519241921"/>
      </top>
      <bottom/>
      <diagonal/>
    </border>
    <border>
      <left/>
      <right style="medium">
        <color indexed="64"/>
      </right>
      <top style="thin">
        <color theme="4" tint="0.39997558519241921"/>
      </top>
      <bottom/>
      <diagonal/>
    </border>
    <border>
      <left style="medium">
        <color indexed="64"/>
      </left>
      <right/>
      <top style="thin">
        <color theme="4" tint="0.39997558519241921"/>
      </top>
      <bottom style="medium">
        <color auto="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theme="0" tint="-0.24994659260841701"/>
      </right>
      <top style="thin">
        <color theme="0" tint="-0.24994659260841701"/>
      </top>
      <bottom style="thin">
        <color theme="0" tint="-0.24994659260841701"/>
      </bottom>
      <diagonal/>
    </border>
    <border>
      <left style="thin">
        <color indexed="64"/>
      </left>
      <right style="thin">
        <color indexed="64"/>
      </right>
      <top/>
      <bottom style="thin">
        <color indexed="64"/>
      </bottom>
      <diagonal/>
    </border>
    <border>
      <left/>
      <right style="thin">
        <color theme="0" tint="-0.24994659260841701"/>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style="thin">
        <color indexed="64"/>
      </left>
      <right style="thin">
        <color rgb="FFBFBFBF"/>
      </right>
      <top style="medium">
        <color indexed="64"/>
      </top>
      <bottom style="medium">
        <color indexed="64"/>
      </bottom>
      <diagonal/>
    </border>
    <border>
      <left style="medium">
        <color indexed="64"/>
      </left>
      <right style="thin">
        <color rgb="FFBFBFBF"/>
      </right>
      <top/>
      <bottom style="mediumDashed">
        <color indexed="64"/>
      </bottom>
      <diagonal/>
    </border>
    <border>
      <left style="thin">
        <color rgb="FFBFBFBF"/>
      </left>
      <right style="thin">
        <color rgb="FFBFBFBF"/>
      </right>
      <top/>
      <bottom style="mediumDashed">
        <color indexed="64"/>
      </bottom>
      <diagonal/>
    </border>
    <border>
      <left style="thin">
        <color rgb="FFBFBFBF"/>
      </left>
      <right style="medium">
        <color indexed="64"/>
      </right>
      <top/>
      <bottom style="mediumDashed">
        <color indexed="64"/>
      </bottom>
      <diagonal/>
    </border>
    <border>
      <left/>
      <right style="medium">
        <color indexed="64"/>
      </right>
      <top style="thin">
        <color indexed="64"/>
      </top>
      <bottom/>
      <diagonal/>
    </border>
    <border>
      <left style="medium">
        <color indexed="64"/>
      </left>
      <right style="thin">
        <color rgb="FFBFBFBF"/>
      </right>
      <top style="medium">
        <color indexed="64"/>
      </top>
      <bottom style="mediumDashed">
        <color indexed="64"/>
      </bottom>
      <diagonal/>
    </border>
    <border>
      <left style="thin">
        <color rgb="FFBFBFBF"/>
      </left>
      <right style="thin">
        <color rgb="FFBFBFBF"/>
      </right>
      <top style="medium">
        <color indexed="64"/>
      </top>
      <bottom style="mediumDashed">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theme="0" tint="-0.24994659260841701"/>
      </bottom>
      <diagonal/>
    </border>
    <border>
      <left style="medium">
        <color indexed="64"/>
      </left>
      <right/>
      <top/>
      <bottom style="thin">
        <color theme="0" tint="-0.24994659260841701"/>
      </bottom>
      <diagonal/>
    </border>
    <border>
      <left style="medium">
        <color indexed="64"/>
      </left>
      <right/>
      <top style="thin">
        <color theme="0" tint="-0.24994659260841701"/>
      </top>
      <bottom style="thin">
        <color theme="0" tint="-0.24994659260841701"/>
      </bottom>
      <diagonal/>
    </border>
    <border>
      <left style="medium">
        <color indexed="64"/>
      </left>
      <right/>
      <top style="thin">
        <color theme="0" tint="-0.24994659260841701"/>
      </top>
      <bottom style="thin">
        <color indexed="64"/>
      </bottom>
      <diagonal/>
    </border>
    <border>
      <left/>
      <right/>
      <top style="thin">
        <color theme="0" tint="-0.24994659260841701"/>
      </top>
      <bottom style="thin">
        <color indexed="64"/>
      </bottom>
      <diagonal/>
    </border>
    <border>
      <left style="medium">
        <color indexed="64"/>
      </left>
      <right/>
      <top style="thin">
        <color indexed="64"/>
      </top>
      <bottom/>
      <diagonal/>
    </border>
    <border>
      <left/>
      <right style="medium">
        <color indexed="64"/>
      </right>
      <top style="thin">
        <color theme="0" tint="-0.24994659260841701"/>
      </top>
      <bottom/>
      <diagonal/>
    </border>
    <border>
      <left style="medium">
        <color indexed="64"/>
      </left>
      <right/>
      <top/>
      <bottom style="thin">
        <color indexed="64"/>
      </bottom>
      <diagonal/>
    </border>
    <border>
      <left style="thin">
        <color theme="0" tint="-0.24994659260841701"/>
      </left>
      <right style="thin">
        <color theme="0" tint="-0.24994659260841701"/>
      </right>
      <top/>
      <bottom/>
      <diagonal/>
    </border>
    <border>
      <left style="thin">
        <color theme="0" tint="-0.24994659260841701"/>
      </left>
      <right/>
      <top style="mediumDashed">
        <color indexed="64"/>
      </top>
      <bottom/>
      <diagonal/>
    </border>
    <border>
      <left/>
      <right/>
      <top style="mediumDashed">
        <color indexed="64"/>
      </top>
      <bottom/>
      <diagonal/>
    </border>
    <border>
      <left/>
      <right style="medium">
        <color indexed="64"/>
      </right>
      <top style="mediumDashed">
        <color indexed="64"/>
      </top>
      <bottom/>
      <diagonal/>
    </border>
    <border>
      <left style="medium">
        <color indexed="64"/>
      </left>
      <right style="thin">
        <color theme="0" tint="-0.24994659260841701"/>
      </right>
      <top/>
      <bottom style="thin">
        <color indexed="64"/>
      </bottom>
      <diagonal/>
    </border>
    <border>
      <left style="thin">
        <color rgb="FFBFBFBF"/>
      </left>
      <right style="medium">
        <color indexed="64"/>
      </right>
      <top style="medium">
        <color indexed="64"/>
      </top>
      <bottom style="mediumDashed">
        <color indexed="64"/>
      </bottom>
      <diagonal/>
    </border>
    <border>
      <left style="thin">
        <color theme="0" tint="-0.24994659260841701"/>
      </left>
      <right/>
      <top style="thin">
        <color theme="0" tint="-0.24994659260841701"/>
      </top>
      <bottom style="thin">
        <color indexed="64"/>
      </bottom>
      <diagonal/>
    </border>
    <border>
      <left style="medium">
        <color indexed="64"/>
      </left>
      <right style="thin">
        <color theme="0" tint="-0.24994659260841701"/>
      </right>
      <top/>
      <bottom/>
      <diagonal/>
    </border>
    <border>
      <left style="thin">
        <color theme="0" tint="-0.24994659260841701"/>
      </left>
      <right style="thin">
        <color theme="0" tint="-0.24994659260841701"/>
      </right>
      <top/>
      <bottom style="thin">
        <color indexed="64"/>
      </bottom>
      <diagonal/>
    </border>
    <border>
      <left style="thin">
        <color theme="0" tint="-0.24994659260841701"/>
      </left>
      <right/>
      <top/>
      <bottom style="thin">
        <color indexed="64"/>
      </bottom>
      <diagonal/>
    </border>
    <border>
      <left style="medium">
        <color indexed="64"/>
      </left>
      <right style="thin">
        <color theme="0" tint="-0.24994659260841701"/>
      </right>
      <top/>
      <bottom style="mediumDashed">
        <color theme="0" tint="-0.34998626667073579"/>
      </bottom>
      <diagonal/>
    </border>
    <border>
      <left style="thin">
        <color theme="0" tint="-0.24994659260841701"/>
      </left>
      <right style="thin">
        <color theme="0" tint="-0.24994659260841701"/>
      </right>
      <top/>
      <bottom style="mediumDashed">
        <color theme="0" tint="-0.34998626667073579"/>
      </bottom>
      <diagonal/>
    </border>
    <border>
      <left style="thin">
        <color theme="0" tint="-0.24994659260841701"/>
      </left>
      <right/>
      <top/>
      <bottom style="mediumDashed">
        <color theme="0" tint="-0.34998626667073579"/>
      </bottom>
      <diagonal/>
    </border>
    <border>
      <left/>
      <right/>
      <top/>
      <bottom style="mediumDashed">
        <color theme="0" tint="-0.34998626667073579"/>
      </bottom>
      <diagonal/>
    </border>
    <border>
      <left/>
      <right style="medium">
        <color indexed="64"/>
      </right>
      <top/>
      <bottom style="mediumDashed">
        <color theme="0" tint="-0.34998626667073579"/>
      </bottom>
      <diagonal/>
    </border>
    <border>
      <left style="thin">
        <color theme="0" tint="-0.24994659260841701"/>
      </left>
      <right style="thin">
        <color theme="0" tint="-0.24994659260841701"/>
      </right>
      <top/>
      <bottom style="medium">
        <color indexed="64"/>
      </bottom>
      <diagonal/>
    </border>
    <border>
      <left style="medium">
        <color indexed="64"/>
      </left>
      <right style="thin">
        <color theme="0" tint="-0.24994659260841701"/>
      </right>
      <top/>
      <bottom style="thin">
        <color theme="0" tint="-0.14996795556505021"/>
      </bottom>
      <diagonal/>
    </border>
    <border>
      <left/>
      <right/>
      <top/>
      <bottom style="thin">
        <color theme="0" tint="-0.14996795556505021"/>
      </bottom>
      <diagonal/>
    </border>
    <border>
      <left/>
      <right style="medium">
        <color indexed="64"/>
      </right>
      <top/>
      <bottom style="thin">
        <color theme="0" tint="-0.14996795556505021"/>
      </bottom>
      <diagonal/>
    </border>
    <border>
      <left style="thin">
        <color theme="0" tint="-0.24994659260841701"/>
      </left>
      <right/>
      <top/>
      <bottom style="medium">
        <color indexed="64"/>
      </bottom>
      <diagonal/>
    </border>
    <border>
      <left style="medium">
        <color indexed="64"/>
      </left>
      <right style="thin">
        <color theme="0" tint="-0.24994659260841701"/>
      </right>
      <top style="thin">
        <color indexed="64"/>
      </top>
      <bottom style="thin">
        <color indexed="64"/>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top style="thin">
        <color indexed="64"/>
      </top>
      <bottom style="thin">
        <color indexed="64"/>
      </bottom>
      <diagonal/>
    </border>
    <border>
      <left style="medium">
        <color indexed="64"/>
      </left>
      <right style="thin">
        <color theme="0" tint="-0.24994659260841701"/>
      </right>
      <top style="thin">
        <color theme="0" tint="-0.24994659260841701"/>
      </top>
      <bottom style="hair">
        <color indexed="64"/>
      </bottom>
      <diagonal/>
    </border>
    <border>
      <left style="thin">
        <color theme="0" tint="-0.24994659260841701"/>
      </left>
      <right style="thin">
        <color theme="0" tint="-0.24994659260841701"/>
      </right>
      <top style="thin">
        <color theme="0" tint="-0.24994659260841701"/>
      </top>
      <bottom style="hair">
        <color indexed="64"/>
      </bottom>
      <diagonal/>
    </border>
    <border>
      <left style="thin">
        <color theme="0" tint="-0.24994659260841701"/>
      </left>
      <right style="medium">
        <color indexed="64"/>
      </right>
      <top style="thin">
        <color theme="0" tint="-0.24994659260841701"/>
      </top>
      <bottom style="hair">
        <color indexed="64"/>
      </bottom>
      <diagonal/>
    </border>
    <border>
      <left style="thin">
        <color theme="0" tint="-0.24994659260841701"/>
      </left>
      <right style="medium">
        <color indexed="64"/>
      </right>
      <top/>
      <bottom style="medium">
        <color indexed="64"/>
      </bottom>
      <diagonal/>
    </border>
    <border>
      <left style="thin">
        <color theme="0" tint="-0.24994659260841701"/>
      </left>
      <right/>
      <top style="medium">
        <color indexed="64"/>
      </top>
      <bottom style="medium">
        <color indexed="64"/>
      </bottom>
      <diagonal/>
    </border>
    <border>
      <left style="medium">
        <color indexed="64"/>
      </left>
      <right style="thin">
        <color rgb="FFBFBFBF"/>
      </right>
      <top/>
      <bottom style="thin">
        <color rgb="FFBFBFBF"/>
      </bottom>
      <diagonal/>
    </border>
    <border>
      <left style="thin">
        <color rgb="FFBFBFBF"/>
      </left>
      <right style="thin">
        <color rgb="FFBFBFBF"/>
      </right>
      <top/>
      <bottom style="thin">
        <color rgb="FFBFBFBF"/>
      </bottom>
      <diagonal/>
    </border>
    <border>
      <left style="thin">
        <color rgb="FFBFBFBF"/>
      </left>
      <right style="medium">
        <color indexed="64"/>
      </right>
      <top/>
      <bottom style="thin">
        <color rgb="FFBFBFBF"/>
      </bottom>
      <diagonal/>
    </border>
    <border>
      <left style="medium">
        <color indexed="64"/>
      </left>
      <right style="thin">
        <color rgb="FFBFBFBF"/>
      </right>
      <top style="thin">
        <color rgb="FFBFBFBF"/>
      </top>
      <bottom style="thin">
        <color rgb="FFBFBFBF"/>
      </bottom>
      <diagonal/>
    </border>
    <border>
      <left style="thin">
        <color rgb="FFBFBFBF"/>
      </left>
      <right style="thin">
        <color rgb="FFBFBFBF"/>
      </right>
      <top style="thin">
        <color rgb="FFBFBFBF"/>
      </top>
      <bottom style="thin">
        <color rgb="FFBFBFBF"/>
      </bottom>
      <diagonal/>
    </border>
    <border>
      <left style="thin">
        <color rgb="FFBFBFBF"/>
      </left>
      <right style="medium">
        <color indexed="64"/>
      </right>
      <top style="thin">
        <color rgb="FFBFBFBF"/>
      </top>
      <bottom style="thin">
        <color rgb="FFBFBFBF"/>
      </bottom>
      <diagonal/>
    </border>
    <border>
      <left style="medium">
        <color indexed="64"/>
      </left>
      <right style="thin">
        <color rgb="FFBFBFBF"/>
      </right>
      <top style="thin">
        <color rgb="FFBFBFBF"/>
      </top>
      <bottom/>
      <diagonal/>
    </border>
    <border>
      <left style="thin">
        <color rgb="FFBFBFBF"/>
      </left>
      <right style="thin">
        <color rgb="FFBFBFBF"/>
      </right>
      <top style="thin">
        <color rgb="FFBFBFBF"/>
      </top>
      <bottom/>
      <diagonal/>
    </border>
    <border>
      <left style="thin">
        <color rgb="FFBFBFBF"/>
      </left>
      <right style="medium">
        <color indexed="64"/>
      </right>
      <top style="thin">
        <color rgb="FFBFBFBF"/>
      </top>
      <bottom/>
      <diagonal/>
    </border>
    <border>
      <left style="medium">
        <color indexed="64"/>
      </left>
      <right style="thin">
        <color rgb="FFBFBFBF"/>
      </right>
      <top style="thin">
        <color rgb="FFBFBFBF"/>
      </top>
      <bottom style="medium">
        <color auto="1"/>
      </bottom>
      <diagonal/>
    </border>
    <border>
      <left style="thin">
        <color rgb="FFBFBFBF"/>
      </left>
      <right style="thin">
        <color rgb="FFBFBFBF"/>
      </right>
      <top style="thin">
        <color rgb="FFBFBFBF"/>
      </top>
      <bottom style="medium">
        <color indexed="64"/>
      </bottom>
      <diagonal/>
    </border>
    <border>
      <left style="thin">
        <color rgb="FFBFBFBF"/>
      </left>
      <right style="medium">
        <color indexed="64"/>
      </right>
      <top style="thin">
        <color rgb="FFBFBFBF"/>
      </top>
      <bottom style="medium">
        <color indexed="64"/>
      </bottom>
      <diagonal/>
    </border>
    <border>
      <left style="medium">
        <color auto="1"/>
      </left>
      <right style="thin">
        <color indexed="64"/>
      </right>
      <top style="medium">
        <color auto="1"/>
      </top>
      <bottom style="thin">
        <color theme="0" tint="-0.34998626667073579"/>
      </bottom>
      <diagonal/>
    </border>
    <border>
      <left style="thin">
        <color auto="1"/>
      </left>
      <right style="thin">
        <color theme="0" tint="-0.24994659260841701"/>
      </right>
      <top style="medium">
        <color indexed="64"/>
      </top>
      <bottom style="thin">
        <color theme="0" tint="-0.24994659260841701"/>
      </bottom>
      <diagonal/>
    </border>
    <border>
      <left style="thin">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auto="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rgb="FFA6A6A6"/>
      </right>
      <top style="medium">
        <color indexed="64"/>
      </top>
      <bottom style="thin">
        <color rgb="FFA6A6A6"/>
      </bottom>
      <diagonal/>
    </border>
    <border>
      <left style="thin">
        <color rgb="FFA6A6A6"/>
      </left>
      <right style="medium">
        <color indexed="64"/>
      </right>
      <top style="medium">
        <color indexed="64"/>
      </top>
      <bottom style="thin">
        <color rgb="FFA6A6A6"/>
      </bottom>
      <diagonal/>
    </border>
    <border>
      <left style="thin">
        <color rgb="FFA6A6A6"/>
      </left>
      <right style="medium">
        <color indexed="64"/>
      </right>
      <top style="thin">
        <color rgb="FFA6A6A6"/>
      </top>
      <bottom style="thin">
        <color rgb="FFA6A6A6"/>
      </bottom>
      <diagonal/>
    </border>
    <border>
      <left style="medium">
        <color indexed="64"/>
      </left>
      <right style="thin">
        <color rgb="FFA6A6A6"/>
      </right>
      <top style="thin">
        <color rgb="FFA6A6A6"/>
      </top>
      <bottom style="medium">
        <color auto="1"/>
      </bottom>
      <diagonal/>
    </border>
    <border>
      <left style="thin">
        <color rgb="FFA6A6A6"/>
      </left>
      <right style="medium">
        <color indexed="64"/>
      </right>
      <top style="thin">
        <color rgb="FFA6A6A6"/>
      </top>
      <bottom style="medium">
        <color indexed="64"/>
      </bottom>
      <diagonal/>
    </border>
    <border>
      <left style="thin">
        <color theme="0" tint="-0.24994659260841701"/>
      </left>
      <right/>
      <top style="thin">
        <color auto="1"/>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medium">
        <color indexed="64"/>
      </right>
      <top style="thin">
        <color theme="0" tint="-0.24994659260841701"/>
      </top>
      <bottom/>
      <diagonal/>
    </border>
    <border>
      <left style="medium">
        <color indexed="64"/>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theme="0" tint="-0.34998626667073579"/>
      </top>
      <bottom style="thin">
        <color indexed="64"/>
      </bottom>
      <diagonal/>
    </border>
    <border>
      <left style="medium">
        <color indexed="64"/>
      </left>
      <right style="thin">
        <color theme="0" tint="-0.24994659260841701"/>
      </right>
      <top style="thin">
        <color indexed="64"/>
      </top>
      <bottom style="thin">
        <color theme="0" tint="-0.24994659260841701"/>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style="medium">
        <color indexed="64"/>
      </left>
      <right style="medium">
        <color indexed="64"/>
      </right>
      <top style="thin">
        <color theme="0" tint="-0.34998626667073579"/>
      </top>
      <bottom style="medium">
        <color indexed="64"/>
      </bottom>
      <diagonal/>
    </border>
    <border>
      <left style="medium">
        <color indexed="64"/>
      </left>
      <right style="medium">
        <color indexed="64"/>
      </right>
      <top style="medium">
        <color indexed="64"/>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s>
  <cellStyleXfs count="37">
    <xf numFmtId="0" fontId="0" fillId="0" borderId="0"/>
    <xf numFmtId="49" fontId="6" fillId="2" borderId="0">
      <alignment vertical="center"/>
    </xf>
    <xf numFmtId="0" fontId="6" fillId="3" borderId="0">
      <alignment vertical="center"/>
    </xf>
    <xf numFmtId="49" fontId="31" fillId="8" borderId="5" applyAlignment="0">
      <alignment horizontal="left" vertical="center" wrapText="1"/>
      <protection locked="0"/>
    </xf>
    <xf numFmtId="0" fontId="22" fillId="2" borderId="24">
      <alignment vertical="center"/>
    </xf>
    <xf numFmtId="0" fontId="23" fillId="12" borderId="24" applyBorder="0">
      <alignment vertical="center"/>
    </xf>
    <xf numFmtId="0" fontId="33" fillId="13" borderId="24" applyBorder="0" applyProtection="0">
      <alignment vertical="center"/>
    </xf>
    <xf numFmtId="0" fontId="34" fillId="14" borderId="25" applyBorder="0">
      <alignment vertical="center"/>
    </xf>
    <xf numFmtId="0" fontId="34" fillId="15" borderId="25" applyBorder="0">
      <alignment horizontal="left" vertical="center"/>
    </xf>
    <xf numFmtId="167" fontId="35" fillId="16" borderId="26" applyBorder="0">
      <alignment horizontal="right"/>
      <protection locked="0"/>
    </xf>
    <xf numFmtId="10" fontId="35" fillId="16" borderId="26" applyBorder="0">
      <alignment horizontal="right"/>
      <protection locked="0"/>
    </xf>
    <xf numFmtId="168" fontId="31" fillId="8" borderId="0">
      <protection locked="0"/>
    </xf>
    <xf numFmtId="0" fontId="31" fillId="0" borderId="27">
      <alignment horizontal="left" vertical="center" wrapText="1" indent="1"/>
    </xf>
    <xf numFmtId="49" fontId="31" fillId="17" borderId="5" applyAlignment="0" applyProtection="0">
      <alignment horizontal="left" vertical="center" wrapText="1"/>
      <protection locked="0"/>
    </xf>
    <xf numFmtId="169" fontId="36" fillId="18" borderId="28" applyBorder="0">
      <alignment horizontal="right" vertical="center"/>
    </xf>
    <xf numFmtId="169" fontId="36" fillId="19" borderId="29">
      <alignment horizontal="right" vertical="center"/>
    </xf>
    <xf numFmtId="0" fontId="37" fillId="20" borderId="11">
      <alignment horizontal="centerContinuous" vertical="center" wrapText="1"/>
    </xf>
    <xf numFmtId="0" fontId="37" fillId="20" borderId="30">
      <alignment horizontal="right" vertical="center" wrapText="1" indent="1"/>
    </xf>
    <xf numFmtId="0" fontId="37" fillId="21" borderId="30">
      <alignment horizontal="right" vertical="center" wrapText="1" indent="1"/>
    </xf>
    <xf numFmtId="49" fontId="37" fillId="23" borderId="31" applyBorder="0">
      <alignment horizontal="centerContinuous" vertical="center" wrapText="1"/>
    </xf>
    <xf numFmtId="0" fontId="37" fillId="23" borderId="33" applyBorder="0">
      <alignment horizontal="right" vertical="center" wrapText="1" indent="1"/>
    </xf>
    <xf numFmtId="0" fontId="37" fillId="24" borderId="33" applyBorder="0">
      <alignment horizontal="right" vertical="center" wrapText="1" indent="1"/>
    </xf>
    <xf numFmtId="0" fontId="5" fillId="2" borderId="0" applyNumberFormat="0" applyBorder="0" applyAlignment="0" applyProtection="0"/>
    <xf numFmtId="0" fontId="95" fillId="0" borderId="0" applyNumberFormat="0" applyFill="0" applyBorder="0" applyAlignment="0" applyProtection="0"/>
    <xf numFmtId="167" fontId="35" fillId="63" borderId="234" applyBorder="0">
      <alignment horizontal="right"/>
      <protection locked="0"/>
    </xf>
    <xf numFmtId="169" fontId="36" fillId="63" borderId="28" applyBorder="0">
      <alignment horizontal="right" vertical="center"/>
      <protection locked="0"/>
    </xf>
    <xf numFmtId="0" fontId="2" fillId="2" borderId="0">
      <alignment vertical="center"/>
      <protection locked="0"/>
    </xf>
    <xf numFmtId="0" fontId="94" fillId="3" borderId="0">
      <alignment horizontal="left" vertical="center"/>
      <protection locked="0"/>
    </xf>
    <xf numFmtId="0" fontId="110" fillId="12" borderId="0">
      <alignment horizontal="left" vertical="center"/>
      <protection locked="0"/>
    </xf>
    <xf numFmtId="164" fontId="31" fillId="66" borderId="0" applyFont="0" applyBorder="0" applyAlignment="0">
      <alignment horizontal="right"/>
      <protection locked="0"/>
    </xf>
    <xf numFmtId="0" fontId="120" fillId="0" borderId="0" applyNumberFormat="0" applyFill="0" applyBorder="0" applyAlignment="0" applyProtection="0">
      <alignment vertical="top"/>
      <protection locked="0"/>
    </xf>
    <xf numFmtId="0" fontId="32" fillId="11" borderId="5" applyFont="0" applyBorder="0" applyAlignment="0" applyProtection="0"/>
    <xf numFmtId="167" fontId="35" fillId="69" borderId="262" applyFont="0" applyBorder="0" applyAlignment="0">
      <alignment horizontal="right"/>
      <protection locked="0"/>
    </xf>
    <xf numFmtId="167" fontId="35" fillId="70" borderId="262" applyFont="0" applyBorder="0" applyAlignment="0">
      <alignment horizontal="right"/>
      <protection locked="0"/>
    </xf>
    <xf numFmtId="167" fontId="35" fillId="71" borderId="262" applyFont="0" applyBorder="0" applyAlignment="0">
      <alignment horizontal="right"/>
      <protection locked="0"/>
    </xf>
    <xf numFmtId="167" fontId="35" fillId="16" borderId="26" applyFont="0" applyBorder="0" applyAlignment="0">
      <alignment horizontal="right"/>
      <protection locked="0"/>
    </xf>
    <xf numFmtId="168" fontId="1" fillId="9" borderId="5" applyBorder="0"/>
  </cellStyleXfs>
  <cellXfs count="1318">
    <xf numFmtId="0" fontId="0" fillId="0" borderId="0" xfId="0"/>
    <xf numFmtId="49" fontId="6" fillId="2" borderId="0" xfId="1">
      <alignment vertical="center"/>
    </xf>
    <xf numFmtId="0" fontId="7" fillId="2" borderId="0" xfId="1" quotePrefix="1" applyNumberFormat="1" applyFont="1">
      <alignment vertical="center"/>
    </xf>
    <xf numFmtId="0" fontId="7" fillId="2" borderId="0" xfId="1" applyNumberFormat="1" applyFont="1">
      <alignment vertical="center"/>
    </xf>
    <xf numFmtId="49" fontId="7" fillId="2" borderId="0" xfId="1" applyFont="1">
      <alignment vertical="center"/>
    </xf>
    <xf numFmtId="0" fontId="7" fillId="2" borderId="0" xfId="1" applyNumberFormat="1" applyFont="1" applyAlignment="1">
      <alignment horizontal="left" vertical="center"/>
    </xf>
    <xf numFmtId="0" fontId="6" fillId="3" borderId="0" xfId="2">
      <alignment vertical="center"/>
    </xf>
    <xf numFmtId="0" fontId="6" fillId="4" borderId="0" xfId="2" applyFill="1">
      <alignment vertical="center"/>
    </xf>
    <xf numFmtId="0" fontId="6" fillId="5" borderId="0" xfId="2" applyFill="1">
      <alignment vertical="center"/>
    </xf>
    <xf numFmtId="0" fontId="8" fillId="5" borderId="0" xfId="2" applyFont="1" applyFill="1">
      <alignment vertical="center"/>
    </xf>
    <xf numFmtId="0" fontId="9" fillId="4" borderId="0" xfId="2" applyFont="1" applyFill="1" applyAlignment="1">
      <alignment horizontal="justify" vertical="center" wrapText="1"/>
    </xf>
    <xf numFmtId="49" fontId="11" fillId="4" borderId="0" xfId="1" applyFont="1" applyFill="1">
      <alignment vertical="center"/>
    </xf>
    <xf numFmtId="0" fontId="0" fillId="0" borderId="0" xfId="0" applyAlignment="1">
      <alignment horizontal="center"/>
    </xf>
    <xf numFmtId="0" fontId="0" fillId="4" borderId="0" xfId="0" applyFill="1"/>
    <xf numFmtId="0" fontId="12" fillId="4" borderId="0" xfId="0" applyFont="1" applyFill="1"/>
    <xf numFmtId="0" fontId="12" fillId="7" borderId="0" xfId="0" applyFont="1" applyFill="1"/>
    <xf numFmtId="0" fontId="12" fillId="7" borderId="0" xfId="0" applyFont="1" applyFill="1" applyAlignment="1">
      <alignment vertical="top"/>
    </xf>
    <xf numFmtId="0" fontId="12" fillId="7" borderId="0" xfId="0" applyFont="1" applyFill="1" applyAlignment="1">
      <alignment horizontal="centerContinuous" vertical="top"/>
    </xf>
    <xf numFmtId="0" fontId="12" fillId="7" borderId="0" xfId="0" applyFont="1" applyFill="1" applyAlignment="1">
      <alignment horizontal="center" vertical="top"/>
    </xf>
    <xf numFmtId="0" fontId="0" fillId="7" borderId="0" xfId="0" applyFill="1"/>
    <xf numFmtId="0" fontId="13" fillId="4" borderId="0" xfId="0" applyFont="1" applyFill="1"/>
    <xf numFmtId="0" fontId="13" fillId="7" borderId="0" xfId="0" applyFont="1" applyFill="1"/>
    <xf numFmtId="0" fontId="14" fillId="7" borderId="0" xfId="0" applyFont="1" applyFill="1"/>
    <xf numFmtId="0" fontId="0" fillId="0" borderId="0" xfId="0" applyAlignment="1">
      <alignment vertical="center"/>
    </xf>
    <xf numFmtId="0" fontId="13" fillId="4" borderId="0" xfId="0" applyFont="1" applyFill="1" applyAlignment="1">
      <alignment vertical="center"/>
    </xf>
    <xf numFmtId="0" fontId="13" fillId="7" borderId="0" xfId="0" applyFont="1" applyFill="1" applyAlignment="1">
      <alignment vertical="center"/>
    </xf>
    <xf numFmtId="0" fontId="17" fillId="0" borderId="0" xfId="0" applyFont="1" applyAlignment="1">
      <alignment vertical="center"/>
    </xf>
    <xf numFmtId="0" fontId="16" fillId="4" borderId="0" xfId="0" applyFont="1" applyFill="1" applyAlignment="1">
      <alignment vertical="center"/>
    </xf>
    <xf numFmtId="0" fontId="16" fillId="7" borderId="0" xfId="0" applyFont="1" applyFill="1" applyAlignment="1">
      <alignment vertical="center"/>
    </xf>
    <xf numFmtId="0" fontId="14" fillId="7" borderId="0" xfId="0" applyFont="1" applyFill="1" applyAlignment="1">
      <alignment horizontal="right" vertical="center"/>
    </xf>
    <xf numFmtId="0" fontId="13" fillId="7" borderId="1" xfId="0" applyFont="1" applyFill="1" applyBorder="1"/>
    <xf numFmtId="0" fontId="15" fillId="7" borderId="0" xfId="0" applyFont="1" applyFill="1"/>
    <xf numFmtId="0" fontId="15" fillId="7" borderId="0" xfId="0" applyFont="1" applyFill="1" applyAlignment="1">
      <alignment wrapText="1"/>
    </xf>
    <xf numFmtId="0" fontId="14" fillId="7" borderId="0" xfId="0" applyFont="1" applyFill="1" applyAlignment="1">
      <alignment horizontal="left"/>
    </xf>
    <xf numFmtId="0" fontId="15" fillId="7" borderId="0" xfId="0" applyFont="1" applyFill="1" applyAlignment="1">
      <alignment horizontal="right"/>
    </xf>
    <xf numFmtId="0" fontId="13" fillId="7" borderId="0" xfId="0" applyFont="1" applyFill="1" applyAlignment="1">
      <alignment horizontal="left"/>
    </xf>
    <xf numFmtId="0" fontId="18" fillId="7" borderId="0" xfId="0" applyFont="1" applyFill="1" applyAlignment="1">
      <alignment horizontal="right"/>
    </xf>
    <xf numFmtId="0" fontId="0" fillId="0" borderId="0" xfId="0" quotePrefix="1"/>
    <xf numFmtId="0" fontId="13" fillId="4" borderId="0" xfId="0" applyFont="1" applyFill="1" applyAlignment="1">
      <alignment vertical="top"/>
    </xf>
    <xf numFmtId="0" fontId="19" fillId="4" borderId="0" xfId="0" applyFont="1" applyFill="1" applyAlignment="1">
      <alignment vertical="top"/>
    </xf>
    <xf numFmtId="0" fontId="12" fillId="4" borderId="0" xfId="0" applyFont="1" applyFill="1" applyAlignment="1">
      <alignment vertical="top"/>
    </xf>
    <xf numFmtId="0" fontId="13" fillId="7" borderId="0" xfId="0" applyFont="1" applyFill="1" applyAlignment="1">
      <alignment vertical="top"/>
    </xf>
    <xf numFmtId="0" fontId="20" fillId="7" borderId="0" xfId="0" applyFont="1" applyFill="1" applyAlignment="1">
      <alignment vertical="top"/>
    </xf>
    <xf numFmtId="0" fontId="21" fillId="7" borderId="0" xfId="0" applyFont="1" applyFill="1" applyAlignment="1">
      <alignment vertical="top"/>
    </xf>
    <xf numFmtId="0" fontId="19" fillId="7" borderId="0" xfId="0" applyFont="1" applyFill="1" applyAlignment="1">
      <alignment vertical="top"/>
    </xf>
    <xf numFmtId="0" fontId="24" fillId="7" borderId="0" xfId="0" applyFont="1" applyFill="1" applyAlignment="1">
      <alignment horizontal="center" vertical="top"/>
    </xf>
    <xf numFmtId="0" fontId="22" fillId="7" borderId="0" xfId="0" applyFont="1" applyFill="1" applyAlignment="1">
      <alignment vertical="top"/>
    </xf>
    <xf numFmtId="0" fontId="25" fillId="7" borderId="0" xfId="0" applyFont="1" applyFill="1" applyAlignment="1">
      <alignment vertical="top"/>
    </xf>
    <xf numFmtId="0" fontId="26" fillId="7" borderId="0" xfId="0" applyFont="1" applyFill="1" applyAlignment="1">
      <alignment vertical="top"/>
    </xf>
    <xf numFmtId="0" fontId="27" fillId="7" borderId="0" xfId="0" applyFont="1" applyFill="1" applyAlignment="1">
      <alignment vertical="top"/>
    </xf>
    <xf numFmtId="0" fontId="15" fillId="7" borderId="0" xfId="0" applyFont="1" applyFill="1" applyAlignment="1">
      <alignment vertical="top"/>
    </xf>
    <xf numFmtId="0" fontId="26" fillId="7" borderId="0" xfId="0" applyFont="1" applyFill="1" applyAlignment="1">
      <alignment horizontal="center" vertical="top"/>
    </xf>
    <xf numFmtId="0" fontId="28" fillId="7" borderId="0" xfId="0" applyFont="1" applyFill="1" applyAlignment="1">
      <alignment horizontal="center" vertical="top"/>
    </xf>
    <xf numFmtId="0" fontId="26" fillId="7" borderId="0" xfId="0" applyFont="1" applyFill="1" applyAlignment="1">
      <alignment horizontal="left" vertical="top"/>
    </xf>
    <xf numFmtId="14" fontId="0" fillId="0" borderId="0" xfId="0" applyNumberFormat="1"/>
    <xf numFmtId="0" fontId="14" fillId="7" borderId="0" xfId="0" applyFont="1" applyFill="1" applyAlignment="1">
      <alignment vertical="top" wrapText="1"/>
    </xf>
    <xf numFmtId="0" fontId="29" fillId="7" borderId="0" xfId="0" applyFont="1" applyFill="1" applyAlignment="1">
      <alignment vertical="top"/>
    </xf>
    <xf numFmtId="0" fontId="19" fillId="7" borderId="0" xfId="0" applyFont="1" applyFill="1"/>
    <xf numFmtId="0" fontId="30" fillId="0" borderId="0" xfId="0" applyFont="1"/>
    <xf numFmtId="49" fontId="31" fillId="8" borderId="5" xfId="3" applyAlignment="1">
      <protection locked="0"/>
    </xf>
    <xf numFmtId="0" fontId="0" fillId="0" borderId="2" xfId="0" applyBorder="1"/>
    <xf numFmtId="0" fontId="0" fillId="0" borderId="6" xfId="0" applyBorder="1"/>
    <xf numFmtId="0" fontId="0" fillId="5" borderId="0" xfId="0" applyFill="1"/>
    <xf numFmtId="0" fontId="0" fillId="0" borderId="7" xfId="0" applyBorder="1"/>
    <xf numFmtId="0" fontId="0" fillId="0" borderId="0" xfId="0" applyProtection="1">
      <protection locked="0"/>
    </xf>
    <xf numFmtId="0" fontId="0" fillId="0" borderId="8" xfId="0" applyBorder="1"/>
    <xf numFmtId="0" fontId="0" fillId="0" borderId="9" xfId="0" applyBorder="1"/>
    <xf numFmtId="0" fontId="0" fillId="0" borderId="10" xfId="0" applyBorder="1"/>
    <xf numFmtId="0" fontId="0" fillId="0" borderId="11" xfId="0" applyBorder="1"/>
    <xf numFmtId="0" fontId="0" fillId="0" borderId="12" xfId="0" applyBorder="1"/>
    <xf numFmtId="0" fontId="0" fillId="0" borderId="13" xfId="0" applyBorder="1"/>
    <xf numFmtId="0" fontId="0" fillId="0" borderId="14" xfId="0" applyBorder="1"/>
    <xf numFmtId="0" fontId="0" fillId="0" borderId="15" xfId="0" applyBorder="1"/>
    <xf numFmtId="0" fontId="0" fillId="0" borderId="16" xfId="0" applyBorder="1"/>
    <xf numFmtId="0" fontId="0" fillId="0" borderId="17" xfId="0" applyBorder="1"/>
    <xf numFmtId="0" fontId="0" fillId="0" borderId="18" xfId="0" applyBorder="1"/>
    <xf numFmtId="0" fontId="0" fillId="0" borderId="19" xfId="0" applyBorder="1"/>
    <xf numFmtId="0" fontId="0" fillId="0" borderId="20" xfId="0" applyBorder="1"/>
    <xf numFmtId="0" fontId="0" fillId="0" borderId="21" xfId="0" applyBorder="1"/>
    <xf numFmtId="0" fontId="0" fillId="0" borderId="22" xfId="0" applyBorder="1"/>
    <xf numFmtId="0" fontId="0" fillId="0" borderId="23" xfId="0" applyBorder="1"/>
    <xf numFmtId="0" fontId="22" fillId="2" borderId="24" xfId="4">
      <alignment vertical="center"/>
    </xf>
    <xf numFmtId="0" fontId="23" fillId="12" borderId="0" xfId="5" applyBorder="1">
      <alignment vertical="center"/>
    </xf>
    <xf numFmtId="0" fontId="33" fillId="13" borderId="0" xfId="6" applyBorder="1">
      <alignment vertical="center"/>
    </xf>
    <xf numFmtId="0" fontId="34" fillId="14" borderId="0" xfId="7" applyBorder="1">
      <alignment vertical="center"/>
    </xf>
    <xf numFmtId="0" fontId="34" fillId="15" borderId="0" xfId="8" applyBorder="1">
      <alignment horizontal="left" vertical="center"/>
    </xf>
    <xf numFmtId="167" fontId="35" fillId="16" borderId="0" xfId="9" applyBorder="1">
      <alignment horizontal="right"/>
      <protection locked="0"/>
    </xf>
    <xf numFmtId="10" fontId="35" fillId="16" borderId="0" xfId="10" applyBorder="1">
      <alignment horizontal="right"/>
      <protection locked="0"/>
    </xf>
    <xf numFmtId="168" fontId="31" fillId="8" borderId="0" xfId="11">
      <protection locked="0"/>
    </xf>
    <xf numFmtId="0" fontId="31" fillId="0" borderId="27" xfId="12">
      <alignment horizontal="left" vertical="center" wrapText="1" indent="1"/>
    </xf>
    <xf numFmtId="49" fontId="31" fillId="17" borderId="5" xfId="13" applyAlignment="1" applyProtection="1"/>
    <xf numFmtId="169" fontId="36" fillId="18" borderId="28" xfId="14">
      <alignment horizontal="right" vertical="center"/>
    </xf>
    <xf numFmtId="169" fontId="36" fillId="19" borderId="29" xfId="15">
      <alignment horizontal="right" vertical="center"/>
    </xf>
    <xf numFmtId="0" fontId="37" fillId="20" borderId="11" xfId="16">
      <alignment horizontal="centerContinuous" vertical="center" wrapText="1"/>
    </xf>
    <xf numFmtId="0" fontId="37" fillId="20" borderId="30" xfId="17">
      <alignment horizontal="right" vertical="center" wrapText="1" indent="1"/>
    </xf>
    <xf numFmtId="0" fontId="37" fillId="21" borderId="30" xfId="18">
      <alignment horizontal="right" vertical="center" wrapText="1" indent="1"/>
    </xf>
    <xf numFmtId="49" fontId="37" fillId="23" borderId="32" xfId="19" applyBorder="1">
      <alignment horizontal="centerContinuous" vertical="center" wrapText="1"/>
    </xf>
    <xf numFmtId="0" fontId="37" fillId="23" borderId="30" xfId="20" applyBorder="1">
      <alignment horizontal="right" vertical="center" wrapText="1" indent="1"/>
    </xf>
    <xf numFmtId="0" fontId="37" fillId="24" borderId="30" xfId="21" applyBorder="1">
      <alignment horizontal="right" vertical="center" wrapText="1" indent="1"/>
    </xf>
    <xf numFmtId="0" fontId="0" fillId="2" borderId="0" xfId="22" applyFont="1"/>
    <xf numFmtId="0" fontId="37" fillId="20" borderId="8" xfId="16" applyBorder="1">
      <alignment horizontal="centerContinuous" vertical="center" wrapText="1"/>
    </xf>
    <xf numFmtId="0" fontId="37" fillId="20" borderId="34" xfId="16" applyBorder="1">
      <alignment horizontal="centerContinuous" vertical="center" wrapText="1"/>
    </xf>
    <xf numFmtId="0" fontId="37" fillId="20" borderId="35" xfId="16" applyBorder="1">
      <alignment horizontal="centerContinuous" vertical="center" wrapText="1"/>
    </xf>
    <xf numFmtId="0" fontId="37" fillId="20" borderId="36" xfId="16" applyBorder="1">
      <alignment horizontal="centerContinuous" vertical="center" wrapText="1"/>
    </xf>
    <xf numFmtId="0" fontId="37" fillId="21" borderId="37" xfId="18" applyBorder="1">
      <alignment horizontal="right" vertical="center" wrapText="1" indent="1"/>
    </xf>
    <xf numFmtId="0" fontId="37" fillId="20" borderId="38" xfId="17" applyBorder="1">
      <alignment horizontal="right" vertical="center" wrapText="1" indent="1"/>
    </xf>
    <xf numFmtId="0" fontId="33" fillId="13" borderId="39" xfId="6" applyBorder="1">
      <alignment vertical="center"/>
    </xf>
    <xf numFmtId="0" fontId="33" fillId="13" borderId="40" xfId="6" applyBorder="1">
      <alignment vertical="center"/>
    </xf>
    <xf numFmtId="0" fontId="33" fillId="13" borderId="41" xfId="6" applyBorder="1">
      <alignment vertical="center"/>
    </xf>
    <xf numFmtId="49" fontId="31" fillId="8" borderId="8" xfId="3" applyBorder="1" applyAlignment="1">
      <protection locked="0"/>
    </xf>
    <xf numFmtId="167" fontId="35" fillId="16" borderId="42" xfId="9" applyBorder="1">
      <alignment horizontal="right"/>
      <protection locked="0"/>
    </xf>
    <xf numFmtId="167" fontId="35" fillId="16" borderId="43" xfId="9" applyBorder="1">
      <alignment horizontal="right"/>
      <protection locked="0"/>
    </xf>
    <xf numFmtId="49" fontId="31" fillId="8" borderId="44" xfId="3" applyBorder="1" applyAlignment="1">
      <protection locked="0"/>
    </xf>
    <xf numFmtId="167" fontId="35" fillId="16" borderId="5" xfId="9" applyBorder="1">
      <alignment horizontal="right"/>
      <protection locked="0"/>
    </xf>
    <xf numFmtId="167" fontId="35" fillId="16" borderId="45" xfId="9" applyBorder="1">
      <alignment horizontal="right"/>
      <protection locked="0"/>
    </xf>
    <xf numFmtId="49" fontId="31" fillId="8" borderId="46" xfId="3" applyBorder="1" applyAlignment="1">
      <protection locked="0"/>
    </xf>
    <xf numFmtId="167" fontId="35" fillId="16" borderId="47" xfId="9" applyBorder="1">
      <alignment horizontal="right"/>
      <protection locked="0"/>
    </xf>
    <xf numFmtId="167" fontId="35" fillId="16" borderId="48" xfId="9" applyBorder="1">
      <alignment horizontal="right"/>
      <protection locked="0"/>
    </xf>
    <xf numFmtId="169" fontId="36" fillId="19" borderId="49" xfId="15" applyBorder="1">
      <alignment horizontal="right" vertical="center"/>
    </xf>
    <xf numFmtId="169" fontId="36" fillId="19" borderId="50" xfId="15" applyBorder="1">
      <alignment horizontal="right" vertical="center"/>
    </xf>
    <xf numFmtId="169" fontId="36" fillId="18" borderId="33" xfId="14" applyBorder="1">
      <alignment horizontal="right" vertical="center"/>
    </xf>
    <xf numFmtId="169" fontId="36" fillId="18" borderId="51" xfId="14" applyBorder="1">
      <alignment horizontal="right" vertical="center"/>
    </xf>
    <xf numFmtId="169" fontId="36" fillId="18" borderId="15" xfId="14" applyBorder="1">
      <alignment horizontal="right" vertical="center"/>
    </xf>
    <xf numFmtId="49" fontId="37" fillId="23" borderId="16" xfId="19" applyBorder="1">
      <alignment horizontal="centerContinuous" vertical="center" wrapText="1"/>
    </xf>
    <xf numFmtId="49" fontId="37" fillId="23" borderId="52" xfId="19" applyBorder="1">
      <alignment horizontal="centerContinuous" vertical="center" wrapText="1"/>
    </xf>
    <xf numFmtId="49" fontId="37" fillId="23" borderId="53" xfId="19" applyBorder="1">
      <alignment horizontal="centerContinuous" vertical="center" wrapText="1"/>
    </xf>
    <xf numFmtId="49" fontId="37" fillId="23" borderId="54" xfId="19" applyBorder="1">
      <alignment horizontal="centerContinuous" vertical="center" wrapText="1"/>
    </xf>
    <xf numFmtId="49" fontId="37" fillId="23" borderId="55" xfId="19" applyBorder="1">
      <alignment horizontal="centerContinuous" vertical="center" wrapText="1"/>
    </xf>
    <xf numFmtId="49" fontId="37" fillId="23" borderId="56" xfId="19" applyBorder="1">
      <alignment horizontal="centerContinuous" vertical="center" wrapText="1"/>
    </xf>
    <xf numFmtId="0" fontId="37" fillId="24" borderId="57" xfId="21" applyBorder="1">
      <alignment horizontal="right" vertical="center" wrapText="1" indent="1"/>
    </xf>
    <xf numFmtId="0" fontId="37" fillId="24" borderId="58" xfId="21" applyBorder="1">
      <alignment horizontal="right" vertical="center" wrapText="1" indent="1"/>
    </xf>
    <xf numFmtId="0" fontId="37" fillId="23" borderId="58" xfId="20" applyBorder="1">
      <alignment horizontal="right" vertical="center" wrapText="1" indent="1"/>
    </xf>
    <xf numFmtId="0" fontId="37" fillId="23" borderId="59" xfId="20" applyBorder="1">
      <alignment horizontal="right" vertical="center" wrapText="1" indent="1"/>
    </xf>
    <xf numFmtId="0" fontId="38" fillId="25" borderId="0" xfId="0" applyFont="1" applyFill="1" applyAlignment="1">
      <alignment vertical="center"/>
    </xf>
    <xf numFmtId="0" fontId="0" fillId="25" borderId="0" xfId="0" applyFill="1"/>
    <xf numFmtId="0" fontId="39" fillId="26" borderId="33" xfId="0" applyFont="1" applyFill="1" applyBorder="1" applyAlignment="1">
      <alignment horizontal="center" vertical="top"/>
    </xf>
    <xf numFmtId="0" fontId="39" fillId="26" borderId="51" xfId="0" applyFont="1" applyFill="1" applyBorder="1" applyAlignment="1">
      <alignment horizontal="center" vertical="top"/>
    </xf>
    <xf numFmtId="0" fontId="40" fillId="26" borderId="51" xfId="0" quotePrefix="1" applyFont="1" applyFill="1" applyBorder="1" applyAlignment="1">
      <alignment horizontal="left" vertical="top"/>
    </xf>
    <xf numFmtId="0" fontId="40" fillId="26" borderId="51" xfId="0" applyFont="1" applyFill="1" applyBorder="1" applyAlignment="1">
      <alignment horizontal="left" vertical="top"/>
    </xf>
    <xf numFmtId="49" fontId="40" fillId="26" borderId="51" xfId="0" quotePrefix="1" applyNumberFormat="1" applyFont="1" applyFill="1" applyBorder="1" applyAlignment="1">
      <alignment horizontal="left" vertical="top"/>
    </xf>
    <xf numFmtId="0" fontId="40" fillId="26" borderId="15" xfId="0" applyFont="1" applyFill="1" applyBorder="1" applyAlignment="1">
      <alignment horizontal="left" vertical="top"/>
    </xf>
    <xf numFmtId="0" fontId="41" fillId="0" borderId="0" xfId="0" applyFont="1" applyAlignment="1">
      <alignment horizontal="left"/>
    </xf>
    <xf numFmtId="0" fontId="40" fillId="0" borderId="0" xfId="0" applyFont="1"/>
    <xf numFmtId="0" fontId="42" fillId="27" borderId="39" xfId="0" applyFont="1" applyFill="1" applyBorder="1" applyAlignment="1">
      <alignment horizontal="right" vertical="top" wrapText="1"/>
    </xf>
    <xf numFmtId="0" fontId="33" fillId="27" borderId="39" xfId="0" applyFont="1" applyFill="1" applyBorder="1" applyAlignment="1">
      <alignment horizontal="right" vertical="top" wrapText="1"/>
    </xf>
    <xf numFmtId="0" fontId="33" fillId="27" borderId="61" xfId="0" applyFont="1" applyFill="1" applyBorder="1" applyAlignment="1">
      <alignment horizontal="right" vertical="top" wrapText="1"/>
    </xf>
    <xf numFmtId="0" fontId="42" fillId="28" borderId="40" xfId="0" applyFont="1" applyFill="1" applyBorder="1" applyAlignment="1">
      <alignment horizontal="right" vertical="top" wrapText="1"/>
    </xf>
    <xf numFmtId="0" fontId="42" fillId="29" borderId="40" xfId="0" applyFont="1" applyFill="1" applyBorder="1" applyAlignment="1">
      <alignment horizontal="right" vertical="top" wrapText="1"/>
    </xf>
    <xf numFmtId="0" fontId="33" fillId="30" borderId="40" xfId="0" applyFont="1" applyFill="1" applyBorder="1" applyAlignment="1">
      <alignment horizontal="right" vertical="top" wrapText="1"/>
    </xf>
    <xf numFmtId="0" fontId="33" fillId="27" borderId="40" xfId="0" applyFont="1" applyFill="1" applyBorder="1" applyAlignment="1">
      <alignment horizontal="right" vertical="top" wrapText="1"/>
    </xf>
    <xf numFmtId="0" fontId="33" fillId="31" borderId="40" xfId="0" applyFont="1" applyFill="1" applyBorder="1" applyAlignment="1">
      <alignment horizontal="right" vertical="top" wrapText="1"/>
    </xf>
    <xf numFmtId="0" fontId="33" fillId="31" borderId="39" xfId="0" applyFont="1" applyFill="1" applyBorder="1" applyAlignment="1">
      <alignment horizontal="right" vertical="top" wrapText="1"/>
    </xf>
    <xf numFmtId="0" fontId="33" fillId="32" borderId="62" xfId="0" applyFont="1" applyFill="1" applyBorder="1" applyAlignment="1">
      <alignment horizontal="right" vertical="top" wrapText="1"/>
    </xf>
    <xf numFmtId="0" fontId="0" fillId="0" borderId="0" xfId="0" applyAlignment="1">
      <alignment horizontal="right" vertical="top" wrapText="1"/>
    </xf>
    <xf numFmtId="0" fontId="43" fillId="33" borderId="39" xfId="0" applyFont="1" applyFill="1" applyBorder="1" applyAlignment="1">
      <alignment vertical="top"/>
    </xf>
    <xf numFmtId="0" fontId="31" fillId="33" borderId="63" xfId="0" applyFont="1" applyFill="1" applyBorder="1" applyAlignment="1">
      <alignment vertical="top"/>
    </xf>
    <xf numFmtId="0" fontId="40" fillId="17" borderId="39" xfId="0" applyFont="1" applyFill="1" applyBorder="1" applyAlignment="1">
      <alignment horizontal="center"/>
    </xf>
    <xf numFmtId="0" fontId="40" fillId="17" borderId="63" xfId="0" applyFont="1" applyFill="1" applyBorder="1" applyAlignment="1">
      <alignment horizontal="center"/>
    </xf>
    <xf numFmtId="0" fontId="40" fillId="17" borderId="64" xfId="0" applyFont="1" applyFill="1" applyBorder="1" applyAlignment="1">
      <alignment horizontal="center"/>
    </xf>
    <xf numFmtId="0" fontId="40" fillId="17" borderId="40" xfId="0" applyFont="1" applyFill="1" applyBorder="1" applyAlignment="1">
      <alignment horizontal="center"/>
    </xf>
    <xf numFmtId="0" fontId="40" fillId="17" borderId="65" xfId="0" applyFont="1" applyFill="1" applyBorder="1" applyAlignment="1">
      <alignment horizontal="center"/>
    </xf>
    <xf numFmtId="0" fontId="43" fillId="32" borderId="66" xfId="0" applyFont="1" applyFill="1" applyBorder="1" applyAlignment="1">
      <alignment vertical="top"/>
    </xf>
    <xf numFmtId="0" fontId="31" fillId="33" borderId="67" xfId="0" applyFont="1" applyFill="1" applyBorder="1" applyAlignment="1">
      <alignment vertical="top"/>
    </xf>
    <xf numFmtId="0" fontId="40" fillId="17" borderId="66" xfId="0" applyFont="1" applyFill="1" applyBorder="1" applyAlignment="1">
      <alignment horizontal="center"/>
    </xf>
    <xf numFmtId="0" fontId="40" fillId="17" borderId="67" xfId="0" applyFont="1" applyFill="1" applyBorder="1" applyAlignment="1">
      <alignment horizontal="center"/>
    </xf>
    <xf numFmtId="0" fontId="40" fillId="17" borderId="68" xfId="0" applyFont="1" applyFill="1" applyBorder="1" applyAlignment="1">
      <alignment horizontal="center"/>
    </xf>
    <xf numFmtId="0" fontId="40" fillId="17" borderId="69" xfId="0" applyFont="1" applyFill="1" applyBorder="1" applyAlignment="1">
      <alignment horizontal="center"/>
    </xf>
    <xf numFmtId="0" fontId="40" fillId="17" borderId="70" xfId="0" applyFont="1" applyFill="1" applyBorder="1" applyAlignment="1">
      <alignment horizontal="center"/>
    </xf>
    <xf numFmtId="0" fontId="13" fillId="20" borderId="71" xfId="0" applyFont="1" applyFill="1" applyBorder="1" applyAlignment="1">
      <alignment vertical="top"/>
    </xf>
    <xf numFmtId="0" fontId="31" fillId="34" borderId="68" xfId="0" applyFont="1" applyFill="1" applyBorder="1" applyAlignment="1">
      <alignment vertical="top"/>
    </xf>
    <xf numFmtId="0" fontId="40" fillId="17" borderId="71" xfId="0" applyFont="1" applyFill="1" applyBorder="1" applyAlignment="1">
      <alignment horizontal="center"/>
    </xf>
    <xf numFmtId="0" fontId="13" fillId="20" borderId="72" xfId="0" applyFont="1" applyFill="1" applyBorder="1" applyAlignment="1">
      <alignment vertical="top"/>
    </xf>
    <xf numFmtId="0" fontId="44" fillId="34" borderId="68" xfId="0" applyFont="1" applyFill="1" applyBorder="1" applyAlignment="1">
      <alignment vertical="top"/>
    </xf>
    <xf numFmtId="0" fontId="13" fillId="22" borderId="72" xfId="0" applyFont="1" applyFill="1" applyBorder="1" applyAlignment="1">
      <alignment vertical="top"/>
    </xf>
    <xf numFmtId="0" fontId="31" fillId="35" borderId="68" xfId="0" applyFont="1" applyFill="1" applyBorder="1" applyAlignment="1">
      <alignment vertical="top"/>
    </xf>
    <xf numFmtId="0" fontId="13" fillId="9" borderId="72" xfId="0" applyFont="1" applyFill="1" applyBorder="1" applyAlignment="1">
      <alignment vertical="top"/>
    </xf>
    <xf numFmtId="0" fontId="44" fillId="36" borderId="68" xfId="0" applyFont="1" applyFill="1" applyBorder="1" applyAlignment="1">
      <alignment vertical="top"/>
    </xf>
    <xf numFmtId="0" fontId="13" fillId="9" borderId="71" xfId="0" applyFont="1" applyFill="1" applyBorder="1" applyAlignment="1">
      <alignment vertical="top"/>
    </xf>
    <xf numFmtId="0" fontId="13" fillId="22" borderId="71" xfId="0" applyFont="1" applyFill="1" applyBorder="1" applyAlignment="1">
      <alignment vertical="top"/>
    </xf>
    <xf numFmtId="0" fontId="31" fillId="22" borderId="68" xfId="0" applyFont="1" applyFill="1" applyBorder="1" applyAlignment="1">
      <alignment vertical="top"/>
    </xf>
    <xf numFmtId="0" fontId="31" fillId="20" borderId="68" xfId="0" applyFont="1" applyFill="1" applyBorder="1" applyAlignment="1">
      <alignment vertical="top"/>
    </xf>
    <xf numFmtId="0" fontId="43" fillId="37" borderId="72" xfId="0" applyFont="1" applyFill="1" applyBorder="1" applyAlignment="1">
      <alignment vertical="top"/>
    </xf>
    <xf numFmtId="0" fontId="31" fillId="38" borderId="73" xfId="0" applyFont="1" applyFill="1" applyBorder="1" applyAlignment="1">
      <alignment vertical="top"/>
    </xf>
    <xf numFmtId="0" fontId="43" fillId="32" borderId="72" xfId="0" applyFont="1" applyFill="1" applyBorder="1" applyAlignment="1">
      <alignment vertical="top"/>
    </xf>
    <xf numFmtId="0" fontId="31" fillId="33" borderId="73" xfId="0" applyFont="1" applyFill="1" applyBorder="1" applyAlignment="1">
      <alignment vertical="top"/>
    </xf>
    <xf numFmtId="0" fontId="40" fillId="17" borderId="74" xfId="0" applyFont="1" applyFill="1" applyBorder="1" applyAlignment="1">
      <alignment horizontal="center"/>
    </xf>
    <xf numFmtId="0" fontId="40" fillId="17" borderId="73" xfId="0" applyFont="1" applyFill="1" applyBorder="1" applyAlignment="1">
      <alignment horizontal="center"/>
    </xf>
    <xf numFmtId="0" fontId="13" fillId="20" borderId="74" xfId="0" applyFont="1" applyFill="1" applyBorder="1" applyAlignment="1">
      <alignment vertical="top"/>
    </xf>
    <xf numFmtId="0" fontId="31" fillId="20" borderId="73" xfId="0" applyFont="1" applyFill="1" applyBorder="1" applyAlignment="1">
      <alignment vertical="top"/>
    </xf>
    <xf numFmtId="0" fontId="31" fillId="34" borderId="73" xfId="0" applyFont="1" applyFill="1" applyBorder="1" applyAlignment="1">
      <alignment vertical="top"/>
    </xf>
    <xf numFmtId="0" fontId="13" fillId="20" borderId="75" xfId="0" applyFont="1" applyFill="1" applyBorder="1" applyAlignment="1">
      <alignment vertical="top"/>
    </xf>
    <xf numFmtId="0" fontId="31" fillId="20" borderId="76" xfId="0" applyFont="1" applyFill="1" applyBorder="1" applyAlignment="1">
      <alignment vertical="top"/>
    </xf>
    <xf numFmtId="0" fontId="40" fillId="17" borderId="75" xfId="0" applyFont="1" applyFill="1" applyBorder="1" applyAlignment="1">
      <alignment horizontal="center"/>
    </xf>
    <xf numFmtId="0" fontId="40" fillId="17" borderId="76" xfId="0" applyFont="1" applyFill="1" applyBorder="1" applyAlignment="1">
      <alignment horizontal="center"/>
    </xf>
    <xf numFmtId="0" fontId="40" fillId="17" borderId="77" xfId="0" applyFont="1" applyFill="1" applyBorder="1" applyAlignment="1">
      <alignment horizontal="center"/>
    </xf>
    <xf numFmtId="0" fontId="40" fillId="17" borderId="78" xfId="0" applyFont="1" applyFill="1" applyBorder="1" applyAlignment="1">
      <alignment horizontal="center"/>
    </xf>
    <xf numFmtId="0" fontId="4" fillId="0" borderId="0" xfId="0" applyFont="1"/>
    <xf numFmtId="0" fontId="33" fillId="0" borderId="0" xfId="0" applyFont="1"/>
    <xf numFmtId="0" fontId="31" fillId="0" borderId="0" xfId="0" quotePrefix="1" applyFont="1"/>
    <xf numFmtId="0" fontId="31" fillId="0" borderId="0" xfId="0" applyFont="1"/>
    <xf numFmtId="0" fontId="37" fillId="20" borderId="8" xfId="16" applyBorder="1" applyAlignment="1">
      <alignment horizontal="center" vertical="center" wrapText="1"/>
    </xf>
    <xf numFmtId="49" fontId="37" fillId="23" borderId="79" xfId="19" applyBorder="1" applyAlignment="1">
      <alignment horizontal="center" vertical="center" wrapText="1"/>
    </xf>
    <xf numFmtId="0" fontId="0" fillId="0" borderId="0" xfId="0" quotePrefix="1" applyAlignment="1">
      <alignment horizontal="center" vertical="top"/>
    </xf>
    <xf numFmtId="0" fontId="45" fillId="39" borderId="0" xfId="0" applyFont="1" applyFill="1" applyAlignment="1">
      <alignment horizontal="left"/>
    </xf>
    <xf numFmtId="0" fontId="15" fillId="25" borderId="62" xfId="0" applyFont="1" applyFill="1" applyBorder="1" applyAlignment="1">
      <alignment horizontal="center" vertical="center" wrapText="1"/>
    </xf>
    <xf numFmtId="0" fontId="0" fillId="0" borderId="0" xfId="0" applyAlignment="1">
      <alignment horizontal="left" vertical="center"/>
    </xf>
    <xf numFmtId="0" fontId="0" fillId="0" borderId="0" xfId="0" applyAlignment="1">
      <alignment vertical="top"/>
    </xf>
    <xf numFmtId="0" fontId="13" fillId="21" borderId="80" xfId="0" quotePrefix="1" applyFont="1" applyFill="1" applyBorder="1"/>
    <xf numFmtId="0" fontId="13" fillId="21" borderId="80" xfId="0" applyFont="1" applyFill="1" applyBorder="1"/>
    <xf numFmtId="0" fontId="13" fillId="21" borderId="81" xfId="0" applyFont="1" applyFill="1" applyBorder="1"/>
    <xf numFmtId="0" fontId="0" fillId="0" borderId="0" xfId="0" applyAlignment="1">
      <alignment horizontal="left"/>
    </xf>
    <xf numFmtId="0" fontId="13" fillId="21" borderId="82" xfId="0" applyFont="1" applyFill="1" applyBorder="1"/>
    <xf numFmtId="0" fontId="13" fillId="21" borderId="83" xfId="0" applyFont="1" applyFill="1" applyBorder="1"/>
    <xf numFmtId="0" fontId="13" fillId="0" borderId="83" xfId="0" applyFont="1" applyBorder="1"/>
    <xf numFmtId="0" fontId="13" fillId="0" borderId="84" xfId="0" applyFont="1" applyBorder="1"/>
    <xf numFmtId="0" fontId="13" fillId="0" borderId="78" xfId="0" applyFont="1" applyBorder="1"/>
    <xf numFmtId="49" fontId="13" fillId="4" borderId="0" xfId="0" applyNumberFormat="1" applyFont="1" applyFill="1"/>
    <xf numFmtId="0" fontId="13" fillId="9" borderId="85" xfId="0" applyFont="1" applyFill="1" applyBorder="1" applyAlignment="1">
      <alignment horizontal="left" vertical="top" wrapText="1"/>
    </xf>
    <xf numFmtId="0" fontId="13" fillId="21" borderId="34" xfId="0" applyFont="1" applyFill="1" applyBorder="1"/>
    <xf numFmtId="0" fontId="13" fillId="21" borderId="86" xfId="0" applyFont="1" applyFill="1" applyBorder="1"/>
    <xf numFmtId="0" fontId="13" fillId="21" borderId="87" xfId="0" applyFont="1" applyFill="1" applyBorder="1"/>
    <xf numFmtId="0" fontId="13" fillId="21" borderId="88" xfId="0" applyFont="1" applyFill="1" applyBorder="1"/>
    <xf numFmtId="1" fontId="13" fillId="4" borderId="0" xfId="0" applyNumberFormat="1" applyFont="1" applyFill="1"/>
    <xf numFmtId="0" fontId="13" fillId="21" borderId="78" xfId="0" applyFont="1" applyFill="1" applyBorder="1"/>
    <xf numFmtId="0" fontId="47" fillId="0" borderId="0" xfId="0" applyFont="1"/>
    <xf numFmtId="1" fontId="48" fillId="4" borderId="0" xfId="0" applyNumberFormat="1" applyFont="1" applyFill="1"/>
    <xf numFmtId="0" fontId="4" fillId="9" borderId="62" xfId="0" applyFont="1" applyFill="1" applyBorder="1" applyAlignment="1">
      <alignment horizontal="left" vertical="top" wrapText="1"/>
    </xf>
    <xf numFmtId="0" fontId="24" fillId="9" borderId="62" xfId="0" applyFont="1" applyFill="1" applyBorder="1" applyAlignment="1">
      <alignment horizontal="left" vertical="top" wrapText="1"/>
    </xf>
    <xf numFmtId="0" fontId="24" fillId="5" borderId="62" xfId="0" applyFont="1" applyFill="1" applyBorder="1" applyAlignment="1">
      <alignment horizontal="left" vertical="center" wrapText="1"/>
    </xf>
    <xf numFmtId="0" fontId="24" fillId="5" borderId="62" xfId="0" applyFont="1" applyFill="1" applyBorder="1" applyAlignment="1">
      <alignment horizontal="center" vertical="center" wrapText="1"/>
    </xf>
    <xf numFmtId="0" fontId="33" fillId="5" borderId="62" xfId="0" applyFont="1" applyFill="1" applyBorder="1" applyAlignment="1">
      <alignment horizontal="center" vertical="center" wrapText="1"/>
    </xf>
    <xf numFmtId="0" fontId="33" fillId="9" borderId="24" xfId="0" applyFont="1" applyFill="1" applyBorder="1" applyAlignment="1">
      <alignment horizontal="centerContinuous" vertical="center" wrapText="1"/>
    </xf>
    <xf numFmtId="0" fontId="33" fillId="9" borderId="89" xfId="0" applyFont="1" applyFill="1" applyBorder="1" applyAlignment="1">
      <alignment horizontal="centerContinuous" vertical="center" wrapText="1"/>
    </xf>
    <xf numFmtId="0" fontId="0" fillId="41" borderId="8" xfId="0" applyFill="1" applyBorder="1"/>
    <xf numFmtId="0" fontId="0" fillId="41" borderId="42" xfId="0" applyFill="1" applyBorder="1" applyProtection="1">
      <protection locked="0"/>
    </xf>
    <xf numFmtId="49" fontId="0" fillId="41" borderId="42" xfId="0" applyNumberFormat="1" applyFill="1" applyBorder="1"/>
    <xf numFmtId="0" fontId="0" fillId="41" borderId="42" xfId="0" applyFill="1" applyBorder="1" applyAlignment="1">
      <alignment vertical="center"/>
    </xf>
    <xf numFmtId="49" fontId="0" fillId="41" borderId="90" xfId="0" applyNumberFormat="1" applyFill="1" applyBorder="1"/>
    <xf numFmtId="0" fontId="31" fillId="42" borderId="8" xfId="0" applyFont="1" applyFill="1" applyBorder="1" applyAlignment="1">
      <alignment horizontal="left"/>
    </xf>
    <xf numFmtId="0" fontId="35" fillId="5" borderId="42" xfId="0" applyFont="1" applyFill="1" applyBorder="1"/>
    <xf numFmtId="0" fontId="0" fillId="5" borderId="43" xfId="0" applyFill="1" applyBorder="1" applyAlignment="1">
      <alignment horizontal="left" vertical="center"/>
    </xf>
    <xf numFmtId="0" fontId="0" fillId="0" borderId="10" xfId="0" applyBorder="1" applyAlignment="1">
      <alignment horizontal="left" vertical="center"/>
    </xf>
    <xf numFmtId="0" fontId="35" fillId="21" borderId="42" xfId="0" applyFont="1" applyFill="1" applyBorder="1"/>
    <xf numFmtId="0" fontId="0" fillId="41" borderId="44" xfId="0" applyFill="1" applyBorder="1"/>
    <xf numFmtId="0" fontId="0" fillId="41" borderId="5" xfId="0" applyFill="1" applyBorder="1" applyProtection="1">
      <protection locked="0"/>
    </xf>
    <xf numFmtId="0" fontId="0" fillId="41" borderId="5" xfId="0" applyFill="1" applyBorder="1"/>
    <xf numFmtId="0" fontId="0" fillId="41" borderId="91" xfId="0" applyFill="1" applyBorder="1"/>
    <xf numFmtId="0" fontId="31" fillId="42" borderId="44" xfId="0" applyFont="1" applyFill="1" applyBorder="1" applyAlignment="1">
      <alignment horizontal="left"/>
    </xf>
    <xf numFmtId="0" fontId="35" fillId="5" borderId="5" xfId="0" applyFont="1" applyFill="1" applyBorder="1"/>
    <xf numFmtId="0" fontId="0" fillId="5" borderId="92" xfId="0" applyFill="1" applyBorder="1" applyAlignment="1">
      <alignment horizontal="left" vertical="center"/>
    </xf>
    <xf numFmtId="0" fontId="0" fillId="4" borderId="93" xfId="0" applyFill="1" applyBorder="1" applyAlignment="1">
      <alignment vertical="center"/>
    </xf>
    <xf numFmtId="0" fontId="0" fillId="0" borderId="94" xfId="0" applyBorder="1" applyAlignment="1">
      <alignment horizontal="left" vertical="center"/>
    </xf>
    <xf numFmtId="0" fontId="35" fillId="21" borderId="5" xfId="0" applyFont="1" applyFill="1" applyBorder="1"/>
    <xf numFmtId="0" fontId="0" fillId="41" borderId="5" xfId="0" applyFill="1" applyBorder="1" applyAlignment="1">
      <alignment vertical="center"/>
    </xf>
    <xf numFmtId="0" fontId="0" fillId="41" borderId="91" xfId="0" applyFill="1" applyBorder="1" applyAlignment="1">
      <alignment vertical="center"/>
    </xf>
    <xf numFmtId="0" fontId="0" fillId="5" borderId="95" xfId="0" applyFill="1" applyBorder="1"/>
    <xf numFmtId="0" fontId="0" fillId="4" borderId="96" xfId="0" applyFill="1" applyBorder="1" applyAlignment="1">
      <alignment vertical="center"/>
    </xf>
    <xf numFmtId="0" fontId="0" fillId="0" borderId="97" xfId="0" applyBorder="1"/>
    <xf numFmtId="0" fontId="0" fillId="5" borderId="45" xfId="0" applyFill="1" applyBorder="1"/>
    <xf numFmtId="0" fontId="0" fillId="0" borderId="99" xfId="0" applyBorder="1"/>
    <xf numFmtId="0" fontId="0" fillId="0" borderId="44" xfId="0" applyBorder="1"/>
    <xf numFmtId="0" fontId="0" fillId="0" borderId="5" xfId="0" applyBorder="1"/>
    <xf numFmtId="0" fontId="0" fillId="5" borderId="45" xfId="0" applyFill="1" applyBorder="1" applyAlignment="1">
      <alignment horizontal="left" vertical="center"/>
    </xf>
    <xf numFmtId="1" fontId="13" fillId="4" borderId="5" xfId="0" applyNumberFormat="1" applyFont="1" applyFill="1" applyBorder="1"/>
    <xf numFmtId="0" fontId="0" fillId="5" borderId="92" xfId="0" applyFill="1" applyBorder="1"/>
    <xf numFmtId="0" fontId="0" fillId="0" borderId="91" xfId="0" applyBorder="1"/>
    <xf numFmtId="0" fontId="0" fillId="5" borderId="100" xfId="0" applyFill="1" applyBorder="1" applyAlignment="1">
      <alignment horizontal="left" vertical="center"/>
    </xf>
    <xf numFmtId="0" fontId="0" fillId="0" borderId="101" xfId="0" applyBorder="1" applyAlignment="1">
      <alignment horizontal="left" vertical="center"/>
    </xf>
    <xf numFmtId="0" fontId="13" fillId="4" borderId="5" xfId="0" applyFont="1" applyFill="1" applyBorder="1"/>
    <xf numFmtId="0" fontId="0" fillId="5" borderId="102" xfId="0" applyFill="1" applyBorder="1" applyAlignment="1">
      <alignment horizontal="left" vertical="center"/>
    </xf>
    <xf numFmtId="0" fontId="0" fillId="4" borderId="103" xfId="0" applyFill="1" applyBorder="1" applyAlignment="1">
      <alignment vertical="center"/>
    </xf>
    <xf numFmtId="0" fontId="0" fillId="2" borderId="104" xfId="0" applyFill="1" applyBorder="1"/>
    <xf numFmtId="0" fontId="0" fillId="5" borderId="102" xfId="0" applyFill="1" applyBorder="1"/>
    <xf numFmtId="0" fontId="0" fillId="4" borderId="10" xfId="0" applyFill="1" applyBorder="1" applyAlignment="1">
      <alignment horizontal="left" vertical="center"/>
    </xf>
    <xf numFmtId="0" fontId="0" fillId="4" borderId="97" xfId="0" applyFill="1" applyBorder="1" applyAlignment="1">
      <alignment horizontal="left" vertical="center"/>
    </xf>
    <xf numFmtId="0" fontId="0" fillId="4" borderId="94" xfId="0" applyFill="1" applyBorder="1" applyAlignment="1">
      <alignment horizontal="left" vertical="center"/>
    </xf>
    <xf numFmtId="0" fontId="0" fillId="4" borderId="101" xfId="0" applyFill="1" applyBorder="1" applyAlignment="1">
      <alignment horizontal="left" vertical="center"/>
    </xf>
    <xf numFmtId="0" fontId="0" fillId="0" borderId="5" xfId="0" applyBorder="1" applyAlignment="1">
      <alignment vertical="center"/>
    </xf>
    <xf numFmtId="0" fontId="0" fillId="4" borderId="93" xfId="0" applyFill="1" applyBorder="1" applyAlignment="1">
      <alignment vertical="top"/>
    </xf>
    <xf numFmtId="0" fontId="0" fillId="4" borderId="12" xfId="0" applyFill="1" applyBorder="1" applyAlignment="1">
      <alignment horizontal="left" vertical="center"/>
    </xf>
    <xf numFmtId="0" fontId="0" fillId="4" borderId="45" xfId="0" applyFill="1" applyBorder="1" applyAlignment="1">
      <alignment horizontal="left" vertical="center"/>
    </xf>
    <xf numFmtId="0" fontId="0" fillId="0" borderId="46" xfId="0" applyBorder="1"/>
    <xf numFmtId="0" fontId="0" fillId="0" borderId="47" xfId="0" applyBorder="1"/>
    <xf numFmtId="0" fontId="0" fillId="0" borderId="76" xfId="0" applyBorder="1"/>
    <xf numFmtId="0" fontId="0" fillId="0" borderId="47" xfId="0" applyBorder="1" applyAlignment="1">
      <alignment vertical="center"/>
    </xf>
    <xf numFmtId="0" fontId="0" fillId="4" borderId="48" xfId="0" applyFill="1" applyBorder="1" applyAlignment="1">
      <alignment horizontal="left" vertical="center"/>
    </xf>
    <xf numFmtId="0" fontId="0" fillId="4" borderId="96" xfId="0" applyFill="1" applyBorder="1" applyAlignment="1">
      <alignment vertical="top"/>
    </xf>
    <xf numFmtId="0" fontId="0" fillId="4" borderId="81" xfId="0" applyFill="1" applyBorder="1" applyAlignment="1">
      <alignment vertical="center"/>
    </xf>
    <xf numFmtId="0" fontId="0" fillId="4" borderId="83" xfId="0" applyFill="1" applyBorder="1" applyAlignment="1">
      <alignment vertical="center"/>
    </xf>
    <xf numFmtId="0" fontId="0" fillId="4" borderId="78" xfId="0" applyFill="1" applyBorder="1" applyAlignment="1">
      <alignment vertical="center"/>
    </xf>
    <xf numFmtId="0" fontId="0" fillId="2" borderId="15" xfId="0" applyFill="1" applyBorder="1"/>
    <xf numFmtId="49" fontId="0" fillId="41" borderId="43" xfId="0" applyNumberFormat="1" applyFill="1" applyBorder="1"/>
    <xf numFmtId="0" fontId="0" fillId="41" borderId="45" xfId="0" applyFill="1" applyBorder="1"/>
    <xf numFmtId="0" fontId="0" fillId="41" borderId="45" xfId="0" applyFill="1" applyBorder="1" applyAlignment="1">
      <alignment vertical="center"/>
    </xf>
    <xf numFmtId="0" fontId="0" fillId="0" borderId="45" xfId="0" applyBorder="1" applyAlignment="1">
      <alignment vertical="center"/>
    </xf>
    <xf numFmtId="0" fontId="0" fillId="41" borderId="47" xfId="0" applyFill="1" applyBorder="1"/>
    <xf numFmtId="0" fontId="0" fillId="0" borderId="48" xfId="0" applyBorder="1" applyAlignment="1">
      <alignment vertical="center"/>
    </xf>
    <xf numFmtId="0" fontId="50" fillId="39" borderId="0" xfId="0" applyFont="1" applyFill="1" applyAlignment="1">
      <alignment horizontal="left"/>
    </xf>
    <xf numFmtId="0" fontId="0" fillId="39" borderId="0" xfId="0" applyFill="1"/>
    <xf numFmtId="0" fontId="0" fillId="0" borderId="51" xfId="0" applyBorder="1" applyAlignment="1">
      <alignment vertical="center"/>
    </xf>
    <xf numFmtId="0" fontId="4" fillId="32" borderId="0" xfId="0" applyFont="1" applyFill="1"/>
    <xf numFmtId="0" fontId="0" fillId="32" borderId="0" xfId="0" applyFill="1"/>
    <xf numFmtId="0" fontId="33" fillId="22" borderId="105" xfId="0" applyFont="1" applyFill="1" applyBorder="1" applyAlignment="1">
      <alignment vertical="center" wrapText="1"/>
    </xf>
    <xf numFmtId="0" fontId="33" fillId="40" borderId="106" xfId="0" applyFont="1" applyFill="1" applyBorder="1" applyAlignment="1">
      <alignment vertical="center" wrapText="1"/>
    </xf>
    <xf numFmtId="0" fontId="33" fillId="40" borderId="106" xfId="0" applyFont="1" applyFill="1" applyBorder="1" applyAlignment="1">
      <alignment horizontal="left" vertical="center" wrapText="1"/>
    </xf>
    <xf numFmtId="0" fontId="33" fillId="22" borderId="106" xfId="0" applyFont="1" applyFill="1" applyBorder="1" applyAlignment="1">
      <alignment vertical="center" wrapText="1"/>
    </xf>
    <xf numFmtId="0" fontId="33" fillId="22" borderId="107" xfId="0" applyFont="1" applyFill="1" applyBorder="1" applyAlignment="1">
      <alignment vertical="center" wrapText="1"/>
    </xf>
    <xf numFmtId="0" fontId="0" fillId="0" borderId="0" xfId="0" applyAlignment="1">
      <alignment wrapText="1"/>
    </xf>
    <xf numFmtId="0" fontId="0" fillId="0" borderId="0" xfId="0" applyAlignment="1">
      <alignment vertical="center" wrapText="1"/>
    </xf>
    <xf numFmtId="0" fontId="51" fillId="41" borderId="8" xfId="0" applyFont="1" applyFill="1" applyBorder="1" applyAlignment="1">
      <alignment wrapText="1"/>
    </xf>
    <xf numFmtId="0" fontId="31" fillId="41" borderId="42" xfId="0" applyFont="1" applyFill="1" applyBorder="1" applyAlignment="1">
      <alignment wrapText="1"/>
    </xf>
    <xf numFmtId="0" fontId="52" fillId="41" borderId="42" xfId="0" applyFont="1" applyFill="1" applyBorder="1" applyAlignment="1">
      <alignment vertical="center"/>
    </xf>
    <xf numFmtId="0" fontId="53" fillId="41" borderId="42" xfId="0" applyFont="1" applyFill="1" applyBorder="1" applyAlignment="1">
      <alignment vertical="center" wrapText="1"/>
    </xf>
    <xf numFmtId="0" fontId="53" fillId="41" borderId="43" xfId="0" applyFont="1" applyFill="1" applyBorder="1" applyAlignment="1">
      <alignment vertical="center" wrapText="1"/>
    </xf>
    <xf numFmtId="0" fontId="52" fillId="41" borderId="8" xfId="0" applyFont="1" applyFill="1" applyBorder="1" applyAlignment="1">
      <alignment vertical="center"/>
    </xf>
    <xf numFmtId="0" fontId="52" fillId="41" borderId="43" xfId="0" applyFont="1" applyFill="1" applyBorder="1" applyAlignment="1">
      <alignment vertical="center"/>
    </xf>
    <xf numFmtId="0" fontId="51" fillId="41" borderId="44" xfId="0" applyFont="1" applyFill="1" applyBorder="1" applyAlignment="1">
      <alignment wrapText="1"/>
    </xf>
    <xf numFmtId="0" fontId="31" fillId="41" borderId="5" xfId="0" applyFont="1" applyFill="1" applyBorder="1" applyAlignment="1">
      <alignment wrapText="1"/>
    </xf>
    <xf numFmtId="0" fontId="52" fillId="41" borderId="5" xfId="0" applyFont="1" applyFill="1" applyBorder="1" applyAlignment="1">
      <alignment vertical="center"/>
    </xf>
    <xf numFmtId="0" fontId="53" fillId="41" borderId="5" xfId="0" applyFont="1" applyFill="1" applyBorder="1" applyAlignment="1">
      <alignment vertical="center" wrapText="1"/>
    </xf>
    <xf numFmtId="0" fontId="53" fillId="41" borderId="45" xfId="0" applyFont="1" applyFill="1" applyBorder="1" applyAlignment="1">
      <alignment vertical="center" wrapText="1"/>
    </xf>
    <xf numFmtId="0" fontId="52" fillId="41" borderId="44" xfId="0" applyFont="1" applyFill="1" applyBorder="1" applyAlignment="1">
      <alignment vertical="center"/>
    </xf>
    <xf numFmtId="0" fontId="52" fillId="41" borderId="45" xfId="0" applyFont="1" applyFill="1" applyBorder="1" applyAlignment="1">
      <alignment vertical="center"/>
    </xf>
    <xf numFmtId="0" fontId="52" fillId="0" borderId="45" xfId="0" applyFont="1" applyBorder="1" applyAlignment="1">
      <alignment vertical="center"/>
    </xf>
    <xf numFmtId="0" fontId="52" fillId="0" borderId="5" xfId="0" applyFont="1" applyBorder="1" applyAlignment="1">
      <alignment vertical="center"/>
    </xf>
    <xf numFmtId="0" fontId="31" fillId="0" borderId="5" xfId="0" applyFont="1" applyBorder="1"/>
    <xf numFmtId="0" fontId="31" fillId="0" borderId="45" xfId="0" applyFont="1" applyBorder="1"/>
    <xf numFmtId="0" fontId="52" fillId="0" borderId="44" xfId="0" applyFont="1" applyBorder="1" applyAlignment="1">
      <alignment vertical="center"/>
    </xf>
    <xf numFmtId="0" fontId="31" fillId="0" borderId="5" xfId="0" applyFont="1" applyBorder="1" applyAlignment="1">
      <alignment vertical="center"/>
    </xf>
    <xf numFmtId="0" fontId="31" fillId="0" borderId="44" xfId="0" applyFont="1" applyBorder="1" applyAlignment="1">
      <alignment vertical="center"/>
    </xf>
    <xf numFmtId="0" fontId="31" fillId="0" borderId="46" xfId="0" applyFont="1" applyBorder="1" applyAlignment="1">
      <alignment vertical="center"/>
    </xf>
    <xf numFmtId="0" fontId="31" fillId="41" borderId="47" xfId="0" applyFont="1" applyFill="1" applyBorder="1" applyAlignment="1">
      <alignment wrapText="1"/>
    </xf>
    <xf numFmtId="0" fontId="31" fillId="0" borderId="47" xfId="0" applyFont="1" applyBorder="1" applyAlignment="1">
      <alignment vertical="center"/>
    </xf>
    <xf numFmtId="0" fontId="31" fillId="0" borderId="47" xfId="0" applyFont="1" applyBorder="1"/>
    <xf numFmtId="0" fontId="31" fillId="0" borderId="48" xfId="0" applyFont="1" applyBorder="1"/>
    <xf numFmtId="0" fontId="52" fillId="0" borderId="46" xfId="0" applyFont="1" applyBorder="1" applyAlignment="1">
      <alignment vertical="center"/>
    </xf>
    <xf numFmtId="0" fontId="52" fillId="0" borderId="48" xfId="0" applyFont="1" applyBorder="1" applyAlignment="1">
      <alignment vertical="center"/>
    </xf>
    <xf numFmtId="0" fontId="52" fillId="0" borderId="47" xfId="0" applyFont="1" applyBorder="1" applyAlignment="1">
      <alignment vertical="center"/>
    </xf>
    <xf numFmtId="0" fontId="0" fillId="0" borderId="0" xfId="0" applyAlignment="1">
      <alignment horizontal="left" indent="2"/>
    </xf>
    <xf numFmtId="0" fontId="54" fillId="0" borderId="0" xfId="0" applyFont="1" applyAlignment="1">
      <alignment horizontal="right"/>
    </xf>
    <xf numFmtId="0" fontId="33" fillId="40" borderId="85" xfId="0" applyFont="1" applyFill="1" applyBorder="1" applyAlignment="1">
      <alignment vertical="center" wrapText="1"/>
    </xf>
    <xf numFmtId="0" fontId="43" fillId="41" borderId="81" xfId="0" applyFont="1" applyFill="1" applyBorder="1" applyAlignment="1">
      <alignment horizontal="center" vertical="top" wrapText="1"/>
    </xf>
    <xf numFmtId="0" fontId="43" fillId="41" borderId="83" xfId="0" applyFont="1" applyFill="1" applyBorder="1" applyAlignment="1">
      <alignment horizontal="center" vertical="top" wrapText="1"/>
    </xf>
    <xf numFmtId="0" fontId="13" fillId="41" borderId="78" xfId="0" applyFont="1" applyFill="1" applyBorder="1" applyAlignment="1">
      <alignment horizontal="center" vertical="center"/>
    </xf>
    <xf numFmtId="0" fontId="33" fillId="22" borderId="108" xfId="0" applyFont="1" applyFill="1" applyBorder="1" applyAlignment="1">
      <alignment vertical="center" wrapText="1"/>
    </xf>
    <xf numFmtId="0" fontId="52" fillId="41" borderId="34" xfId="0" applyFont="1" applyFill="1" applyBorder="1" applyAlignment="1">
      <alignment horizontal="center" vertical="center"/>
    </xf>
    <xf numFmtId="0" fontId="52" fillId="41" borderId="83" xfId="0" applyFont="1" applyFill="1" applyBorder="1" applyAlignment="1">
      <alignment horizontal="center" vertical="center"/>
    </xf>
    <xf numFmtId="0" fontId="52" fillId="41" borderId="78" xfId="0" applyFont="1" applyFill="1" applyBorder="1" applyAlignment="1">
      <alignment horizontal="center" vertical="center"/>
    </xf>
    <xf numFmtId="0" fontId="18" fillId="43" borderId="110" xfId="0" applyFont="1" applyFill="1" applyBorder="1" applyAlignment="1">
      <alignment horizontal="center" vertical="center" wrapText="1"/>
    </xf>
    <xf numFmtId="0" fontId="18" fillId="43" borderId="111" xfId="0" applyFont="1" applyFill="1" applyBorder="1" applyAlignment="1">
      <alignment horizontal="center" vertical="center" wrapText="1"/>
    </xf>
    <xf numFmtId="0" fontId="18" fillId="43" borderId="112" xfId="0" applyFont="1" applyFill="1" applyBorder="1" applyAlignment="1">
      <alignment horizontal="center" vertical="center" wrapText="1"/>
    </xf>
    <xf numFmtId="0" fontId="0" fillId="21" borderId="60" xfId="0" applyFill="1" applyBorder="1" applyAlignment="1">
      <alignment horizontal="center"/>
    </xf>
    <xf numFmtId="0" fontId="0" fillId="21" borderId="0" xfId="0" applyFill="1" applyAlignment="1">
      <alignment horizontal="center"/>
    </xf>
    <xf numFmtId="0" fontId="0" fillId="21" borderId="3" xfId="0" applyFill="1" applyBorder="1" applyAlignment="1">
      <alignment horizontal="center" vertical="center" wrapText="1"/>
    </xf>
    <xf numFmtId="0" fontId="0" fillId="21" borderId="114" xfId="0" applyFill="1" applyBorder="1" applyAlignment="1">
      <alignment horizontal="center" vertical="center" wrapText="1"/>
    </xf>
    <xf numFmtId="0" fontId="0" fillId="21" borderId="44" xfId="0" applyFill="1" applyBorder="1" applyAlignment="1">
      <alignment horizontal="center" vertical="center" wrapText="1"/>
    </xf>
    <xf numFmtId="0" fontId="0" fillId="21" borderId="5" xfId="0" applyFill="1" applyBorder="1" applyAlignment="1">
      <alignment horizontal="center" vertical="center" wrapText="1"/>
    </xf>
    <xf numFmtId="0" fontId="0" fillId="0" borderId="115" xfId="0" applyBorder="1"/>
    <xf numFmtId="0" fontId="0" fillId="0" borderId="44" xfId="0" applyBorder="1" applyAlignment="1">
      <alignment vertical="center"/>
    </xf>
    <xf numFmtId="0" fontId="0" fillId="21" borderId="47" xfId="0" applyFill="1" applyBorder="1" applyAlignment="1">
      <alignment horizontal="center" vertical="center" wrapText="1"/>
    </xf>
    <xf numFmtId="0" fontId="0" fillId="0" borderId="116" xfId="0" applyBorder="1"/>
    <xf numFmtId="0" fontId="47" fillId="0" borderId="117" xfId="0" applyFont="1" applyBorder="1"/>
    <xf numFmtId="0" fontId="0" fillId="0" borderId="118" xfId="0" applyBorder="1"/>
    <xf numFmtId="0" fontId="2" fillId="6" borderId="0" xfId="0" applyFont="1" applyFill="1" applyAlignment="1">
      <alignment horizontal="centerContinuous"/>
    </xf>
    <xf numFmtId="0" fontId="18" fillId="43" borderId="119" xfId="0" applyFont="1" applyFill="1" applyBorder="1" applyAlignment="1">
      <alignment horizontal="center" vertical="center" wrapText="1"/>
    </xf>
    <xf numFmtId="0" fontId="18" fillId="43" borderId="120" xfId="0" applyFont="1" applyFill="1" applyBorder="1" applyAlignment="1">
      <alignment horizontal="center" vertical="center" wrapText="1"/>
    </xf>
    <xf numFmtId="0" fontId="18" fillId="43" borderId="121" xfId="0" applyFont="1" applyFill="1" applyBorder="1" applyAlignment="1">
      <alignment horizontal="center" vertical="center" wrapText="1"/>
    </xf>
    <xf numFmtId="0" fontId="0" fillId="21" borderId="123" xfId="0" applyFill="1" applyBorder="1" applyAlignment="1">
      <alignment horizontal="center"/>
    </xf>
    <xf numFmtId="0" fontId="0" fillId="0" borderId="3" xfId="0" applyBorder="1"/>
    <xf numFmtId="0" fontId="0" fillId="21" borderId="124" xfId="0" applyFill="1" applyBorder="1" applyAlignment="1">
      <alignment horizontal="center" vertical="center" wrapText="1"/>
    </xf>
    <xf numFmtId="0" fontId="0" fillId="21" borderId="125" xfId="0" applyFill="1" applyBorder="1" applyAlignment="1">
      <alignment horizontal="center"/>
    </xf>
    <xf numFmtId="0" fontId="0" fillId="21" borderId="126" xfId="0" applyFill="1" applyBorder="1" applyAlignment="1">
      <alignment horizontal="center" vertical="center" wrapText="1"/>
    </xf>
    <xf numFmtId="0" fontId="0" fillId="0" borderId="126" xfId="0" applyBorder="1"/>
    <xf numFmtId="0" fontId="0" fillId="21" borderId="128" xfId="0" applyFill="1" applyBorder="1" applyAlignment="1">
      <alignment horizontal="center"/>
    </xf>
    <xf numFmtId="0" fontId="0" fillId="0" borderId="129" xfId="0" applyBorder="1"/>
    <xf numFmtId="0" fontId="0" fillId="0" borderId="130" xfId="0" applyBorder="1"/>
    <xf numFmtId="0" fontId="0" fillId="0" borderId="131" xfId="0" applyBorder="1"/>
    <xf numFmtId="0" fontId="18" fillId="43" borderId="85" xfId="0" applyFont="1" applyFill="1" applyBorder="1" applyAlignment="1">
      <alignment horizontal="center" vertical="center" wrapText="1"/>
    </xf>
    <xf numFmtId="0" fontId="0" fillId="21" borderId="83" xfId="0" applyFill="1" applyBorder="1" applyAlignment="1">
      <alignment horizontal="center"/>
    </xf>
    <xf numFmtId="0" fontId="0" fillId="21" borderId="78" xfId="0" applyFill="1" applyBorder="1" applyAlignment="1">
      <alignment horizontal="center"/>
    </xf>
    <xf numFmtId="0" fontId="18" fillId="44" borderId="132" xfId="0" applyFont="1" applyFill="1" applyBorder="1" applyAlignment="1">
      <alignment vertical="center" wrapText="1"/>
    </xf>
    <xf numFmtId="0" fontId="18" fillId="44" borderId="133" xfId="0" applyFont="1" applyFill="1" applyBorder="1" applyAlignment="1">
      <alignment vertical="center" wrapText="1"/>
    </xf>
    <xf numFmtId="0" fontId="18" fillId="44" borderId="134" xfId="0" applyFont="1" applyFill="1" applyBorder="1" applyAlignment="1">
      <alignment vertical="center" wrapText="1"/>
    </xf>
    <xf numFmtId="0" fontId="0" fillId="45" borderId="8" xfId="0" applyFill="1" applyBorder="1" applyAlignment="1">
      <alignment horizontal="center" vertical="center" wrapText="1"/>
    </xf>
    <xf numFmtId="0" fontId="0" fillId="45" borderId="42" xfId="0" applyFill="1" applyBorder="1" applyAlignment="1">
      <alignment horizontal="center" vertical="center" wrapText="1"/>
    </xf>
    <xf numFmtId="0" fontId="0" fillId="0" borderId="42" xfId="0" applyBorder="1"/>
    <xf numFmtId="0" fontId="0" fillId="0" borderId="43" xfId="0" applyBorder="1"/>
    <xf numFmtId="0" fontId="0" fillId="45" borderId="44" xfId="0" applyFill="1" applyBorder="1" applyAlignment="1">
      <alignment horizontal="center" vertical="center" wrapText="1"/>
    </xf>
    <xf numFmtId="0" fontId="0" fillId="45" borderId="5" xfId="0" applyFill="1" applyBorder="1" applyAlignment="1">
      <alignment horizontal="center" vertical="center" wrapText="1"/>
    </xf>
    <xf numFmtId="0" fontId="0" fillId="0" borderId="45" xfId="0" applyBorder="1"/>
    <xf numFmtId="0" fontId="0" fillId="45" borderId="46" xfId="0" applyFill="1" applyBorder="1" applyAlignment="1">
      <alignment horizontal="center" vertical="center" wrapText="1"/>
    </xf>
    <xf numFmtId="0" fontId="0" fillId="0" borderId="48" xfId="0" applyBorder="1"/>
    <xf numFmtId="0" fontId="33" fillId="46" borderId="135" xfId="0" applyFont="1" applyFill="1" applyBorder="1" applyAlignment="1">
      <alignment horizontal="center" vertical="center" wrapText="1"/>
    </xf>
    <xf numFmtId="0" fontId="33" fillId="46" borderId="136" xfId="0" applyFont="1" applyFill="1" applyBorder="1" applyAlignment="1">
      <alignment horizontal="center" vertical="center" wrapText="1"/>
    </xf>
    <xf numFmtId="0" fontId="33" fillId="46" borderId="137" xfId="0" applyFont="1" applyFill="1" applyBorder="1" applyAlignment="1">
      <alignment horizontal="center" vertical="center" wrapText="1"/>
    </xf>
    <xf numFmtId="0" fontId="0" fillId="47" borderId="33" xfId="0" applyFill="1" applyBorder="1"/>
    <xf numFmtId="0" fontId="0" fillId="47" borderId="51" xfId="0" applyFill="1" applyBorder="1"/>
    <xf numFmtId="0" fontId="0" fillId="47" borderId="15" xfId="0" applyFill="1" applyBorder="1"/>
    <xf numFmtId="0" fontId="0" fillId="0" borderId="60" xfId="0" applyBorder="1" applyAlignment="1">
      <alignment vertical="center"/>
    </xf>
    <xf numFmtId="0" fontId="0" fillId="0" borderId="104" xfId="0" applyBorder="1"/>
    <xf numFmtId="0" fontId="33" fillId="46" borderId="138" xfId="0" applyFont="1" applyFill="1" applyBorder="1" applyAlignment="1">
      <alignment horizontal="center" vertical="center" wrapText="1"/>
    </xf>
    <xf numFmtId="0" fontId="33" fillId="46" borderId="139" xfId="0" applyFont="1" applyFill="1" applyBorder="1" applyAlignment="1">
      <alignment horizontal="center" vertical="center" wrapText="1"/>
    </xf>
    <xf numFmtId="0" fontId="4" fillId="46" borderId="140" xfId="0" applyFont="1" applyFill="1" applyBorder="1" applyAlignment="1">
      <alignment vertical="center"/>
    </xf>
    <xf numFmtId="0" fontId="0" fillId="47" borderId="8" xfId="0" applyFill="1" applyBorder="1" applyAlignment="1">
      <alignment horizontal="left" vertical="center" wrapText="1"/>
    </xf>
    <xf numFmtId="0" fontId="0" fillId="47" borderId="42" xfId="0" applyFill="1" applyBorder="1" applyAlignment="1">
      <alignment horizontal="left"/>
    </xf>
    <xf numFmtId="0" fontId="0" fillId="47" borderId="43" xfId="0" applyFill="1" applyBorder="1" applyAlignment="1">
      <alignment horizontal="left"/>
    </xf>
    <xf numFmtId="0" fontId="0" fillId="47" borderId="44" xfId="0" applyFill="1" applyBorder="1" applyAlignment="1">
      <alignment horizontal="left" vertical="center" wrapText="1"/>
    </xf>
    <xf numFmtId="0" fontId="0" fillId="47" borderId="5" xfId="0" applyFill="1" applyBorder="1" applyAlignment="1">
      <alignment horizontal="left" vertical="top"/>
    </xf>
    <xf numFmtId="0" fontId="0" fillId="0" borderId="45" xfId="0" applyBorder="1" applyAlignment="1">
      <alignment horizontal="left"/>
    </xf>
    <xf numFmtId="0" fontId="0" fillId="47" borderId="46" xfId="0" applyFill="1" applyBorder="1" applyAlignment="1">
      <alignment horizontal="left" vertical="center" wrapText="1"/>
    </xf>
    <xf numFmtId="0" fontId="0" fillId="0" borderId="47" xfId="0" applyBorder="1" applyAlignment="1">
      <alignment horizontal="left" vertical="top"/>
    </xf>
    <xf numFmtId="0" fontId="0" fillId="0" borderId="48" xfId="0" applyBorder="1" applyAlignment="1">
      <alignment horizontal="left"/>
    </xf>
    <xf numFmtId="0" fontId="33" fillId="47" borderId="24" xfId="0" applyFont="1" applyFill="1" applyBorder="1" applyAlignment="1">
      <alignment vertical="center"/>
    </xf>
    <xf numFmtId="0" fontId="33" fillId="47" borderId="28" xfId="0" applyFont="1" applyFill="1" applyBorder="1" applyAlignment="1">
      <alignment vertical="center"/>
    </xf>
    <xf numFmtId="0" fontId="33" fillId="47" borderId="89" xfId="0" applyFont="1" applyFill="1" applyBorder="1" applyAlignment="1">
      <alignment vertical="center"/>
    </xf>
    <xf numFmtId="0" fontId="33" fillId="0" borderId="0" xfId="0" applyFont="1" applyAlignment="1">
      <alignment vertical="center"/>
    </xf>
    <xf numFmtId="0" fontId="31" fillId="0" borderId="0" xfId="0" applyFont="1" applyAlignment="1">
      <alignment horizontal="left" indent="3"/>
    </xf>
    <xf numFmtId="0" fontId="33" fillId="40" borderId="0" xfId="0" applyFont="1" applyFill="1" applyAlignment="1">
      <alignment horizontal="right" vertical="center" wrapText="1"/>
    </xf>
    <xf numFmtId="0" fontId="56" fillId="0" borderId="135"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37" xfId="0" applyFont="1" applyBorder="1" applyAlignment="1">
      <alignment horizontal="center" vertical="center" wrapText="1"/>
    </xf>
    <xf numFmtId="0" fontId="57" fillId="0" borderId="0" xfId="0" applyFont="1" applyAlignment="1">
      <alignment vertical="center"/>
    </xf>
    <xf numFmtId="3" fontId="33" fillId="5" borderId="141" xfId="0" applyNumberFormat="1" applyFont="1" applyFill="1" applyBorder="1" applyAlignment="1">
      <alignment horizontal="left" vertical="center" wrapText="1"/>
    </xf>
    <xf numFmtId="3" fontId="33" fillId="5" borderId="142" xfId="0" applyNumberFormat="1" applyFont="1" applyFill="1" applyBorder="1" applyAlignment="1" applyProtection="1">
      <alignment horizontal="left" vertical="center" wrapText="1"/>
      <protection locked="0"/>
    </xf>
    <xf numFmtId="170" fontId="33" fillId="5" borderId="142" xfId="0" applyNumberFormat="1" applyFont="1" applyFill="1" applyBorder="1" applyAlignment="1" applyProtection="1">
      <alignment horizontal="left" vertical="center" wrapText="1"/>
      <protection locked="0"/>
    </xf>
    <xf numFmtId="170" fontId="33" fillId="5" borderId="143" xfId="0" applyNumberFormat="1" applyFont="1" applyFill="1" applyBorder="1" applyAlignment="1" applyProtection="1">
      <alignment horizontal="left" vertical="center" wrapText="1"/>
      <protection locked="0"/>
    </xf>
    <xf numFmtId="0" fontId="56" fillId="0" borderId="39" xfId="0" applyFont="1" applyBorder="1" applyAlignment="1">
      <alignment horizontal="center" vertical="center" wrapText="1"/>
    </xf>
    <xf numFmtId="0" fontId="56" fillId="0" borderId="40" xfId="0" applyFont="1" applyBorder="1" applyAlignment="1">
      <alignment horizontal="center" vertical="center" wrapText="1"/>
    </xf>
    <xf numFmtId="0" fontId="56" fillId="0" borderId="41" xfId="0" applyFont="1" applyBorder="1" applyAlignment="1">
      <alignment horizontal="center" vertical="center" wrapText="1"/>
    </xf>
    <xf numFmtId="0" fontId="42" fillId="22" borderId="144" xfId="0" applyFont="1" applyFill="1" applyBorder="1" applyAlignment="1">
      <alignment horizontal="center" vertical="center" wrapText="1"/>
    </xf>
    <xf numFmtId="0" fontId="33" fillId="22" borderId="145" xfId="0" applyFont="1" applyFill="1" applyBorder="1" applyAlignment="1">
      <alignment horizontal="center" vertical="center" wrapText="1"/>
    </xf>
    <xf numFmtId="14" fontId="0" fillId="22" borderId="85" xfId="0" applyNumberFormat="1" applyFill="1" applyBorder="1" applyAlignment="1">
      <alignment horizontal="left" vertical="center"/>
    </xf>
    <xf numFmtId="0" fontId="56" fillId="0" borderId="24" xfId="0" applyFont="1" applyBorder="1" applyAlignment="1">
      <alignment horizontal="center" vertical="center"/>
    </xf>
    <xf numFmtId="0" fontId="56" fillId="0" borderId="28" xfId="0" applyFont="1" applyBorder="1" applyAlignment="1">
      <alignment horizontal="center" vertical="center"/>
    </xf>
    <xf numFmtId="0" fontId="56" fillId="0" borderId="89" xfId="0" applyFont="1" applyBorder="1" applyAlignment="1">
      <alignment horizontal="center" vertical="center"/>
    </xf>
    <xf numFmtId="14" fontId="33" fillId="22" borderId="85" xfId="0" applyNumberFormat="1" applyFont="1" applyFill="1" applyBorder="1" applyAlignment="1">
      <alignment horizontal="left" vertical="center"/>
    </xf>
    <xf numFmtId="14" fontId="33" fillId="22" borderId="85" xfId="0" applyNumberFormat="1" applyFont="1" applyFill="1" applyBorder="1" applyAlignment="1">
      <alignment vertical="center"/>
    </xf>
    <xf numFmtId="0" fontId="58" fillId="0" borderId="24" xfId="0" applyFont="1" applyBorder="1" applyAlignment="1">
      <alignment horizontal="right" vertical="center"/>
    </xf>
    <xf numFmtId="0" fontId="33" fillId="41" borderId="144" xfId="0" applyFont="1" applyFill="1" applyBorder="1" applyAlignment="1">
      <alignment horizontal="center" vertical="center" wrapText="1"/>
    </xf>
    <xf numFmtId="0" fontId="33" fillId="22" borderId="146" xfId="0" applyFont="1" applyFill="1" applyBorder="1" applyAlignment="1">
      <alignment horizontal="center" vertical="center" wrapText="1"/>
    </xf>
    <xf numFmtId="0" fontId="59" fillId="48" borderId="0" xfId="0" applyFont="1" applyFill="1" applyAlignment="1">
      <alignment vertical="center"/>
    </xf>
    <xf numFmtId="0" fontId="4" fillId="48" borderId="0" xfId="0" applyFont="1" applyFill="1" applyAlignment="1">
      <alignment vertical="center"/>
    </xf>
    <xf numFmtId="0" fontId="60" fillId="0" borderId="0" xfId="0" applyFont="1"/>
    <xf numFmtId="0" fontId="58" fillId="0" borderId="85" xfId="0" applyFont="1" applyBorder="1" applyAlignment="1">
      <alignment horizontal="right"/>
    </xf>
    <xf numFmtId="171" fontId="33" fillId="22" borderId="147" xfId="0" applyNumberFormat="1" applyFont="1" applyFill="1" applyBorder="1" applyAlignment="1">
      <alignment horizontal="center" vertical="center" wrapText="1"/>
    </xf>
    <xf numFmtId="171" fontId="33" fillId="22" borderId="148" xfId="0" applyNumberFormat="1" applyFont="1" applyFill="1" applyBorder="1" applyAlignment="1">
      <alignment horizontal="center" vertical="center" wrapText="1"/>
    </xf>
    <xf numFmtId="171" fontId="33" fillId="41" borderId="148" xfId="0" applyNumberFormat="1" applyFont="1" applyFill="1" applyBorder="1" applyAlignment="1">
      <alignment horizontal="left" vertical="center" wrapText="1"/>
    </xf>
    <xf numFmtId="171" fontId="33" fillId="41" borderId="148" xfId="0" applyNumberFormat="1" applyFont="1" applyFill="1" applyBorder="1" applyAlignment="1">
      <alignment horizontal="center" vertical="center" wrapText="1"/>
    </xf>
    <xf numFmtId="0" fontId="31" fillId="0" borderId="0" xfId="0" applyFont="1" applyAlignment="1">
      <alignment horizontal="right" vertical="center"/>
    </xf>
    <xf numFmtId="0" fontId="31" fillId="49" borderId="0" xfId="0" applyFont="1" applyFill="1" applyAlignment="1">
      <alignment vertical="top"/>
    </xf>
    <xf numFmtId="0" fontId="0" fillId="0" borderId="104" xfId="0" applyBorder="1" applyAlignment="1">
      <alignment vertical="center"/>
    </xf>
    <xf numFmtId="171" fontId="33" fillId="41" borderId="149" xfId="0" applyNumberFormat="1" applyFont="1" applyFill="1" applyBorder="1" applyAlignment="1">
      <alignment horizontal="center" vertical="center" wrapText="1"/>
    </xf>
    <xf numFmtId="171" fontId="33" fillId="41" borderId="136" xfId="0" applyNumberFormat="1" applyFont="1" applyFill="1" applyBorder="1" applyAlignment="1">
      <alignment horizontal="center" vertical="center" wrapText="1"/>
    </xf>
    <xf numFmtId="171" fontId="33" fillId="41" borderId="136" xfId="0" applyNumberFormat="1" applyFont="1" applyFill="1" applyBorder="1" applyAlignment="1">
      <alignment horizontal="left" vertical="center" wrapText="1"/>
    </xf>
    <xf numFmtId="171" fontId="33" fillId="41" borderId="137" xfId="0" applyNumberFormat="1" applyFont="1" applyFill="1" applyBorder="1" applyAlignment="1">
      <alignment horizontal="center" vertical="center" wrapText="1"/>
    </xf>
    <xf numFmtId="0" fontId="31" fillId="49" borderId="0" xfId="0" applyFont="1" applyFill="1"/>
    <xf numFmtId="171" fontId="61" fillId="4" borderId="149" xfId="0" applyNumberFormat="1" applyFont="1" applyFill="1" applyBorder="1"/>
    <xf numFmtId="171" fontId="61" fillId="4" borderId="136" xfId="0" applyNumberFormat="1" applyFont="1" applyFill="1" applyBorder="1"/>
    <xf numFmtId="0" fontId="0" fillId="0" borderId="137" xfId="0" applyBorder="1"/>
    <xf numFmtId="0" fontId="0" fillId="0" borderId="0" xfId="0" applyAlignment="1">
      <alignment horizontal="right" indent="1"/>
    </xf>
    <xf numFmtId="0" fontId="62" fillId="0" borderId="0" xfId="0" applyFont="1" applyAlignment="1">
      <alignment vertical="center"/>
    </xf>
    <xf numFmtId="0" fontId="59" fillId="41" borderId="0" xfId="0" applyFont="1" applyFill="1"/>
    <xf numFmtId="0" fontId="62" fillId="41" borderId="0" xfId="0" applyFont="1" applyFill="1" applyAlignment="1">
      <alignment vertical="center"/>
    </xf>
    <xf numFmtId="0" fontId="0" fillId="0" borderId="0" xfId="0" applyAlignment="1">
      <alignment horizontal="left" vertical="top"/>
    </xf>
    <xf numFmtId="0" fontId="0" fillId="0" borderId="0" xfId="0" applyAlignment="1">
      <alignment horizontal="center" vertical="top"/>
    </xf>
    <xf numFmtId="0" fontId="63" fillId="41" borderId="0" xfId="0" applyFont="1" applyFill="1" applyAlignment="1">
      <alignment vertical="top"/>
    </xf>
    <xf numFmtId="0" fontId="13" fillId="4" borderId="0" xfId="0" applyFont="1" applyFill="1" applyAlignment="1">
      <alignment horizontal="center"/>
    </xf>
    <xf numFmtId="0" fontId="59" fillId="0" borderId="0" xfId="0" applyFont="1"/>
    <xf numFmtId="0" fontId="13" fillId="4" borderId="0" xfId="0" applyFont="1" applyFill="1" applyAlignment="1">
      <alignment horizontal="left"/>
    </xf>
    <xf numFmtId="0" fontId="0" fillId="19" borderId="24" xfId="0" applyFill="1" applyBorder="1"/>
    <xf numFmtId="0" fontId="0" fillId="19" borderId="89" xfId="0" applyFill="1" applyBorder="1" applyAlignment="1">
      <alignment horizontal="left"/>
    </xf>
    <xf numFmtId="0" fontId="0" fillId="5" borderId="39" xfId="0" applyFill="1" applyBorder="1"/>
    <xf numFmtId="0" fontId="0" fillId="5" borderId="40" xfId="0" applyFill="1" applyBorder="1"/>
    <xf numFmtId="0" fontId="0" fillId="5" borderId="40" xfId="0" applyFill="1" applyBorder="1" applyAlignment="1">
      <alignment vertical="center"/>
    </xf>
    <xf numFmtId="0" fontId="0" fillId="0" borderId="41" xfId="0" applyBorder="1"/>
    <xf numFmtId="0" fontId="0" fillId="5" borderId="60" xfId="0" applyFill="1" applyBorder="1"/>
    <xf numFmtId="0" fontId="0" fillId="5" borderId="0" xfId="0" applyFill="1" applyAlignment="1">
      <alignment vertical="center"/>
    </xf>
    <xf numFmtId="0" fontId="4" fillId="21" borderId="41" xfId="0" applyFont="1" applyFill="1" applyBorder="1" applyAlignment="1">
      <alignment horizontal="center"/>
    </xf>
    <xf numFmtId="0" fontId="33" fillId="21" borderId="60" xfId="0" applyFont="1" applyFill="1" applyBorder="1" applyAlignment="1">
      <alignment horizontal="center"/>
    </xf>
    <xf numFmtId="0" fontId="33" fillId="21" borderId="0" xfId="0" applyFont="1" applyFill="1" applyAlignment="1">
      <alignment horizontal="center"/>
    </xf>
    <xf numFmtId="0" fontId="4" fillId="21" borderId="104" xfId="0" applyFont="1" applyFill="1" applyBorder="1" applyAlignment="1">
      <alignment horizontal="center"/>
    </xf>
    <xf numFmtId="0" fontId="4" fillId="26" borderId="60" xfId="0" applyFont="1" applyFill="1" applyBorder="1" applyAlignment="1">
      <alignment horizontal="center"/>
    </xf>
    <xf numFmtId="0" fontId="4" fillId="26" borderId="0" xfId="0" applyFont="1" applyFill="1" applyAlignment="1">
      <alignment horizontal="center"/>
    </xf>
    <xf numFmtId="0" fontId="4" fillId="26" borderId="104" xfId="0" applyFont="1" applyFill="1" applyBorder="1" applyAlignment="1">
      <alignment horizontal="center"/>
    </xf>
    <xf numFmtId="0" fontId="13" fillId="5" borderId="33" xfId="0" applyFont="1" applyFill="1" applyBorder="1"/>
    <xf numFmtId="49" fontId="13" fillId="5" borderId="51" xfId="0" applyNumberFormat="1" applyFont="1" applyFill="1" applyBorder="1"/>
    <xf numFmtId="0" fontId="0" fillId="5" borderId="51" xfId="0" applyFill="1" applyBorder="1"/>
    <xf numFmtId="0" fontId="0" fillId="5" borderId="51" xfId="0" applyFill="1" applyBorder="1" applyAlignment="1">
      <alignment horizontal="left"/>
    </xf>
    <xf numFmtId="0" fontId="13" fillId="5" borderId="51" xfId="0" applyFont="1" applyFill="1" applyBorder="1"/>
    <xf numFmtId="0" fontId="13" fillId="5" borderId="51" xfId="0" applyFont="1" applyFill="1" applyBorder="1" applyAlignment="1">
      <alignment horizontal="center"/>
    </xf>
    <xf numFmtId="1" fontId="13" fillId="5" borderId="51" xfId="0" applyNumberFormat="1" applyFont="1" applyFill="1" applyBorder="1"/>
    <xf numFmtId="0" fontId="0" fillId="5" borderId="51" xfId="0" applyFill="1" applyBorder="1" applyAlignment="1">
      <alignment vertical="center"/>
    </xf>
    <xf numFmtId="0" fontId="4" fillId="21" borderId="33" xfId="0" applyFont="1" applyFill="1" applyBorder="1"/>
    <xf numFmtId="0" fontId="4" fillId="21" borderId="51" xfId="0" applyFont="1" applyFill="1" applyBorder="1"/>
    <xf numFmtId="0" fontId="4" fillId="21" borderId="15" xfId="0" applyFont="1" applyFill="1" applyBorder="1" applyAlignment="1">
      <alignment horizontal="center"/>
    </xf>
    <xf numFmtId="0" fontId="0" fillId="26" borderId="33" xfId="0" applyFill="1" applyBorder="1"/>
    <xf numFmtId="0" fontId="0" fillId="26" borderId="51" xfId="0" applyFill="1" applyBorder="1"/>
    <xf numFmtId="0" fontId="0" fillId="26" borderId="15" xfId="0" applyFill="1" applyBorder="1"/>
    <xf numFmtId="14" fontId="0" fillId="0" borderId="0" xfId="0" applyNumberFormat="1" applyAlignment="1">
      <alignment vertical="center" wrapText="1"/>
    </xf>
    <xf numFmtId="0" fontId="65" fillId="50" borderId="39" xfId="0" applyFont="1" applyFill="1" applyBorder="1" applyAlignment="1">
      <alignment vertical="center" wrapText="1"/>
    </xf>
    <xf numFmtId="0" fontId="65" fillId="50" borderId="61" xfId="0" applyFont="1" applyFill="1" applyBorder="1" applyAlignment="1">
      <alignment vertical="center" wrapText="1"/>
    </xf>
    <xf numFmtId="49" fontId="65" fillId="50" borderId="61" xfId="0" applyNumberFormat="1" applyFont="1" applyFill="1" applyBorder="1" applyAlignment="1">
      <alignment vertical="center" wrapText="1"/>
    </xf>
    <xf numFmtId="0" fontId="33" fillId="48" borderId="39" xfId="0" applyFont="1" applyFill="1" applyBorder="1" applyAlignment="1">
      <alignment horizontal="left" vertical="center" wrapText="1"/>
    </xf>
    <xf numFmtId="0" fontId="33" fillId="48" borderId="61" xfId="0" applyFont="1" applyFill="1" applyBorder="1" applyAlignment="1">
      <alignment horizontal="center" vertical="center" wrapText="1"/>
    </xf>
    <xf numFmtId="0" fontId="18" fillId="51" borderId="61" xfId="0" applyFont="1" applyFill="1" applyBorder="1" applyAlignment="1">
      <alignment horizontal="center" vertical="center" wrapText="1"/>
    </xf>
    <xf numFmtId="1" fontId="18" fillId="51" borderId="61" xfId="0" applyNumberFormat="1" applyFont="1" applyFill="1" applyBorder="1" applyAlignment="1">
      <alignment horizontal="center" vertical="center" wrapText="1"/>
    </xf>
    <xf numFmtId="0" fontId="33" fillId="27" borderId="39" xfId="0" applyFont="1" applyFill="1" applyBorder="1" applyAlignment="1">
      <alignment horizontal="center" vertical="center" wrapText="1"/>
    </xf>
    <xf numFmtId="0" fontId="33" fillId="41" borderId="61" xfId="0" applyFont="1" applyFill="1" applyBorder="1" applyAlignment="1">
      <alignment vertical="center" wrapText="1"/>
    </xf>
    <xf numFmtId="0" fontId="33" fillId="41" borderId="63" xfId="0" applyFont="1" applyFill="1" applyBorder="1" applyAlignment="1">
      <alignment vertical="center" wrapText="1"/>
    </xf>
    <xf numFmtId="0" fontId="33" fillId="22" borderId="63" xfId="0" applyFont="1" applyFill="1" applyBorder="1" applyAlignment="1">
      <alignment vertical="center" wrapText="1"/>
    </xf>
    <xf numFmtId="0" fontId="33" fillId="52" borderId="40" xfId="0" applyFont="1" applyFill="1" applyBorder="1" applyAlignment="1">
      <alignment vertical="center" wrapText="1"/>
    </xf>
    <xf numFmtId="0" fontId="33" fillId="52" borderId="39" xfId="0" applyFont="1" applyFill="1" applyBorder="1" applyAlignment="1">
      <alignment vertical="center" wrapText="1"/>
    </xf>
    <xf numFmtId="0" fontId="33" fillId="52" borderId="61" xfId="0" applyFont="1" applyFill="1" applyBorder="1" applyAlignment="1">
      <alignment vertical="center" wrapText="1"/>
    </xf>
    <xf numFmtId="0" fontId="33" fillId="47" borderId="39" xfId="0" applyFont="1" applyFill="1" applyBorder="1" applyAlignment="1">
      <alignment vertical="center" wrapText="1"/>
    </xf>
    <xf numFmtId="0" fontId="33" fillId="53" borderId="62" xfId="0" applyFont="1" applyFill="1" applyBorder="1" applyAlignment="1">
      <alignment vertical="center" wrapText="1"/>
    </xf>
    <xf numFmtId="0" fontId="66" fillId="54" borderId="72" xfId="0" applyFont="1" applyFill="1" applyBorder="1" applyAlignment="1">
      <alignment vertical="top"/>
    </xf>
    <xf numFmtId="0" fontId="13" fillId="54" borderId="72" xfId="0" applyFont="1" applyFill="1" applyBorder="1" applyAlignment="1">
      <alignment vertical="top"/>
    </xf>
    <xf numFmtId="165" fontId="31" fillId="54" borderId="151" xfId="0" applyNumberFormat="1" applyFont="1" applyFill="1" applyBorder="1" applyAlignment="1">
      <alignment horizontal="right" vertical="top" indent="1"/>
    </xf>
    <xf numFmtId="0" fontId="31" fillId="54" borderId="71" xfId="0" applyFont="1" applyFill="1" applyBorder="1" applyAlignment="1">
      <alignment horizontal="left" vertical="top"/>
    </xf>
    <xf numFmtId="0" fontId="31" fillId="54" borderId="68" xfId="0" applyFont="1" applyFill="1" applyBorder="1" applyAlignment="1">
      <alignment vertical="top"/>
    </xf>
    <xf numFmtId="0" fontId="44" fillId="54" borderId="68" xfId="0" applyFont="1" applyFill="1" applyBorder="1" applyAlignment="1">
      <alignment vertical="top"/>
    </xf>
    <xf numFmtId="0" fontId="31" fillId="54" borderId="68" xfId="0" applyFont="1" applyFill="1" applyBorder="1" applyAlignment="1">
      <alignment horizontal="center" vertical="top"/>
    </xf>
    <xf numFmtId="0" fontId="31" fillId="54" borderId="71" xfId="0" applyFont="1" applyFill="1" applyBorder="1" applyAlignment="1">
      <alignment horizontal="center" vertical="top"/>
    </xf>
    <xf numFmtId="1" fontId="13" fillId="54" borderId="68" xfId="0" applyNumberFormat="1" applyFont="1" applyFill="1" applyBorder="1" applyAlignment="1">
      <alignment horizontal="center" vertical="top"/>
    </xf>
    <xf numFmtId="1" fontId="13" fillId="54" borderId="69" xfId="0" applyNumberFormat="1" applyFont="1" applyFill="1" applyBorder="1" applyAlignment="1">
      <alignment horizontal="center" vertical="top"/>
    </xf>
    <xf numFmtId="0" fontId="31" fillId="54" borderId="69" xfId="0" applyFont="1" applyFill="1" applyBorder="1" applyAlignment="1">
      <alignment horizontal="center" vertical="top"/>
    </xf>
    <xf numFmtId="0" fontId="31" fillId="54" borderId="71" xfId="0" applyFont="1" applyFill="1" applyBorder="1" applyAlignment="1">
      <alignment vertical="center"/>
    </xf>
    <xf numFmtId="0" fontId="31" fillId="54" borderId="68" xfId="0" applyFont="1" applyFill="1" applyBorder="1" applyAlignment="1">
      <alignment vertical="center"/>
    </xf>
    <xf numFmtId="172" fontId="31" fillId="54" borderId="68" xfId="0" applyNumberFormat="1" applyFont="1" applyFill="1" applyBorder="1" applyAlignment="1">
      <alignment horizontal="center" vertical="center"/>
    </xf>
    <xf numFmtId="172" fontId="31" fillId="54" borderId="68" xfId="0" applyNumberFormat="1" applyFont="1" applyFill="1" applyBorder="1" applyAlignment="1">
      <alignment horizontal="center"/>
    </xf>
    <xf numFmtId="0" fontId="67" fillId="54" borderId="71" xfId="0" applyFont="1" applyFill="1" applyBorder="1"/>
    <xf numFmtId="0" fontId="67" fillId="54" borderId="68" xfId="0" applyFont="1" applyFill="1" applyBorder="1"/>
    <xf numFmtId="0" fontId="31" fillId="54" borderId="68" xfId="0" applyFont="1" applyFill="1" applyBorder="1"/>
    <xf numFmtId="0" fontId="67" fillId="54" borderId="152" xfId="0" applyFont="1" applyFill="1" applyBorder="1"/>
    <xf numFmtId="0" fontId="31" fillId="54" borderId="71" xfId="0" applyFont="1" applyFill="1" applyBorder="1" applyAlignment="1">
      <alignment horizontal="center"/>
    </xf>
    <xf numFmtId="0" fontId="66" fillId="54" borderId="153" xfId="0" applyFont="1" applyFill="1" applyBorder="1" applyAlignment="1">
      <alignment vertical="top"/>
    </xf>
    <xf numFmtId="0" fontId="44" fillId="54" borderId="68" xfId="0" applyFont="1" applyFill="1" applyBorder="1" applyAlignment="1">
      <alignment horizontal="center" vertical="top"/>
    </xf>
    <xf numFmtId="1" fontId="31" fillId="54" borderId="68" xfId="0" applyNumberFormat="1" applyFont="1" applyFill="1" applyBorder="1" applyAlignment="1">
      <alignment horizontal="center" vertical="top"/>
    </xf>
    <xf numFmtId="1" fontId="31" fillId="54" borderId="69" xfId="0" applyNumberFormat="1" applyFont="1" applyFill="1" applyBorder="1" applyAlignment="1">
      <alignment horizontal="center" vertical="top"/>
    </xf>
    <xf numFmtId="0" fontId="13" fillId="5" borderId="72" xfId="0" applyFont="1" applyFill="1" applyBorder="1" applyAlignment="1">
      <alignment vertical="top"/>
    </xf>
    <xf numFmtId="165" fontId="31" fillId="5" borderId="151" xfId="0" applyNumberFormat="1" applyFont="1" applyFill="1" applyBorder="1" applyAlignment="1">
      <alignment horizontal="right" vertical="top" indent="1"/>
    </xf>
    <xf numFmtId="0" fontId="13" fillId="0" borderId="72" xfId="0" applyFont="1" applyBorder="1" applyAlignment="1">
      <alignment vertical="top"/>
    </xf>
    <xf numFmtId="165" fontId="31" fillId="0" borderId="151" xfId="0" applyNumberFormat="1" applyFont="1" applyBorder="1" applyAlignment="1">
      <alignment horizontal="right" vertical="top" indent="1"/>
    </xf>
    <xf numFmtId="0" fontId="31" fillId="0" borderId="71" xfId="0" applyFont="1" applyBorder="1" applyAlignment="1">
      <alignment horizontal="left" vertical="top"/>
    </xf>
    <xf numFmtId="0" fontId="31" fillId="0" borderId="68" xfId="0" applyFont="1" applyBorder="1" applyAlignment="1">
      <alignment vertical="top"/>
    </xf>
    <xf numFmtId="0" fontId="44" fillId="0" borderId="68" xfId="0" applyFont="1" applyBorder="1" applyAlignment="1">
      <alignment vertical="top"/>
    </xf>
    <xf numFmtId="0" fontId="44" fillId="0" borderId="68" xfId="0" applyFont="1" applyBorder="1" applyAlignment="1">
      <alignment horizontal="center" vertical="top"/>
    </xf>
    <xf numFmtId="0" fontId="31" fillId="0" borderId="71" xfId="0" applyFont="1" applyBorder="1" applyAlignment="1">
      <alignment horizontal="center" vertical="top"/>
    </xf>
    <xf numFmtId="1" fontId="31" fillId="0" borderId="68" xfId="0" applyNumberFormat="1" applyFont="1" applyBorder="1" applyAlignment="1">
      <alignment horizontal="center" vertical="top"/>
    </xf>
    <xf numFmtId="1" fontId="31" fillId="0" borderId="69" xfId="0" applyNumberFormat="1" applyFont="1" applyBorder="1" applyAlignment="1">
      <alignment horizontal="center" vertical="top"/>
    </xf>
    <xf numFmtId="0" fontId="31" fillId="0" borderId="69" xfId="0" applyFont="1" applyBorder="1" applyAlignment="1">
      <alignment horizontal="center" vertical="top"/>
    </xf>
    <xf numFmtId="0" fontId="31" fillId="0" borderId="71" xfId="0" applyFont="1" applyBorder="1" applyAlignment="1">
      <alignment vertical="center"/>
    </xf>
    <xf numFmtId="0" fontId="31" fillId="0" borderId="68" xfId="0" applyFont="1" applyBorder="1" applyAlignment="1">
      <alignment vertical="center"/>
    </xf>
    <xf numFmtId="172" fontId="31" fillId="0" borderId="68" xfId="0" applyNumberFormat="1" applyFont="1" applyBorder="1" applyAlignment="1">
      <alignment horizontal="center" vertical="center"/>
    </xf>
    <xf numFmtId="0" fontId="67" fillId="0" borderId="71" xfId="0" applyFont="1" applyBorder="1"/>
    <xf numFmtId="0" fontId="67" fillId="0" borderId="68" xfId="0" applyFont="1" applyBorder="1"/>
    <xf numFmtId="0" fontId="31" fillId="0" borderId="68" xfId="0" applyFont="1" applyBorder="1"/>
    <xf numFmtId="0" fontId="67" fillId="0" borderId="152" xfId="0" applyFont="1" applyBorder="1"/>
    <xf numFmtId="0" fontId="31" fillId="0" borderId="71" xfId="0" applyFont="1" applyBorder="1" applyAlignment="1">
      <alignment horizontal="center"/>
    </xf>
    <xf numFmtId="0" fontId="66" fillId="0" borderId="153" xfId="0" applyFont="1" applyBorder="1" applyAlignment="1">
      <alignment vertical="top"/>
    </xf>
    <xf numFmtId="165" fontId="31" fillId="54" borderId="151" xfId="0" applyNumberFormat="1" applyFont="1" applyFill="1" applyBorder="1" applyAlignment="1">
      <alignment horizontal="right" vertical="top"/>
    </xf>
    <xf numFmtId="0" fontId="31" fillId="54" borderId="71" xfId="0" applyFont="1" applyFill="1" applyBorder="1" applyAlignment="1">
      <alignment vertical="top"/>
    </xf>
    <xf numFmtId="172" fontId="31" fillId="54" borderId="68" xfId="0" applyNumberFormat="1" applyFont="1" applyFill="1" applyBorder="1" applyAlignment="1">
      <alignment horizontal="center" vertical="top"/>
    </xf>
    <xf numFmtId="0" fontId="67" fillId="54" borderId="71" xfId="0" applyFont="1" applyFill="1" applyBorder="1" applyAlignment="1">
      <alignment vertical="top"/>
    </xf>
    <xf numFmtId="0" fontId="67" fillId="54" borderId="68" xfId="0" applyFont="1" applyFill="1" applyBorder="1" applyAlignment="1">
      <alignment vertical="top"/>
    </xf>
    <xf numFmtId="0" fontId="67" fillId="54" borderId="152" xfId="0" applyFont="1" applyFill="1" applyBorder="1" applyAlignment="1">
      <alignment vertical="top"/>
    </xf>
    <xf numFmtId="0" fontId="13" fillId="54" borderId="155" xfId="0" applyFont="1" applyFill="1" applyBorder="1" applyAlignment="1">
      <alignment vertical="top"/>
    </xf>
    <xf numFmtId="165" fontId="31" fillId="54" borderId="156" xfId="0" applyNumberFormat="1" applyFont="1" applyFill="1" applyBorder="1" applyAlignment="1">
      <alignment horizontal="right" vertical="top" indent="1"/>
    </xf>
    <xf numFmtId="0" fontId="31" fillId="54" borderId="75" xfId="0" applyFont="1" applyFill="1" applyBorder="1" applyAlignment="1">
      <alignment horizontal="left" vertical="top"/>
    </xf>
    <xf numFmtId="0" fontId="31" fillId="54" borderId="76" xfId="0" applyFont="1" applyFill="1" applyBorder="1" applyAlignment="1">
      <alignment vertical="top"/>
    </xf>
    <xf numFmtId="0" fontId="44" fillId="54" borderId="76" xfId="0" applyFont="1" applyFill="1" applyBorder="1" applyAlignment="1">
      <alignment vertical="top"/>
    </xf>
    <xf numFmtId="0" fontId="44" fillId="54" borderId="76" xfId="0" applyFont="1" applyFill="1" applyBorder="1" applyAlignment="1">
      <alignment horizontal="center" vertical="top"/>
    </xf>
    <xf numFmtId="0" fontId="31" fillId="54" borderId="75" xfId="0" applyFont="1" applyFill="1" applyBorder="1" applyAlignment="1">
      <alignment horizontal="center" vertical="top"/>
    </xf>
    <xf numFmtId="1" fontId="31" fillId="54" borderId="76" xfId="0" applyNumberFormat="1" applyFont="1" applyFill="1" applyBorder="1" applyAlignment="1">
      <alignment horizontal="center" vertical="top"/>
    </xf>
    <xf numFmtId="1" fontId="31" fillId="54" borderId="77" xfId="0" applyNumberFormat="1" applyFont="1" applyFill="1" applyBorder="1" applyAlignment="1">
      <alignment horizontal="center" vertical="top"/>
    </xf>
    <xf numFmtId="0" fontId="31" fillId="54" borderId="77" xfId="0" applyFont="1" applyFill="1" applyBorder="1" applyAlignment="1">
      <alignment horizontal="center" vertical="top"/>
    </xf>
    <xf numFmtId="0" fontId="31" fillId="54" borderId="75" xfId="0" applyFont="1" applyFill="1" applyBorder="1" applyAlignment="1">
      <alignment vertical="center"/>
    </xf>
    <xf numFmtId="0" fontId="31" fillId="54" borderId="76" xfId="0" applyFont="1" applyFill="1" applyBorder="1" applyAlignment="1">
      <alignment vertical="center"/>
    </xf>
    <xf numFmtId="172" fontId="31" fillId="54" borderId="76" xfId="0" applyNumberFormat="1" applyFont="1" applyFill="1" applyBorder="1" applyAlignment="1">
      <alignment horizontal="center" vertical="center"/>
    </xf>
    <xf numFmtId="0" fontId="67" fillId="54" borderId="75" xfId="0" applyFont="1" applyFill="1" applyBorder="1"/>
    <xf numFmtId="0" fontId="67" fillId="54" borderId="76" xfId="0" applyFont="1" applyFill="1" applyBorder="1"/>
    <xf numFmtId="0" fontId="31" fillId="54" borderId="76" xfId="0" applyFont="1" applyFill="1" applyBorder="1"/>
    <xf numFmtId="0" fontId="67" fillId="54" borderId="157" xfId="0" applyFont="1" applyFill="1" applyBorder="1"/>
    <xf numFmtId="0" fontId="31" fillId="54" borderId="75" xfId="0" applyFont="1" applyFill="1" applyBorder="1" applyAlignment="1">
      <alignment horizontal="center"/>
    </xf>
    <xf numFmtId="0" fontId="66" fillId="54" borderId="158" xfId="0" applyFont="1" applyFill="1" applyBorder="1" applyAlignment="1">
      <alignment vertical="top"/>
    </xf>
    <xf numFmtId="0" fontId="65" fillId="55" borderId="159" xfId="0" applyFont="1" applyFill="1" applyBorder="1" applyAlignment="1">
      <alignment vertical="center" wrapText="1"/>
    </xf>
    <xf numFmtId="0" fontId="65" fillId="55" borderId="160" xfId="0" applyFont="1" applyFill="1" applyBorder="1" applyAlignment="1">
      <alignment vertical="center" wrapText="1"/>
    </xf>
    <xf numFmtId="49" fontId="65" fillId="55" borderId="40" xfId="0" applyNumberFormat="1" applyFont="1" applyFill="1" applyBorder="1" applyAlignment="1">
      <alignment vertical="center" wrapText="1"/>
    </xf>
    <xf numFmtId="49" fontId="65" fillId="55" borderId="161" xfId="0" applyNumberFormat="1" applyFont="1" applyFill="1" applyBorder="1" applyAlignment="1">
      <alignment vertical="center" wrapText="1"/>
    </xf>
    <xf numFmtId="1" fontId="13" fillId="4" borderId="0" xfId="0" applyNumberFormat="1" applyFont="1" applyFill="1" applyAlignment="1">
      <alignment vertical="center"/>
    </xf>
    <xf numFmtId="49" fontId="13" fillId="55" borderId="39" xfId="0" applyNumberFormat="1" applyFont="1" applyFill="1" applyBorder="1"/>
    <xf numFmtId="0" fontId="13" fillId="55" borderId="62" xfId="0" applyFont="1" applyFill="1" applyBorder="1" applyAlignment="1">
      <alignment vertical="center"/>
    </xf>
    <xf numFmtId="49" fontId="13" fillId="55" borderId="159" xfId="0" applyNumberFormat="1" applyFont="1" applyFill="1" applyBorder="1"/>
    <xf numFmtId="49" fontId="44" fillId="55" borderId="159" xfId="0" applyNumberFormat="1" applyFont="1" applyFill="1" applyBorder="1"/>
    <xf numFmtId="0" fontId="0" fillId="55" borderId="70" xfId="0" applyFill="1" applyBorder="1"/>
    <xf numFmtId="0" fontId="13" fillId="55" borderId="70" xfId="0" applyFont="1" applyFill="1" applyBorder="1" applyAlignment="1">
      <alignment vertical="center"/>
    </xf>
    <xf numFmtId="49" fontId="13" fillId="55" borderId="162" xfId="0" applyNumberFormat="1" applyFont="1" applyFill="1" applyBorder="1"/>
    <xf numFmtId="49" fontId="44" fillId="55" borderId="162" xfId="0" applyNumberFormat="1" applyFont="1" applyFill="1" applyBorder="1"/>
    <xf numFmtId="0" fontId="13" fillId="55" borderId="78" xfId="0" applyFont="1" applyFill="1" applyBorder="1" applyAlignment="1">
      <alignment vertical="center"/>
    </xf>
    <xf numFmtId="0" fontId="0" fillId="0" borderId="0" xfId="0" quotePrefix="1" applyAlignment="1">
      <alignment horizontal="left"/>
    </xf>
    <xf numFmtId="1" fontId="24" fillId="4" borderId="0" xfId="0" applyNumberFormat="1" applyFont="1" applyFill="1" applyAlignment="1">
      <alignment horizontal="center"/>
    </xf>
    <xf numFmtId="0" fontId="33" fillId="0" borderId="0" xfId="0" applyFont="1" applyAlignment="1">
      <alignment horizontal="center"/>
    </xf>
    <xf numFmtId="0" fontId="4" fillId="0" borderId="0" xfId="0" quotePrefix="1" applyFont="1" applyAlignment="1">
      <alignment horizontal="left"/>
    </xf>
    <xf numFmtId="0" fontId="4" fillId="0" borderId="0" xfId="0" quotePrefix="1" applyFont="1"/>
    <xf numFmtId="49" fontId="31" fillId="42" borderId="8" xfId="0" applyNumberFormat="1" applyFont="1" applyFill="1" applyBorder="1" applyAlignment="1">
      <alignment horizontal="center"/>
    </xf>
    <xf numFmtId="0" fontId="0" fillId="0" borderId="163" xfId="0" applyBorder="1" applyAlignment="1">
      <alignment horizontal="right"/>
    </xf>
    <xf numFmtId="0" fontId="0" fillId="20" borderId="34" xfId="0" applyFill="1" applyBorder="1" applyAlignment="1">
      <alignment horizontal="left"/>
    </xf>
    <xf numFmtId="0" fontId="27" fillId="56" borderId="28" xfId="0" applyFont="1" applyFill="1" applyBorder="1" applyAlignment="1">
      <alignment horizontal="center"/>
    </xf>
    <xf numFmtId="49" fontId="31" fillId="42" borderId="44" xfId="0" applyNumberFormat="1" applyFont="1" applyFill="1" applyBorder="1" applyAlignment="1">
      <alignment horizontal="center"/>
    </xf>
    <xf numFmtId="49" fontId="0" fillId="5" borderId="45" xfId="0" applyNumberFormat="1" applyFill="1" applyBorder="1" applyAlignment="1">
      <alignment horizontal="center"/>
    </xf>
    <xf numFmtId="0" fontId="0" fillId="0" borderId="164" xfId="0" applyBorder="1" applyAlignment="1">
      <alignment horizontal="right"/>
    </xf>
    <xf numFmtId="0" fontId="0" fillId="20" borderId="83" xfId="0" applyFill="1" applyBorder="1" applyAlignment="1">
      <alignment horizontal="left"/>
    </xf>
    <xf numFmtId="0" fontId="0" fillId="20" borderId="83" xfId="0" quotePrefix="1" applyFill="1" applyBorder="1" applyAlignment="1">
      <alignment horizontal="left"/>
    </xf>
    <xf numFmtId="0" fontId="0" fillId="0" borderId="6" xfId="0" applyBorder="1" applyAlignment="1">
      <alignment horizontal="right"/>
    </xf>
    <xf numFmtId="0" fontId="0" fillId="0" borderId="77" xfId="0" applyBorder="1" applyAlignment="1">
      <alignment horizontal="right"/>
    </xf>
    <xf numFmtId="0" fontId="0" fillId="20" borderId="78" xfId="0" quotePrefix="1" applyFill="1" applyBorder="1" applyAlignment="1">
      <alignment horizontal="left"/>
    </xf>
    <xf numFmtId="0" fontId="4" fillId="0" borderId="43" xfId="0" applyFont="1" applyBorder="1"/>
    <xf numFmtId="0" fontId="0" fillId="0" borderId="44" xfId="0" applyBorder="1" applyAlignment="1">
      <alignment horizontal="right"/>
    </xf>
    <xf numFmtId="0" fontId="0" fillId="41" borderId="45" xfId="0" quotePrefix="1" applyFill="1" applyBorder="1" applyAlignment="1">
      <alignment horizontal="left"/>
    </xf>
    <xf numFmtId="0" fontId="13" fillId="4" borderId="0" xfId="0" quotePrefix="1" applyFont="1" applyFill="1" applyAlignment="1">
      <alignment horizontal="left"/>
    </xf>
    <xf numFmtId="49" fontId="31" fillId="42" borderId="46" xfId="0" applyNumberFormat="1" applyFont="1" applyFill="1" applyBorder="1" applyAlignment="1">
      <alignment horizontal="center"/>
    </xf>
    <xf numFmtId="49" fontId="0" fillId="5" borderId="48" xfId="0" applyNumberFormat="1" applyFill="1" applyBorder="1" applyAlignment="1">
      <alignment horizontal="center"/>
    </xf>
    <xf numFmtId="0" fontId="0" fillId="0" borderId="0" xfId="0" quotePrefix="1" applyAlignment="1">
      <alignment horizontal="center"/>
    </xf>
    <xf numFmtId="0" fontId="70" fillId="26" borderId="0" xfId="0" applyFont="1" applyFill="1"/>
    <xf numFmtId="0" fontId="71" fillId="26" borderId="0" xfId="0" applyFont="1" applyFill="1" applyAlignment="1">
      <alignment horizontal="center"/>
    </xf>
    <xf numFmtId="0" fontId="72" fillId="26" borderId="0" xfId="0" quotePrefix="1" applyFont="1" applyFill="1"/>
    <xf numFmtId="0" fontId="13" fillId="26" borderId="0" xfId="0" applyFont="1" applyFill="1"/>
    <xf numFmtId="0" fontId="13" fillId="4" borderId="0" xfId="0" applyFont="1" applyFill="1" applyProtection="1">
      <protection locked="0"/>
    </xf>
    <xf numFmtId="0" fontId="73" fillId="0" borderId="39" xfId="0" applyFont="1" applyBorder="1" applyAlignment="1">
      <alignment horizontal="left"/>
    </xf>
    <xf numFmtId="0" fontId="0" fillId="0" borderId="40" xfId="0" applyBorder="1"/>
    <xf numFmtId="0" fontId="13" fillId="4" borderId="40" xfId="0" applyFont="1" applyFill="1" applyBorder="1"/>
    <xf numFmtId="0" fontId="73" fillId="4" borderId="60" xfId="0" applyFont="1" applyFill="1" applyBorder="1"/>
    <xf numFmtId="0" fontId="13" fillId="4" borderId="104" xfId="0" applyFont="1" applyFill="1" applyBorder="1"/>
    <xf numFmtId="0" fontId="73" fillId="0" borderId="33" xfId="0" applyFont="1" applyBorder="1"/>
    <xf numFmtId="0" fontId="0" fillId="0" borderId="51" xfId="0" applyBorder="1"/>
    <xf numFmtId="0" fontId="13" fillId="4" borderId="51" xfId="0" applyFont="1" applyFill="1" applyBorder="1"/>
    <xf numFmtId="0" fontId="13" fillId="4" borderId="15" xfId="0" applyFont="1" applyFill="1" applyBorder="1"/>
    <xf numFmtId="0" fontId="0" fillId="0" borderId="28" xfId="0" applyBorder="1"/>
    <xf numFmtId="0" fontId="0" fillId="0" borderId="101" xfId="0" applyBorder="1"/>
    <xf numFmtId="0" fontId="31" fillId="21" borderId="60" xfId="0" applyFont="1" applyFill="1" applyBorder="1" applyAlignment="1" applyProtection="1">
      <alignment horizontal="left" indent="2"/>
      <protection locked="0"/>
    </xf>
    <xf numFmtId="0" fontId="33" fillId="9" borderId="0" xfId="0" applyFont="1" applyFill="1" applyAlignment="1" applyProtection="1">
      <alignment horizontal="left"/>
      <protection locked="0"/>
    </xf>
    <xf numFmtId="0" fontId="61" fillId="9" borderId="0" xfId="0" applyFont="1" applyFill="1" applyAlignment="1" applyProtection="1">
      <alignment horizontal="left"/>
      <protection locked="0"/>
    </xf>
    <xf numFmtId="0" fontId="61" fillId="21" borderId="0" xfId="0" applyFont="1" applyFill="1" applyAlignment="1" applyProtection="1">
      <alignment horizontal="left"/>
      <protection locked="0"/>
    </xf>
    <xf numFmtId="0" fontId="13" fillId="21" borderId="0" xfId="0" applyFont="1" applyFill="1" applyAlignment="1" applyProtection="1">
      <alignment horizontal="left"/>
      <protection locked="0"/>
    </xf>
    <xf numFmtId="0" fontId="13" fillId="21" borderId="104" xfId="0" applyFont="1" applyFill="1" applyBorder="1" applyAlignment="1" applyProtection="1">
      <alignment horizontal="left"/>
      <protection locked="0"/>
    </xf>
    <xf numFmtId="0" fontId="0" fillId="0" borderId="0" xfId="0" applyAlignment="1">
      <alignment horizontal="right"/>
    </xf>
    <xf numFmtId="0" fontId="31" fillId="21" borderId="165" xfId="0" applyFont="1" applyFill="1" applyBorder="1" applyAlignment="1" applyProtection="1">
      <alignment horizontal="left" indent="2"/>
      <protection locked="0"/>
    </xf>
    <xf numFmtId="0" fontId="33" fillId="17" borderId="166" xfId="0" applyFont="1" applyFill="1" applyBorder="1" applyAlignment="1" applyProtection="1">
      <alignment horizontal="left"/>
      <protection locked="0"/>
    </xf>
    <xf numFmtId="0" fontId="61" fillId="21" borderId="166" xfId="0" applyFont="1" applyFill="1" applyBorder="1" applyAlignment="1" applyProtection="1">
      <alignment horizontal="left"/>
      <protection locked="0"/>
    </xf>
    <xf numFmtId="0" fontId="74" fillId="21" borderId="166" xfId="0" applyFont="1" applyFill="1" applyBorder="1" applyAlignment="1" applyProtection="1">
      <alignment horizontal="left" vertical="top"/>
      <protection locked="0"/>
    </xf>
    <xf numFmtId="0" fontId="13" fillId="21" borderId="166" xfId="0" applyFont="1" applyFill="1" applyBorder="1" applyAlignment="1" applyProtection="1">
      <alignment horizontal="left"/>
      <protection locked="0"/>
    </xf>
    <xf numFmtId="0" fontId="13" fillId="21" borderId="167" xfId="0" applyFont="1" applyFill="1" applyBorder="1" applyAlignment="1" applyProtection="1">
      <alignment horizontal="left"/>
      <protection locked="0"/>
    </xf>
    <xf numFmtId="0" fontId="33" fillId="8" borderId="0" xfId="0" applyFont="1" applyFill="1" applyAlignment="1" applyProtection="1">
      <alignment horizontal="left"/>
      <protection locked="0"/>
    </xf>
    <xf numFmtId="0" fontId="73" fillId="21" borderId="0" xfId="0" applyFont="1" applyFill="1" applyAlignment="1" applyProtection="1">
      <alignment horizontal="left" vertical="top"/>
      <protection locked="0"/>
    </xf>
    <xf numFmtId="0" fontId="24" fillId="21" borderId="0" xfId="0" applyFont="1" applyFill="1" applyAlignment="1" applyProtection="1">
      <alignment horizontal="left" wrapText="1"/>
      <protection locked="0"/>
    </xf>
    <xf numFmtId="0" fontId="24" fillId="21" borderId="104" xfId="0" applyFont="1" applyFill="1" applyBorder="1" applyAlignment="1" applyProtection="1">
      <alignment horizontal="left" wrapText="1"/>
      <protection locked="0"/>
    </xf>
    <xf numFmtId="0" fontId="31" fillId="21" borderId="60" xfId="0" applyFont="1" applyFill="1" applyBorder="1" applyAlignment="1" applyProtection="1">
      <alignment horizontal="left" vertical="center" indent="2"/>
      <protection locked="0"/>
    </xf>
    <xf numFmtId="0" fontId="61" fillId="21" borderId="0" xfId="0" applyFont="1" applyFill="1" applyAlignment="1" applyProtection="1">
      <alignment horizontal="left" vertical="center"/>
      <protection locked="0"/>
    </xf>
    <xf numFmtId="0" fontId="31" fillId="21" borderId="33" xfId="0" applyFont="1" applyFill="1" applyBorder="1" applyAlignment="1" applyProtection="1">
      <alignment horizontal="left" vertical="top" indent="2"/>
      <protection locked="0"/>
    </xf>
    <xf numFmtId="14" fontId="31" fillId="8" borderId="51" xfId="0" quotePrefix="1" applyNumberFormat="1" applyFont="1" applyFill="1" applyBorder="1" applyAlignment="1" applyProtection="1">
      <alignment horizontal="left" vertical="top"/>
      <protection locked="0"/>
    </xf>
    <xf numFmtId="0" fontId="76" fillId="21" borderId="51" xfId="0" applyFont="1" applyFill="1" applyBorder="1" applyAlignment="1" applyProtection="1">
      <alignment horizontal="left"/>
      <protection locked="0"/>
    </xf>
    <xf numFmtId="0" fontId="74" fillId="21" borderId="51" xfId="0" applyFont="1" applyFill="1" applyBorder="1" applyAlignment="1" applyProtection="1">
      <alignment horizontal="left" vertical="top"/>
      <protection locked="0"/>
    </xf>
    <xf numFmtId="0" fontId="61" fillId="21" borderId="51" xfId="0" applyFont="1" applyFill="1" applyBorder="1" applyAlignment="1" applyProtection="1">
      <alignment horizontal="left" vertical="top"/>
      <protection locked="0"/>
    </xf>
    <xf numFmtId="0" fontId="61" fillId="21" borderId="15" xfId="0" applyFont="1" applyFill="1" applyBorder="1" applyAlignment="1" applyProtection="1">
      <alignment horizontal="left" vertical="top"/>
      <protection locked="0"/>
    </xf>
    <xf numFmtId="0" fontId="31" fillId="21" borderId="135" xfId="0" applyFont="1" applyFill="1" applyBorder="1" applyAlignment="1">
      <alignment horizontal="left" indent="2"/>
    </xf>
    <xf numFmtId="0" fontId="31" fillId="8" borderId="136" xfId="0" applyFont="1" applyFill="1" applyBorder="1" applyAlignment="1" applyProtection="1">
      <alignment horizontal="center"/>
      <protection locked="0"/>
    </xf>
    <xf numFmtId="0" fontId="13" fillId="21" borderId="136" xfId="0" applyFont="1" applyFill="1" applyBorder="1"/>
    <xf numFmtId="0" fontId="13" fillId="21" borderId="137" xfId="0" applyFont="1" applyFill="1" applyBorder="1"/>
    <xf numFmtId="0" fontId="31" fillId="21" borderId="2" xfId="0" applyFont="1" applyFill="1" applyBorder="1" applyAlignment="1">
      <alignment horizontal="left" vertical="top" indent="2"/>
    </xf>
    <xf numFmtId="0" fontId="31" fillId="21" borderId="3" xfId="0" applyFont="1" applyFill="1" applyBorder="1" applyAlignment="1">
      <alignment horizontal="center" vertical="top"/>
    </xf>
    <xf numFmtId="0" fontId="61" fillId="21" borderId="3" xfId="0" quotePrefix="1" applyFont="1" applyFill="1" applyBorder="1" applyAlignment="1">
      <alignment vertical="top"/>
    </xf>
    <xf numFmtId="0" fontId="61" fillId="21" borderId="4" xfId="0" quotePrefix="1" applyFont="1" applyFill="1" applyBorder="1" applyAlignment="1">
      <alignment vertical="top"/>
    </xf>
    <xf numFmtId="0" fontId="61" fillId="21" borderId="6" xfId="0" applyFont="1" applyFill="1" applyBorder="1" applyAlignment="1">
      <alignment vertical="top"/>
    </xf>
    <xf numFmtId="0" fontId="0" fillId="21" borderId="6" xfId="0" applyFill="1" applyBorder="1"/>
    <xf numFmtId="0" fontId="0" fillId="21" borderId="12" xfId="0" applyFill="1" applyBorder="1"/>
    <xf numFmtId="0" fontId="31" fillId="21" borderId="173" xfId="0" applyFont="1" applyFill="1" applyBorder="1" applyAlignment="1">
      <alignment horizontal="left" vertical="top" indent="2"/>
    </xf>
    <xf numFmtId="0" fontId="33" fillId="21" borderId="5" xfId="0" applyFont="1" applyFill="1" applyBorder="1" applyAlignment="1">
      <alignment horizontal="center" vertical="top"/>
    </xf>
    <xf numFmtId="0" fontId="61" fillId="21" borderId="5" xfId="0" quotePrefix="1" applyFont="1" applyFill="1" applyBorder="1" applyAlignment="1">
      <alignment vertical="top"/>
    </xf>
    <xf numFmtId="0" fontId="61" fillId="21" borderId="91" xfId="0" quotePrefix="1" applyFont="1" applyFill="1" applyBorder="1" applyAlignment="1">
      <alignment vertical="top"/>
    </xf>
    <xf numFmtId="0" fontId="61" fillId="21" borderId="164" xfId="0" applyFont="1" applyFill="1" applyBorder="1" applyAlignment="1">
      <alignment vertical="top"/>
    </xf>
    <xf numFmtId="0" fontId="0" fillId="21" borderId="164" xfId="0" applyFill="1" applyBorder="1"/>
    <xf numFmtId="0" fontId="0" fillId="21" borderId="94" xfId="0" applyFill="1" applyBorder="1"/>
    <xf numFmtId="0" fontId="31" fillId="21" borderId="5" xfId="0" applyFont="1" applyFill="1" applyBorder="1" applyAlignment="1">
      <alignment horizontal="center" vertical="top"/>
    </xf>
    <xf numFmtId="0" fontId="31" fillId="21" borderId="5" xfId="0" quotePrefix="1" applyFont="1" applyFill="1" applyBorder="1" applyAlignment="1">
      <alignment horizontal="center" vertical="center"/>
    </xf>
    <xf numFmtId="0" fontId="77" fillId="21" borderId="91" xfId="0" quotePrefix="1" applyFont="1" applyFill="1" applyBorder="1" applyAlignment="1">
      <alignment horizontal="left" vertical="top"/>
    </xf>
    <xf numFmtId="0" fontId="21" fillId="21" borderId="164" xfId="0" applyFont="1" applyFill="1" applyBorder="1" applyAlignment="1">
      <alignment vertical="top"/>
    </xf>
    <xf numFmtId="0" fontId="78" fillId="21" borderId="164" xfId="0" applyFont="1" applyFill="1" applyBorder="1" applyAlignment="1">
      <alignment horizontal="centerContinuous" vertical="top"/>
    </xf>
    <xf numFmtId="0" fontId="78" fillId="21" borderId="94" xfId="0" applyFont="1" applyFill="1" applyBorder="1" applyAlignment="1">
      <alignment horizontal="centerContinuous" vertical="top"/>
    </xf>
    <xf numFmtId="0" fontId="61" fillId="21" borderId="5" xfId="0" applyFont="1" applyFill="1" applyBorder="1" applyAlignment="1">
      <alignment vertical="top"/>
    </xf>
    <xf numFmtId="0" fontId="79" fillId="21" borderId="91" xfId="0" applyFont="1" applyFill="1" applyBorder="1" applyAlignment="1">
      <alignment horizontal="left" vertical="top" indent="3"/>
    </xf>
    <xf numFmtId="0" fontId="31" fillId="21" borderId="175" xfId="0" applyFont="1" applyFill="1" applyBorder="1" applyAlignment="1">
      <alignment horizontal="left" vertical="top" indent="2"/>
    </xf>
    <xf numFmtId="0" fontId="31" fillId="21" borderId="47" xfId="0" applyFont="1" applyFill="1" applyBorder="1" applyAlignment="1">
      <alignment horizontal="center" vertical="top"/>
    </xf>
    <xf numFmtId="0" fontId="61" fillId="21" borderId="47" xfId="0" quotePrefix="1" applyFont="1" applyFill="1" applyBorder="1" applyAlignment="1">
      <alignment vertical="top"/>
    </xf>
    <xf numFmtId="0" fontId="61" fillId="21" borderId="76" xfId="0" quotePrefix="1" applyFont="1" applyFill="1" applyBorder="1" applyAlignment="1">
      <alignment vertical="top"/>
    </xf>
    <xf numFmtId="0" fontId="61" fillId="21" borderId="77" xfId="0" applyFont="1" applyFill="1" applyBorder="1" applyAlignment="1">
      <alignment vertical="top"/>
    </xf>
    <xf numFmtId="0" fontId="0" fillId="21" borderId="77" xfId="0" applyFill="1" applyBorder="1"/>
    <xf numFmtId="0" fontId="0" fillId="21" borderId="176" xfId="0" applyFill="1" applyBorder="1"/>
    <xf numFmtId="0" fontId="80" fillId="13" borderId="177" xfId="0" applyFont="1" applyFill="1" applyBorder="1"/>
    <xf numFmtId="0" fontId="81" fillId="13" borderId="106" xfId="0" applyFont="1" applyFill="1" applyBorder="1"/>
    <xf numFmtId="0" fontId="81" fillId="13" borderId="108" xfId="0" applyFont="1" applyFill="1" applyBorder="1"/>
    <xf numFmtId="0" fontId="51" fillId="13" borderId="108" xfId="0" applyFont="1" applyFill="1" applyBorder="1"/>
    <xf numFmtId="0" fontId="51" fillId="13" borderId="134" xfId="0" applyFont="1" applyFill="1" applyBorder="1"/>
    <xf numFmtId="0" fontId="31" fillId="21" borderId="11" xfId="0" applyFont="1" applyFill="1" applyBorder="1" applyAlignment="1" applyProtection="1">
      <alignment horizontal="left" vertical="center"/>
      <protection locked="0"/>
    </xf>
    <xf numFmtId="0" fontId="31" fillId="21" borderId="3" xfId="0" quotePrefix="1" applyFont="1" applyFill="1" applyBorder="1" applyAlignment="1">
      <alignment horizontal="center" vertical="center"/>
    </xf>
    <xf numFmtId="0" fontId="0" fillId="21" borderId="3" xfId="0" applyFill="1" applyBorder="1" applyAlignment="1">
      <alignment vertical="center"/>
    </xf>
    <xf numFmtId="0" fontId="0" fillId="21" borderId="42" xfId="0" applyFill="1" applyBorder="1" applyAlignment="1">
      <alignment vertical="center"/>
    </xf>
    <xf numFmtId="0" fontId="0" fillId="21" borderId="43" xfId="0" applyFill="1" applyBorder="1" applyAlignment="1">
      <alignment vertical="center"/>
    </xf>
    <xf numFmtId="0" fontId="31" fillId="21" borderId="44" xfId="0" applyFont="1" applyFill="1" applyBorder="1" applyAlignment="1">
      <alignment horizontal="left" vertical="center"/>
    </xf>
    <xf numFmtId="0" fontId="61" fillId="21" borderId="5" xfId="0" applyFont="1" applyFill="1" applyBorder="1" applyAlignment="1">
      <alignment vertical="center"/>
    </xf>
    <xf numFmtId="0" fontId="61" fillId="21" borderId="5" xfId="0" quotePrefix="1" applyFont="1" applyFill="1" applyBorder="1" applyAlignment="1">
      <alignment vertical="center"/>
    </xf>
    <xf numFmtId="0" fontId="0" fillId="21" borderId="5" xfId="0" applyFill="1" applyBorder="1" applyAlignment="1">
      <alignment vertical="center"/>
    </xf>
    <xf numFmtId="0" fontId="0" fillId="21" borderId="45" xfId="0" applyFill="1" applyBorder="1" applyAlignment="1">
      <alignment vertical="center"/>
    </xf>
    <xf numFmtId="0" fontId="31" fillId="21" borderId="44" xfId="0" applyFont="1" applyFill="1" applyBorder="1" applyAlignment="1">
      <alignment horizontal="left" vertical="top" indent="1"/>
    </xf>
    <xf numFmtId="0" fontId="0" fillId="21" borderId="5" xfId="0" applyFill="1" applyBorder="1"/>
    <xf numFmtId="0" fontId="0" fillId="21" borderId="45" xfId="0" applyFill="1" applyBorder="1"/>
    <xf numFmtId="0" fontId="31" fillId="21" borderId="5" xfId="0" quotePrefix="1" applyFont="1" applyFill="1" applyBorder="1" applyAlignment="1">
      <alignment horizontal="center" vertical="top"/>
    </xf>
    <xf numFmtId="0" fontId="31" fillId="21" borderId="46" xfId="0" applyFont="1" applyFill="1" applyBorder="1" applyAlignment="1">
      <alignment horizontal="left" vertical="top" indent="1"/>
    </xf>
    <xf numFmtId="0" fontId="31" fillId="21" borderId="47" xfId="0" quotePrefix="1" applyFont="1" applyFill="1" applyBorder="1" applyAlignment="1">
      <alignment horizontal="center" vertical="top"/>
    </xf>
    <xf numFmtId="0" fontId="61" fillId="21" borderId="47" xfId="0" applyFont="1" applyFill="1" applyBorder="1" applyAlignment="1">
      <alignment vertical="top"/>
    </xf>
    <xf numFmtId="0" fontId="0" fillId="21" borderId="47" xfId="0" applyFill="1" applyBorder="1"/>
    <xf numFmtId="0" fontId="0" fillId="21" borderId="48" xfId="0" applyFill="1" applyBorder="1"/>
    <xf numFmtId="0" fontId="80" fillId="13" borderId="178" xfId="0" applyFont="1" applyFill="1" applyBorder="1"/>
    <xf numFmtId="0" fontId="81" fillId="13" borderId="179" xfId="0" applyFont="1" applyFill="1" applyBorder="1"/>
    <xf numFmtId="0" fontId="51" fillId="13" borderId="179" xfId="0" applyFont="1" applyFill="1" applyBorder="1"/>
    <xf numFmtId="0" fontId="51" fillId="13" borderId="180" xfId="0" applyFont="1" applyFill="1" applyBorder="1"/>
    <xf numFmtId="0" fontId="31" fillId="21" borderId="44" xfId="0" applyFont="1" applyFill="1" applyBorder="1" applyAlignment="1">
      <alignment horizontal="left" vertical="center" indent="2"/>
    </xf>
    <xf numFmtId="0" fontId="31" fillId="21" borderId="5" xfId="0" applyFont="1" applyFill="1" applyBorder="1" applyAlignment="1">
      <alignment horizontal="center" vertical="center"/>
    </xf>
    <xf numFmtId="0" fontId="61" fillId="21" borderId="91" xfId="0" quotePrefix="1" applyFont="1" applyFill="1" applyBorder="1" applyAlignment="1">
      <alignment vertical="center"/>
    </xf>
    <xf numFmtId="0" fontId="61" fillId="21" borderId="164" xfId="0" applyFont="1" applyFill="1" applyBorder="1" applyAlignment="1">
      <alignment vertical="center"/>
    </xf>
    <xf numFmtId="0" fontId="0" fillId="21" borderId="164" xfId="0" applyFill="1" applyBorder="1" applyAlignment="1">
      <alignment vertical="center"/>
    </xf>
    <xf numFmtId="0" fontId="0" fillId="21" borderId="94" xfId="0" applyFill="1" applyBorder="1" applyAlignment="1">
      <alignment vertical="center"/>
    </xf>
    <xf numFmtId="0" fontId="80" fillId="13" borderId="182" xfId="0" applyFont="1" applyFill="1" applyBorder="1"/>
    <xf numFmtId="0" fontId="81" fillId="13" borderId="183" xfId="0" applyFont="1" applyFill="1" applyBorder="1"/>
    <xf numFmtId="0" fontId="0" fillId="28" borderId="39" xfId="0" applyFill="1" applyBorder="1" applyAlignment="1">
      <alignment horizontal="left" indent="1"/>
    </xf>
    <xf numFmtId="0" fontId="3" fillId="20" borderId="39" xfId="0" applyFont="1" applyFill="1" applyBorder="1" applyAlignment="1">
      <alignment horizontal="center"/>
    </xf>
    <xf numFmtId="0" fontId="82" fillId="20" borderId="39" xfId="0" quotePrefix="1" applyFont="1" applyFill="1" applyBorder="1" applyAlignment="1">
      <alignment horizontal="left"/>
    </xf>
    <xf numFmtId="0" fontId="0" fillId="28" borderId="25" xfId="0" applyFill="1" applyBorder="1" applyAlignment="1">
      <alignment horizontal="left"/>
    </xf>
    <xf numFmtId="0" fontId="0" fillId="28" borderId="184" xfId="0" applyFill="1" applyBorder="1"/>
    <xf numFmtId="0" fontId="0" fillId="28" borderId="185" xfId="0" applyFill="1" applyBorder="1"/>
    <xf numFmtId="0" fontId="0" fillId="28" borderId="60" xfId="0" applyFill="1" applyBorder="1" applyAlignment="1">
      <alignment horizontal="left" indent="1"/>
    </xf>
    <xf numFmtId="0" fontId="3" fillId="20" borderId="60" xfId="0" applyFont="1" applyFill="1" applyBorder="1" applyAlignment="1">
      <alignment horizontal="center"/>
    </xf>
    <xf numFmtId="0" fontId="82" fillId="20" borderId="60" xfId="0" quotePrefix="1" applyFont="1" applyFill="1" applyBorder="1" applyAlignment="1">
      <alignment horizontal="left"/>
    </xf>
    <xf numFmtId="0" fontId="0" fillId="28" borderId="60" xfId="0" applyFill="1" applyBorder="1" applyAlignment="1">
      <alignment horizontal="left"/>
    </xf>
    <xf numFmtId="0" fontId="0" fillId="28" borderId="0" xfId="0" applyFill="1"/>
    <xf numFmtId="0" fontId="0" fillId="28" borderId="104" xfId="0" applyFill="1" applyBorder="1"/>
    <xf numFmtId="0" fontId="0" fillId="28" borderId="186" xfId="0" applyFill="1" applyBorder="1" applyAlignment="1">
      <alignment horizontal="left" indent="1"/>
    </xf>
    <xf numFmtId="0" fontId="0" fillId="20" borderId="186" xfId="0" quotePrefix="1" applyFill="1" applyBorder="1" applyAlignment="1">
      <alignment horizontal="center"/>
    </xf>
    <xf numFmtId="0" fontId="82" fillId="20" borderId="186" xfId="0" quotePrefix="1" applyFont="1" applyFill="1" applyBorder="1" applyAlignment="1">
      <alignment horizontal="left"/>
    </xf>
    <xf numFmtId="0" fontId="0" fillId="28" borderId="187" xfId="0" applyFill="1" applyBorder="1" applyAlignment="1">
      <alignment horizontal="left"/>
    </xf>
    <xf numFmtId="0" fontId="0" fillId="28" borderId="6" xfId="0" applyFill="1" applyBorder="1"/>
    <xf numFmtId="0" fontId="0" fillId="28" borderId="12" xfId="0" applyFill="1" applyBorder="1"/>
    <xf numFmtId="0" fontId="0" fillId="28" borderId="188" xfId="0" applyFill="1" applyBorder="1" applyAlignment="1">
      <alignment horizontal="left" indent="1"/>
    </xf>
    <xf numFmtId="0" fontId="0" fillId="20" borderId="188" xfId="0" applyFill="1" applyBorder="1" applyAlignment="1">
      <alignment horizontal="center"/>
    </xf>
    <xf numFmtId="0" fontId="82" fillId="20" borderId="188" xfId="0" quotePrefix="1" applyFont="1" applyFill="1" applyBorder="1" applyAlignment="1">
      <alignment horizontal="left"/>
    </xf>
    <xf numFmtId="0" fontId="0" fillId="28" borderId="188" xfId="0" applyFill="1" applyBorder="1" applyAlignment="1">
      <alignment horizontal="left"/>
    </xf>
    <xf numFmtId="0" fontId="0" fillId="28" borderId="164" xfId="0" applyFill="1" applyBorder="1"/>
    <xf numFmtId="0" fontId="0" fillId="28" borderId="94" xfId="0" applyFill="1" applyBorder="1"/>
    <xf numFmtId="0" fontId="0" fillId="28" borderId="71" xfId="0" applyFill="1" applyBorder="1" applyAlignment="1">
      <alignment horizontal="left" indent="1"/>
    </xf>
    <xf numFmtId="0" fontId="0" fillId="20" borderId="71" xfId="0" applyFill="1" applyBorder="1" applyAlignment="1">
      <alignment horizontal="center"/>
    </xf>
    <xf numFmtId="0" fontId="82" fillId="20" borderId="71" xfId="0" quotePrefix="1" applyFont="1" applyFill="1" applyBorder="1" applyAlignment="1">
      <alignment horizontal="left"/>
    </xf>
    <xf numFmtId="0" fontId="0" fillId="28" borderId="189" xfId="0" applyFill="1" applyBorder="1" applyAlignment="1">
      <alignment horizontal="left"/>
    </xf>
    <xf numFmtId="0" fontId="0" fillId="28" borderId="190" xfId="0" applyFill="1" applyBorder="1"/>
    <xf numFmtId="0" fontId="0" fillId="28" borderId="97" xfId="0" applyFill="1" applyBorder="1"/>
    <xf numFmtId="0" fontId="0" fillId="20" borderId="186" xfId="0" applyFill="1" applyBorder="1" applyAlignment="1">
      <alignment horizontal="center"/>
    </xf>
    <xf numFmtId="0" fontId="0" fillId="28" borderId="189" xfId="0" applyFill="1" applyBorder="1" applyAlignment="1">
      <alignment horizontal="left" indent="1"/>
    </xf>
    <xf numFmtId="0" fontId="0" fillId="20" borderId="189" xfId="0" applyFill="1" applyBorder="1" applyAlignment="1">
      <alignment horizontal="center"/>
    </xf>
    <xf numFmtId="0" fontId="82" fillId="20" borderId="189" xfId="0" quotePrefix="1" applyFont="1" applyFill="1" applyBorder="1" applyAlignment="1">
      <alignment horizontal="left"/>
    </xf>
    <xf numFmtId="0" fontId="3" fillId="20" borderId="189" xfId="0" applyFont="1" applyFill="1" applyBorder="1" applyAlignment="1">
      <alignment horizontal="center"/>
    </xf>
    <xf numFmtId="0" fontId="0" fillId="20" borderId="60" xfId="0" applyFill="1" applyBorder="1" applyAlignment="1">
      <alignment horizontal="center"/>
    </xf>
    <xf numFmtId="0" fontId="0" fillId="28" borderId="191" xfId="0" applyFill="1" applyBorder="1" applyAlignment="1">
      <alignment horizontal="left"/>
    </xf>
    <xf numFmtId="0" fontId="0" fillId="28" borderId="69" xfId="0" applyFill="1" applyBorder="1"/>
    <xf numFmtId="0" fontId="0" fillId="28" borderId="192" xfId="0" applyFill="1" applyBorder="1"/>
    <xf numFmtId="0" fontId="0" fillId="28" borderId="193" xfId="0" applyFill="1" applyBorder="1" applyAlignment="1">
      <alignment horizontal="left" indent="1"/>
    </xf>
    <xf numFmtId="0" fontId="0" fillId="20" borderId="193" xfId="0" applyFill="1" applyBorder="1" applyAlignment="1">
      <alignment horizontal="center"/>
    </xf>
    <xf numFmtId="0" fontId="82" fillId="20" borderId="193" xfId="0" quotePrefix="1" applyFont="1" applyFill="1" applyBorder="1" applyAlignment="1">
      <alignment horizontal="left"/>
    </xf>
    <xf numFmtId="0" fontId="0" fillId="28" borderId="187" xfId="0" applyFill="1" applyBorder="1" applyAlignment="1">
      <alignment horizontal="left" indent="1"/>
    </xf>
    <xf numFmtId="0" fontId="0" fillId="20" borderId="187" xfId="0" applyFill="1" applyBorder="1" applyAlignment="1">
      <alignment horizontal="center"/>
    </xf>
    <xf numFmtId="0" fontId="82" fillId="20" borderId="187" xfId="0" quotePrefix="1" applyFont="1" applyFill="1" applyBorder="1" applyAlignment="1">
      <alignment horizontal="left"/>
    </xf>
    <xf numFmtId="0" fontId="0" fillId="28" borderId="164" xfId="0" quotePrefix="1" applyFill="1" applyBorder="1"/>
    <xf numFmtId="0" fontId="0" fillId="28" borderId="75" xfId="0" applyFill="1" applyBorder="1" applyAlignment="1">
      <alignment horizontal="left" indent="1"/>
    </xf>
    <xf numFmtId="0" fontId="0" fillId="20" borderId="75" xfId="0" applyFill="1" applyBorder="1" applyAlignment="1">
      <alignment horizontal="center"/>
    </xf>
    <xf numFmtId="0" fontId="82" fillId="20" borderId="75" xfId="0" quotePrefix="1" applyFont="1" applyFill="1" applyBorder="1" applyAlignment="1">
      <alignment horizontal="left"/>
    </xf>
    <xf numFmtId="0" fontId="0" fillId="28" borderId="75" xfId="0" applyFill="1" applyBorder="1" applyAlignment="1">
      <alignment horizontal="left"/>
    </xf>
    <xf numFmtId="0" fontId="0" fillId="28" borderId="77" xfId="0" applyFill="1" applyBorder="1"/>
    <xf numFmtId="0" fontId="0" fillId="28" borderId="176" xfId="0" applyFill="1" applyBorder="1"/>
    <xf numFmtId="0" fontId="33" fillId="52" borderId="11" xfId="0" applyFont="1" applyFill="1" applyBorder="1" applyAlignment="1">
      <alignment horizontal="left"/>
    </xf>
    <xf numFmtId="0" fontId="71" fillId="52" borderId="5" xfId="0" quotePrefix="1" applyFont="1" applyFill="1" applyBorder="1" applyAlignment="1">
      <alignment horizontal="center" vertical="center"/>
    </xf>
    <xf numFmtId="0" fontId="61" fillId="52" borderId="194" xfId="0" quotePrefix="1" applyFont="1" applyFill="1" applyBorder="1" applyAlignment="1">
      <alignment vertical="top"/>
    </xf>
    <xf numFmtId="0" fontId="61" fillId="52" borderId="195" xfId="0" quotePrefix="1" applyFont="1" applyFill="1" applyBorder="1" applyAlignment="1">
      <alignment vertical="top"/>
    </xf>
    <xf numFmtId="0" fontId="61" fillId="52" borderId="196" xfId="0" applyFont="1" applyFill="1" applyBorder="1" applyAlignment="1">
      <alignment vertical="top"/>
    </xf>
    <xf numFmtId="0" fontId="0" fillId="52" borderId="196" xfId="0" applyFill="1" applyBorder="1"/>
    <xf numFmtId="0" fontId="0" fillId="52" borderId="197" xfId="0" applyFill="1" applyBorder="1"/>
    <xf numFmtId="0" fontId="31" fillId="52" borderId="11" xfId="0" applyFont="1" applyFill="1" applyBorder="1" applyAlignment="1">
      <alignment horizontal="left" vertical="top" indent="4"/>
    </xf>
    <xf numFmtId="0" fontId="31" fillId="52" borderId="5" xfId="0" applyFont="1" applyFill="1" applyBorder="1" applyAlignment="1">
      <alignment horizontal="center" vertical="top"/>
    </xf>
    <xf numFmtId="0" fontId="61" fillId="52" borderId="3" xfId="0" quotePrefix="1" applyFont="1" applyFill="1" applyBorder="1" applyAlignment="1">
      <alignment vertical="center"/>
    </xf>
    <xf numFmtId="0" fontId="79" fillId="52" borderId="4" xfId="0" applyFont="1" applyFill="1" applyBorder="1" applyAlignment="1">
      <alignment horizontal="left" vertical="center"/>
    </xf>
    <xf numFmtId="0" fontId="61" fillId="52" borderId="6" xfId="0" applyFont="1" applyFill="1" applyBorder="1" applyAlignment="1">
      <alignment vertical="center"/>
    </xf>
    <xf numFmtId="0" fontId="0" fillId="52" borderId="6" xfId="0" applyFill="1" applyBorder="1" applyAlignment="1">
      <alignment vertical="center"/>
    </xf>
    <xf numFmtId="0" fontId="0" fillId="52" borderId="12" xfId="0" applyFill="1" applyBorder="1" applyAlignment="1">
      <alignment vertical="center"/>
    </xf>
    <xf numFmtId="0" fontId="31" fillId="52" borderId="6" xfId="0" applyFont="1" applyFill="1" applyBorder="1" applyAlignment="1">
      <alignment horizontal="center" vertical="center" wrapText="1"/>
    </xf>
    <xf numFmtId="0" fontId="79" fillId="52" borderId="91" xfId="0" applyFont="1" applyFill="1" applyBorder="1" applyAlignment="1">
      <alignment horizontal="left" vertical="center"/>
    </xf>
    <xf numFmtId="0" fontId="61" fillId="52" borderId="164" xfId="0" applyFont="1" applyFill="1" applyBorder="1" applyAlignment="1">
      <alignment vertical="center"/>
    </xf>
    <xf numFmtId="0" fontId="0" fillId="52" borderId="164" xfId="0" applyFill="1" applyBorder="1" applyAlignment="1">
      <alignment vertical="center"/>
    </xf>
    <xf numFmtId="0" fontId="0" fillId="52" borderId="94" xfId="0" applyFill="1" applyBorder="1" applyAlignment="1">
      <alignment vertical="center"/>
    </xf>
    <xf numFmtId="0" fontId="31" fillId="52" borderId="198" xfId="0" applyFont="1" applyFill="1" applyBorder="1" applyAlignment="1">
      <alignment horizontal="left" vertical="top" indent="4"/>
    </xf>
    <xf numFmtId="0" fontId="31" fillId="52" borderId="3" xfId="0" applyFont="1" applyFill="1" applyBorder="1" applyAlignment="1">
      <alignment horizontal="center" vertical="top"/>
    </xf>
    <xf numFmtId="0" fontId="61" fillId="52" borderId="0" xfId="0" quotePrefix="1" applyFont="1" applyFill="1" applyAlignment="1">
      <alignment vertical="top"/>
    </xf>
    <xf numFmtId="0" fontId="61" fillId="52" borderId="0" xfId="0" applyFont="1" applyFill="1" applyAlignment="1">
      <alignment vertical="top"/>
    </xf>
    <xf numFmtId="0" fontId="0" fillId="52" borderId="0" xfId="0" applyFill="1"/>
    <xf numFmtId="0" fontId="0" fillId="52" borderId="104" xfId="0" applyFill="1" applyBorder="1"/>
    <xf numFmtId="0" fontId="51" fillId="13" borderId="183" xfId="0" applyFont="1" applyFill="1" applyBorder="1"/>
    <xf numFmtId="0" fontId="51" fillId="13" borderId="199" xfId="0" applyFont="1" applyFill="1" applyBorder="1"/>
    <xf numFmtId="0" fontId="33" fillId="52" borderId="11" xfId="0" applyFont="1" applyFill="1" applyBorder="1" applyAlignment="1">
      <alignment horizontal="left" vertical="top"/>
    </xf>
    <xf numFmtId="0" fontId="31" fillId="52" borderId="0" xfId="0" applyFont="1" applyFill="1" applyAlignment="1">
      <alignment horizontal="center"/>
    </xf>
    <xf numFmtId="0" fontId="61" fillId="52" borderId="3" xfId="0" quotePrefix="1" applyFont="1" applyFill="1" applyBorder="1" applyAlignment="1">
      <alignment vertical="top"/>
    </xf>
    <xf numFmtId="0" fontId="61" fillId="52" borderId="4" xfId="0" quotePrefix="1" applyFont="1" applyFill="1" applyBorder="1" applyAlignment="1">
      <alignment vertical="top"/>
    </xf>
    <xf numFmtId="0" fontId="61" fillId="52" borderId="6" xfId="0" applyFont="1" applyFill="1" applyBorder="1" applyAlignment="1">
      <alignment vertical="top"/>
    </xf>
    <xf numFmtId="0" fontId="0" fillId="52" borderId="6" xfId="0" applyFill="1" applyBorder="1"/>
    <xf numFmtId="0" fontId="0" fillId="52" borderId="12" xfId="0" applyFill="1" applyBorder="1"/>
    <xf numFmtId="0" fontId="84" fillId="52" borderId="3" xfId="0" quotePrefix="1" applyFont="1" applyFill="1" applyBorder="1" applyAlignment="1">
      <alignment horizontal="center"/>
    </xf>
    <xf numFmtId="0" fontId="61" fillId="52" borderId="154" xfId="0" quotePrefix="1" applyFont="1" applyFill="1" applyBorder="1" applyAlignment="1">
      <alignment vertical="top"/>
    </xf>
    <xf numFmtId="0" fontId="13" fillId="52" borderId="0" xfId="0" applyFont="1" applyFill="1"/>
    <xf numFmtId="0" fontId="13" fillId="52" borderId="104" xfId="0" applyFont="1" applyFill="1" applyBorder="1"/>
    <xf numFmtId="0" fontId="61" fillId="52" borderId="3" xfId="0" quotePrefix="1" applyFont="1" applyFill="1" applyBorder="1" applyAlignment="1">
      <alignment horizontal="left" vertical="top"/>
    </xf>
    <xf numFmtId="0" fontId="61" fillId="52" borderId="4" xfId="0" quotePrefix="1" applyFont="1" applyFill="1" applyBorder="1" applyAlignment="1">
      <alignment horizontal="left" vertical="top"/>
    </xf>
    <xf numFmtId="0" fontId="61" fillId="52" borderId="12" xfId="0" applyFont="1" applyFill="1" applyBorder="1" applyAlignment="1">
      <alignment vertical="top"/>
    </xf>
    <xf numFmtId="0" fontId="31" fillId="52" borderId="35" xfId="0" applyFont="1" applyFill="1" applyBorder="1" applyAlignment="1">
      <alignment horizontal="left" vertical="top" indent="4"/>
    </xf>
    <xf numFmtId="0" fontId="33" fillId="52" borderId="55" xfId="0" applyFont="1" applyFill="1" applyBorder="1" applyAlignment="1">
      <alignment horizontal="center" vertical="top"/>
    </xf>
    <xf numFmtId="0" fontId="61" fillId="52" borderId="55" xfId="0" quotePrefix="1" applyFont="1" applyFill="1" applyBorder="1" applyAlignment="1">
      <alignment vertical="top"/>
    </xf>
    <xf numFmtId="0" fontId="61" fillId="52" borderId="200" xfId="0" quotePrefix="1" applyFont="1" applyFill="1" applyBorder="1" applyAlignment="1">
      <alignment vertical="top"/>
    </xf>
    <xf numFmtId="0" fontId="61" fillId="52" borderId="190" xfId="0" applyFont="1" applyFill="1" applyBorder="1" applyAlignment="1">
      <alignment vertical="top"/>
    </xf>
    <xf numFmtId="0" fontId="61" fillId="52" borderId="97" xfId="0" applyFont="1" applyFill="1" applyBorder="1" applyAlignment="1">
      <alignment vertical="top"/>
    </xf>
    <xf numFmtId="0" fontId="33" fillId="52" borderId="201" xfId="0" applyFont="1" applyFill="1" applyBorder="1" applyAlignment="1">
      <alignment horizontal="left" vertical="top"/>
    </xf>
    <xf numFmtId="0" fontId="61" fillId="52" borderId="3" xfId="0" quotePrefix="1" applyFont="1" applyFill="1" applyBorder="1" applyAlignment="1">
      <alignment horizontal="center" vertical="top"/>
    </xf>
    <xf numFmtId="0" fontId="61" fillId="52" borderId="5" xfId="0" quotePrefix="1" applyFont="1" applyFill="1" applyBorder="1" applyAlignment="1">
      <alignment horizontal="center" vertical="top"/>
    </xf>
    <xf numFmtId="0" fontId="61" fillId="52" borderId="5" xfId="0" quotePrefix="1" applyFont="1" applyFill="1" applyBorder="1" applyAlignment="1">
      <alignment vertical="top"/>
    </xf>
    <xf numFmtId="0" fontId="61" fillId="52" borderId="91" xfId="0" quotePrefix="1" applyFont="1" applyFill="1" applyBorder="1" applyAlignment="1">
      <alignment vertical="top"/>
    </xf>
    <xf numFmtId="0" fontId="61" fillId="52" borderId="164" xfId="0" applyFont="1" applyFill="1" applyBorder="1" applyAlignment="1">
      <alignment vertical="top"/>
    </xf>
    <xf numFmtId="0" fontId="0" fillId="52" borderId="164" xfId="0" applyFill="1" applyBorder="1"/>
    <xf numFmtId="0" fontId="0" fillId="52" borderId="94" xfId="0" applyFill="1" applyBorder="1"/>
    <xf numFmtId="0" fontId="31" fillId="52" borderId="60" xfId="0" applyFont="1" applyFill="1" applyBorder="1" applyAlignment="1">
      <alignment horizontal="left" vertical="top" indent="4"/>
    </xf>
    <xf numFmtId="0" fontId="31" fillId="52" borderId="91" xfId="0" quotePrefix="1" applyFont="1" applyFill="1" applyBorder="1" applyAlignment="1">
      <alignment horizontal="center" vertical="top"/>
    </xf>
    <xf numFmtId="0" fontId="44" fillId="52" borderId="193" xfId="0" applyFont="1" applyFill="1" applyBorder="1" applyAlignment="1">
      <alignment horizontal="left" indent="4"/>
    </xf>
    <xf numFmtId="0" fontId="31" fillId="52" borderId="202" xfId="0" quotePrefix="1" applyFont="1" applyFill="1" applyBorder="1" applyAlignment="1">
      <alignment horizontal="center" vertical="top"/>
    </xf>
    <xf numFmtId="0" fontId="13" fillId="52" borderId="1" xfId="0" applyFont="1" applyFill="1" applyBorder="1"/>
    <xf numFmtId="0" fontId="13" fillId="52" borderId="101" xfId="0" applyFont="1" applyFill="1" applyBorder="1"/>
    <xf numFmtId="0" fontId="31" fillId="52" borderId="3" xfId="0" quotePrefix="1" applyFont="1" applyFill="1" applyBorder="1" applyAlignment="1">
      <alignment horizontal="center" vertical="top"/>
    </xf>
    <xf numFmtId="0" fontId="31" fillId="52" borderId="55" xfId="0" applyFont="1" applyFill="1" applyBorder="1" applyAlignment="1">
      <alignment horizontal="center" vertical="top"/>
    </xf>
    <xf numFmtId="0" fontId="61" fillId="52" borderId="55" xfId="0" quotePrefix="1" applyFont="1" applyFill="1" applyBorder="1" applyAlignment="1">
      <alignment horizontal="left" vertical="top"/>
    </xf>
    <xf numFmtId="0" fontId="61" fillId="52" borderId="200" xfId="0" quotePrefix="1" applyFont="1" applyFill="1" applyBorder="1" applyAlignment="1">
      <alignment horizontal="left" vertical="top"/>
    </xf>
    <xf numFmtId="0" fontId="31" fillId="21" borderId="44" xfId="0" applyFont="1" applyFill="1" applyBorder="1" applyAlignment="1">
      <alignment vertical="center"/>
    </xf>
    <xf numFmtId="0" fontId="85" fillId="21" borderId="201" xfId="0" applyFont="1" applyFill="1" applyBorder="1" applyAlignment="1">
      <alignment horizontal="left" vertical="top" indent="1"/>
    </xf>
    <xf numFmtId="0" fontId="31" fillId="21" borderId="0" xfId="0" applyFont="1" applyFill="1" applyAlignment="1">
      <alignment horizontal="center" vertical="top" wrapText="1"/>
    </xf>
    <xf numFmtId="0" fontId="61" fillId="21" borderId="194" xfId="0" quotePrefix="1" applyFont="1" applyFill="1" applyBorder="1" applyAlignment="1">
      <alignment horizontal="left" vertical="top" indent="1"/>
    </xf>
    <xf numFmtId="0" fontId="61" fillId="21" borderId="0" xfId="0" applyFont="1" applyFill="1" applyAlignment="1">
      <alignment vertical="top"/>
    </xf>
    <xf numFmtId="0" fontId="61" fillId="21" borderId="104" xfId="0" applyFont="1" applyFill="1" applyBorder="1" applyAlignment="1">
      <alignment vertical="top"/>
    </xf>
    <xf numFmtId="0" fontId="61" fillId="21" borderId="194" xfId="0" quotePrefix="1" applyFont="1" applyFill="1" applyBorder="1" applyAlignment="1">
      <alignment horizontal="left" vertical="top"/>
    </xf>
    <xf numFmtId="0" fontId="85" fillId="21" borderId="201" xfId="0" applyFont="1" applyFill="1" applyBorder="1" applyAlignment="1">
      <alignment horizontal="left" vertical="top" indent="2"/>
    </xf>
    <xf numFmtId="0" fontId="61" fillId="21" borderId="154" xfId="0" quotePrefix="1" applyFont="1" applyFill="1" applyBorder="1" applyAlignment="1">
      <alignment horizontal="left" vertical="top"/>
    </xf>
    <xf numFmtId="0" fontId="33" fillId="21" borderId="3" xfId="0" quotePrefix="1" applyFont="1" applyFill="1" applyBorder="1" applyAlignment="1">
      <alignment horizontal="center" wrapText="1"/>
    </xf>
    <xf numFmtId="0" fontId="86" fillId="21" borderId="201" xfId="0" applyFont="1" applyFill="1" applyBorder="1" applyAlignment="1">
      <alignment horizontal="left" vertical="top" indent="2"/>
    </xf>
    <xf numFmtId="0" fontId="86" fillId="21" borderId="198" xfId="0" applyFont="1" applyFill="1" applyBorder="1" applyAlignment="1">
      <alignment horizontal="left" vertical="top" indent="2"/>
    </xf>
    <xf numFmtId="0" fontId="33" fillId="21" borderId="202" xfId="0" quotePrefix="1" applyFont="1" applyFill="1" applyBorder="1" applyAlignment="1">
      <alignment horizontal="center" wrapText="1"/>
    </xf>
    <xf numFmtId="0" fontId="61" fillId="21" borderId="202" xfId="0" quotePrefix="1" applyFont="1" applyFill="1" applyBorder="1" applyAlignment="1">
      <alignment horizontal="left" vertical="top" indent="1"/>
    </xf>
    <xf numFmtId="0" fontId="61" fillId="21" borderId="203" xfId="0" quotePrefix="1" applyFont="1" applyFill="1" applyBorder="1" applyAlignment="1">
      <alignment horizontal="left" vertical="top"/>
    </xf>
    <xf numFmtId="0" fontId="61" fillId="21" borderId="1" xfId="0" applyFont="1" applyFill="1" applyBorder="1" applyAlignment="1">
      <alignment vertical="top"/>
    </xf>
    <xf numFmtId="0" fontId="61" fillId="21" borderId="101" xfId="0" applyFont="1" applyFill="1" applyBorder="1" applyAlignment="1">
      <alignment vertical="top"/>
    </xf>
    <xf numFmtId="0" fontId="86" fillId="21" borderId="201" xfId="0" applyFont="1" applyFill="1" applyBorder="1" applyAlignment="1">
      <alignment horizontal="left" vertical="top" indent="1"/>
    </xf>
    <xf numFmtId="0" fontId="31" fillId="21" borderId="194" xfId="0" applyFont="1" applyFill="1" applyBorder="1" applyAlignment="1">
      <alignment horizontal="center" vertical="top"/>
    </xf>
    <xf numFmtId="0" fontId="61" fillId="21" borderId="194" xfId="0" quotePrefix="1" applyFont="1" applyFill="1" applyBorder="1" applyAlignment="1">
      <alignment vertical="top"/>
    </xf>
    <xf numFmtId="0" fontId="13" fillId="21" borderId="0" xfId="0" applyFont="1" applyFill="1" applyAlignment="1">
      <alignment vertical="top"/>
    </xf>
    <xf numFmtId="0" fontId="13" fillId="21" borderId="104" xfId="0" applyFont="1" applyFill="1" applyBorder="1" applyAlignment="1">
      <alignment vertical="top"/>
    </xf>
    <xf numFmtId="0" fontId="87" fillId="21" borderId="194" xfId="0" applyFont="1" applyFill="1" applyBorder="1" applyAlignment="1">
      <alignment horizontal="center" vertical="top" wrapText="1"/>
    </xf>
    <xf numFmtId="0" fontId="87" fillId="21" borderId="194" xfId="0" quotePrefix="1" applyFont="1" applyFill="1" applyBorder="1" applyAlignment="1">
      <alignment horizontal="left" vertical="top" indent="1"/>
    </xf>
    <xf numFmtId="0" fontId="89" fillId="21" borderId="154" xfId="0" quotePrefix="1" applyFont="1" applyFill="1" applyBorder="1" applyAlignment="1">
      <alignment horizontal="left" vertical="top" indent="2"/>
    </xf>
    <xf numFmtId="0" fontId="48" fillId="21" borderId="0" xfId="0" applyFont="1" applyFill="1" applyAlignment="1">
      <alignment vertical="top"/>
    </xf>
    <xf numFmtId="0" fontId="87" fillId="21" borderId="154" xfId="0" quotePrefix="1" applyFont="1" applyFill="1" applyBorder="1" applyAlignment="1">
      <alignment horizontal="left" vertical="top"/>
    </xf>
    <xf numFmtId="0" fontId="86" fillId="21" borderId="201" xfId="0" applyFont="1" applyFill="1" applyBorder="1" applyAlignment="1">
      <alignment horizontal="left" vertical="top" indent="4"/>
    </xf>
    <xf numFmtId="14" fontId="31" fillId="21" borderId="194" xfId="0" quotePrefix="1" applyNumberFormat="1" applyFont="1" applyFill="1" applyBorder="1" applyAlignment="1">
      <alignment horizontal="center" vertical="top" wrapText="1"/>
    </xf>
    <xf numFmtId="0" fontId="61" fillId="21" borderId="154" xfId="0" quotePrefix="1" applyFont="1" applyFill="1" applyBorder="1" applyAlignment="1">
      <alignment horizontal="center" vertical="center"/>
    </xf>
    <xf numFmtId="0" fontId="61" fillId="21" borderId="154" xfId="0" quotePrefix="1" applyFont="1" applyFill="1" applyBorder="1" applyAlignment="1">
      <alignment vertical="top"/>
    </xf>
    <xf numFmtId="0" fontId="86" fillId="21" borderId="204" xfId="0" applyFont="1" applyFill="1" applyBorder="1" applyAlignment="1">
      <alignment horizontal="left" vertical="top" indent="2"/>
    </xf>
    <xf numFmtId="0" fontId="65" fillId="21" borderId="205" xfId="0" quotePrefix="1" applyFont="1" applyFill="1" applyBorder="1" applyAlignment="1">
      <alignment horizontal="center" vertical="top"/>
    </xf>
    <xf numFmtId="0" fontId="61" fillId="21" borderId="205" xfId="0" quotePrefix="1" applyFont="1" applyFill="1" applyBorder="1" applyAlignment="1">
      <alignment vertical="top"/>
    </xf>
    <xf numFmtId="0" fontId="61" fillId="21" borderId="206" xfId="0" quotePrefix="1" applyFont="1" applyFill="1" applyBorder="1" applyAlignment="1">
      <alignment horizontal="left" vertical="top"/>
    </xf>
    <xf numFmtId="0" fontId="13" fillId="21" borderId="207" xfId="0" applyFont="1" applyFill="1" applyBorder="1" applyAlignment="1">
      <alignment vertical="top"/>
    </xf>
    <xf numFmtId="0" fontId="13" fillId="21" borderId="208" xfId="0" applyFont="1" applyFill="1" applyBorder="1" applyAlignment="1">
      <alignment vertical="top"/>
    </xf>
    <xf numFmtId="0" fontId="85" fillId="21" borderId="201" xfId="0" applyFont="1" applyFill="1" applyBorder="1" applyAlignment="1">
      <alignment horizontal="left"/>
    </xf>
    <xf numFmtId="0" fontId="60" fillId="21" borderId="194" xfId="0" quotePrefix="1" applyFont="1" applyFill="1" applyBorder="1" applyAlignment="1">
      <alignment horizontal="left"/>
    </xf>
    <xf numFmtId="0" fontId="61" fillId="21" borderId="194" xfId="0" quotePrefix="1" applyFont="1" applyFill="1" applyBorder="1"/>
    <xf numFmtId="0" fontId="61" fillId="21" borderId="154" xfId="0" quotePrefix="1" applyFont="1" applyFill="1" applyBorder="1" applyAlignment="1">
      <alignment horizontal="left"/>
    </xf>
    <xf numFmtId="0" fontId="13" fillId="21" borderId="0" xfId="0" applyFont="1" applyFill="1"/>
    <xf numFmtId="0" fontId="13" fillId="21" borderId="104" xfId="0" applyFont="1" applyFill="1" applyBorder="1"/>
    <xf numFmtId="0" fontId="65" fillId="21" borderId="194" xfId="0" quotePrefix="1" applyFont="1" applyFill="1" applyBorder="1" applyAlignment="1">
      <alignment horizontal="center" vertical="top"/>
    </xf>
    <xf numFmtId="0" fontId="31" fillId="21" borderId="202" xfId="0" quotePrefix="1" applyFont="1" applyFill="1" applyBorder="1" applyAlignment="1">
      <alignment horizontal="center" vertical="top"/>
    </xf>
    <xf numFmtId="0" fontId="61" fillId="21" borderId="202" xfId="0" quotePrefix="1" applyFont="1" applyFill="1" applyBorder="1" applyAlignment="1">
      <alignment vertical="top"/>
    </xf>
    <xf numFmtId="0" fontId="61" fillId="21" borderId="200" xfId="0" quotePrefix="1" applyFont="1" applyFill="1" applyBorder="1" applyAlignment="1">
      <alignment horizontal="left" vertical="top"/>
    </xf>
    <xf numFmtId="0" fontId="13" fillId="21" borderId="1" xfId="0" applyFont="1" applyFill="1" applyBorder="1" applyAlignment="1">
      <alignment vertical="top"/>
    </xf>
    <xf numFmtId="0" fontId="13" fillId="21" borderId="101" xfId="0" applyFont="1" applyFill="1" applyBorder="1" applyAlignment="1">
      <alignment vertical="top"/>
    </xf>
    <xf numFmtId="0" fontId="31" fillId="21" borderId="194" xfId="0" quotePrefix="1" applyFont="1" applyFill="1" applyBorder="1" applyAlignment="1">
      <alignment horizontal="center" vertical="top"/>
    </xf>
    <xf numFmtId="0" fontId="87" fillId="21" borderId="194" xfId="0" quotePrefix="1" applyFont="1" applyFill="1" applyBorder="1" applyAlignment="1">
      <alignment horizontal="left" vertical="top" indent="3"/>
    </xf>
    <xf numFmtId="0" fontId="86" fillId="21" borderId="13" xfId="0" applyFont="1" applyFill="1" applyBorder="1" applyAlignment="1">
      <alignment horizontal="left" vertical="top" indent="2"/>
    </xf>
    <xf numFmtId="0" fontId="31" fillId="21" borderId="209" xfId="0" quotePrefix="1" applyFont="1" applyFill="1" applyBorder="1" applyAlignment="1">
      <alignment horizontal="center" vertical="top"/>
    </xf>
    <xf numFmtId="0" fontId="61" fillId="21" borderId="209" xfId="0" quotePrefix="1" applyFont="1" applyFill="1" applyBorder="1" applyAlignment="1">
      <alignment vertical="top"/>
    </xf>
    <xf numFmtId="0" fontId="61" fillId="21" borderId="209" xfId="0" quotePrefix="1" applyFont="1" applyFill="1" applyBorder="1" applyAlignment="1">
      <alignment horizontal="left" vertical="top"/>
    </xf>
    <xf numFmtId="0" fontId="13" fillId="21" borderId="51" xfId="0" applyFont="1" applyFill="1" applyBorder="1" applyAlignment="1">
      <alignment vertical="top"/>
    </xf>
    <xf numFmtId="0" fontId="13" fillId="21" borderId="15" xfId="0" applyFont="1" applyFill="1" applyBorder="1" applyAlignment="1">
      <alignment vertical="top"/>
    </xf>
    <xf numFmtId="0" fontId="85" fillId="21" borderId="210" xfId="0" applyFont="1" applyFill="1" applyBorder="1" applyAlignment="1">
      <alignment horizontal="left" vertical="top" indent="1"/>
    </xf>
    <xf numFmtId="0" fontId="13" fillId="21" borderId="211" xfId="0" applyFont="1" applyFill="1" applyBorder="1" applyAlignment="1">
      <alignment vertical="top"/>
    </xf>
    <xf numFmtId="0" fontId="13" fillId="21" borderId="212" xfId="0" applyFont="1" applyFill="1" applyBorder="1" applyAlignment="1">
      <alignment vertical="top"/>
    </xf>
    <xf numFmtId="0" fontId="61" fillId="21" borderId="154" xfId="0" quotePrefix="1" applyFont="1" applyFill="1" applyBorder="1" applyAlignment="1">
      <alignment horizontal="center" vertical="top"/>
    </xf>
    <xf numFmtId="0" fontId="79" fillId="21" borderId="154" xfId="0" applyFont="1" applyFill="1" applyBorder="1" applyAlignment="1">
      <alignment horizontal="left" vertical="top" indent="3"/>
    </xf>
    <xf numFmtId="0" fontId="61" fillId="21" borderId="213" xfId="0" quotePrefix="1" applyFont="1" applyFill="1" applyBorder="1" applyAlignment="1">
      <alignment horizontal="center" vertical="top"/>
    </xf>
    <xf numFmtId="0" fontId="61" fillId="21" borderId="213" xfId="0" quotePrefix="1" applyFont="1" applyFill="1" applyBorder="1" applyAlignment="1">
      <alignment horizontal="left" vertical="top"/>
    </xf>
    <xf numFmtId="0" fontId="61" fillId="21" borderId="51" xfId="0" quotePrefix="1" applyFont="1" applyFill="1" applyBorder="1" applyAlignment="1">
      <alignment horizontal="left" vertical="top" indent="1"/>
    </xf>
    <xf numFmtId="0" fontId="33" fillId="21" borderId="194" xfId="0" quotePrefix="1" applyFont="1" applyFill="1" applyBorder="1" applyAlignment="1">
      <alignment horizontal="center" vertical="top"/>
    </xf>
    <xf numFmtId="0" fontId="61" fillId="21" borderId="0" xfId="0" quotePrefix="1" applyFont="1" applyFill="1" applyAlignment="1">
      <alignment horizontal="left" vertical="top" indent="1"/>
    </xf>
    <xf numFmtId="0" fontId="90" fillId="21" borderId="154" xfId="0" quotePrefix="1" applyFont="1" applyFill="1" applyBorder="1" applyAlignment="1">
      <alignment vertical="top"/>
    </xf>
    <xf numFmtId="0" fontId="86" fillId="2" borderId="60" xfId="0" applyFont="1" applyFill="1" applyBorder="1" applyAlignment="1">
      <alignment horizontal="left" vertical="top" indent="2"/>
    </xf>
    <xf numFmtId="0" fontId="31" fillId="2" borderId="0" xfId="0" quotePrefix="1" applyFont="1" applyFill="1" applyAlignment="1">
      <alignment horizontal="center" vertical="top"/>
    </xf>
    <xf numFmtId="0" fontId="61" fillId="2" borderId="0" xfId="0" quotePrefix="1" applyFont="1" applyFill="1" applyAlignment="1">
      <alignment vertical="top"/>
    </xf>
    <xf numFmtId="0" fontId="90" fillId="2" borderId="0" xfId="0" quotePrefix="1" applyFont="1" applyFill="1" applyAlignment="1">
      <alignment vertical="top"/>
    </xf>
    <xf numFmtId="0" fontId="13" fillId="2" borderId="0" xfId="0" applyFont="1" applyFill="1" applyAlignment="1">
      <alignment vertical="top"/>
    </xf>
    <xf numFmtId="0" fontId="13" fillId="2" borderId="104" xfId="0" applyFont="1" applyFill="1" applyBorder="1" applyAlignment="1">
      <alignment vertical="top"/>
    </xf>
    <xf numFmtId="0" fontId="31" fillId="21" borderId="214" xfId="0" applyFont="1" applyFill="1" applyBorder="1" applyAlignment="1">
      <alignment vertical="top"/>
    </xf>
    <xf numFmtId="0" fontId="31" fillId="21" borderId="215" xfId="0" quotePrefix="1" applyFont="1" applyFill="1" applyBorder="1" applyAlignment="1">
      <alignment horizontal="center" vertical="top"/>
    </xf>
    <xf numFmtId="0" fontId="61" fillId="21" borderId="215" xfId="0" quotePrefix="1" applyFont="1" applyFill="1" applyBorder="1" applyAlignment="1">
      <alignment horizontal="left" vertical="top"/>
    </xf>
    <xf numFmtId="0" fontId="61" fillId="21" borderId="216" xfId="0" quotePrefix="1" applyFont="1" applyFill="1" applyBorder="1" applyAlignment="1">
      <alignment vertical="top"/>
    </xf>
    <xf numFmtId="0" fontId="13" fillId="21" borderId="166" xfId="0" applyFont="1" applyFill="1" applyBorder="1" applyAlignment="1">
      <alignment vertical="top"/>
    </xf>
    <xf numFmtId="0" fontId="13" fillId="21" borderId="167" xfId="0" applyFont="1" applyFill="1" applyBorder="1" applyAlignment="1">
      <alignment vertical="top"/>
    </xf>
    <xf numFmtId="0" fontId="31" fillId="21" borderId="11" xfId="0" applyFont="1" applyFill="1" applyBorder="1" applyAlignment="1">
      <alignment horizontal="left" vertical="top" indent="2"/>
    </xf>
    <xf numFmtId="0" fontId="61" fillId="21" borderId="3" xfId="0" applyFont="1" applyFill="1" applyBorder="1" applyAlignment="1">
      <alignment vertical="top"/>
    </xf>
    <xf numFmtId="0" fontId="61" fillId="21" borderId="102" xfId="0" applyFont="1" applyFill="1" applyBorder="1" applyAlignment="1">
      <alignment vertical="top"/>
    </xf>
    <xf numFmtId="0" fontId="31" fillId="21" borderId="44" xfId="0" applyFont="1" applyFill="1" applyBorder="1" applyAlignment="1">
      <alignment horizontal="left" vertical="top" indent="2"/>
    </xf>
    <xf numFmtId="0" fontId="61" fillId="21" borderId="45" xfId="0" applyFont="1" applyFill="1" applyBorder="1" applyAlignment="1">
      <alignment vertical="top"/>
    </xf>
    <xf numFmtId="0" fontId="31" fillId="21" borderId="217" xfId="0" applyFont="1" applyFill="1" applyBorder="1" applyAlignment="1">
      <alignment horizontal="left" vertical="top" indent="2"/>
    </xf>
    <xf numFmtId="0" fontId="31" fillId="21" borderId="218" xfId="0" applyFont="1" applyFill="1" applyBorder="1" applyAlignment="1">
      <alignment horizontal="center" vertical="top"/>
    </xf>
    <xf numFmtId="0" fontId="61" fillId="21" borderId="218" xfId="0" quotePrefix="1" applyFont="1" applyFill="1" applyBorder="1" applyAlignment="1">
      <alignment vertical="top"/>
    </xf>
    <xf numFmtId="0" fontId="61" fillId="21" borderId="218" xfId="0" applyFont="1" applyFill="1" applyBorder="1" applyAlignment="1">
      <alignment vertical="top"/>
    </xf>
    <xf numFmtId="0" fontId="61" fillId="21" borderId="219" xfId="0" applyFont="1" applyFill="1" applyBorder="1" applyAlignment="1">
      <alignment vertical="top"/>
    </xf>
    <xf numFmtId="0" fontId="31" fillId="21" borderId="13" xfId="0" applyFont="1" applyFill="1" applyBorder="1" applyAlignment="1">
      <alignment horizontal="left" vertical="top" indent="2"/>
    </xf>
    <xf numFmtId="0" fontId="31" fillId="21" borderId="209" xfId="0" applyFont="1" applyFill="1" applyBorder="1" applyAlignment="1">
      <alignment horizontal="center" vertical="top"/>
    </xf>
    <xf numFmtId="0" fontId="61" fillId="21" borderId="209" xfId="0" applyFont="1" applyFill="1" applyBorder="1" applyAlignment="1">
      <alignment vertical="top"/>
    </xf>
    <xf numFmtId="0" fontId="61" fillId="21" borderId="220" xfId="0" applyFont="1" applyFill="1" applyBorder="1" applyAlignment="1">
      <alignment vertical="top"/>
    </xf>
    <xf numFmtId="0" fontId="80" fillId="57" borderId="182" xfId="0" applyFont="1" applyFill="1" applyBorder="1"/>
    <xf numFmtId="0" fontId="81" fillId="57" borderId="183" xfId="0" applyFont="1" applyFill="1" applyBorder="1"/>
    <xf numFmtId="0" fontId="51" fillId="57" borderId="183" xfId="0" applyFont="1" applyFill="1" applyBorder="1"/>
    <xf numFmtId="0" fontId="51" fillId="57" borderId="199" xfId="0" applyFont="1" applyFill="1" applyBorder="1"/>
    <xf numFmtId="0" fontId="31" fillId="21" borderId="135" xfId="0" applyFont="1" applyFill="1" applyBorder="1" applyAlignment="1">
      <alignment vertical="top"/>
    </xf>
    <xf numFmtId="0" fontId="44" fillId="21" borderId="136" xfId="0" quotePrefix="1" applyFont="1" applyFill="1" applyBorder="1" applyAlignment="1">
      <alignment horizontal="center" vertical="center"/>
    </xf>
    <xf numFmtId="0" fontId="61" fillId="21" borderId="136" xfId="0" quotePrefix="1" applyFont="1" applyFill="1" applyBorder="1" applyAlignment="1">
      <alignment vertical="top"/>
    </xf>
    <xf numFmtId="0" fontId="21" fillId="21" borderId="221" xfId="0" quotePrefix="1" applyFont="1" applyFill="1" applyBorder="1" applyAlignment="1">
      <alignment vertical="top"/>
    </xf>
    <xf numFmtId="0" fontId="91" fillId="21" borderId="28" xfId="0" applyFont="1" applyFill="1" applyBorder="1" applyAlignment="1">
      <alignment vertical="top"/>
    </xf>
    <xf numFmtId="0" fontId="91" fillId="21" borderId="89" xfId="0" applyFont="1" applyFill="1" applyBorder="1" applyAlignment="1">
      <alignment vertical="top"/>
    </xf>
    <xf numFmtId="0" fontId="31" fillId="21" borderId="44" xfId="0" applyFont="1" applyFill="1" applyBorder="1" applyAlignment="1">
      <alignment vertical="top"/>
    </xf>
    <xf numFmtId="0" fontId="44" fillId="21" borderId="5" xfId="0" quotePrefix="1" applyFont="1" applyFill="1" applyBorder="1" applyAlignment="1">
      <alignment horizontal="center" vertical="center"/>
    </xf>
    <xf numFmtId="0" fontId="91" fillId="21" borderId="91" xfId="0" quotePrefix="1" applyFont="1" applyFill="1" applyBorder="1" applyAlignment="1">
      <alignment vertical="top"/>
    </xf>
    <xf numFmtId="0" fontId="91" fillId="21" borderId="164" xfId="0" applyFont="1" applyFill="1" applyBorder="1" applyAlignment="1">
      <alignment vertical="top"/>
    </xf>
    <xf numFmtId="0" fontId="91" fillId="21" borderId="94" xfId="0" applyFont="1" applyFill="1" applyBorder="1" applyAlignment="1">
      <alignment vertical="top"/>
    </xf>
    <xf numFmtId="0" fontId="80" fillId="57" borderId="105" xfId="0" applyFont="1" applyFill="1" applyBorder="1"/>
    <xf numFmtId="0" fontId="81" fillId="57" borderId="106" xfId="0" applyFont="1" applyFill="1" applyBorder="1"/>
    <xf numFmtId="0" fontId="51" fillId="57" borderId="106" xfId="0" applyFont="1" applyFill="1" applyBorder="1"/>
    <xf numFmtId="0" fontId="81" fillId="57" borderId="107" xfId="0" applyFont="1" applyFill="1" applyBorder="1"/>
    <xf numFmtId="0" fontId="31" fillId="58" borderId="222" xfId="0" applyFont="1" applyFill="1" applyBorder="1" applyAlignment="1">
      <alignment vertical="top"/>
    </xf>
    <xf numFmtId="0" fontId="92" fillId="58" borderId="223" xfId="0" quotePrefix="1" applyFont="1" applyFill="1" applyBorder="1" applyAlignment="1">
      <alignment vertical="top"/>
    </xf>
    <xf numFmtId="0" fontId="93" fillId="58" borderId="223" xfId="0" quotePrefix="1" applyFont="1" applyFill="1" applyBorder="1" applyAlignment="1">
      <alignment vertical="top"/>
    </xf>
    <xf numFmtId="0" fontId="93" fillId="58" borderId="223" xfId="0" applyFont="1" applyFill="1" applyBorder="1" applyAlignment="1">
      <alignment vertical="top"/>
    </xf>
    <xf numFmtId="0" fontId="93" fillId="58" borderId="224" xfId="0" applyFont="1" applyFill="1" applyBorder="1" applyAlignment="1">
      <alignment vertical="top"/>
    </xf>
    <xf numFmtId="0" fontId="31" fillId="58" borderId="225" xfId="0" applyFont="1" applyFill="1" applyBorder="1" applyAlignment="1">
      <alignment horizontal="left" vertical="top" indent="2"/>
    </xf>
    <xf numFmtId="0" fontId="33" fillId="58" borderId="226" xfId="0" applyFont="1" applyFill="1" applyBorder="1" applyAlignment="1">
      <alignment horizontal="center" vertical="top"/>
    </xf>
    <xf numFmtId="0" fontId="33" fillId="58" borderId="226" xfId="0" quotePrefix="1" applyFont="1" applyFill="1" applyBorder="1" applyAlignment="1">
      <alignment vertical="top"/>
    </xf>
    <xf numFmtId="0" fontId="31" fillId="58" borderId="226" xfId="0" quotePrefix="1" applyFont="1" applyFill="1" applyBorder="1" applyAlignment="1">
      <alignment vertical="top"/>
    </xf>
    <xf numFmtId="0" fontId="31" fillId="58" borderId="226" xfId="0" applyFont="1" applyFill="1" applyBorder="1" applyAlignment="1">
      <alignment vertical="top"/>
    </xf>
    <xf numFmtId="0" fontId="31" fillId="58" borderId="227" xfId="0" applyFont="1" applyFill="1" applyBorder="1" applyAlignment="1">
      <alignment vertical="top"/>
    </xf>
    <xf numFmtId="0" fontId="31" fillId="58" borderId="226" xfId="0" applyFont="1" applyFill="1" applyBorder="1" applyAlignment="1">
      <alignment horizontal="center" vertical="top"/>
    </xf>
    <xf numFmtId="0" fontId="92" fillId="58" borderId="226" xfId="0" quotePrefix="1" applyFont="1" applyFill="1" applyBorder="1" applyAlignment="1">
      <alignment vertical="top"/>
    </xf>
    <xf numFmtId="0" fontId="93" fillId="58" borderId="226" xfId="0" quotePrefix="1" applyFont="1" applyFill="1" applyBorder="1" applyAlignment="1">
      <alignment vertical="top"/>
    </xf>
    <xf numFmtId="0" fontId="93" fillId="58" borderId="226" xfId="0" applyFont="1" applyFill="1" applyBorder="1" applyAlignment="1">
      <alignment vertical="top"/>
    </xf>
    <xf numFmtId="0" fontId="93" fillId="58" borderId="227" xfId="0" applyFont="1" applyFill="1" applyBorder="1" applyAlignment="1">
      <alignment vertical="top"/>
    </xf>
    <xf numFmtId="0" fontId="31" fillId="58" borderId="228" xfId="0" applyFont="1" applyFill="1" applyBorder="1" applyAlignment="1">
      <alignment horizontal="left" vertical="top" indent="2"/>
    </xf>
    <xf numFmtId="0" fontId="92" fillId="58" borderId="229" xfId="0" quotePrefix="1" applyFont="1" applyFill="1" applyBorder="1" applyAlignment="1">
      <alignment vertical="top"/>
    </xf>
    <xf numFmtId="0" fontId="93" fillId="58" borderId="229" xfId="0" quotePrefix="1" applyFont="1" applyFill="1" applyBorder="1" applyAlignment="1">
      <alignment vertical="top"/>
    </xf>
    <xf numFmtId="0" fontId="93" fillId="58" borderId="229" xfId="0" applyFont="1" applyFill="1" applyBorder="1" applyAlignment="1">
      <alignment vertical="top"/>
    </xf>
    <xf numFmtId="0" fontId="93" fillId="58" borderId="230" xfId="0" applyFont="1" applyFill="1" applyBorder="1" applyAlignment="1">
      <alignment vertical="top"/>
    </xf>
    <xf numFmtId="0" fontId="31" fillId="58" borderId="231" xfId="0" applyFont="1" applyFill="1" applyBorder="1" applyAlignment="1">
      <alignment horizontal="left" vertical="top" indent="2"/>
    </xf>
    <xf numFmtId="0" fontId="31" fillId="58" borderId="232" xfId="0" applyFont="1" applyFill="1" applyBorder="1" applyAlignment="1">
      <alignment horizontal="center" vertical="top"/>
    </xf>
    <xf numFmtId="0" fontId="92" fillId="58" borderId="232" xfId="0" quotePrefix="1" applyFont="1" applyFill="1" applyBorder="1" applyAlignment="1">
      <alignment vertical="top"/>
    </xf>
    <xf numFmtId="0" fontId="93" fillId="58" borderId="232" xfId="0" quotePrefix="1" applyFont="1" applyFill="1" applyBorder="1" applyAlignment="1">
      <alignment vertical="top"/>
    </xf>
    <xf numFmtId="0" fontId="93" fillId="58" borderId="232" xfId="0" applyFont="1" applyFill="1" applyBorder="1" applyAlignment="1">
      <alignment vertical="top"/>
    </xf>
    <xf numFmtId="0" fontId="93" fillId="58" borderId="233" xfId="0" applyFont="1" applyFill="1" applyBorder="1" applyAlignment="1">
      <alignment vertical="top"/>
    </xf>
    <xf numFmtId="0" fontId="5" fillId="4" borderId="0" xfId="0" applyFont="1" applyFill="1" applyAlignment="1">
      <alignment horizontal="right" indent="1"/>
    </xf>
    <xf numFmtId="0" fontId="96" fillId="4" borderId="0" xfId="23" applyFont="1" applyFill="1" applyAlignment="1" applyProtection="1">
      <alignment horizontal="right" indent="1"/>
    </xf>
    <xf numFmtId="0" fontId="0" fillId="60" borderId="0" xfId="0" applyFill="1"/>
    <xf numFmtId="0" fontId="0" fillId="4" borderId="0" xfId="0" applyFill="1" applyAlignment="1">
      <alignment horizontal="right" indent="1"/>
    </xf>
    <xf numFmtId="0" fontId="0" fillId="4" borderId="104" xfId="0" applyFill="1" applyBorder="1"/>
    <xf numFmtId="0" fontId="0" fillId="4" borderId="15" xfId="0" applyFill="1" applyBorder="1"/>
    <xf numFmtId="0" fontId="5" fillId="0" borderId="0" xfId="0" applyFont="1" applyAlignment="1">
      <alignment horizontal="right" indent="1"/>
    </xf>
    <xf numFmtId="0" fontId="33" fillId="62" borderId="240" xfId="0" applyFont="1" applyFill="1" applyBorder="1" applyAlignment="1" applyProtection="1">
      <alignment horizontal="center" vertical="center" wrapText="1"/>
      <protection locked="0"/>
    </xf>
    <xf numFmtId="0" fontId="33" fillId="62" borderId="241" xfId="0" applyFont="1" applyFill="1" applyBorder="1" applyAlignment="1" applyProtection="1">
      <alignment horizontal="center" vertical="center" wrapText="1"/>
      <protection locked="0"/>
    </xf>
    <xf numFmtId="0" fontId="0" fillId="0" borderId="242" xfId="0" applyBorder="1" applyAlignment="1" applyProtection="1">
      <alignment horizontal="left" vertical="top" wrapText="1"/>
      <protection locked="0"/>
    </xf>
    <xf numFmtId="0" fontId="0" fillId="0" borderId="243"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53" fillId="0" borderId="244" xfId="0" applyFont="1" applyBorder="1" applyAlignment="1" applyProtection="1">
      <alignment horizontal="left" vertical="top" wrapText="1"/>
      <protection locked="0"/>
    </xf>
    <xf numFmtId="0" fontId="51" fillId="0" borderId="27" xfId="0" applyFont="1" applyBorder="1" applyAlignment="1" applyProtection="1">
      <alignment horizontal="left" vertical="top" wrapText="1"/>
      <protection locked="0"/>
    </xf>
    <xf numFmtId="0" fontId="0" fillId="0" borderId="244" xfId="0" applyBorder="1" applyAlignment="1" applyProtection="1">
      <alignment horizontal="left" vertical="top" wrapText="1"/>
      <protection locked="0"/>
    </xf>
    <xf numFmtId="0" fontId="51" fillId="0" borderId="244" xfId="0" applyFont="1" applyBorder="1" applyAlignment="1" applyProtection="1">
      <alignment horizontal="left" vertical="top" wrapText="1"/>
      <protection locked="0"/>
    </xf>
    <xf numFmtId="0" fontId="0" fillId="0" borderId="245" xfId="0" applyBorder="1" applyAlignment="1" applyProtection="1">
      <alignment horizontal="left" vertical="top" wrapText="1"/>
      <protection locked="0"/>
    </xf>
    <xf numFmtId="0" fontId="0" fillId="0" borderId="246" xfId="0" applyBorder="1" applyAlignment="1" applyProtection="1">
      <alignment horizontal="left" vertical="top" wrapText="1"/>
      <protection locked="0"/>
    </xf>
    <xf numFmtId="167" fontId="35" fillId="16" borderId="235" xfId="9" applyBorder="1">
      <alignment horizontal="right"/>
      <protection locked="0"/>
    </xf>
    <xf numFmtId="167" fontId="35" fillId="16" borderId="163" xfId="9" applyBorder="1">
      <alignment horizontal="right"/>
      <protection locked="0"/>
    </xf>
    <xf numFmtId="167" fontId="35" fillId="16" borderId="236" xfId="9" applyBorder="1">
      <alignment horizontal="right"/>
      <protection locked="0"/>
    </xf>
    <xf numFmtId="167" fontId="35" fillId="16" borderId="237" xfId="9" applyBorder="1">
      <alignment horizontal="right"/>
      <protection locked="0"/>
    </xf>
    <xf numFmtId="167" fontId="35" fillId="16" borderId="164" xfId="9" applyBorder="1">
      <alignment horizontal="right"/>
      <protection locked="0"/>
    </xf>
    <xf numFmtId="167" fontId="35" fillId="16" borderId="238" xfId="9" applyBorder="1">
      <alignment horizontal="right"/>
      <protection locked="0"/>
    </xf>
    <xf numFmtId="167" fontId="35" fillId="16" borderId="239" xfId="9" applyBorder="1">
      <alignment horizontal="right"/>
      <protection locked="0"/>
    </xf>
    <xf numFmtId="167" fontId="35" fillId="16" borderId="77" xfId="9" applyBorder="1">
      <alignment horizontal="right"/>
      <protection locked="0"/>
    </xf>
    <xf numFmtId="0" fontId="0" fillId="0" borderId="188" xfId="0" applyBorder="1" applyAlignment="1">
      <alignment horizontal="right"/>
    </xf>
    <xf numFmtId="0" fontId="0" fillId="0" borderId="75" xfId="0" applyBorder="1" applyAlignment="1">
      <alignment horizontal="right"/>
    </xf>
    <xf numFmtId="169" fontId="36" fillId="63" borderId="33" xfId="25" applyBorder="1">
      <alignment horizontal="right" vertical="center"/>
      <protection locked="0"/>
    </xf>
    <xf numFmtId="0" fontId="0" fillId="0" borderId="0" xfId="0" applyAlignment="1">
      <alignment horizontal="right" wrapText="1" indent="1"/>
    </xf>
    <xf numFmtId="0" fontId="0" fillId="0" borderId="188" xfId="0" applyBorder="1" applyAlignment="1">
      <alignment horizontal="left" vertical="center" wrapText="1" indent="1"/>
    </xf>
    <xf numFmtId="0" fontId="0" fillId="0" borderId="79" xfId="0" applyBorder="1" applyAlignment="1">
      <alignment horizontal="left" vertical="center" wrapText="1" indent="1"/>
    </xf>
    <xf numFmtId="0" fontId="0" fillId="0" borderId="0" xfId="0" applyAlignment="1">
      <alignment horizontal="center" vertical="center"/>
    </xf>
    <xf numFmtId="0" fontId="0" fillId="0" borderId="104" xfId="0" applyBorder="1" applyAlignment="1">
      <alignment horizontal="center" vertical="center"/>
    </xf>
    <xf numFmtId="0" fontId="5" fillId="0" borderId="0" xfId="0" applyFont="1" applyAlignment="1">
      <alignment horizontal="center" vertical="center"/>
    </xf>
    <xf numFmtId="0" fontId="99" fillId="2" borderId="0" xfId="26" applyFont="1">
      <alignment vertical="center"/>
      <protection locked="0"/>
    </xf>
    <xf numFmtId="173" fontId="0" fillId="0" borderId="0" xfId="0" applyNumberFormat="1"/>
    <xf numFmtId="0" fontId="63" fillId="0" borderId="0" xfId="0" applyFont="1" applyAlignment="1">
      <alignment horizontal="left" vertical="center" wrapText="1"/>
    </xf>
    <xf numFmtId="0" fontId="99" fillId="2" borderId="0" xfId="26" applyFont="1" applyProtection="1">
      <alignment vertical="center"/>
    </xf>
    <xf numFmtId="0" fontId="94" fillId="3" borderId="0" xfId="27" applyProtection="1">
      <alignment horizontal="left" vertical="center"/>
    </xf>
    <xf numFmtId="0" fontId="100" fillId="2" borderId="0" xfId="0" applyFont="1" applyFill="1" applyAlignment="1">
      <alignment vertical="center" wrapText="1"/>
    </xf>
    <xf numFmtId="0" fontId="94" fillId="59" borderId="0" xfId="0" applyFont="1" applyFill="1" applyAlignment="1">
      <alignment vertical="center"/>
    </xf>
    <xf numFmtId="0" fontId="0" fillId="2" borderId="0" xfId="0" applyFill="1"/>
    <xf numFmtId="0" fontId="94" fillId="59" borderId="0" xfId="0" applyFont="1" applyFill="1" applyAlignment="1">
      <alignment horizontal="left" vertical="center"/>
    </xf>
    <xf numFmtId="0" fontId="35" fillId="4" borderId="0" xfId="0" applyFont="1" applyFill="1" applyAlignment="1">
      <alignment horizontal="right" indent="1"/>
    </xf>
    <xf numFmtId="167" fontId="35" fillId="63" borderId="136" xfId="24" applyBorder="1">
      <alignment horizontal="right"/>
      <protection locked="0"/>
    </xf>
    <xf numFmtId="0" fontId="35" fillId="4" borderId="0" xfId="0" applyFont="1" applyFill="1" applyAlignment="1">
      <alignment horizontal="right" wrapText="1" indent="1"/>
    </xf>
    <xf numFmtId="0" fontId="0" fillId="64" borderId="28" xfId="0" applyFill="1" applyBorder="1"/>
    <xf numFmtId="0" fontId="102" fillId="64" borderId="28" xfId="0" applyFont="1" applyFill="1" applyBorder="1" applyAlignment="1">
      <alignment horizontal="left" vertical="center" indent="1"/>
    </xf>
    <xf numFmtId="0" fontId="103" fillId="64" borderId="24" xfId="0" applyFont="1" applyFill="1" applyBorder="1" applyAlignment="1">
      <alignment horizontal="left" vertical="center" indent="1"/>
    </xf>
    <xf numFmtId="0" fontId="31" fillId="45" borderId="0" xfId="0" applyFont="1" applyFill="1" applyAlignment="1">
      <alignment vertical="center"/>
    </xf>
    <xf numFmtId="169" fontId="3" fillId="4" borderId="0" xfId="0" applyNumberFormat="1" applyFont="1" applyFill="1"/>
    <xf numFmtId="0" fontId="104" fillId="0" borderId="0" xfId="0" applyFont="1" applyAlignment="1">
      <alignment horizontal="left" vertical="center" wrapText="1"/>
    </xf>
    <xf numFmtId="169" fontId="36" fillId="63" borderId="24" xfId="25" applyBorder="1">
      <alignment horizontal="right" vertical="center"/>
      <protection locked="0"/>
    </xf>
    <xf numFmtId="0" fontId="0" fillId="4" borderId="51" xfId="0" applyFill="1" applyBorder="1"/>
    <xf numFmtId="0" fontId="101" fillId="9" borderId="89" xfId="0" applyFont="1" applyFill="1" applyBorder="1" applyAlignment="1">
      <alignment vertical="center" wrapText="1"/>
    </xf>
    <xf numFmtId="0" fontId="101" fillId="9" borderId="28" xfId="0" applyFont="1" applyFill="1" applyBorder="1" applyAlignment="1">
      <alignment vertical="center" wrapText="1"/>
    </xf>
    <xf numFmtId="0" fontId="103" fillId="9" borderId="24" xfId="0" applyFont="1" applyFill="1" applyBorder="1" applyAlignment="1">
      <alignment horizontal="left" vertical="center" indent="1"/>
    </xf>
    <xf numFmtId="0" fontId="5" fillId="4" borderId="0" xfId="0" applyFont="1" applyFill="1" applyAlignment="1">
      <alignment vertical="center"/>
    </xf>
    <xf numFmtId="0" fontId="22" fillId="4" borderId="0" xfId="0" applyFont="1" applyFill="1" applyAlignment="1">
      <alignment vertical="center"/>
    </xf>
    <xf numFmtId="0" fontId="33" fillId="0" borderId="0" xfId="0" applyFont="1" applyAlignment="1">
      <alignment vertical="center" wrapText="1"/>
    </xf>
    <xf numFmtId="0" fontId="105" fillId="4" borderId="0" xfId="23" applyFont="1" applyFill="1" applyAlignment="1" applyProtection="1">
      <alignment horizontal="right" indent="1"/>
    </xf>
    <xf numFmtId="0" fontId="94" fillId="2" borderId="0" xfId="0" applyFont="1" applyFill="1" applyAlignment="1">
      <alignment horizontal="left" vertical="center" wrapText="1"/>
    </xf>
    <xf numFmtId="0" fontId="101" fillId="0" borderId="33" xfId="0" applyFont="1" applyBorder="1" applyAlignment="1">
      <alignment vertical="center"/>
    </xf>
    <xf numFmtId="0" fontId="106" fillId="4" borderId="0" xfId="0" applyFont="1" applyFill="1" applyAlignment="1">
      <alignment horizontal="right" indent="1"/>
    </xf>
    <xf numFmtId="0" fontId="0" fillId="0" borderId="60" xfId="0" applyBorder="1" applyAlignment="1">
      <alignment horizontal="left" vertical="center" indent="2"/>
    </xf>
    <xf numFmtId="168" fontId="0" fillId="0" borderId="166" xfId="0" applyNumberFormat="1" applyBorder="1"/>
    <xf numFmtId="0" fontId="107" fillId="0" borderId="60" xfId="0" applyFont="1" applyBorder="1" applyAlignment="1">
      <alignment horizontal="left" vertical="center" indent="1"/>
    </xf>
    <xf numFmtId="0" fontId="108" fillId="4" borderId="0" xfId="0" applyFont="1" applyFill="1" applyAlignment="1">
      <alignment horizontal="right" indent="1"/>
    </xf>
    <xf numFmtId="0" fontId="4" fillId="0" borderId="60" xfId="0" applyFont="1" applyBorder="1" applyAlignment="1">
      <alignment vertical="center"/>
    </xf>
    <xf numFmtId="0" fontId="0" fillId="8" borderId="255" xfId="0" applyFill="1" applyBorder="1" applyAlignment="1">
      <alignment vertical="top" wrapText="1"/>
    </xf>
    <xf numFmtId="0" fontId="4" fillId="8" borderId="234" xfId="0" applyFont="1" applyFill="1" applyBorder="1" applyAlignment="1">
      <alignment vertical="top"/>
    </xf>
    <xf numFmtId="0" fontId="101" fillId="4" borderId="33" xfId="0" applyFont="1" applyFill="1" applyBorder="1" applyAlignment="1">
      <alignment vertical="center" wrapText="1"/>
    </xf>
    <xf numFmtId="0" fontId="4" fillId="4" borderId="60" xfId="0" applyFont="1" applyFill="1" applyBorder="1" applyAlignment="1">
      <alignment horizontal="left" vertical="top"/>
    </xf>
    <xf numFmtId="0" fontId="102" fillId="4" borderId="60" xfId="0" applyFont="1" applyFill="1" applyBorder="1" applyAlignment="1">
      <alignment horizontal="left" vertical="center" wrapText="1"/>
    </xf>
    <xf numFmtId="0" fontId="2" fillId="2" borderId="0" xfId="26">
      <alignment vertical="center"/>
      <protection locked="0"/>
    </xf>
    <xf numFmtId="0" fontId="96" fillId="4" borderId="0" xfId="23" applyFont="1" applyFill="1" applyAlignment="1" applyProtection="1">
      <alignment horizontal="right" indent="1"/>
      <protection locked="0"/>
    </xf>
    <xf numFmtId="0" fontId="35" fillId="65" borderId="148" xfId="0" applyFont="1" applyFill="1" applyBorder="1" applyAlignment="1">
      <alignment vertical="center" wrapText="1"/>
    </xf>
    <xf numFmtId="0" fontId="110" fillId="12" borderId="0" xfId="28">
      <alignment horizontal="left" vertical="center"/>
      <protection locked="0"/>
    </xf>
    <xf numFmtId="0" fontId="0" fillId="0" borderId="75" xfId="0" applyBorder="1" applyAlignment="1">
      <alignment horizontal="left" vertical="center" wrapText="1" indent="1"/>
    </xf>
    <xf numFmtId="0" fontId="0" fillId="0" borderId="44" xfId="0" applyBorder="1" applyAlignment="1">
      <alignment horizontal="left" vertical="center" wrapText="1" indent="1"/>
    </xf>
    <xf numFmtId="0" fontId="0" fillId="0" borderId="8" xfId="0" applyBorder="1" applyAlignment="1">
      <alignment horizontal="left" vertical="center" wrapText="1" indent="1"/>
    </xf>
    <xf numFmtId="0" fontId="101" fillId="5" borderId="28" xfId="0" applyFont="1" applyFill="1" applyBorder="1" applyAlignment="1">
      <alignment horizontal="left" vertical="center" wrapText="1"/>
    </xf>
    <xf numFmtId="0" fontId="101" fillId="5" borderId="24" xfId="0" applyFont="1" applyFill="1" applyBorder="1" applyAlignment="1">
      <alignment horizontal="left" vertical="center" wrapText="1"/>
    </xf>
    <xf numFmtId="0" fontId="99" fillId="2" borderId="39" xfId="26" applyFont="1" applyBorder="1">
      <alignment vertical="center"/>
      <protection locked="0"/>
    </xf>
    <xf numFmtId="0" fontId="0" fillId="0" borderId="0" xfId="0" applyAlignment="1">
      <alignment horizontal="left" vertical="center" wrapText="1"/>
    </xf>
    <xf numFmtId="0" fontId="0" fillId="0" borderId="46" xfId="0" applyBorder="1" applyAlignment="1">
      <alignment horizontal="left" vertical="center" wrapText="1" indent="1"/>
    </xf>
    <xf numFmtId="0" fontId="99" fillId="2" borderId="4" xfId="26" applyFont="1" applyBorder="1">
      <alignment vertical="center"/>
      <protection locked="0"/>
    </xf>
    <xf numFmtId="0" fontId="99" fillId="2" borderId="3" xfId="26" applyFont="1" applyBorder="1">
      <alignment vertical="center"/>
      <protection locked="0"/>
    </xf>
    <xf numFmtId="0" fontId="99" fillId="2" borderId="2" xfId="26" applyFont="1" applyBorder="1">
      <alignment vertical="center"/>
      <protection locked="0"/>
    </xf>
    <xf numFmtId="167" fontId="35" fillId="63" borderId="135" xfId="24" applyBorder="1">
      <alignment horizontal="right"/>
      <protection locked="0"/>
    </xf>
    <xf numFmtId="0" fontId="0" fillId="0" borderId="44" xfId="0" applyBorder="1" applyAlignment="1">
      <alignment horizontal="left" vertical="center" wrapText="1" indent="2"/>
    </xf>
    <xf numFmtId="0" fontId="101" fillId="5" borderId="11" xfId="0" applyFont="1" applyFill="1" applyBorder="1" applyAlignment="1">
      <alignment horizontal="left" vertical="center" wrapText="1"/>
    </xf>
    <xf numFmtId="0" fontId="0" fillId="0" borderId="11" xfId="0" applyBorder="1" applyAlignment="1">
      <alignment horizontal="left" vertical="center" wrapText="1" indent="1"/>
    </xf>
    <xf numFmtId="0" fontId="101" fillId="5" borderId="138" xfId="0" applyFont="1" applyFill="1" applyBorder="1" applyAlignment="1">
      <alignment horizontal="left" vertical="center" wrapText="1"/>
    </xf>
    <xf numFmtId="0" fontId="0" fillId="0" borderId="188" xfId="0" applyBorder="1" applyAlignment="1">
      <alignment horizontal="left" vertical="center" wrapText="1" indent="2"/>
    </xf>
    <xf numFmtId="0" fontId="101" fillId="5" borderId="89" xfId="0" applyFont="1" applyFill="1" applyBorder="1" applyAlignment="1">
      <alignment horizontal="left" vertical="center" wrapText="1"/>
    </xf>
    <xf numFmtId="0" fontId="99" fillId="2" borderId="39" xfId="26" applyFont="1" applyBorder="1" applyProtection="1">
      <alignment vertical="center"/>
    </xf>
    <xf numFmtId="0" fontId="63" fillId="4" borderId="0" xfId="0" applyFont="1" applyFill="1" applyAlignment="1">
      <alignment horizontal="left" vertical="center" wrapText="1"/>
    </xf>
    <xf numFmtId="0" fontId="0" fillId="5" borderId="45" xfId="0" applyFill="1" applyBorder="1" applyAlignment="1">
      <alignment horizontal="center"/>
    </xf>
    <xf numFmtId="0" fontId="0" fillId="5" borderId="43" xfId="0" applyFill="1" applyBorder="1" applyAlignment="1">
      <alignment horizontal="center"/>
    </xf>
    <xf numFmtId="0" fontId="0" fillId="0" borderId="68" xfId="0" applyBorder="1" applyAlignment="1">
      <alignment vertical="center"/>
    </xf>
    <xf numFmtId="0" fontId="0" fillId="54" borderId="71" xfId="0" applyFill="1" applyBorder="1" applyAlignment="1">
      <alignment horizontal="left" vertical="top"/>
    </xf>
    <xf numFmtId="0" fontId="61" fillId="52" borderId="194" xfId="0" quotePrefix="1" applyFont="1" applyFill="1" applyBorder="1"/>
    <xf numFmtId="0" fontId="44" fillId="55" borderId="39" xfId="0" applyFont="1" applyFill="1" applyBorder="1"/>
    <xf numFmtId="0" fontId="44" fillId="55" borderId="159" xfId="0" applyFont="1" applyFill="1" applyBorder="1"/>
    <xf numFmtId="0" fontId="37" fillId="20" borderId="37" xfId="17" applyBorder="1">
      <alignment horizontal="right" vertical="center" wrapText="1" indent="1"/>
    </xf>
    <xf numFmtId="0" fontId="37" fillId="20" borderId="79" xfId="16" applyBorder="1">
      <alignment horizontal="centerContinuous" vertical="center" wrapText="1"/>
    </xf>
    <xf numFmtId="167" fontId="35" fillId="16" borderId="11" xfId="9" applyBorder="1">
      <alignment horizontal="right"/>
      <protection locked="0"/>
    </xf>
    <xf numFmtId="167" fontId="35" fillId="16" borderId="3" xfId="9" applyBorder="1">
      <alignment horizontal="right"/>
      <protection locked="0"/>
    </xf>
    <xf numFmtId="167" fontId="35" fillId="16" borderId="102" xfId="9" applyBorder="1">
      <alignment horizontal="right"/>
      <protection locked="0"/>
    </xf>
    <xf numFmtId="167" fontId="35" fillId="16" borderId="44" xfId="9" applyBorder="1">
      <alignment horizontal="right"/>
      <protection locked="0"/>
    </xf>
    <xf numFmtId="167" fontId="35" fillId="16" borderId="250" xfId="9" applyBorder="1">
      <alignment horizontal="right"/>
      <protection locked="0"/>
    </xf>
    <xf numFmtId="167" fontId="35" fillId="16" borderId="251" xfId="9" applyBorder="1">
      <alignment horizontal="right"/>
      <protection locked="0"/>
    </xf>
    <xf numFmtId="167" fontId="35" fillId="16" borderId="249" xfId="9" applyBorder="1">
      <alignment horizontal="right"/>
      <protection locked="0"/>
    </xf>
    <xf numFmtId="167" fontId="35" fillId="16" borderId="35" xfId="9" applyBorder="1">
      <alignment horizontal="right"/>
      <protection locked="0"/>
    </xf>
    <xf numFmtId="167" fontId="35" fillId="16" borderId="55" xfId="9" applyBorder="1">
      <alignment horizontal="right"/>
      <protection locked="0"/>
    </xf>
    <xf numFmtId="167" fontId="35" fillId="16" borderId="92" xfId="9" applyBorder="1">
      <alignment horizontal="right"/>
      <protection locked="0"/>
    </xf>
    <xf numFmtId="167" fontId="35" fillId="16" borderId="90" xfId="9" applyBorder="1">
      <alignment horizontal="right"/>
      <protection locked="0"/>
    </xf>
    <xf numFmtId="167" fontId="35" fillId="16" borderId="91" xfId="9" applyBorder="1">
      <alignment horizontal="right"/>
      <protection locked="0"/>
    </xf>
    <xf numFmtId="167" fontId="35" fillId="16" borderId="54" xfId="9" applyBorder="1">
      <alignment horizontal="right"/>
      <protection locked="0"/>
    </xf>
    <xf numFmtId="167" fontId="35" fillId="16" borderId="56" xfId="9" applyBorder="1">
      <alignment horizontal="right"/>
      <protection locked="0"/>
    </xf>
    <xf numFmtId="167" fontId="35" fillId="16" borderId="200" xfId="9" applyBorder="1">
      <alignment horizontal="right"/>
      <protection locked="0"/>
    </xf>
    <xf numFmtId="167" fontId="35" fillId="16" borderId="76" xfId="9" applyBorder="1">
      <alignment horizontal="right"/>
      <protection locked="0"/>
    </xf>
    <xf numFmtId="0" fontId="31" fillId="0" borderId="0" xfId="0" applyFont="1" applyAlignment="1">
      <alignment vertical="center"/>
    </xf>
    <xf numFmtId="0" fontId="31" fillId="0" borderId="0" xfId="0" quotePrefix="1" applyFont="1" applyAlignment="1">
      <alignment vertical="center"/>
    </xf>
    <xf numFmtId="0" fontId="31" fillId="4" borderId="0" xfId="0" applyFont="1" applyFill="1" applyAlignment="1">
      <alignment vertical="center"/>
    </xf>
    <xf numFmtId="0" fontId="0" fillId="45" borderId="0" xfId="0" applyFill="1"/>
    <xf numFmtId="0" fontId="117" fillId="45" borderId="0" xfId="0" applyFont="1" applyFill="1" applyAlignment="1">
      <alignment horizontal="center" vertical="center"/>
    </xf>
    <xf numFmtId="0" fontId="0" fillId="45" borderId="23" xfId="0" applyFill="1" applyBorder="1"/>
    <xf numFmtId="0" fontId="0" fillId="45" borderId="1" xfId="0" applyFill="1" applyBorder="1"/>
    <xf numFmtId="0" fontId="31" fillId="45" borderId="170" xfId="0" applyFont="1" applyFill="1" applyBorder="1" applyAlignment="1">
      <alignment vertical="center"/>
    </xf>
    <xf numFmtId="0" fontId="0" fillId="45" borderId="258" xfId="0" applyFill="1" applyBorder="1"/>
    <xf numFmtId="0" fontId="31" fillId="45" borderId="169" xfId="0" applyFont="1" applyFill="1" applyBorder="1" applyAlignment="1">
      <alignment vertical="center"/>
    </xf>
    <xf numFmtId="0" fontId="9" fillId="5" borderId="260" xfId="0" applyFont="1" applyFill="1" applyBorder="1" applyAlignment="1">
      <alignment horizontal="left" vertical="center" indent="2"/>
    </xf>
    <xf numFmtId="164" fontId="9" fillId="47" borderId="93" xfId="29" applyFont="1" applyFill="1" applyBorder="1" applyAlignment="1">
      <alignment horizontal="left" vertical="center" indent="2"/>
      <protection locked="0"/>
    </xf>
    <xf numFmtId="164" fontId="9" fillId="17" borderId="93" xfId="29" applyFont="1" applyFill="1" applyBorder="1" applyAlignment="1">
      <alignment horizontal="left" vertical="center" indent="2"/>
      <protection locked="0"/>
    </xf>
    <xf numFmtId="164" fontId="9" fillId="8" borderId="261" xfId="29" applyFont="1" applyFill="1" applyBorder="1" applyAlignment="1">
      <alignment horizontal="left" vertical="center" indent="2"/>
      <protection locked="0"/>
    </xf>
    <xf numFmtId="0" fontId="118" fillId="0" borderId="15" xfId="0" applyFont="1" applyBorder="1" applyAlignment="1">
      <alignment vertical="center"/>
    </xf>
    <xf numFmtId="0" fontId="118" fillId="0" borderId="51" xfId="0" applyFont="1" applyBorder="1" applyAlignment="1">
      <alignment vertical="center"/>
    </xf>
    <xf numFmtId="0" fontId="118" fillId="0" borderId="33" xfId="0" applyFont="1" applyBorder="1" applyAlignment="1">
      <alignment vertical="center"/>
    </xf>
    <xf numFmtId="0" fontId="119" fillId="0" borderId="104" xfId="0" applyFont="1" applyBorder="1" applyAlignment="1">
      <alignment vertical="center"/>
    </xf>
    <xf numFmtId="0" fontId="121" fillId="30" borderId="0" xfId="30" quotePrefix="1" applyFont="1" applyFill="1" applyBorder="1" applyAlignment="1" applyProtection="1">
      <alignment vertical="center"/>
    </xf>
    <xf numFmtId="0" fontId="97" fillId="30" borderId="0" xfId="0" applyFont="1" applyFill="1" applyAlignment="1">
      <alignment horizontal="right" vertical="center" indent="2"/>
    </xf>
    <xf numFmtId="0" fontId="119" fillId="0" borderId="60" xfId="0" applyFont="1" applyBorder="1" applyAlignment="1">
      <alignment vertical="center"/>
    </xf>
    <xf numFmtId="0" fontId="118" fillId="0" borderId="104" xfId="0" applyFont="1" applyBorder="1"/>
    <xf numFmtId="0" fontId="118" fillId="0" borderId="60" xfId="0" applyFont="1" applyBorder="1"/>
    <xf numFmtId="0" fontId="122" fillId="20" borderId="0" xfId="30" quotePrefix="1" applyFont="1" applyFill="1" applyBorder="1" applyAlignment="1" applyProtection="1">
      <alignment vertical="center"/>
    </xf>
    <xf numFmtId="0" fontId="123" fillId="20" borderId="0" xfId="0" applyFont="1" applyFill="1" applyAlignment="1">
      <alignment horizontal="right" vertical="center" indent="2"/>
    </xf>
    <xf numFmtId="0" fontId="118" fillId="0" borderId="0" xfId="0" applyFont="1"/>
    <xf numFmtId="0" fontId="118" fillId="0" borderId="104" xfId="0" applyFont="1" applyBorder="1" applyAlignment="1">
      <alignment vertical="center"/>
    </xf>
    <xf numFmtId="0" fontId="118" fillId="0" borderId="60" xfId="0" applyFont="1" applyBorder="1" applyAlignment="1">
      <alignment vertical="center"/>
    </xf>
    <xf numFmtId="0" fontId="118" fillId="0" borderId="51" xfId="0" applyFont="1" applyBorder="1"/>
    <xf numFmtId="0" fontId="94" fillId="59" borderId="40" xfId="0" applyFont="1" applyFill="1" applyBorder="1" applyAlignment="1">
      <alignment horizontal="centerContinuous" vertical="center"/>
    </xf>
    <xf numFmtId="0" fontId="7" fillId="2" borderId="0" xfId="1" applyNumberFormat="1" applyFont="1" applyAlignment="1">
      <alignment horizontal="centerContinuous" vertical="center"/>
    </xf>
    <xf numFmtId="0" fontId="94" fillId="59" borderId="0" xfId="0" applyFont="1" applyFill="1" applyAlignment="1">
      <alignment horizontal="centerContinuous" vertical="center"/>
    </xf>
    <xf numFmtId="49" fontId="7" fillId="2" borderId="0" xfId="1" applyFont="1" applyAlignment="1">
      <alignment horizontal="centerContinuous" vertical="center"/>
    </xf>
    <xf numFmtId="167" fontId="35" fillId="16" borderId="19" xfId="9" applyBorder="1">
      <alignment horizontal="right"/>
      <protection locked="0"/>
    </xf>
    <xf numFmtId="167" fontId="35" fillId="16" borderId="248" xfId="9" applyBorder="1">
      <alignment horizontal="right"/>
      <protection locked="0"/>
    </xf>
    <xf numFmtId="167" fontId="35" fillId="16" borderId="4" xfId="9" applyBorder="1">
      <alignment horizontal="right"/>
      <protection locked="0"/>
    </xf>
    <xf numFmtId="167" fontId="35" fillId="16" borderId="16" xfId="9" applyBorder="1">
      <alignment horizontal="right"/>
      <protection locked="0"/>
    </xf>
    <xf numFmtId="167" fontId="35" fillId="16" borderId="52" xfId="9" applyBorder="1">
      <alignment horizontal="right"/>
      <protection locked="0"/>
    </xf>
    <xf numFmtId="167" fontId="35" fillId="16" borderId="247" xfId="9" applyBorder="1">
      <alignment horizontal="right"/>
      <protection locked="0"/>
    </xf>
    <xf numFmtId="0" fontId="37" fillId="20" borderId="8" xfId="16" applyBorder="1" applyAlignment="1">
      <alignment horizontal="centerContinuous" vertical="center"/>
    </xf>
    <xf numFmtId="0" fontId="37" fillId="20" borderId="34" xfId="16" applyBorder="1" applyAlignment="1">
      <alignment horizontal="centerContinuous" vertical="center"/>
    </xf>
    <xf numFmtId="169" fontId="36" fillId="63" borderId="51" xfId="25" applyBorder="1">
      <alignment horizontal="right" vertical="center"/>
      <protection locked="0"/>
    </xf>
    <xf numFmtId="0" fontId="0" fillId="0" borderId="71" xfId="0" applyBorder="1" applyAlignment="1">
      <alignment horizontal="left" vertical="center" wrapText="1" indent="1"/>
    </xf>
    <xf numFmtId="169" fontId="36" fillId="63" borderId="28" xfId="25" applyBorder="1">
      <alignment horizontal="right" vertical="center"/>
      <protection locked="0"/>
    </xf>
    <xf numFmtId="169" fontId="36" fillId="63" borderId="89" xfId="25" applyBorder="1">
      <alignment horizontal="right" vertical="center"/>
      <protection locked="0"/>
    </xf>
    <xf numFmtId="167" fontId="35" fillId="16" borderId="256" xfId="9" applyBorder="1">
      <alignment horizontal="right"/>
      <protection locked="0"/>
    </xf>
    <xf numFmtId="167" fontId="35" fillId="16" borderId="46" xfId="9" applyBorder="1">
      <alignment horizontal="right"/>
      <protection locked="0"/>
    </xf>
    <xf numFmtId="167" fontId="35" fillId="16" borderId="8" xfId="9" applyBorder="1">
      <alignment horizontal="right"/>
      <protection locked="0"/>
    </xf>
    <xf numFmtId="167" fontId="35" fillId="67" borderId="8" xfId="9" applyFill="1" applyBorder="1">
      <alignment horizontal="right"/>
      <protection locked="0"/>
    </xf>
    <xf numFmtId="167" fontId="35" fillId="67" borderId="163" xfId="9" applyFill="1" applyBorder="1">
      <alignment horizontal="right"/>
      <protection locked="0"/>
    </xf>
    <xf numFmtId="167" fontId="35" fillId="67" borderId="43" xfId="9" applyFill="1" applyBorder="1">
      <alignment horizontal="right"/>
      <protection locked="0"/>
    </xf>
    <xf numFmtId="167" fontId="35" fillId="67" borderId="236" xfId="9" applyFill="1" applyBorder="1">
      <alignment horizontal="right"/>
      <protection locked="0"/>
    </xf>
    <xf numFmtId="167" fontId="35" fillId="67" borderId="5" xfId="9" applyFill="1" applyBorder="1">
      <alignment horizontal="right"/>
      <protection locked="0"/>
    </xf>
    <xf numFmtId="167" fontId="35" fillId="67" borderId="91" xfId="9" applyFill="1" applyBorder="1">
      <alignment horizontal="right"/>
      <protection locked="0"/>
    </xf>
    <xf numFmtId="167" fontId="35" fillId="67" borderId="164" xfId="9" applyFill="1" applyBorder="1">
      <alignment horizontal="right"/>
      <protection locked="0"/>
    </xf>
    <xf numFmtId="167" fontId="35" fillId="67" borderId="44" xfId="9" applyFill="1" applyBorder="1">
      <alignment horizontal="right"/>
      <protection locked="0"/>
    </xf>
    <xf numFmtId="167" fontId="35" fillId="67" borderId="45" xfId="9" applyFill="1" applyBorder="1">
      <alignment horizontal="right"/>
      <protection locked="0"/>
    </xf>
    <xf numFmtId="49" fontId="31" fillId="8" borderId="79" xfId="3" applyBorder="1" applyAlignment="1">
      <alignment vertical="center" wrapText="1"/>
      <protection locked="0"/>
    </xf>
    <xf numFmtId="49" fontId="31" fillId="8" borderId="188" xfId="3" applyBorder="1" applyAlignment="1">
      <alignment vertical="center" wrapText="1"/>
      <protection locked="0"/>
    </xf>
    <xf numFmtId="49" fontId="31" fillId="8" borderId="75" xfId="3" applyBorder="1" applyAlignment="1">
      <alignment vertical="center" wrapText="1"/>
      <protection locked="0"/>
    </xf>
    <xf numFmtId="49" fontId="31" fillId="55" borderId="8" xfId="3" applyFill="1" applyBorder="1" applyAlignment="1">
      <alignment vertical="center" wrapText="1"/>
      <protection locked="0"/>
    </xf>
    <xf numFmtId="167" fontId="35" fillId="67" borderId="235" xfId="9" applyFill="1" applyBorder="1">
      <alignment horizontal="right"/>
      <protection locked="0"/>
    </xf>
    <xf numFmtId="167" fontId="35" fillId="67" borderId="42" xfId="9" applyFill="1" applyBorder="1">
      <alignment horizontal="right"/>
      <protection locked="0"/>
    </xf>
    <xf numFmtId="167" fontId="35" fillId="67" borderId="90" xfId="9" applyFill="1" applyBorder="1">
      <alignment horizontal="right"/>
      <protection locked="0"/>
    </xf>
    <xf numFmtId="49" fontId="31" fillId="55" borderId="44" xfId="3" applyFill="1" applyBorder="1" applyAlignment="1">
      <alignment vertical="center" wrapText="1"/>
      <protection locked="0"/>
    </xf>
    <xf numFmtId="49" fontId="31" fillId="55" borderId="46" xfId="3" applyFill="1" applyBorder="1" applyAlignment="1">
      <alignment vertical="center" wrapText="1"/>
      <protection locked="0"/>
    </xf>
    <xf numFmtId="167" fontId="35" fillId="67" borderId="238" xfId="9" applyFill="1" applyBorder="1">
      <alignment horizontal="right"/>
      <protection locked="0"/>
    </xf>
    <xf numFmtId="167" fontId="35" fillId="67" borderId="47" xfId="9" applyFill="1" applyBorder="1">
      <alignment horizontal="right"/>
      <protection locked="0"/>
    </xf>
    <xf numFmtId="167" fontId="35" fillId="67" borderId="76" xfId="9" applyFill="1" applyBorder="1">
      <alignment horizontal="right"/>
      <protection locked="0"/>
    </xf>
    <xf numFmtId="167" fontId="35" fillId="67" borderId="77" xfId="9" applyFill="1" applyBorder="1">
      <alignment horizontal="right"/>
      <protection locked="0"/>
    </xf>
    <xf numFmtId="167" fontId="35" fillId="67" borderId="46" xfId="9" applyFill="1" applyBorder="1">
      <alignment horizontal="right"/>
      <protection locked="0"/>
    </xf>
    <xf numFmtId="167" fontId="35" fillId="67" borderId="48" xfId="9" applyFill="1" applyBorder="1">
      <alignment horizontal="right"/>
      <protection locked="0"/>
    </xf>
    <xf numFmtId="168" fontId="0" fillId="0" borderId="1" xfId="0" applyNumberFormat="1" applyBorder="1"/>
    <xf numFmtId="167" fontId="35" fillId="16" borderId="253" xfId="9" applyBorder="1">
      <alignment horizontal="right"/>
      <protection locked="0"/>
    </xf>
    <xf numFmtId="167" fontId="35" fillId="16" borderId="215" xfId="9" applyBorder="1">
      <alignment horizontal="right"/>
      <protection locked="0"/>
    </xf>
    <xf numFmtId="167" fontId="35" fillId="16" borderId="252" xfId="9" applyBorder="1">
      <alignment horizontal="right"/>
      <protection locked="0"/>
    </xf>
    <xf numFmtId="168" fontId="0" fillId="0" borderId="0" xfId="0" applyNumberFormat="1"/>
    <xf numFmtId="167" fontId="35" fillId="16" borderId="53" xfId="9" applyBorder="1">
      <alignment horizontal="right"/>
      <protection locked="0"/>
    </xf>
    <xf numFmtId="168" fontId="0" fillId="0" borderId="257" xfId="0" applyNumberFormat="1" applyBorder="1"/>
    <xf numFmtId="167" fontId="35" fillId="16" borderId="216" xfId="9" applyBorder="1">
      <alignment horizontal="right"/>
      <protection locked="0"/>
    </xf>
    <xf numFmtId="0" fontId="94" fillId="59" borderId="40" xfId="0" quotePrefix="1" applyFont="1" applyFill="1" applyBorder="1" applyAlignment="1">
      <alignment vertical="center"/>
    </xf>
    <xf numFmtId="0" fontId="125" fillId="50" borderId="0" xfId="0" applyFont="1" applyFill="1" applyAlignment="1">
      <alignment horizontal="right" vertical="center" indent="2"/>
    </xf>
    <xf numFmtId="174" fontId="125" fillId="50" borderId="0" xfId="0" quotePrefix="1" applyNumberFormat="1" applyFont="1" applyFill="1" applyAlignment="1">
      <alignment horizontal="left" vertical="center"/>
    </xf>
    <xf numFmtId="2" fontId="78" fillId="68" borderId="174" xfId="0" applyNumberFormat="1" applyFont="1" applyFill="1" applyBorder="1" applyAlignment="1">
      <alignment horizontal="left" vertical="center" wrapText="1" indent="1"/>
    </xf>
    <xf numFmtId="0" fontId="37" fillId="20" borderId="0" xfId="16" applyBorder="1" applyAlignment="1">
      <alignment horizontal="centerContinuous" vertical="center"/>
    </xf>
    <xf numFmtId="0" fontId="37" fillId="20" borderId="0" xfId="16" applyBorder="1">
      <alignment horizontal="centerContinuous" vertical="center" wrapText="1"/>
    </xf>
    <xf numFmtId="0" fontId="101" fillId="9" borderId="0" xfId="0" applyFont="1" applyFill="1" applyAlignment="1">
      <alignment vertical="center" wrapText="1"/>
    </xf>
    <xf numFmtId="0" fontId="114" fillId="45" borderId="259" xfId="0" applyFont="1" applyFill="1" applyBorder="1" applyAlignment="1" applyProtection="1">
      <alignment vertical="top" wrapText="1"/>
      <protection locked="0"/>
    </xf>
    <xf numFmtId="0" fontId="9" fillId="45" borderId="258" xfId="0" quotePrefix="1" applyFont="1" applyFill="1" applyBorder="1" applyAlignment="1" applyProtection="1">
      <alignment horizontal="left" vertical="top" wrapText="1" indent="1"/>
      <protection locked="0"/>
    </xf>
    <xf numFmtId="0" fontId="14" fillId="2" borderId="0" xfId="1" applyNumberFormat="1" applyFont="1" applyAlignment="1">
      <alignment horizontal="centerContinuous" vertical="center"/>
    </xf>
    <xf numFmtId="0" fontId="126" fillId="59" borderId="0" xfId="0" applyFont="1" applyFill="1" applyAlignment="1">
      <alignment horizontal="centerContinuous" vertical="center"/>
    </xf>
    <xf numFmtId="0" fontId="117" fillId="45" borderId="0" xfId="0" applyFont="1" applyFill="1" applyAlignment="1">
      <alignment horizontal="center" vertical="center"/>
    </xf>
    <xf numFmtId="0" fontId="23" fillId="45" borderId="0" xfId="0" applyFont="1" applyFill="1" applyAlignment="1">
      <alignment horizontal="left" vertical="center" wrapText="1" indent="1"/>
    </xf>
    <xf numFmtId="0" fontId="117" fillId="45" borderId="1" xfId="0" applyFont="1" applyFill="1" applyBorder="1" applyAlignment="1">
      <alignment horizontal="center" vertical="center"/>
    </xf>
    <xf numFmtId="0" fontId="114" fillId="45" borderId="254" xfId="0" applyFont="1" applyFill="1" applyBorder="1" applyAlignment="1">
      <alignment horizontal="left" vertical="center" wrapText="1" indent="1"/>
    </xf>
    <xf numFmtId="0" fontId="114" fillId="45" borderId="166" xfId="0" applyFont="1" applyFill="1" applyBorder="1" applyAlignment="1">
      <alignment horizontal="left" vertical="center" wrapText="1" indent="1"/>
    </xf>
    <xf numFmtId="0" fontId="114" fillId="45" borderId="147" xfId="0" applyFont="1" applyFill="1" applyBorder="1" applyAlignment="1">
      <alignment horizontal="left" vertical="center" wrapText="1" indent="1"/>
    </xf>
    <xf numFmtId="0" fontId="114" fillId="45" borderId="168" xfId="0" applyFont="1" applyFill="1" applyBorder="1" applyAlignment="1" applyProtection="1">
      <alignment horizontal="left" vertical="top" wrapText="1"/>
      <protection locked="0"/>
    </xf>
    <xf numFmtId="0" fontId="114" fillId="45" borderId="257" xfId="0" applyFont="1" applyFill="1" applyBorder="1" applyAlignment="1" applyProtection="1">
      <alignment horizontal="left" vertical="top" wrapText="1"/>
      <protection locked="0"/>
    </xf>
    <xf numFmtId="0" fontId="9" fillId="45" borderId="169" xfId="0" quotePrefix="1" applyFont="1" applyFill="1" applyBorder="1" applyAlignment="1" applyProtection="1">
      <alignment horizontal="left" vertical="center" wrapText="1" indent="3"/>
      <protection locked="0"/>
    </xf>
    <xf numFmtId="0" fontId="9" fillId="45" borderId="0" xfId="0" quotePrefix="1" applyFont="1" applyFill="1" applyAlignment="1" applyProtection="1">
      <alignment horizontal="left" vertical="center" wrapText="1" indent="3"/>
      <protection locked="0"/>
    </xf>
    <xf numFmtId="0" fontId="9" fillId="45" borderId="170" xfId="0" quotePrefix="1" applyFont="1" applyFill="1" applyBorder="1" applyAlignment="1" applyProtection="1">
      <alignment horizontal="left" vertical="center" wrapText="1"/>
      <protection locked="0"/>
    </xf>
    <xf numFmtId="0" fontId="9" fillId="45" borderId="1" xfId="0" quotePrefix="1" applyFont="1" applyFill="1" applyBorder="1" applyAlignment="1" applyProtection="1">
      <alignment horizontal="left" vertical="center" wrapText="1"/>
      <protection locked="0"/>
    </xf>
    <xf numFmtId="0" fontId="9" fillId="45" borderId="23" xfId="0" quotePrefix="1" applyFont="1" applyFill="1" applyBorder="1" applyAlignment="1" applyProtection="1">
      <alignment horizontal="left" vertical="center" wrapText="1"/>
      <protection locked="0"/>
    </xf>
    <xf numFmtId="0" fontId="9" fillId="45" borderId="170" xfId="0" quotePrefix="1" applyFont="1" applyFill="1" applyBorder="1" applyAlignment="1" applyProtection="1">
      <alignment horizontal="left" wrapText="1" indent="1"/>
      <protection locked="0"/>
    </xf>
    <xf numFmtId="0" fontId="9" fillId="45" borderId="1" xfId="0" quotePrefix="1" applyFont="1" applyFill="1" applyBorder="1" applyAlignment="1" applyProtection="1">
      <alignment horizontal="left" wrapText="1" indent="1"/>
      <protection locked="0"/>
    </xf>
    <xf numFmtId="0" fontId="9" fillId="45" borderId="23" xfId="0" quotePrefix="1" applyFont="1" applyFill="1" applyBorder="1" applyAlignment="1" applyProtection="1">
      <alignment horizontal="left" wrapText="1" indent="1"/>
      <protection locked="0"/>
    </xf>
    <xf numFmtId="0" fontId="23" fillId="45" borderId="254" xfId="0" quotePrefix="1" applyFont="1" applyFill="1" applyBorder="1" applyAlignment="1">
      <alignment horizontal="left" vertical="top" wrapText="1" indent="1"/>
    </xf>
    <xf numFmtId="0" fontId="9" fillId="45" borderId="166" xfId="0" quotePrefix="1" applyFont="1" applyFill="1" applyBorder="1" applyAlignment="1">
      <alignment horizontal="left" vertical="top" wrapText="1" indent="1"/>
    </xf>
    <xf numFmtId="0" fontId="9" fillId="45" borderId="147" xfId="0" quotePrefix="1" applyFont="1" applyFill="1" applyBorder="1" applyAlignment="1">
      <alignment horizontal="left" vertical="top" wrapText="1" indent="1"/>
    </xf>
    <xf numFmtId="0" fontId="8" fillId="45" borderId="168" xfId="0" quotePrefix="1" applyFont="1" applyFill="1" applyBorder="1" applyAlignment="1">
      <alignment horizontal="left" vertical="top" wrapText="1"/>
    </xf>
    <xf numFmtId="0" fontId="23" fillId="45" borderId="257" xfId="0" quotePrefix="1" applyFont="1" applyFill="1" applyBorder="1" applyAlignment="1">
      <alignment horizontal="left" vertical="top" wrapText="1"/>
    </xf>
    <xf numFmtId="0" fontId="23" fillId="45" borderId="259" xfId="0" quotePrefix="1" applyFont="1" applyFill="1" applyBorder="1" applyAlignment="1">
      <alignment horizontal="left" vertical="top" wrapText="1"/>
    </xf>
    <xf numFmtId="0" fontId="114" fillId="45" borderId="254" xfId="0" applyFont="1" applyFill="1" applyBorder="1" applyAlignment="1">
      <alignment horizontal="left" vertical="top" wrapText="1" indent="1"/>
    </xf>
    <xf numFmtId="0" fontId="114" fillId="45" borderId="166" xfId="0" applyFont="1" applyFill="1" applyBorder="1" applyAlignment="1">
      <alignment horizontal="left" vertical="top" wrapText="1" indent="1"/>
    </xf>
    <xf numFmtId="0" fontId="114" fillId="45" borderId="147" xfId="0" applyFont="1" applyFill="1" applyBorder="1" applyAlignment="1">
      <alignment horizontal="left" vertical="top" wrapText="1" indent="1"/>
    </xf>
    <xf numFmtId="0" fontId="23" fillId="45" borderId="166" xfId="0" quotePrefix="1" applyFont="1" applyFill="1" applyBorder="1" applyAlignment="1">
      <alignment horizontal="left" vertical="top" wrapText="1" indent="1"/>
    </xf>
    <xf numFmtId="0" fontId="23" fillId="45" borderId="147" xfId="0" quotePrefix="1" applyFont="1" applyFill="1" applyBorder="1" applyAlignment="1">
      <alignment horizontal="left" vertical="top" wrapText="1" indent="1"/>
    </xf>
    <xf numFmtId="0" fontId="23" fillId="45" borderId="168" xfId="0" quotePrefix="1" applyFont="1" applyFill="1" applyBorder="1" applyAlignment="1" applyProtection="1">
      <alignment horizontal="left" vertical="top" wrapText="1" indent="1"/>
      <protection locked="0"/>
    </xf>
    <xf numFmtId="0" fontId="23" fillId="45" borderId="257" xfId="0" quotePrefix="1" applyFont="1" applyFill="1" applyBorder="1" applyAlignment="1" applyProtection="1">
      <alignment horizontal="left" vertical="top" wrapText="1" indent="1"/>
      <protection locked="0"/>
    </xf>
    <xf numFmtId="0" fontId="23" fillId="45" borderId="259" xfId="0" quotePrefix="1" applyFont="1" applyFill="1" applyBorder="1" applyAlignment="1" applyProtection="1">
      <alignment horizontal="left" vertical="top" wrapText="1" indent="1"/>
      <protection locked="0"/>
    </xf>
    <xf numFmtId="0" fontId="124" fillId="50" borderId="0" xfId="0" applyFont="1" applyFill="1" applyAlignment="1">
      <alignment horizontal="center" vertical="center"/>
    </xf>
    <xf numFmtId="0" fontId="22" fillId="7" borderId="0" xfId="0" applyFont="1" applyFill="1" applyAlignment="1">
      <alignment horizontal="right" vertical="top" wrapText="1"/>
    </xf>
    <xf numFmtId="0" fontId="13" fillId="8" borderId="0" xfId="0" applyFont="1" applyFill="1" applyAlignment="1" applyProtection="1">
      <alignment horizontal="left" vertical="top" indent="1"/>
      <protection locked="0"/>
    </xf>
    <xf numFmtId="0" fontId="22" fillId="7" borderId="0" xfId="0" applyFont="1" applyFill="1" applyAlignment="1">
      <alignment horizontal="right" vertical="top"/>
    </xf>
    <xf numFmtId="14" fontId="24" fillId="8" borderId="0" xfId="0" quotePrefix="1" applyNumberFormat="1" applyFont="1" applyFill="1" applyAlignment="1" applyProtection="1">
      <alignment horizontal="left" vertical="top" indent="1"/>
      <protection locked="0"/>
    </xf>
    <xf numFmtId="14" fontId="24" fillId="8" borderId="0" xfId="0" applyNumberFormat="1" applyFont="1" applyFill="1" applyAlignment="1" applyProtection="1">
      <alignment horizontal="left" vertical="top" indent="1"/>
      <protection locked="0"/>
    </xf>
    <xf numFmtId="0" fontId="24" fillId="8" borderId="0" xfId="0" applyFont="1" applyFill="1" applyAlignment="1" applyProtection="1">
      <alignment horizontal="left" vertical="top" indent="1"/>
      <protection locked="0"/>
    </xf>
    <xf numFmtId="0" fontId="23" fillId="8" borderId="0" xfId="0" applyFont="1" applyFill="1" applyAlignment="1" applyProtection="1">
      <alignment horizontal="center" vertical="top"/>
      <protection locked="0"/>
    </xf>
    <xf numFmtId="0" fontId="24" fillId="9" borderId="0" xfId="0" applyFont="1" applyFill="1" applyAlignment="1">
      <alignment horizontal="left" vertical="top" indent="1"/>
    </xf>
    <xf numFmtId="0" fontId="23" fillId="10" borderId="0" xfId="0" quotePrefix="1" applyFont="1" applyFill="1" applyAlignment="1">
      <alignment horizontal="center" vertical="center"/>
    </xf>
    <xf numFmtId="0" fontId="23" fillId="9" borderId="0" xfId="0" applyFont="1" applyFill="1" applyAlignment="1">
      <alignment horizontal="center" vertical="top"/>
    </xf>
    <xf numFmtId="0" fontId="15" fillId="7" borderId="0" xfId="0" applyFont="1" applyFill="1" applyAlignment="1">
      <alignment horizontal="right"/>
    </xf>
    <xf numFmtId="0" fontId="13" fillId="9" borderId="0" xfId="0" quotePrefix="1" applyFont="1" applyFill="1" applyProtection="1">
      <protection locked="0"/>
    </xf>
    <xf numFmtId="166" fontId="13" fillId="9" borderId="0" xfId="0" quotePrefix="1" applyNumberFormat="1" applyFont="1" applyFill="1" applyAlignment="1" applyProtection="1">
      <alignment horizontal="left"/>
      <protection locked="0"/>
    </xf>
    <xf numFmtId="0" fontId="13" fillId="8" borderId="0" xfId="0" applyFont="1" applyFill="1" applyProtection="1">
      <protection locked="0"/>
    </xf>
    <xf numFmtId="0" fontId="13" fillId="9" borderId="0" xfId="0" applyFont="1" applyFill="1" applyAlignment="1">
      <alignment horizontal="left"/>
    </xf>
    <xf numFmtId="0" fontId="13" fillId="8" borderId="0" xfId="0" applyFont="1" applyFill="1" applyAlignment="1" applyProtection="1">
      <alignment horizontal="left"/>
      <protection locked="0"/>
    </xf>
    <xf numFmtId="49" fontId="6" fillId="2" borderId="0" xfId="1" applyAlignment="1">
      <alignment horizontal="center" vertical="center"/>
    </xf>
    <xf numFmtId="0" fontId="6" fillId="3" borderId="0" xfId="2">
      <alignment vertical="center"/>
    </xf>
    <xf numFmtId="0" fontId="9" fillId="5" borderId="0" xfId="2" applyFont="1" applyFill="1" applyAlignment="1">
      <alignment horizontal="justify" vertical="center" wrapText="1"/>
    </xf>
    <xf numFmtId="49" fontId="11" fillId="2" borderId="0" xfId="1" applyFont="1" applyAlignment="1">
      <alignment horizontal="center" vertical="center"/>
    </xf>
    <xf numFmtId="0" fontId="13" fillId="8" borderId="2" xfId="0" applyFont="1" applyFill="1" applyBorder="1" applyAlignment="1" applyProtection="1">
      <alignment horizontal="left"/>
      <protection locked="0"/>
    </xf>
    <xf numFmtId="0" fontId="13" fillId="8" borderId="3" xfId="0" applyFont="1" applyFill="1" applyBorder="1" applyAlignment="1" applyProtection="1">
      <alignment horizontal="left"/>
      <protection locked="0"/>
    </xf>
    <xf numFmtId="0" fontId="13" fillId="8" borderId="4" xfId="0" applyFont="1" applyFill="1" applyBorder="1" applyAlignment="1" applyProtection="1">
      <alignment horizontal="left"/>
      <protection locked="0"/>
    </xf>
    <xf numFmtId="0" fontId="15" fillId="7" borderId="0" xfId="0" applyFont="1" applyFill="1" applyAlignment="1">
      <alignment horizontal="right" vertical="center"/>
    </xf>
    <xf numFmtId="0" fontId="16" fillId="8" borderId="0" xfId="0" applyFont="1" applyFill="1" applyAlignment="1" applyProtection="1">
      <alignment vertical="center"/>
      <protection locked="0"/>
    </xf>
    <xf numFmtId="0" fontId="14" fillId="7" borderId="0" xfId="0" quotePrefix="1" applyFont="1" applyFill="1" applyAlignment="1">
      <alignment horizontal="right" vertical="center"/>
    </xf>
    <xf numFmtId="0" fontId="14" fillId="7" borderId="0" xfId="0" applyFont="1" applyFill="1" applyAlignment="1">
      <alignment horizontal="right" vertical="center"/>
    </xf>
    <xf numFmtId="165" fontId="16" fillId="9" borderId="0" xfId="0" applyNumberFormat="1" applyFont="1" applyFill="1" applyAlignment="1">
      <alignment horizontal="left" vertical="center" wrapText="1"/>
    </xf>
    <xf numFmtId="0" fontId="0" fillId="19" borderId="254" xfId="0" quotePrefix="1" applyFill="1" applyBorder="1" applyAlignment="1">
      <alignment vertical="center" wrapText="1"/>
    </xf>
    <xf numFmtId="0" fontId="0" fillId="19" borderId="147" xfId="0" quotePrefix="1" applyFill="1" applyBorder="1" applyAlignment="1">
      <alignment vertical="center" wrapText="1"/>
    </xf>
    <xf numFmtId="0" fontId="98" fillId="61" borderId="25" xfId="0" applyFont="1" applyFill="1" applyBorder="1" applyAlignment="1" applyProtection="1">
      <alignment horizontal="center" vertical="center"/>
      <protection locked="0"/>
    </xf>
    <xf numFmtId="0" fontId="98" fillId="61" borderId="185" xfId="0" applyFont="1" applyFill="1" applyBorder="1" applyAlignment="1" applyProtection="1">
      <alignment horizontal="center" vertical="center"/>
      <protection locked="0"/>
    </xf>
    <xf numFmtId="0" fontId="0" fillId="0" borderId="0" xfId="0"/>
    <xf numFmtId="0" fontId="4" fillId="26" borderId="60" xfId="0" applyFont="1" applyFill="1" applyBorder="1" applyAlignment="1">
      <alignment horizontal="center" vertical="top"/>
    </xf>
    <xf numFmtId="0" fontId="4" fillId="26" borderId="0" xfId="0" applyFont="1" applyFill="1" applyAlignment="1">
      <alignment horizontal="center" vertical="top"/>
    </xf>
    <xf numFmtId="0" fontId="31" fillId="0" borderId="154" xfId="0" applyFont="1" applyBorder="1"/>
    <xf numFmtId="0" fontId="31" fillId="0" borderId="0" xfId="0" applyFont="1"/>
    <xf numFmtId="0" fontId="13" fillId="55" borderId="24" xfId="0" applyFont="1" applyFill="1" applyBorder="1" applyAlignment="1">
      <alignment horizontal="left" vertical="top" wrapText="1"/>
    </xf>
    <xf numFmtId="0" fontId="13" fillId="55" borderId="28" xfId="0" applyFont="1" applyFill="1" applyBorder="1" applyAlignment="1">
      <alignment horizontal="left" vertical="top" wrapText="1"/>
    </xf>
    <xf numFmtId="0" fontId="64" fillId="9" borderId="40" xfId="0" applyFont="1" applyFill="1" applyBorder="1" applyAlignment="1">
      <alignment horizontal="center"/>
    </xf>
    <xf numFmtId="0" fontId="33" fillId="21" borderId="39" xfId="0" applyFont="1" applyFill="1" applyBorder="1" applyAlignment="1">
      <alignment horizontal="center"/>
    </xf>
    <xf numFmtId="0" fontId="33" fillId="21" borderId="40" xfId="0" applyFont="1" applyFill="1" applyBorder="1" applyAlignment="1">
      <alignment horizontal="center"/>
    </xf>
    <xf numFmtId="0" fontId="4" fillId="26" borderId="39" xfId="0" applyFont="1" applyFill="1" applyBorder="1" applyAlignment="1">
      <alignment horizontal="center"/>
    </xf>
    <xf numFmtId="0" fontId="4" fillId="26" borderId="40" xfId="0" applyFont="1" applyFill="1" applyBorder="1" applyAlignment="1">
      <alignment horizontal="center"/>
    </xf>
    <xf numFmtId="0" fontId="4" fillId="26" borderId="41" xfId="0" applyFont="1" applyFill="1" applyBorder="1" applyAlignment="1">
      <alignment horizontal="center"/>
    </xf>
    <xf numFmtId="0" fontId="33" fillId="47" borderId="62" xfId="0" applyFont="1" applyFill="1" applyBorder="1" applyAlignment="1">
      <alignment horizontal="center"/>
    </xf>
    <xf numFmtId="0" fontId="33" fillId="47" borderId="93" xfId="0" applyFont="1" applyFill="1" applyBorder="1" applyAlignment="1">
      <alignment horizontal="center"/>
    </xf>
    <xf numFmtId="0" fontId="33" fillId="47" borderId="150" xfId="0" applyFont="1" applyFill="1" applyBorder="1" applyAlignment="1">
      <alignment horizontal="center"/>
    </xf>
    <xf numFmtId="0" fontId="33" fillId="40" borderId="0" xfId="0" applyFont="1" applyFill="1" applyAlignment="1">
      <alignment horizontal="right" vertical="center" wrapText="1"/>
    </xf>
    <xf numFmtId="0" fontId="46" fillId="43" borderId="117" xfId="0" applyFont="1" applyFill="1" applyBorder="1" applyAlignment="1">
      <alignment horizontal="right" vertical="center" wrapText="1"/>
    </xf>
    <xf numFmtId="0" fontId="46" fillId="43" borderId="122" xfId="0" applyFont="1" applyFill="1" applyBorder="1" applyAlignment="1">
      <alignment horizontal="right" vertical="center" wrapText="1"/>
    </xf>
    <xf numFmtId="0" fontId="46" fillId="43" borderId="127" xfId="0" applyFont="1" applyFill="1" applyBorder="1" applyAlignment="1">
      <alignment horizontal="right" vertical="center" wrapText="1"/>
    </xf>
    <xf numFmtId="0" fontId="46" fillId="43" borderId="104" xfId="0" applyFont="1" applyFill="1" applyBorder="1" applyAlignment="1">
      <alignment horizontal="right" vertical="center" wrapText="1"/>
    </xf>
    <xf numFmtId="0" fontId="46" fillId="44" borderId="104" xfId="0" applyFont="1" applyFill="1" applyBorder="1" applyAlignment="1">
      <alignment horizontal="right" vertical="center" wrapText="1"/>
    </xf>
    <xf numFmtId="0" fontId="46" fillId="44" borderId="0" xfId="0" applyFont="1" applyFill="1" applyAlignment="1">
      <alignment horizontal="right" vertical="center" wrapText="1"/>
    </xf>
    <xf numFmtId="0" fontId="46" fillId="46" borderId="0" xfId="0" applyFont="1" applyFill="1" applyAlignment="1">
      <alignment horizontal="right" vertical="center"/>
    </xf>
    <xf numFmtId="0" fontId="46" fillId="46" borderId="104" xfId="0" applyFont="1" applyFill="1" applyBorder="1" applyAlignment="1">
      <alignment horizontal="right" vertical="center"/>
    </xf>
    <xf numFmtId="0" fontId="46" fillId="43" borderId="109" xfId="0" applyFont="1" applyFill="1" applyBorder="1" applyAlignment="1">
      <alignment horizontal="right" vertical="center" wrapText="1"/>
    </xf>
    <xf numFmtId="0" fontId="46" fillId="43" borderId="113" xfId="0" applyFont="1" applyFill="1" applyBorder="1" applyAlignment="1">
      <alignment horizontal="right" vertical="center" wrapText="1"/>
    </xf>
    <xf numFmtId="0" fontId="46" fillId="25" borderId="0" xfId="0" applyFont="1" applyFill="1" applyAlignment="1">
      <alignment horizontal="right" vertical="center" wrapText="1"/>
    </xf>
    <xf numFmtId="0" fontId="49" fillId="40" borderId="0" xfId="0" applyFont="1" applyFill="1" applyAlignment="1">
      <alignment horizontal="right" vertical="center" wrapText="1"/>
    </xf>
    <xf numFmtId="0" fontId="0" fillId="4" borderId="62" xfId="0" applyFill="1" applyBorder="1" applyAlignment="1">
      <alignment vertical="center"/>
    </xf>
    <xf numFmtId="0" fontId="0" fillId="4" borderId="93" xfId="0" applyFill="1" applyBorder="1" applyAlignment="1">
      <alignment vertical="center"/>
    </xf>
    <xf numFmtId="0" fontId="0" fillId="4" borderId="96" xfId="0" applyFill="1" applyBorder="1" applyAlignment="1">
      <alignment vertical="center"/>
    </xf>
    <xf numFmtId="0" fontId="0" fillId="4" borderId="98" xfId="0" applyFill="1" applyBorder="1" applyAlignment="1">
      <alignment vertical="center"/>
    </xf>
    <xf numFmtId="0" fontId="49" fillId="40" borderId="104" xfId="0" applyFont="1" applyFill="1" applyBorder="1" applyAlignment="1">
      <alignment horizontal="right" vertical="center" wrapText="1"/>
    </xf>
    <xf numFmtId="0" fontId="31" fillId="52" borderId="201" xfId="0" applyFont="1" applyFill="1" applyBorder="1" applyAlignment="1">
      <alignment horizontal="left" vertical="center" indent="4"/>
    </xf>
    <xf numFmtId="0" fontId="31" fillId="52" borderId="11" xfId="0" applyFont="1" applyFill="1" applyBorder="1" applyAlignment="1">
      <alignment horizontal="left" vertical="center" indent="4"/>
    </xf>
    <xf numFmtId="0" fontId="0" fillId="0" borderId="181" xfId="0" applyBorder="1" applyAlignment="1">
      <alignment horizontal="right" vertical="center" wrapText="1"/>
    </xf>
    <xf numFmtId="0" fontId="0" fillId="0" borderId="104" xfId="0" applyBorder="1" applyAlignment="1">
      <alignment horizontal="right" vertical="center" wrapText="1"/>
    </xf>
    <xf numFmtId="0" fontId="0" fillId="0" borderId="168" xfId="0" applyBorder="1" applyAlignment="1">
      <alignment horizontal="right" vertical="center"/>
    </xf>
    <xf numFmtId="0" fontId="0" fillId="0" borderId="169" xfId="0" applyBorder="1" applyAlignment="1">
      <alignment horizontal="right" vertical="center"/>
    </xf>
    <xf numFmtId="0" fontId="0" fillId="0" borderId="170" xfId="0" applyBorder="1" applyAlignment="1">
      <alignment horizontal="right" vertical="center"/>
    </xf>
    <xf numFmtId="0" fontId="24" fillId="21" borderId="0" xfId="0" applyFont="1" applyFill="1" applyAlignment="1" applyProtection="1">
      <alignment horizontal="left" wrapText="1"/>
      <protection locked="0"/>
    </xf>
    <xf numFmtId="0" fontId="24" fillId="21" borderId="104" xfId="0" applyFont="1" applyFill="1" applyBorder="1" applyAlignment="1" applyProtection="1">
      <alignment horizontal="left" wrapText="1"/>
      <protection locked="0"/>
    </xf>
    <xf numFmtId="0" fontId="31" fillId="8" borderId="0" xfId="0" applyFont="1" applyFill="1" applyAlignment="1" applyProtection="1">
      <alignment horizontal="left" vertical="top" wrapText="1"/>
      <protection locked="0"/>
    </xf>
    <xf numFmtId="0" fontId="0" fillId="0" borderId="171" xfId="0" applyBorder="1" applyAlignment="1">
      <alignment horizontal="right" vertical="center"/>
    </xf>
    <xf numFmtId="0" fontId="0" fillId="0" borderId="172" xfId="0" applyBorder="1" applyAlignment="1">
      <alignment horizontal="right" vertical="center"/>
    </xf>
    <xf numFmtId="0" fontId="0" fillId="0" borderId="174" xfId="0" applyBorder="1" applyAlignment="1">
      <alignment horizontal="right" vertical="center"/>
    </xf>
    <xf numFmtId="0" fontId="0" fillId="0" borderId="171" xfId="0" applyBorder="1" applyAlignment="1">
      <alignment horizontal="right" vertical="center" wrapText="1"/>
    </xf>
    <xf numFmtId="0" fontId="0" fillId="0" borderId="169" xfId="0" applyBorder="1" applyAlignment="1">
      <alignment horizontal="right" vertical="center" wrapText="1"/>
    </xf>
    <xf numFmtId="0" fontId="0" fillId="0" borderId="170" xfId="0" applyBorder="1" applyAlignment="1">
      <alignment horizontal="right" vertical="center" wrapText="1"/>
    </xf>
  </cellXfs>
  <cellStyles count="37">
    <cellStyle name="_Amended" xfId="31" xr:uid="{3F7915FE-F205-4FF4-83BC-B9768C6BDA09}"/>
    <cellStyle name="_AmendedConfidential" xfId="32" xr:uid="{277F5BA5-A0A7-44CC-A90F-8B6F7C183875}"/>
    <cellStyle name="_Confidential" xfId="33" xr:uid="{9269F049-3D79-4491-A15D-A75416815379}"/>
    <cellStyle name="_ProtectedSOCI" xfId="34" xr:uid="{2608DAF2-5266-4C60-BACE-CF88B7EEFC60}"/>
    <cellStyle name="_YellowNUM" xfId="35" xr:uid="{1FA8F1AB-D047-485E-B212-88998CAD8454}"/>
    <cellStyle name="dms_1" xfId="4" xr:uid="{0276B37A-FA3F-4577-B6F4-0AA2AB4F130F}"/>
    <cellStyle name="dms_2" xfId="5" xr:uid="{943588B2-1949-46EE-8C3E-B0661713B768}"/>
    <cellStyle name="dms_3" xfId="6" xr:uid="{D5C3825E-C25A-4DBF-9A56-B20891222383}"/>
    <cellStyle name="dms_4" xfId="7" xr:uid="{9119AAA7-6D4B-418B-ADD0-A7223B2361E6}"/>
    <cellStyle name="dms_5" xfId="8" xr:uid="{36F3AC00-A3BF-4DB5-8DE2-F8679F24D0E7}"/>
    <cellStyle name="dms_BFill" xfId="22" xr:uid="{3FCE6A9C-1A75-41D6-9D2A-AEA9B999280E}"/>
    <cellStyle name="dms_BH" xfId="16" xr:uid="{E4C2A034-44A5-4A59-B5C4-B5EB3F3F0DF1}"/>
    <cellStyle name="dms_BY1" xfId="17" xr:uid="{B1431237-9740-46A2-8A4D-7ED7E5EAE4EC}"/>
    <cellStyle name="dms_BY2" xfId="18" xr:uid="{B801C438-6110-4B79-9E66-B582E895D84B}"/>
    <cellStyle name="dms_GH" xfId="19" xr:uid="{2B8E73EA-0059-422B-A06E-F2CEC52929E1}"/>
    <cellStyle name="dms_GY1" xfId="20" xr:uid="{743817E3-A60C-450E-B596-30C23E4C4F89}"/>
    <cellStyle name="dms_GY2" xfId="21" xr:uid="{C7D280BF-12B0-4433-BEFD-5F08DA3C6039}"/>
    <cellStyle name="dms_H" xfId="2" xr:uid="{2EBB1F39-9B8E-4D54-A695-1308E1544A9E}"/>
    <cellStyle name="dms_NUM" xfId="9" xr:uid="{0DCE98AF-E5C1-495F-AE2B-A65DFA8F235F}"/>
    <cellStyle name="dms_Num%" xfId="10" xr:uid="{C7C2A02F-683E-4776-B207-7FB83CA23ED5}"/>
    <cellStyle name="dms_NUM_grey" xfId="24" xr:uid="{D09E8946-18E5-431C-9A8D-8C44DE8AB8D0}"/>
    <cellStyle name="dms_NUM3d" xfId="11" xr:uid="{A1FCF1C1-D983-4B8F-99B7-9EEF637D8AB4}"/>
    <cellStyle name="dms_Row_Locked" xfId="12" xr:uid="{87999AD6-BAE2-4896-8951-17B222D5A1EA}"/>
    <cellStyle name="dms_Row1" xfId="3" xr:uid="{62637FFA-8D92-4DD9-8202-105AD5FAAC60}"/>
    <cellStyle name="dms_Row2" xfId="13" xr:uid="{EF957D95-B70E-4AD4-9974-B7149E124A7C}"/>
    <cellStyle name="dms_T1" xfId="14" xr:uid="{8EE3CE06-E17D-4D5F-B750-9AA0F83EFE31}"/>
    <cellStyle name="dms_T1 2" xfId="25" xr:uid="{C2DC7804-87EE-4849-A91F-2EDBC016B3E3}"/>
    <cellStyle name="dms_T2" xfId="15" xr:uid="{B48EA274-4DE0-480F-9F46-7F953906622A}"/>
    <cellStyle name="dms_TopHeader" xfId="1" xr:uid="{006FA65D-8041-41FA-BF7F-0CFBA3B305E5}"/>
    <cellStyle name="Hyperlink" xfId="23" builtinId="8"/>
    <cellStyle name="Hyperlink 2" xfId="30" xr:uid="{38E7E84C-E9AF-4D9E-9456-26E1E97BCABB}"/>
    <cellStyle name="Input1" xfId="29" xr:uid="{866F9F07-904C-4E2A-ACA7-D697B200C6C9}"/>
    <cellStyle name="NonInputCell" xfId="36" xr:uid="{6CC3B2B2-6C5B-4D9F-816F-D773071DFB8F}"/>
    <cellStyle name="Normal" xfId="0" builtinId="0"/>
    <cellStyle name="RIN_TB2" xfId="27" xr:uid="{D16C611C-554B-44AB-85F9-7F8610CA80A0}"/>
    <cellStyle name="RIN_TB2 2" xfId="28" xr:uid="{2A5118C0-B9FC-4AF2-A3B4-D738F1C05E8F}"/>
    <cellStyle name="RIN_TB3" xfId="26" xr:uid="{F08A518B-C923-4A61-9A3C-C500172DDB85}"/>
  </cellStyles>
  <dxfs count="53">
    <dxf>
      <fill>
        <patternFill>
          <bgColor rgb="FFFFFF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0000"/>
      </font>
    </dxf>
    <dxf>
      <fill>
        <patternFill>
          <bgColor rgb="FFFFFF00"/>
        </patternFill>
      </fill>
    </dxf>
    <dxf>
      <font>
        <b/>
        <i val="0"/>
        <color rgb="FFFF0000"/>
      </font>
    </dxf>
    <dxf>
      <font>
        <b/>
        <i val="0"/>
        <color theme="5"/>
      </font>
    </dxf>
    <dxf>
      <font>
        <b/>
        <i val="0"/>
        <color rgb="FFFF0000"/>
      </font>
    </dxf>
    <dxf>
      <font>
        <b/>
        <i val="0"/>
        <color rgb="FFFF0000"/>
      </font>
      <fill>
        <patternFill patternType="solid">
          <bgColor theme="0" tint="-0.24994659260841701"/>
        </patternFill>
      </fill>
    </dxf>
    <dxf>
      <font>
        <b/>
        <i val="0"/>
        <color rgb="FFFF0000"/>
      </font>
      <border>
        <vertical/>
        <horizontal/>
      </border>
    </dxf>
    <dxf>
      <font>
        <b/>
        <i val="0"/>
        <color rgb="FFFF0000"/>
      </font>
    </dxf>
    <dxf>
      <fill>
        <patternFill>
          <bgColor theme="6" tint="0.59996337778862885"/>
        </patternFill>
      </fill>
    </dxf>
    <dxf>
      <fill>
        <patternFill>
          <bgColor rgb="FFFFFF99"/>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1" defaultTableStyle="TableStyleMedium2" defaultPivotStyle="PivotStyleLight16">
    <tableStyle name="Invisible" pivot="0" table="0" count="0" xr9:uid="{AA66B5B0-CA12-4956-BBD5-35F8B922BB6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7" Type="http://schemas.openxmlformats.org/officeDocument/2006/relationships/image" Target="../media/image5.png"/><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image" Target="../media/image4.png"/><Relationship Id="rId5" Type="http://schemas.openxmlformats.org/officeDocument/2006/relationships/hyperlink" Target="#Instructions!A1"/><Relationship Id="rId4" Type="http://schemas.openxmlformats.org/officeDocument/2006/relationships/hyperlink" Target="#Contents!A1"/></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 Id="rId4" Type="http://schemas.openxmlformats.org/officeDocument/2006/relationships/image" Target="../media/image6.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 Id="rId4" Type="http://schemas.openxmlformats.org/officeDocument/2006/relationships/image" Target="../media/image6.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 Id="rId4" Type="http://schemas.openxmlformats.org/officeDocument/2006/relationships/image" Target="../media/image6.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 Id="rId4" Type="http://schemas.openxmlformats.org/officeDocument/2006/relationships/image" Target="../media/image6.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82923</xdr:colOff>
      <xdr:row>0</xdr:row>
      <xdr:rowOff>124946</xdr:rowOff>
    </xdr:from>
    <xdr:ext cx="4116481" cy="984436"/>
    <xdr:pic>
      <xdr:nvPicPr>
        <xdr:cNvPr id="2" name="Picture 1">
          <a:extLst>
            <a:ext uri="{FF2B5EF4-FFF2-40B4-BE49-F238E27FC236}">
              <a16:creationId xmlns:a16="http://schemas.microsoft.com/office/drawing/2014/main" id="{E458CE9D-0426-4104-8C35-C4D8F2D95A12}"/>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11723" y="124946"/>
          <a:ext cx="4116481" cy="984436"/>
        </a:xfrm>
        <a:prstGeom prst="rect">
          <a:avLst/>
        </a:prstGeom>
        <a:noFill/>
        <a:ln w="9525">
          <a:noFill/>
          <a:miter lim="800000"/>
          <a:headEnd/>
          <a:tailEnd/>
        </a:ln>
      </xdr:spPr>
    </xdr:pic>
    <xdr:clientData/>
  </xdr:oneCellAnchor>
  <xdr:oneCellAnchor>
    <xdr:from>
      <xdr:col>3</xdr:col>
      <xdr:colOff>424702</xdr:colOff>
      <xdr:row>20</xdr:row>
      <xdr:rowOff>1328459</xdr:rowOff>
    </xdr:from>
    <xdr:ext cx="3126441" cy="386041"/>
    <xdr:pic>
      <xdr:nvPicPr>
        <xdr:cNvPr id="3" name="Picture 2">
          <a:extLst>
            <a:ext uri="{FF2B5EF4-FFF2-40B4-BE49-F238E27FC236}">
              <a16:creationId xmlns:a16="http://schemas.microsoft.com/office/drawing/2014/main" id="{4861E12E-9BCD-40AA-AFA7-85A307E10F63}"/>
            </a:ext>
          </a:extLst>
        </xdr:cNvPr>
        <xdr:cNvPicPr>
          <a:picLocks noChangeAspect="1"/>
        </xdr:cNvPicPr>
      </xdr:nvPicPr>
      <xdr:blipFill>
        <a:blip xmlns:r="http://schemas.openxmlformats.org/officeDocument/2006/relationships" r:embed="rId2"/>
        <a:stretch>
          <a:fillRect/>
        </a:stretch>
      </xdr:blipFill>
      <xdr:spPr>
        <a:xfrm>
          <a:off x="2253502" y="4004984"/>
          <a:ext cx="3126441" cy="386041"/>
        </a:xfrm>
        <a:prstGeom prst="rect">
          <a:avLst/>
        </a:prstGeom>
      </xdr:spPr>
    </xdr:pic>
    <xdr:clientData/>
  </xdr:oneCellAnchor>
  <xdr:twoCellAnchor>
    <xdr:from>
      <xdr:col>5</xdr:col>
      <xdr:colOff>190501</xdr:colOff>
      <xdr:row>1</xdr:row>
      <xdr:rowOff>100853</xdr:rowOff>
    </xdr:from>
    <xdr:to>
      <xdr:col>5</xdr:col>
      <xdr:colOff>1176619</xdr:colOff>
      <xdr:row>3</xdr:row>
      <xdr:rowOff>448236</xdr:rowOff>
    </xdr:to>
    <xdr:grpSp>
      <xdr:nvGrpSpPr>
        <xdr:cNvPr id="4" name="Group 3">
          <a:extLst>
            <a:ext uri="{FF2B5EF4-FFF2-40B4-BE49-F238E27FC236}">
              <a16:creationId xmlns:a16="http://schemas.microsoft.com/office/drawing/2014/main" id="{C66AAD16-86F7-42AE-A069-899DD7D9772A}"/>
            </a:ext>
          </a:extLst>
        </xdr:cNvPr>
        <xdr:cNvGrpSpPr/>
      </xdr:nvGrpSpPr>
      <xdr:grpSpPr>
        <a:xfrm>
          <a:off x="10829926" y="1396253"/>
          <a:ext cx="986118" cy="1223683"/>
          <a:chOff x="216276" y="911359"/>
          <a:chExt cx="1160768" cy="1251297"/>
        </a:xfrm>
      </xdr:grpSpPr>
      <xdr:grpSp>
        <xdr:nvGrpSpPr>
          <xdr:cNvPr id="5" name="Group 4">
            <a:extLst>
              <a:ext uri="{FF2B5EF4-FFF2-40B4-BE49-F238E27FC236}">
                <a16:creationId xmlns:a16="http://schemas.microsoft.com/office/drawing/2014/main" id="{11FB933F-48BE-42BD-BD60-840124610B43}"/>
              </a:ext>
            </a:extLst>
          </xdr:cNvPr>
          <xdr:cNvGrpSpPr>
            <a:grpSpLocks/>
          </xdr:cNvGrpSpPr>
        </xdr:nvGrpSpPr>
        <xdr:grpSpPr bwMode="auto">
          <a:xfrm>
            <a:off x="216276" y="911359"/>
            <a:ext cx="1160768" cy="1251297"/>
            <a:chOff x="64" y="0"/>
            <a:chExt cx="78" cy="103"/>
          </a:xfrm>
        </xdr:grpSpPr>
        <xdr:sp macro="" textlink="">
          <xdr:nvSpPr>
            <xdr:cNvPr id="8" name="Rectangle 3">
              <a:extLst>
                <a:ext uri="{FF2B5EF4-FFF2-40B4-BE49-F238E27FC236}">
                  <a16:creationId xmlns:a16="http://schemas.microsoft.com/office/drawing/2014/main" id="{1C649F75-9418-4872-9A00-E41478CCA796}"/>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9" name="Picture 4" descr="item">
              <a:extLst>
                <a:ext uri="{FF2B5EF4-FFF2-40B4-BE49-F238E27FC236}">
                  <a16:creationId xmlns:a16="http://schemas.microsoft.com/office/drawing/2014/main" id="{AB384005-665F-49D3-BF8A-0C03EBAB844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6" name="AutoShape 5">
            <a:hlinkClick xmlns:r="http://schemas.openxmlformats.org/officeDocument/2006/relationships" r:id="rId4"/>
            <a:extLst>
              <a:ext uri="{FF2B5EF4-FFF2-40B4-BE49-F238E27FC236}">
                <a16:creationId xmlns:a16="http://schemas.microsoft.com/office/drawing/2014/main" id="{D6E0FEAE-6981-46F2-B6DC-28B76AEB0F7C}"/>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7" name="AutoShape 5">
            <a:hlinkClick xmlns:r="http://schemas.openxmlformats.org/officeDocument/2006/relationships" r:id="rId5"/>
            <a:extLst>
              <a:ext uri="{FF2B5EF4-FFF2-40B4-BE49-F238E27FC236}">
                <a16:creationId xmlns:a16="http://schemas.microsoft.com/office/drawing/2014/main" id="{06A9A869-DF10-466E-BC6B-328C0B12B4F6}"/>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editAs="oneCell">
    <xdr:from>
      <xdr:col>3</xdr:col>
      <xdr:colOff>2886075</xdr:colOff>
      <xdr:row>7</xdr:row>
      <xdr:rowOff>411163</xdr:rowOff>
    </xdr:from>
    <xdr:to>
      <xdr:col>4</xdr:col>
      <xdr:colOff>1111971</xdr:colOff>
      <xdr:row>7</xdr:row>
      <xdr:rowOff>1103227</xdr:rowOff>
    </xdr:to>
    <xdr:pic>
      <xdr:nvPicPr>
        <xdr:cNvPr id="12" name="Picture 11">
          <a:extLst>
            <a:ext uri="{FF2B5EF4-FFF2-40B4-BE49-F238E27FC236}">
              <a16:creationId xmlns:a16="http://schemas.microsoft.com/office/drawing/2014/main" id="{3AE433AF-D230-4517-8A39-81B14EB5342C}"/>
            </a:ext>
          </a:extLst>
        </xdr:cNvPr>
        <xdr:cNvPicPr>
          <a:picLocks noChangeAspect="1"/>
        </xdr:cNvPicPr>
      </xdr:nvPicPr>
      <xdr:blipFill>
        <a:blip xmlns:r="http://schemas.openxmlformats.org/officeDocument/2006/relationships" r:embed="rId6"/>
        <a:stretch>
          <a:fillRect/>
        </a:stretch>
      </xdr:blipFill>
      <xdr:spPr>
        <a:xfrm>
          <a:off x="8239125" y="5345113"/>
          <a:ext cx="2797896" cy="692064"/>
        </a:xfrm>
        <a:prstGeom prst="rect">
          <a:avLst/>
        </a:prstGeom>
      </xdr:spPr>
    </xdr:pic>
    <xdr:clientData/>
  </xdr:twoCellAnchor>
  <xdr:twoCellAnchor editAs="oneCell">
    <xdr:from>
      <xdr:col>3</xdr:col>
      <xdr:colOff>3114675</xdr:colOff>
      <xdr:row>25</xdr:row>
      <xdr:rowOff>415925</xdr:rowOff>
    </xdr:from>
    <xdr:to>
      <xdr:col>4</xdr:col>
      <xdr:colOff>1175491</xdr:colOff>
      <xdr:row>25</xdr:row>
      <xdr:rowOff>1307989</xdr:rowOff>
    </xdr:to>
    <xdr:pic>
      <xdr:nvPicPr>
        <xdr:cNvPr id="13" name="Picture 12">
          <a:extLst>
            <a:ext uri="{FF2B5EF4-FFF2-40B4-BE49-F238E27FC236}">
              <a16:creationId xmlns:a16="http://schemas.microsoft.com/office/drawing/2014/main" id="{32EB40DA-589C-4681-81E0-6A3FCC73B616}"/>
            </a:ext>
          </a:extLst>
        </xdr:cNvPr>
        <xdr:cNvPicPr>
          <a:picLocks noChangeAspect="1"/>
        </xdr:cNvPicPr>
      </xdr:nvPicPr>
      <xdr:blipFill>
        <a:blip xmlns:r="http://schemas.openxmlformats.org/officeDocument/2006/relationships" r:embed="rId7"/>
        <a:stretch>
          <a:fillRect/>
        </a:stretch>
      </xdr:blipFill>
      <xdr:spPr>
        <a:xfrm>
          <a:off x="8347075" y="18926175"/>
          <a:ext cx="2531216" cy="8920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9E8114B2-72D3-4CD9-8EC1-7C5BA60BD387}"/>
            </a:ext>
          </a:extLst>
        </xdr:cNvPr>
        <xdr:cNvGrpSpPr/>
      </xdr:nvGrpSpPr>
      <xdr:grpSpPr>
        <a:xfrm>
          <a:off x="1355146" y="119061"/>
          <a:ext cx="1278297" cy="1394113"/>
          <a:chOff x="997323" y="22412"/>
          <a:chExt cx="1154206" cy="1176617"/>
        </a:xfrm>
      </xdr:grpSpPr>
      <xdr:sp macro="" textlink="">
        <xdr:nvSpPr>
          <xdr:cNvPr id="3" name="Rectangle 3">
            <a:extLst>
              <a:ext uri="{FF2B5EF4-FFF2-40B4-BE49-F238E27FC236}">
                <a16:creationId xmlns:a16="http://schemas.microsoft.com/office/drawing/2014/main" id="{0250FA74-5569-4D16-97FF-FF9B2E223463}"/>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C2586078-75D1-49D8-BFC3-1C193B567B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988E4321-F09F-4B9B-BC9B-FA55FF66F2D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A07F5B1E-0B23-4798-BE14-43C7C5CE1C0D}"/>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73019</xdr:colOff>
      <xdr:row>0</xdr:row>
      <xdr:rowOff>31089</xdr:rowOff>
    </xdr:from>
    <xdr:to>
      <xdr:col>0</xdr:col>
      <xdr:colOff>1036724</xdr:colOff>
      <xdr:row>3</xdr:row>
      <xdr:rowOff>188661</xdr:rowOff>
    </xdr:to>
    <xdr:grpSp>
      <xdr:nvGrpSpPr>
        <xdr:cNvPr id="2" name="Group 1">
          <a:extLst>
            <a:ext uri="{FF2B5EF4-FFF2-40B4-BE49-F238E27FC236}">
              <a16:creationId xmlns:a16="http://schemas.microsoft.com/office/drawing/2014/main" id="{37433C18-86BD-40CE-BCB8-48EAFCFAF427}"/>
            </a:ext>
          </a:extLst>
        </xdr:cNvPr>
        <xdr:cNvGrpSpPr/>
      </xdr:nvGrpSpPr>
      <xdr:grpSpPr>
        <a:xfrm>
          <a:off x="73019" y="31089"/>
          <a:ext cx="963705" cy="1300572"/>
          <a:chOff x="119108" y="46452"/>
          <a:chExt cx="963705" cy="1189959"/>
        </a:xfrm>
      </xdr:grpSpPr>
      <xdr:grpSp>
        <xdr:nvGrpSpPr>
          <xdr:cNvPr id="3" name="Group 2">
            <a:extLst>
              <a:ext uri="{FF2B5EF4-FFF2-40B4-BE49-F238E27FC236}">
                <a16:creationId xmlns:a16="http://schemas.microsoft.com/office/drawing/2014/main" id="{1E3C39B0-767C-49AF-92DA-DE5CAD5B42E4}"/>
              </a:ext>
            </a:extLst>
          </xdr:cNvPr>
          <xdr:cNvGrpSpPr>
            <a:grpSpLocks/>
          </xdr:cNvGrpSpPr>
        </xdr:nvGrpSpPr>
        <xdr:grpSpPr bwMode="auto">
          <a:xfrm>
            <a:off x="119108" y="46452"/>
            <a:ext cx="963705" cy="1189959"/>
            <a:chOff x="64" y="0"/>
            <a:chExt cx="78" cy="119"/>
          </a:xfrm>
        </xdr:grpSpPr>
        <xdr:sp macro="" textlink="">
          <xdr:nvSpPr>
            <xdr:cNvPr id="6" name="Rectangle 3">
              <a:extLst>
                <a:ext uri="{FF2B5EF4-FFF2-40B4-BE49-F238E27FC236}">
                  <a16:creationId xmlns:a16="http://schemas.microsoft.com/office/drawing/2014/main" id="{5565E72E-50AB-4246-B2B1-2E2E298897D3}"/>
                </a:ext>
              </a:extLst>
            </xdr:cNvPr>
            <xdr:cNvSpPr>
              <a:spLocks noChangeArrowheads="1"/>
            </xdr:cNvSpPr>
          </xdr:nvSpPr>
          <xdr:spPr bwMode="auto">
            <a:xfrm>
              <a:off x="64" y="0"/>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CCFEE781-2264-4398-9BC0-8F2F02567CC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29403632-80A0-4096-8209-268CD4D270BB}"/>
              </a:ext>
            </a:extLst>
          </xdr:cNvPr>
          <xdr:cNvSpPr>
            <a:spLocks noChangeArrowheads="1"/>
          </xdr:cNvSpPr>
        </xdr:nvSpPr>
        <xdr:spPr bwMode="auto">
          <a:xfrm>
            <a:off x="180987" y="689407"/>
            <a:ext cx="827798" cy="23433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E98C80F9-4984-4362-82F2-5C6C9CEC1564}"/>
              </a:ext>
            </a:extLst>
          </xdr:cNvPr>
          <xdr:cNvSpPr>
            <a:spLocks noChangeArrowheads="1"/>
          </xdr:cNvSpPr>
        </xdr:nvSpPr>
        <xdr:spPr bwMode="auto">
          <a:xfrm>
            <a:off x="191194" y="956173"/>
            <a:ext cx="813539" cy="23410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editAs="oneCell">
    <xdr:from>
      <xdr:col>6</xdr:col>
      <xdr:colOff>0</xdr:colOff>
      <xdr:row>0</xdr:row>
      <xdr:rowOff>0</xdr:rowOff>
    </xdr:from>
    <xdr:to>
      <xdr:col>11</xdr:col>
      <xdr:colOff>53240</xdr:colOff>
      <xdr:row>2</xdr:row>
      <xdr:rowOff>361866</xdr:rowOff>
    </xdr:to>
    <xdr:pic>
      <xdr:nvPicPr>
        <xdr:cNvPr id="8" name="Picture 7">
          <a:extLst>
            <a:ext uri="{FF2B5EF4-FFF2-40B4-BE49-F238E27FC236}">
              <a16:creationId xmlns:a16="http://schemas.microsoft.com/office/drawing/2014/main" id="{D63DC3B5-8612-4966-8F89-28B91AF039EC}"/>
            </a:ext>
          </a:extLst>
        </xdr:cNvPr>
        <xdr:cNvPicPr>
          <a:picLocks noChangeAspect="1"/>
        </xdr:cNvPicPr>
      </xdr:nvPicPr>
      <xdr:blipFill>
        <a:blip xmlns:r="http://schemas.openxmlformats.org/officeDocument/2006/relationships" r:embed="rId4"/>
        <a:stretch>
          <a:fillRect/>
        </a:stretch>
      </xdr:blipFill>
      <xdr:spPr>
        <a:xfrm>
          <a:off x="12166600" y="0"/>
          <a:ext cx="6752491" cy="112386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145677</xdr:colOff>
      <xdr:row>0</xdr:row>
      <xdr:rowOff>78440</xdr:rowOff>
    </xdr:from>
    <xdr:to>
      <xdr:col>0</xdr:col>
      <xdr:colOff>1109382</xdr:colOff>
      <xdr:row>4</xdr:row>
      <xdr:rowOff>67924</xdr:rowOff>
    </xdr:to>
    <xdr:grpSp>
      <xdr:nvGrpSpPr>
        <xdr:cNvPr id="2" name="Group 1">
          <a:extLst>
            <a:ext uri="{FF2B5EF4-FFF2-40B4-BE49-F238E27FC236}">
              <a16:creationId xmlns:a16="http://schemas.microsoft.com/office/drawing/2014/main" id="{63D0CEE1-B2F2-4B41-9FE0-62A71F912301}"/>
            </a:ext>
          </a:extLst>
        </xdr:cNvPr>
        <xdr:cNvGrpSpPr/>
      </xdr:nvGrpSpPr>
      <xdr:grpSpPr>
        <a:xfrm>
          <a:off x="145677" y="78440"/>
          <a:ext cx="963705" cy="1513484"/>
          <a:chOff x="119108" y="46452"/>
          <a:chExt cx="963705" cy="1189959"/>
        </a:xfrm>
      </xdr:grpSpPr>
      <xdr:grpSp>
        <xdr:nvGrpSpPr>
          <xdr:cNvPr id="3" name="Group 2">
            <a:extLst>
              <a:ext uri="{FF2B5EF4-FFF2-40B4-BE49-F238E27FC236}">
                <a16:creationId xmlns:a16="http://schemas.microsoft.com/office/drawing/2014/main" id="{0AA4FE1D-C5DD-4E7B-AF13-213AFCF4B224}"/>
              </a:ext>
            </a:extLst>
          </xdr:cNvPr>
          <xdr:cNvGrpSpPr>
            <a:grpSpLocks/>
          </xdr:cNvGrpSpPr>
        </xdr:nvGrpSpPr>
        <xdr:grpSpPr bwMode="auto">
          <a:xfrm>
            <a:off x="119108" y="46452"/>
            <a:ext cx="963705" cy="1189959"/>
            <a:chOff x="64" y="0"/>
            <a:chExt cx="78" cy="119"/>
          </a:xfrm>
        </xdr:grpSpPr>
        <xdr:sp macro="" textlink="">
          <xdr:nvSpPr>
            <xdr:cNvPr id="6" name="Rectangle 3">
              <a:extLst>
                <a:ext uri="{FF2B5EF4-FFF2-40B4-BE49-F238E27FC236}">
                  <a16:creationId xmlns:a16="http://schemas.microsoft.com/office/drawing/2014/main" id="{FC20626C-41B9-46AC-A7BF-20538B60403E}"/>
                </a:ext>
              </a:extLst>
            </xdr:cNvPr>
            <xdr:cNvSpPr>
              <a:spLocks noChangeArrowheads="1"/>
            </xdr:cNvSpPr>
          </xdr:nvSpPr>
          <xdr:spPr bwMode="auto">
            <a:xfrm>
              <a:off x="64" y="0"/>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8662EB12-8659-40E9-ADF7-53D63D1A721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E862B7AC-9D0B-46D9-B159-2293BA9DC139}"/>
              </a:ext>
            </a:extLst>
          </xdr:cNvPr>
          <xdr:cNvSpPr>
            <a:spLocks noChangeArrowheads="1"/>
          </xdr:cNvSpPr>
        </xdr:nvSpPr>
        <xdr:spPr bwMode="auto">
          <a:xfrm>
            <a:off x="180987" y="689407"/>
            <a:ext cx="827798" cy="23433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5688498-1538-4720-ACEE-8A3438719C29}"/>
              </a:ext>
            </a:extLst>
          </xdr:cNvPr>
          <xdr:cNvSpPr>
            <a:spLocks noChangeArrowheads="1"/>
          </xdr:cNvSpPr>
        </xdr:nvSpPr>
        <xdr:spPr bwMode="auto">
          <a:xfrm>
            <a:off x="191194" y="956173"/>
            <a:ext cx="813539" cy="23410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editAs="oneCell">
    <xdr:from>
      <xdr:col>6</xdr:col>
      <xdr:colOff>0</xdr:colOff>
      <xdr:row>0</xdr:row>
      <xdr:rowOff>0</xdr:rowOff>
    </xdr:from>
    <xdr:to>
      <xdr:col>11</xdr:col>
      <xdr:colOff>53240</xdr:colOff>
      <xdr:row>2</xdr:row>
      <xdr:rowOff>361866</xdr:rowOff>
    </xdr:to>
    <xdr:pic>
      <xdr:nvPicPr>
        <xdr:cNvPr id="8" name="Picture 7">
          <a:extLst>
            <a:ext uri="{FF2B5EF4-FFF2-40B4-BE49-F238E27FC236}">
              <a16:creationId xmlns:a16="http://schemas.microsoft.com/office/drawing/2014/main" id="{B5D4389E-FE31-4857-A705-9DA4BAF3C5A4}"/>
            </a:ext>
          </a:extLst>
        </xdr:cNvPr>
        <xdr:cNvPicPr>
          <a:picLocks noChangeAspect="1"/>
        </xdr:cNvPicPr>
      </xdr:nvPicPr>
      <xdr:blipFill>
        <a:blip xmlns:r="http://schemas.openxmlformats.org/officeDocument/2006/relationships" r:embed="rId4"/>
        <a:stretch>
          <a:fillRect/>
        </a:stretch>
      </xdr:blipFill>
      <xdr:spPr>
        <a:xfrm>
          <a:off x="12331700" y="0"/>
          <a:ext cx="6752491" cy="112386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33618</xdr:colOff>
      <xdr:row>0</xdr:row>
      <xdr:rowOff>0</xdr:rowOff>
    </xdr:from>
    <xdr:to>
      <xdr:col>0</xdr:col>
      <xdr:colOff>1194386</xdr:colOff>
      <xdr:row>3</xdr:row>
      <xdr:rowOff>301504</xdr:rowOff>
    </xdr:to>
    <xdr:grpSp>
      <xdr:nvGrpSpPr>
        <xdr:cNvPr id="2" name="Group 1">
          <a:extLst>
            <a:ext uri="{FF2B5EF4-FFF2-40B4-BE49-F238E27FC236}">
              <a16:creationId xmlns:a16="http://schemas.microsoft.com/office/drawing/2014/main" id="{38F775B0-6773-49EC-879B-8A4E627D86E9}"/>
            </a:ext>
          </a:extLst>
        </xdr:cNvPr>
        <xdr:cNvGrpSpPr/>
      </xdr:nvGrpSpPr>
      <xdr:grpSpPr>
        <a:xfrm>
          <a:off x="33618" y="0"/>
          <a:ext cx="1160768" cy="1444504"/>
          <a:chOff x="216276" y="911359"/>
          <a:chExt cx="1160768" cy="1251297"/>
        </a:xfrm>
      </xdr:grpSpPr>
      <xdr:grpSp>
        <xdr:nvGrpSpPr>
          <xdr:cNvPr id="3" name="Group 2">
            <a:extLst>
              <a:ext uri="{FF2B5EF4-FFF2-40B4-BE49-F238E27FC236}">
                <a16:creationId xmlns:a16="http://schemas.microsoft.com/office/drawing/2014/main" id="{5FA2AA2B-1F77-452A-9345-361571CCBCAF}"/>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AEF65599-2FCE-4869-B63D-5EAB442A883B}"/>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8D0D2CD3-9D11-4519-8575-CB5975DE9D2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E04052D-F10B-4EAA-93AE-8A311DA20CD7}"/>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0BF71E8E-AFE2-40E5-8D39-050B422D7D23}"/>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editAs="oneCell">
    <xdr:from>
      <xdr:col>6</xdr:col>
      <xdr:colOff>0</xdr:colOff>
      <xdr:row>0</xdr:row>
      <xdr:rowOff>0</xdr:rowOff>
    </xdr:from>
    <xdr:to>
      <xdr:col>11</xdr:col>
      <xdr:colOff>53240</xdr:colOff>
      <xdr:row>2</xdr:row>
      <xdr:rowOff>361866</xdr:rowOff>
    </xdr:to>
    <xdr:pic>
      <xdr:nvPicPr>
        <xdr:cNvPr id="8" name="Picture 7">
          <a:extLst>
            <a:ext uri="{FF2B5EF4-FFF2-40B4-BE49-F238E27FC236}">
              <a16:creationId xmlns:a16="http://schemas.microsoft.com/office/drawing/2014/main" id="{571C2E37-070F-4996-A460-3CA9D335B410}"/>
            </a:ext>
          </a:extLst>
        </xdr:cNvPr>
        <xdr:cNvPicPr>
          <a:picLocks noChangeAspect="1"/>
        </xdr:cNvPicPr>
      </xdr:nvPicPr>
      <xdr:blipFill>
        <a:blip xmlns:r="http://schemas.openxmlformats.org/officeDocument/2006/relationships" r:embed="rId4"/>
        <a:stretch>
          <a:fillRect/>
        </a:stretch>
      </xdr:blipFill>
      <xdr:spPr>
        <a:xfrm>
          <a:off x="11861800" y="0"/>
          <a:ext cx="6752491" cy="112386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89647</xdr:colOff>
      <xdr:row>0</xdr:row>
      <xdr:rowOff>67236</xdr:rowOff>
    </xdr:from>
    <xdr:to>
      <xdr:col>0</xdr:col>
      <xdr:colOff>1053352</xdr:colOff>
      <xdr:row>3</xdr:row>
      <xdr:rowOff>186268</xdr:rowOff>
    </xdr:to>
    <xdr:grpSp>
      <xdr:nvGrpSpPr>
        <xdr:cNvPr id="2" name="Group 1">
          <a:extLst>
            <a:ext uri="{FF2B5EF4-FFF2-40B4-BE49-F238E27FC236}">
              <a16:creationId xmlns:a16="http://schemas.microsoft.com/office/drawing/2014/main" id="{8456DF78-3570-4AD9-A05E-E67C89CC9AB9}"/>
            </a:ext>
          </a:extLst>
        </xdr:cNvPr>
        <xdr:cNvGrpSpPr/>
      </xdr:nvGrpSpPr>
      <xdr:grpSpPr>
        <a:xfrm>
          <a:off x="89647" y="67236"/>
          <a:ext cx="963705" cy="1262032"/>
          <a:chOff x="119108" y="46452"/>
          <a:chExt cx="963705" cy="1189959"/>
        </a:xfrm>
      </xdr:grpSpPr>
      <xdr:grpSp>
        <xdr:nvGrpSpPr>
          <xdr:cNvPr id="3" name="Group 2">
            <a:extLst>
              <a:ext uri="{FF2B5EF4-FFF2-40B4-BE49-F238E27FC236}">
                <a16:creationId xmlns:a16="http://schemas.microsoft.com/office/drawing/2014/main" id="{79A64910-D2D3-43ED-92C7-00875F94DB18}"/>
              </a:ext>
            </a:extLst>
          </xdr:cNvPr>
          <xdr:cNvGrpSpPr>
            <a:grpSpLocks/>
          </xdr:cNvGrpSpPr>
        </xdr:nvGrpSpPr>
        <xdr:grpSpPr bwMode="auto">
          <a:xfrm>
            <a:off x="119108" y="46452"/>
            <a:ext cx="963705" cy="1189959"/>
            <a:chOff x="64" y="0"/>
            <a:chExt cx="78" cy="119"/>
          </a:xfrm>
        </xdr:grpSpPr>
        <xdr:sp macro="" textlink="">
          <xdr:nvSpPr>
            <xdr:cNvPr id="6" name="Rectangle 3">
              <a:extLst>
                <a:ext uri="{FF2B5EF4-FFF2-40B4-BE49-F238E27FC236}">
                  <a16:creationId xmlns:a16="http://schemas.microsoft.com/office/drawing/2014/main" id="{63D3C3E0-CEBD-4374-8CCA-30BA32C7C974}"/>
                </a:ext>
              </a:extLst>
            </xdr:cNvPr>
            <xdr:cNvSpPr>
              <a:spLocks noChangeArrowheads="1"/>
            </xdr:cNvSpPr>
          </xdr:nvSpPr>
          <xdr:spPr bwMode="auto">
            <a:xfrm>
              <a:off x="64" y="0"/>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5FD81D8A-60C6-4490-A225-C9FF681230D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84CFA5E9-6662-434C-A661-3A4DF291F24C}"/>
              </a:ext>
            </a:extLst>
          </xdr:cNvPr>
          <xdr:cNvSpPr>
            <a:spLocks noChangeArrowheads="1"/>
          </xdr:cNvSpPr>
        </xdr:nvSpPr>
        <xdr:spPr bwMode="auto">
          <a:xfrm>
            <a:off x="180987" y="689407"/>
            <a:ext cx="827798" cy="23433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5597897B-0D69-43CF-8DE9-D1890A696D85}"/>
              </a:ext>
            </a:extLst>
          </xdr:cNvPr>
          <xdr:cNvSpPr>
            <a:spLocks noChangeArrowheads="1"/>
          </xdr:cNvSpPr>
        </xdr:nvSpPr>
        <xdr:spPr bwMode="auto">
          <a:xfrm>
            <a:off x="191194" y="956173"/>
            <a:ext cx="813539" cy="23410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editAs="oneCell">
    <xdr:from>
      <xdr:col>6</xdr:col>
      <xdr:colOff>0</xdr:colOff>
      <xdr:row>0</xdr:row>
      <xdr:rowOff>0</xdr:rowOff>
    </xdr:from>
    <xdr:to>
      <xdr:col>11</xdr:col>
      <xdr:colOff>56976</xdr:colOff>
      <xdr:row>2</xdr:row>
      <xdr:rowOff>361866</xdr:rowOff>
    </xdr:to>
    <xdr:pic>
      <xdr:nvPicPr>
        <xdr:cNvPr id="8" name="Picture 7">
          <a:extLst>
            <a:ext uri="{FF2B5EF4-FFF2-40B4-BE49-F238E27FC236}">
              <a16:creationId xmlns:a16="http://schemas.microsoft.com/office/drawing/2014/main" id="{9D742988-0A43-43B0-A0BF-69279D5838B9}"/>
            </a:ext>
          </a:extLst>
        </xdr:cNvPr>
        <xdr:cNvPicPr>
          <a:picLocks noChangeAspect="1"/>
        </xdr:cNvPicPr>
      </xdr:nvPicPr>
      <xdr:blipFill>
        <a:blip xmlns:r="http://schemas.openxmlformats.org/officeDocument/2006/relationships" r:embed="rId4"/>
        <a:stretch>
          <a:fillRect/>
        </a:stretch>
      </xdr:blipFill>
      <xdr:spPr>
        <a:xfrm>
          <a:off x="11822206" y="0"/>
          <a:ext cx="6752491" cy="112386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963705</xdr:colOff>
      <xdr:row>3</xdr:row>
      <xdr:rowOff>258424</xdr:rowOff>
    </xdr:to>
    <xdr:grpSp>
      <xdr:nvGrpSpPr>
        <xdr:cNvPr id="2" name="Group 1">
          <a:extLst>
            <a:ext uri="{FF2B5EF4-FFF2-40B4-BE49-F238E27FC236}">
              <a16:creationId xmlns:a16="http://schemas.microsoft.com/office/drawing/2014/main" id="{FFA81786-30AC-43D0-AD4B-286CCBD957EA}"/>
            </a:ext>
          </a:extLst>
        </xdr:cNvPr>
        <xdr:cNvGrpSpPr/>
      </xdr:nvGrpSpPr>
      <xdr:grpSpPr>
        <a:xfrm>
          <a:off x="0" y="0"/>
          <a:ext cx="963705" cy="1401424"/>
          <a:chOff x="119108" y="46452"/>
          <a:chExt cx="963705" cy="1189959"/>
        </a:xfrm>
      </xdr:grpSpPr>
      <xdr:grpSp>
        <xdr:nvGrpSpPr>
          <xdr:cNvPr id="3" name="Group 2">
            <a:extLst>
              <a:ext uri="{FF2B5EF4-FFF2-40B4-BE49-F238E27FC236}">
                <a16:creationId xmlns:a16="http://schemas.microsoft.com/office/drawing/2014/main" id="{67A7C08D-31EA-468E-96F4-AC19DBAF50DC}"/>
              </a:ext>
            </a:extLst>
          </xdr:cNvPr>
          <xdr:cNvGrpSpPr>
            <a:grpSpLocks/>
          </xdr:cNvGrpSpPr>
        </xdr:nvGrpSpPr>
        <xdr:grpSpPr bwMode="auto">
          <a:xfrm>
            <a:off x="119108" y="46452"/>
            <a:ext cx="963705" cy="1189959"/>
            <a:chOff x="64" y="0"/>
            <a:chExt cx="78" cy="119"/>
          </a:xfrm>
        </xdr:grpSpPr>
        <xdr:sp macro="" textlink="">
          <xdr:nvSpPr>
            <xdr:cNvPr id="6" name="Rectangle 3">
              <a:extLst>
                <a:ext uri="{FF2B5EF4-FFF2-40B4-BE49-F238E27FC236}">
                  <a16:creationId xmlns:a16="http://schemas.microsoft.com/office/drawing/2014/main" id="{10D7D528-CE6D-44A6-8BAF-356CE44D33E6}"/>
                </a:ext>
              </a:extLst>
            </xdr:cNvPr>
            <xdr:cNvSpPr>
              <a:spLocks noChangeArrowheads="1"/>
            </xdr:cNvSpPr>
          </xdr:nvSpPr>
          <xdr:spPr bwMode="auto">
            <a:xfrm>
              <a:off x="64" y="0"/>
              <a:ext cx="78" cy="119"/>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F743852E-0FA7-4387-AE5A-CEFB208616A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183F2B84-6140-425B-B9AA-0D9DE86F5834}"/>
              </a:ext>
            </a:extLst>
          </xdr:cNvPr>
          <xdr:cNvSpPr>
            <a:spLocks noChangeArrowheads="1"/>
          </xdr:cNvSpPr>
        </xdr:nvSpPr>
        <xdr:spPr bwMode="auto">
          <a:xfrm>
            <a:off x="180987" y="689407"/>
            <a:ext cx="827798" cy="23433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5" name="AutoShape 5">
            <a:hlinkClick xmlns:r="http://schemas.openxmlformats.org/officeDocument/2006/relationships" r:id="rId3"/>
            <a:extLst>
              <a:ext uri="{FF2B5EF4-FFF2-40B4-BE49-F238E27FC236}">
                <a16:creationId xmlns:a16="http://schemas.microsoft.com/office/drawing/2014/main" id="{594FB7D0-B4E0-4881-9B41-975C7C399591}"/>
              </a:ext>
            </a:extLst>
          </xdr:cNvPr>
          <xdr:cNvSpPr>
            <a:spLocks noChangeArrowheads="1"/>
          </xdr:cNvSpPr>
        </xdr:nvSpPr>
        <xdr:spPr bwMode="auto">
          <a:xfrm>
            <a:off x="191194" y="956173"/>
            <a:ext cx="813539" cy="23410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1457325</xdr:colOff>
      <xdr:row>4</xdr:row>
      <xdr:rowOff>6569</xdr:rowOff>
    </xdr:to>
    <xdr:grpSp>
      <xdr:nvGrpSpPr>
        <xdr:cNvPr id="2" name="Group 1">
          <a:extLst>
            <a:ext uri="{FF2B5EF4-FFF2-40B4-BE49-F238E27FC236}">
              <a16:creationId xmlns:a16="http://schemas.microsoft.com/office/drawing/2014/main" id="{99CB2AC0-C514-4DFB-814A-66A06A025874}"/>
            </a:ext>
          </a:extLst>
        </xdr:cNvPr>
        <xdr:cNvGrpSpPr/>
      </xdr:nvGrpSpPr>
      <xdr:grpSpPr>
        <a:xfrm>
          <a:off x="0" y="0"/>
          <a:ext cx="1457325" cy="1542859"/>
          <a:chOff x="22413" y="11206"/>
          <a:chExt cx="1546410" cy="1423147"/>
        </a:xfrm>
      </xdr:grpSpPr>
      <xdr:sp macro="" textlink="">
        <xdr:nvSpPr>
          <xdr:cNvPr id="3" name="Rectangle 3">
            <a:extLst>
              <a:ext uri="{FF2B5EF4-FFF2-40B4-BE49-F238E27FC236}">
                <a16:creationId xmlns:a16="http://schemas.microsoft.com/office/drawing/2014/main" id="{3EA1F233-4ED8-4D5C-8927-A9B873428E67}"/>
              </a:ext>
            </a:extLst>
          </xdr:cNvPr>
          <xdr:cNvSpPr>
            <a:spLocks noChangeArrowheads="1"/>
          </xdr:cNvSpPr>
        </xdr:nvSpPr>
        <xdr:spPr bwMode="auto">
          <a:xfrm>
            <a:off x="33619" y="22412"/>
            <a:ext cx="1524629" cy="1411941"/>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EEC7E16-8C07-41A6-9D61-26FD685D54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2413" y="11206"/>
            <a:ext cx="1546410" cy="7668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6AF90E0-8095-4FA6-92F9-7AC897CA7BF4}"/>
              </a:ext>
            </a:extLst>
          </xdr:cNvPr>
          <xdr:cNvSpPr>
            <a:spLocks noChangeArrowheads="1"/>
          </xdr:cNvSpPr>
        </xdr:nvSpPr>
        <xdr:spPr bwMode="auto">
          <a:xfrm>
            <a:off x="157398" y="841232"/>
            <a:ext cx="1328327" cy="22898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56D3B83-71F2-458E-8633-9463751267D7}"/>
              </a:ext>
            </a:extLst>
          </xdr:cNvPr>
          <xdr:cNvSpPr>
            <a:spLocks noChangeArrowheads="1"/>
          </xdr:cNvSpPr>
        </xdr:nvSpPr>
        <xdr:spPr bwMode="auto">
          <a:xfrm>
            <a:off x="157398" y="1131545"/>
            <a:ext cx="1328327" cy="228475"/>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4</xdr:col>
      <xdr:colOff>428625</xdr:colOff>
      <xdr:row>0</xdr:row>
      <xdr:rowOff>0</xdr:rowOff>
    </xdr:from>
    <xdr:to>
      <xdr:col>8</xdr:col>
      <xdr:colOff>1238250</xdr:colOff>
      <xdr:row>2</xdr:row>
      <xdr:rowOff>352425</xdr:rowOff>
    </xdr:to>
    <xdr:grpSp>
      <xdr:nvGrpSpPr>
        <xdr:cNvPr id="7" name="Group 6">
          <a:extLst>
            <a:ext uri="{FF2B5EF4-FFF2-40B4-BE49-F238E27FC236}">
              <a16:creationId xmlns:a16="http://schemas.microsoft.com/office/drawing/2014/main" id="{7BF1F467-FDCD-4F43-8478-5F1D2CB9A1C1}"/>
            </a:ext>
          </a:extLst>
        </xdr:cNvPr>
        <xdr:cNvGrpSpPr/>
      </xdr:nvGrpSpPr>
      <xdr:grpSpPr>
        <a:xfrm>
          <a:off x="8171528" y="0"/>
          <a:ext cx="6340270" cy="1120570"/>
          <a:chOff x="73103757" y="1954480"/>
          <a:chExt cx="6045197" cy="1566195"/>
        </a:xfrm>
      </xdr:grpSpPr>
      <xdr:sp macro="[0]!MarkConfidential" textlink="">
        <xdr:nvSpPr>
          <xdr:cNvPr id="8" name="Rounded Rectangle 7">
            <a:extLst>
              <a:ext uri="{FF2B5EF4-FFF2-40B4-BE49-F238E27FC236}">
                <a16:creationId xmlns:a16="http://schemas.microsoft.com/office/drawing/2014/main" id="{99FB6D8C-21D7-4FB1-98D7-EFF5C34C9076}"/>
              </a:ext>
            </a:extLst>
          </xdr:cNvPr>
          <xdr:cNvSpPr/>
        </xdr:nvSpPr>
        <xdr:spPr>
          <a:xfrm>
            <a:off x="73103757" y="1985505"/>
            <a:ext cx="1765278" cy="72070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9" name="Rounded Rectangle 8">
            <a:extLst>
              <a:ext uri="{FF2B5EF4-FFF2-40B4-BE49-F238E27FC236}">
                <a16:creationId xmlns:a16="http://schemas.microsoft.com/office/drawing/2014/main" id="{2530A742-13F6-46AF-86DA-B7EE01C64F60}"/>
              </a:ext>
            </a:extLst>
          </xdr:cNvPr>
          <xdr:cNvSpPr/>
        </xdr:nvSpPr>
        <xdr:spPr>
          <a:xfrm>
            <a:off x="73103760" y="2781203"/>
            <a:ext cx="1774698" cy="671278"/>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sp macro="" textlink="">
        <xdr:nvSpPr>
          <xdr:cNvPr id="10" name="Rounded Rectangle 9">
            <a:extLst>
              <a:ext uri="{FF2B5EF4-FFF2-40B4-BE49-F238E27FC236}">
                <a16:creationId xmlns:a16="http://schemas.microsoft.com/office/drawing/2014/main" id="{C5502E76-90E8-49DE-B617-844C22266213}"/>
              </a:ext>
            </a:extLst>
          </xdr:cNvPr>
          <xdr:cNvSpPr/>
        </xdr:nvSpPr>
        <xdr:spPr>
          <a:xfrm>
            <a:off x="75925280" y="1954480"/>
            <a:ext cx="3223674" cy="1566195"/>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sp macro="[0]!dms_ReturnNonAmended" textlink="">
        <xdr:nvSpPr>
          <xdr:cNvPr id="11" name="Rounded Rectangle 10">
            <a:extLst>
              <a:ext uri="{FF2B5EF4-FFF2-40B4-BE49-F238E27FC236}">
                <a16:creationId xmlns:a16="http://schemas.microsoft.com/office/drawing/2014/main" id="{2FD39BFE-A1E5-494F-8EB3-ED4D62EB1564}"/>
              </a:ext>
            </a:extLst>
          </xdr:cNvPr>
          <xdr:cNvSpPr/>
        </xdr:nvSpPr>
        <xdr:spPr>
          <a:xfrm>
            <a:off x="77410771" y="2740143"/>
            <a:ext cx="1572629" cy="731056"/>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12" name="Rounded Rectangle 11">
            <a:extLst>
              <a:ext uri="{FF2B5EF4-FFF2-40B4-BE49-F238E27FC236}">
                <a16:creationId xmlns:a16="http://schemas.microsoft.com/office/drawing/2014/main" id="{9A2C9118-7477-457B-90B6-6F346A083E75}"/>
              </a:ext>
            </a:extLst>
          </xdr:cNvPr>
          <xdr:cNvSpPr/>
        </xdr:nvSpPr>
        <xdr:spPr>
          <a:xfrm>
            <a:off x="77403949" y="2006615"/>
            <a:ext cx="1589517" cy="7049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sp macro="" textlink="">
        <xdr:nvSpPr>
          <xdr:cNvPr id="13" name="Rounded Rectangle 12">
            <a:extLst>
              <a:ext uri="{FF2B5EF4-FFF2-40B4-BE49-F238E27FC236}">
                <a16:creationId xmlns:a16="http://schemas.microsoft.com/office/drawing/2014/main" id="{9EA7C861-9247-4804-883B-05E02C430E3F}"/>
              </a:ext>
            </a:extLst>
          </xdr:cNvPr>
          <xdr:cNvSpPr/>
        </xdr:nvSpPr>
        <xdr:spPr>
          <a:xfrm>
            <a:off x="76143350" y="2054306"/>
            <a:ext cx="1115103" cy="136659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3%20Sustained%20interruptions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A13BB-DCBE-450E-A335-663F353ACC31}">
  <sheetPr codeName="Sheet14">
    <tabColor theme="9" tint="-0.249977111117893"/>
    <pageSetUpPr autoPageBreaks="0"/>
  </sheetPr>
  <dimension ref="B1:J51"/>
  <sheetViews>
    <sheetView showGridLines="0" zoomScaleNormal="100" workbookViewId="0">
      <selection activeCell="C23" sqref="C23:E23"/>
    </sheetView>
  </sheetViews>
  <sheetFormatPr defaultColWidth="9.140625" defaultRowHeight="12.75" x14ac:dyDescent="0.25"/>
  <cols>
    <col min="1" max="1" width="35.42578125" style="1114" customWidth="1"/>
    <col min="2" max="2" width="18.7109375" style="1114" customWidth="1"/>
    <col min="3" max="3" width="20.7109375" style="1114" customWidth="1"/>
    <col min="4" max="4" width="64" style="1114" customWidth="1"/>
    <col min="5" max="5" width="20.7109375" style="1114" customWidth="1"/>
    <col min="6" max="6" width="18.7109375" style="1114" customWidth="1"/>
    <col min="7" max="9" width="9.140625" style="1114"/>
    <col min="10" max="10" width="7.140625" style="1114" customWidth="1"/>
    <col min="11" max="16384" width="9.140625" style="1114"/>
  </cols>
  <sheetData>
    <row r="1" spans="2:10" ht="102.2" customHeight="1" x14ac:dyDescent="0.25">
      <c r="B1" s="1116"/>
      <c r="C1" s="1116"/>
      <c r="D1" s="1116"/>
      <c r="E1" s="1116"/>
      <c r="F1" s="1116"/>
    </row>
    <row r="2" spans="2:10" ht="43.5" customHeight="1" x14ac:dyDescent="0.25">
      <c r="B2" s="1205" t="str">
        <f>CONCATENATE(dms_Segment," Network Service Provider")</f>
        <v>Transmission Network Service Provider</v>
      </c>
      <c r="C2" s="1205"/>
      <c r="D2" s="1205"/>
      <c r="E2" s="1205"/>
      <c r="F2" s="1205"/>
    </row>
    <row r="3" spans="2:10" ht="25.5" customHeight="1" x14ac:dyDescent="0.25">
      <c r="B3" s="1205" t="s">
        <v>0</v>
      </c>
      <c r="C3" s="1205"/>
      <c r="D3" s="1205"/>
      <c r="E3" s="1205"/>
      <c r="F3" s="1205"/>
    </row>
    <row r="4" spans="2:10" ht="48.75" customHeight="1" x14ac:dyDescent="0.25">
      <c r="B4" s="1040"/>
      <c r="C4" s="1206" t="str">
        <f>CONCATENATE("This template is to be used by ",dms_TradingName," to fulfil its reporting obligations to the AER.")</f>
        <v>This template is to be used by Powerlink to fulfil its reporting obligations to the AER.</v>
      </c>
      <c r="D4" s="1206"/>
      <c r="E4" s="1206"/>
      <c r="F4" s="1118"/>
    </row>
    <row r="5" spans="2:10" ht="39.75" customHeight="1" x14ac:dyDescent="0.25">
      <c r="B5" s="1040"/>
      <c r="C5" s="1207" t="s">
        <v>1</v>
      </c>
      <c r="D5" s="1207"/>
      <c r="E5" s="1207"/>
      <c r="F5" s="1117"/>
    </row>
    <row r="6" spans="2:10" ht="114.75" customHeight="1" x14ac:dyDescent="0.25">
      <c r="B6" s="1040"/>
      <c r="C6" s="1208" t="s">
        <v>2</v>
      </c>
      <c r="D6" s="1209"/>
      <c r="E6" s="1210"/>
      <c r="F6" s="1117"/>
    </row>
    <row r="7" spans="2:10" ht="15" x14ac:dyDescent="0.25">
      <c r="B7" s="1040"/>
      <c r="C7" s="1040"/>
      <c r="D7" s="1117"/>
      <c r="E7" s="1117"/>
      <c r="F7" s="1117"/>
      <c r="G7"/>
    </row>
    <row r="8" spans="2:10" ht="92.25" customHeight="1" x14ac:dyDescent="0.25">
      <c r="B8" s="1040"/>
      <c r="C8" s="1211" t="s">
        <v>3</v>
      </c>
      <c r="D8" s="1212"/>
      <c r="E8" s="1201"/>
      <c r="F8" s="1117"/>
      <c r="J8" s="1115"/>
    </row>
    <row r="9" spans="2:10" ht="78.400000000000006" customHeight="1" x14ac:dyDescent="0.25">
      <c r="B9" s="1040"/>
      <c r="C9" s="1218" t="s">
        <v>4</v>
      </c>
      <c r="D9" s="1219"/>
      <c r="E9" s="1220"/>
      <c r="F9" s="1117"/>
    </row>
    <row r="10" spans="2:10" ht="15" x14ac:dyDescent="0.25">
      <c r="B10" s="1040"/>
      <c r="C10" s="1040"/>
      <c r="D10" s="1117"/>
      <c r="E10" s="1117"/>
      <c r="F10" s="1117"/>
      <c r="G10"/>
    </row>
    <row r="11" spans="2:10" ht="87" customHeight="1" x14ac:dyDescent="0.25">
      <c r="B11" s="1040"/>
      <c r="C11" s="1221" t="s">
        <v>5</v>
      </c>
      <c r="D11" s="1222"/>
      <c r="E11" s="1223"/>
      <c r="F11" s="1117"/>
    </row>
    <row r="12" spans="2:10" ht="13.5" customHeight="1" x14ac:dyDescent="0.25">
      <c r="B12" s="1117"/>
      <c r="C12" s="1117"/>
      <c r="D12" s="1117"/>
      <c r="E12" s="1117"/>
      <c r="F12" s="1117"/>
    </row>
    <row r="13" spans="2:10" ht="27.95" customHeight="1" thickBot="1" x14ac:dyDescent="0.3">
      <c r="B13" s="1040"/>
      <c r="C13" s="1224" t="s">
        <v>6</v>
      </c>
      <c r="D13" s="1225"/>
      <c r="E13" s="1226"/>
      <c r="F13" s="1117"/>
    </row>
    <row r="14" spans="2:10" ht="24" customHeight="1" x14ac:dyDescent="0.25">
      <c r="B14" s="1040"/>
      <c r="C14" s="1123"/>
      <c r="D14" s="1127" t="s">
        <v>7</v>
      </c>
      <c r="E14" s="1122"/>
      <c r="F14" s="1117"/>
      <c r="G14"/>
    </row>
    <row r="15" spans="2:10" ht="24" customHeight="1" x14ac:dyDescent="0.25">
      <c r="B15" s="1040"/>
      <c r="C15" s="1123"/>
      <c r="D15" s="1126" t="s">
        <v>8</v>
      </c>
      <c r="E15" s="1122"/>
      <c r="F15" s="1117"/>
      <c r="G15"/>
    </row>
    <row r="16" spans="2:10" ht="24" customHeight="1" x14ac:dyDescent="0.25">
      <c r="B16" s="1040"/>
      <c r="C16" s="1123"/>
      <c r="D16" s="1125" t="s">
        <v>9</v>
      </c>
      <c r="E16" s="1122"/>
      <c r="F16" s="1117"/>
      <c r="G16"/>
    </row>
    <row r="17" spans="2:7" ht="24" customHeight="1" thickBot="1" x14ac:dyDescent="0.3">
      <c r="B17" s="1040"/>
      <c r="C17" s="1123"/>
      <c r="D17" s="1124" t="s">
        <v>10</v>
      </c>
      <c r="E17" s="1122"/>
      <c r="F17" s="1117"/>
      <c r="G17"/>
    </row>
    <row r="18" spans="2:7" ht="69.75" customHeight="1" x14ac:dyDescent="0.25">
      <c r="B18" s="1040"/>
      <c r="C18" s="1123"/>
      <c r="D18" s="1197" t="s">
        <v>11</v>
      </c>
      <c r="E18" s="1122"/>
      <c r="F18" s="1117"/>
      <c r="G18"/>
    </row>
    <row r="19" spans="2:7" ht="21.75" customHeight="1" x14ac:dyDescent="0.25">
      <c r="B19" s="1040"/>
      <c r="C19" s="1121"/>
      <c r="D19" s="1120"/>
      <c r="E19" s="1119"/>
      <c r="F19" s="1117"/>
      <c r="G19"/>
    </row>
    <row r="20" spans="2:7" ht="15" x14ac:dyDescent="0.25">
      <c r="B20" s="1040"/>
      <c r="C20" s="1040"/>
      <c r="D20" s="1117"/>
      <c r="E20" s="1117"/>
      <c r="F20" s="1117"/>
      <c r="G20"/>
    </row>
    <row r="21" spans="2:7" ht="156.19999999999999" customHeight="1" x14ac:dyDescent="0.25">
      <c r="B21" s="1040"/>
      <c r="C21" s="1227" t="s">
        <v>12</v>
      </c>
      <c r="D21" s="1228"/>
      <c r="E21" s="1229"/>
      <c r="F21" s="1117"/>
    </row>
    <row r="22" spans="2:7" ht="15" x14ac:dyDescent="0.25">
      <c r="B22" s="1040"/>
      <c r="C22" s="1040"/>
      <c r="D22" s="1117"/>
      <c r="E22" s="1117"/>
      <c r="F22" s="1117"/>
      <c r="G22"/>
    </row>
    <row r="23" spans="2:7" ht="204" customHeight="1" x14ac:dyDescent="0.25">
      <c r="B23" s="1040"/>
      <c r="C23" s="1221" t="s">
        <v>13</v>
      </c>
      <c r="D23" s="1230"/>
      <c r="E23" s="1231"/>
      <c r="F23" s="1117"/>
    </row>
    <row r="24" spans="2:7" ht="15" x14ac:dyDescent="0.25">
      <c r="B24" s="1040"/>
      <c r="C24" s="1040"/>
      <c r="D24" s="1117"/>
      <c r="E24" s="1117"/>
      <c r="F24" s="1117"/>
      <c r="G24"/>
    </row>
    <row r="25" spans="2:7" ht="144.75" customHeight="1" x14ac:dyDescent="0.25">
      <c r="B25" s="1040"/>
      <c r="C25" s="1232" t="s">
        <v>14</v>
      </c>
      <c r="D25" s="1233"/>
      <c r="E25" s="1234"/>
      <c r="F25" s="1117"/>
    </row>
    <row r="26" spans="2:7" ht="129" customHeight="1" x14ac:dyDescent="0.25">
      <c r="B26" s="1040"/>
      <c r="C26" s="1213" t="s">
        <v>15</v>
      </c>
      <c r="D26" s="1214"/>
      <c r="E26" s="1202"/>
      <c r="F26" s="1117"/>
    </row>
    <row r="27" spans="2:7" ht="48.75" customHeight="1" x14ac:dyDescent="0.25">
      <c r="B27" s="1040"/>
      <c r="C27" s="1215" t="s">
        <v>16</v>
      </c>
      <c r="D27" s="1216"/>
      <c r="E27" s="1217"/>
      <c r="F27" s="1117"/>
    </row>
    <row r="28" spans="2:7" ht="15" x14ac:dyDescent="0.25">
      <c r="B28" s="1040"/>
      <c r="C28" s="1040"/>
      <c r="D28" s="1117"/>
      <c r="E28" s="1117"/>
      <c r="F28" s="1117"/>
      <c r="G28"/>
    </row>
    <row r="29" spans="2:7" ht="62.25" customHeight="1" x14ac:dyDescent="0.25">
      <c r="B29" s="1040"/>
      <c r="C29" s="1040"/>
      <c r="D29" s="1040"/>
      <c r="E29" s="1040"/>
      <c r="F29" s="1040"/>
    </row>
    <row r="30" spans="2:7" x14ac:dyDescent="0.25">
      <c r="B30" s="1116"/>
      <c r="C30" s="1116"/>
      <c r="D30" s="1116"/>
      <c r="E30" s="1116"/>
      <c r="F30" s="1116"/>
    </row>
    <row r="31" spans="2:7" x14ac:dyDescent="0.25">
      <c r="B31" s="1116"/>
      <c r="C31" s="1116"/>
      <c r="D31" s="1116"/>
      <c r="E31" s="1116"/>
      <c r="F31" s="1116"/>
    </row>
    <row r="32" spans="2:7" x14ac:dyDescent="0.25">
      <c r="B32" s="1116"/>
      <c r="C32" s="1116"/>
      <c r="D32" s="1116"/>
      <c r="E32" s="1116"/>
      <c r="F32" s="1116"/>
    </row>
    <row r="33" spans="2:10" ht="15" x14ac:dyDescent="0.25">
      <c r="B33"/>
      <c r="C33"/>
      <c r="D33"/>
      <c r="E33"/>
      <c r="F33"/>
    </row>
    <row r="34" spans="2:10" ht="15" x14ac:dyDescent="0.25">
      <c r="B34"/>
      <c r="C34"/>
      <c r="D34"/>
      <c r="E34"/>
      <c r="F34"/>
    </row>
    <row r="35" spans="2:10" ht="15" x14ac:dyDescent="0.25">
      <c r="B35"/>
      <c r="C35"/>
      <c r="D35"/>
      <c r="E35"/>
      <c r="F35"/>
    </row>
    <row r="36" spans="2:10" ht="15" x14ac:dyDescent="0.25">
      <c r="B36"/>
      <c r="C36"/>
      <c r="D36"/>
      <c r="E36"/>
      <c r="F36"/>
    </row>
    <row r="37" spans="2:10" ht="15" x14ac:dyDescent="0.25">
      <c r="B37"/>
      <c r="C37"/>
      <c r="D37"/>
      <c r="E37"/>
      <c r="F37"/>
    </row>
    <row r="38" spans="2:10" ht="15" x14ac:dyDescent="0.25">
      <c r="B38"/>
      <c r="C38"/>
      <c r="D38"/>
      <c r="E38"/>
      <c r="F38"/>
      <c r="G38"/>
    </row>
    <row r="39" spans="2:10" ht="15" x14ac:dyDescent="0.25">
      <c r="B39"/>
      <c r="C39"/>
      <c r="D39"/>
      <c r="E39"/>
      <c r="F39"/>
      <c r="J39" s="1115"/>
    </row>
    <row r="40" spans="2:10" ht="15" x14ac:dyDescent="0.25">
      <c r="B40"/>
      <c r="C40"/>
      <c r="D40"/>
      <c r="E40"/>
      <c r="F40"/>
    </row>
    <row r="41" spans="2:10" ht="15" x14ac:dyDescent="0.25">
      <c r="B41"/>
      <c r="C41"/>
      <c r="D41"/>
      <c r="E41"/>
      <c r="F41"/>
      <c r="G41"/>
    </row>
    <row r="42" spans="2:10" ht="15" x14ac:dyDescent="0.25">
      <c r="B42"/>
      <c r="C42"/>
      <c r="D42"/>
      <c r="E42"/>
      <c r="F42"/>
    </row>
    <row r="43" spans="2:10" ht="15" x14ac:dyDescent="0.25">
      <c r="B43"/>
      <c r="C43"/>
      <c r="D43"/>
      <c r="E43"/>
      <c r="F43"/>
      <c r="G43"/>
    </row>
    <row r="44" spans="2:10" ht="15" x14ac:dyDescent="0.25">
      <c r="B44"/>
      <c r="C44"/>
      <c r="D44"/>
      <c r="E44"/>
      <c r="F44"/>
      <c r="G44"/>
    </row>
    <row r="45" spans="2:10" ht="15" x14ac:dyDescent="0.25">
      <c r="B45"/>
      <c r="C45"/>
      <c r="D45"/>
      <c r="E45"/>
      <c r="F45"/>
      <c r="G45"/>
    </row>
    <row r="46" spans="2:10" ht="15" x14ac:dyDescent="0.25">
      <c r="B46"/>
      <c r="C46"/>
      <c r="D46"/>
      <c r="E46"/>
      <c r="F46"/>
      <c r="G46"/>
    </row>
    <row r="47" spans="2:10" ht="15" x14ac:dyDescent="0.25">
      <c r="B47"/>
      <c r="C47"/>
      <c r="D47"/>
      <c r="E47"/>
      <c r="F47"/>
      <c r="G47"/>
    </row>
    <row r="48" spans="2:10" ht="15" x14ac:dyDescent="0.25">
      <c r="B48"/>
      <c r="C48"/>
      <c r="D48"/>
      <c r="E48"/>
      <c r="F48"/>
    </row>
    <row r="49" spans="2:7" ht="15" x14ac:dyDescent="0.25">
      <c r="B49"/>
      <c r="C49"/>
      <c r="D49"/>
      <c r="E49"/>
      <c r="F49"/>
      <c r="G49"/>
    </row>
    <row r="50" spans="2:7" ht="15" x14ac:dyDescent="0.25">
      <c r="B50"/>
      <c r="C50"/>
      <c r="D50"/>
      <c r="E50"/>
      <c r="F50"/>
    </row>
    <row r="51" spans="2:7" ht="15" x14ac:dyDescent="0.25">
      <c r="B51"/>
      <c r="C51"/>
      <c r="D51"/>
      <c r="E51"/>
      <c r="F51"/>
    </row>
  </sheetData>
  <sheetProtection formatCells="0"/>
  <mergeCells count="14">
    <mergeCell ref="C8:D8"/>
    <mergeCell ref="C26:D26"/>
    <mergeCell ref="C27:E27"/>
    <mergeCell ref="C9:E9"/>
    <mergeCell ref="C11:E11"/>
    <mergeCell ref="C13:E13"/>
    <mergeCell ref="C21:E21"/>
    <mergeCell ref="C23:E23"/>
    <mergeCell ref="C25:E25"/>
    <mergeCell ref="B2:F2"/>
    <mergeCell ref="B3:F3"/>
    <mergeCell ref="C4:E4"/>
    <mergeCell ref="C5:E5"/>
    <mergeCell ref="C6:E6"/>
  </mergeCells>
  <pageMargins left="0.75" right="0.75" top="1" bottom="1" header="0.5" footer="0.5"/>
  <pageSetup paperSize="9" scale="85" orientation="portrait" verticalDpi="2" r:id="rId1"/>
  <headerFooter alignWithMargins="0">
    <oddFooter>&amp;L&amp;D&amp;C&amp;A&amp;RPage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AD70A8-AD5D-471E-9067-21CD6E5275A2}">
  <sheetPr codeName="Sheet1">
    <tabColor theme="0" tint="-0.499984740745262"/>
  </sheetPr>
  <dimension ref="B1:I68"/>
  <sheetViews>
    <sheetView showGridLines="0" zoomScale="124" zoomScaleNormal="124" workbookViewId="0">
      <selection activeCell="G33" sqref="G33"/>
    </sheetView>
  </sheetViews>
  <sheetFormatPr defaultColWidth="9.140625" defaultRowHeight="15" x14ac:dyDescent="0.25"/>
  <cols>
    <col min="1" max="1" width="22.7109375" customWidth="1"/>
    <col min="2" max="2" width="52" customWidth="1"/>
    <col min="3" max="10" width="20.7109375" customWidth="1"/>
  </cols>
  <sheetData>
    <row r="1" spans="2:9" ht="30" customHeight="1" x14ac:dyDescent="0.25">
      <c r="B1" s="2" t="s">
        <v>586</v>
      </c>
      <c r="C1" s="99"/>
      <c r="D1" s="99"/>
      <c r="E1" s="99"/>
      <c r="F1" s="99"/>
      <c r="G1" s="99"/>
      <c r="H1" s="99"/>
      <c r="I1" s="99"/>
    </row>
    <row r="2" spans="2:9" ht="30" customHeight="1" x14ac:dyDescent="0.25">
      <c r="B2" s="3" t="s">
        <v>587</v>
      </c>
      <c r="C2" s="99"/>
      <c r="D2" s="99"/>
      <c r="E2" s="99"/>
      <c r="F2" s="99"/>
      <c r="G2" s="99"/>
      <c r="H2" s="99"/>
      <c r="I2" s="99"/>
    </row>
    <row r="3" spans="2:9" ht="30" customHeight="1" x14ac:dyDescent="0.25">
      <c r="B3" s="3" t="str">
        <f>dms_Header_Span</f>
        <v>2005-06 to 2021-22</v>
      </c>
      <c r="C3" s="99"/>
      <c r="D3" s="99"/>
      <c r="E3" s="99"/>
      <c r="F3" s="99"/>
      <c r="G3" s="99"/>
      <c r="H3" s="99"/>
      <c r="I3" s="99"/>
    </row>
    <row r="4" spans="2:9" ht="30" customHeight="1" x14ac:dyDescent="0.25">
      <c r="B4" s="6" t="s">
        <v>588</v>
      </c>
      <c r="C4" s="6"/>
      <c r="D4" s="6"/>
      <c r="E4" s="6"/>
      <c r="F4" s="6"/>
      <c r="G4" s="6"/>
      <c r="H4" s="6"/>
      <c r="I4" s="6"/>
    </row>
    <row r="8" spans="2:9" ht="15.75" thickBot="1" x14ac:dyDescent="0.3"/>
    <row r="9" spans="2:9" ht="16.5" thickBot="1" x14ac:dyDescent="0.3">
      <c r="B9" s="81"/>
      <c r="C9" s="81"/>
      <c r="D9" s="81"/>
      <c r="E9" s="81"/>
      <c r="F9" s="81"/>
      <c r="G9" s="81"/>
      <c r="H9" s="81"/>
      <c r="I9" s="81"/>
    </row>
    <row r="10" spans="2:9" ht="16.5" thickBot="1" x14ac:dyDescent="0.3">
      <c r="B10" s="82"/>
      <c r="C10" s="82"/>
      <c r="D10" s="82"/>
      <c r="E10" s="82"/>
      <c r="F10" s="82"/>
      <c r="G10" s="82"/>
      <c r="H10" s="82"/>
      <c r="I10" s="82"/>
    </row>
    <row r="11" spans="2:9" x14ac:dyDescent="0.25">
      <c r="C11" s="100" t="s">
        <v>589</v>
      </c>
      <c r="D11" s="100"/>
      <c r="E11" s="100"/>
      <c r="F11" s="100"/>
      <c r="G11" s="100"/>
      <c r="H11" s="100"/>
      <c r="I11" s="101"/>
    </row>
    <row r="12" spans="2:9" ht="15.75" customHeight="1" x14ac:dyDescent="0.25">
      <c r="C12" s="102" t="str">
        <f>CONCATENATE("Forecast ($0's, real ",dms_DollarReal,")")</f>
        <v>Forecast ($0's, real June 2006)</v>
      </c>
      <c r="D12" s="102"/>
      <c r="E12" s="102"/>
      <c r="F12" s="102"/>
      <c r="G12" s="102"/>
      <c r="H12" s="102"/>
      <c r="I12" s="103"/>
    </row>
    <row r="13" spans="2:9" ht="15.75" thickBot="1" x14ac:dyDescent="0.3">
      <c r="C13" s="104" t="s">
        <v>79</v>
      </c>
      <c r="D13" s="95" t="s">
        <v>590</v>
      </c>
      <c r="E13" s="94" t="s">
        <v>591</v>
      </c>
      <c r="F13" s="94" t="s">
        <v>592</v>
      </c>
      <c r="G13" s="94" t="s">
        <v>593</v>
      </c>
      <c r="H13" s="94" t="s">
        <v>594</v>
      </c>
      <c r="I13" s="105" t="s">
        <v>595</v>
      </c>
    </row>
    <row r="14" spans="2:9" ht="15.75" thickBot="1" x14ac:dyDescent="0.3">
      <c r="B14" s="106"/>
      <c r="C14" s="107"/>
      <c r="D14" s="107"/>
      <c r="E14" s="107"/>
      <c r="F14" s="107"/>
      <c r="G14" s="107"/>
      <c r="H14" s="107"/>
      <c r="I14" s="108"/>
    </row>
    <row r="15" spans="2:9" x14ac:dyDescent="0.25">
      <c r="B15" s="109"/>
      <c r="C15" s="110"/>
      <c r="D15" s="110"/>
      <c r="E15" s="110"/>
      <c r="F15" s="110"/>
      <c r="G15" s="110"/>
      <c r="H15" s="110"/>
      <c r="I15" s="111"/>
    </row>
    <row r="16" spans="2:9" x14ac:dyDescent="0.25">
      <c r="B16" s="112"/>
      <c r="C16" s="113"/>
      <c r="D16" s="113"/>
      <c r="E16" s="113"/>
      <c r="F16" s="113"/>
      <c r="G16" s="113"/>
      <c r="H16" s="113"/>
      <c r="I16" s="114"/>
    </row>
    <row r="17" spans="2:9" x14ac:dyDescent="0.25">
      <c r="B17" s="112"/>
      <c r="C17" s="113"/>
      <c r="D17" s="113"/>
      <c r="E17" s="113"/>
      <c r="F17" s="113"/>
      <c r="G17" s="113"/>
      <c r="H17" s="113"/>
      <c r="I17" s="114"/>
    </row>
    <row r="18" spans="2:9" x14ac:dyDescent="0.25">
      <c r="B18" s="112"/>
      <c r="C18" s="113"/>
      <c r="D18" s="113"/>
      <c r="E18" s="113"/>
      <c r="F18" s="113"/>
      <c r="G18" s="113"/>
      <c r="H18" s="113"/>
      <c r="I18" s="114"/>
    </row>
    <row r="19" spans="2:9" x14ac:dyDescent="0.25">
      <c r="B19" s="112"/>
      <c r="C19" s="113"/>
      <c r="D19" s="113"/>
      <c r="E19" s="113"/>
      <c r="F19" s="113"/>
      <c r="G19" s="113"/>
      <c r="H19" s="113"/>
      <c r="I19" s="114"/>
    </row>
    <row r="20" spans="2:9" x14ac:dyDescent="0.25">
      <c r="B20" s="112"/>
      <c r="C20" s="113"/>
      <c r="D20" s="113"/>
      <c r="E20" s="113"/>
      <c r="F20" s="113"/>
      <c r="G20" s="113"/>
      <c r="H20" s="113"/>
      <c r="I20" s="114"/>
    </row>
    <row r="21" spans="2:9" x14ac:dyDescent="0.25">
      <c r="B21" s="112"/>
      <c r="C21" s="113"/>
      <c r="D21" s="113"/>
      <c r="E21" s="113"/>
      <c r="F21" s="113"/>
      <c r="G21" s="113"/>
      <c r="H21" s="113"/>
      <c r="I21" s="114"/>
    </row>
    <row r="22" spans="2:9" x14ac:dyDescent="0.25">
      <c r="B22" s="112"/>
      <c r="C22" s="113"/>
      <c r="D22" s="113"/>
      <c r="E22" s="113"/>
      <c r="F22" s="113"/>
      <c r="G22" s="113"/>
      <c r="H22" s="113"/>
      <c r="I22" s="114"/>
    </row>
    <row r="23" spans="2:9" x14ac:dyDescent="0.25">
      <c r="B23" s="112"/>
      <c r="C23" s="113"/>
      <c r="D23" s="113"/>
      <c r="E23" s="113"/>
      <c r="F23" s="113"/>
      <c r="G23" s="113"/>
      <c r="H23" s="113"/>
      <c r="I23" s="114"/>
    </row>
    <row r="24" spans="2:9" x14ac:dyDescent="0.25">
      <c r="B24" s="112"/>
      <c r="C24" s="113"/>
      <c r="D24" s="113"/>
      <c r="E24" s="113"/>
      <c r="F24" s="113"/>
      <c r="G24" s="113"/>
      <c r="H24" s="113"/>
      <c r="I24" s="114"/>
    </row>
    <row r="25" spans="2:9" x14ac:dyDescent="0.25">
      <c r="B25" s="112"/>
      <c r="C25" s="113"/>
      <c r="D25" s="113"/>
      <c r="E25" s="113"/>
      <c r="F25" s="113"/>
      <c r="G25" s="113"/>
      <c r="H25" s="113"/>
      <c r="I25" s="114"/>
    </row>
    <row r="26" spans="2:9" x14ac:dyDescent="0.25">
      <c r="B26" s="112"/>
      <c r="C26" s="113"/>
      <c r="D26" s="113"/>
      <c r="E26" s="113"/>
      <c r="F26" s="113"/>
      <c r="G26" s="113"/>
      <c r="H26" s="113"/>
      <c r="I26" s="114"/>
    </row>
    <row r="27" spans="2:9" x14ac:dyDescent="0.25">
      <c r="B27" s="112"/>
      <c r="C27" s="113"/>
      <c r="D27" s="113"/>
      <c r="E27" s="113"/>
      <c r="F27" s="113"/>
      <c r="G27" s="113"/>
      <c r="H27" s="113"/>
      <c r="I27" s="114"/>
    </row>
    <row r="28" spans="2:9" x14ac:dyDescent="0.25">
      <c r="B28" s="112"/>
      <c r="C28" s="113"/>
      <c r="D28" s="113"/>
      <c r="E28" s="113"/>
      <c r="F28" s="113"/>
      <c r="G28" s="113"/>
      <c r="H28" s="113"/>
      <c r="I28" s="114"/>
    </row>
    <row r="29" spans="2:9" x14ac:dyDescent="0.25">
      <c r="B29" s="112"/>
      <c r="C29" s="113"/>
      <c r="D29" s="113"/>
      <c r="E29" s="113"/>
      <c r="F29" s="113"/>
      <c r="G29" s="113"/>
      <c r="H29" s="113"/>
      <c r="I29" s="114"/>
    </row>
    <row r="30" spans="2:9" x14ac:dyDescent="0.25">
      <c r="B30" s="112"/>
      <c r="C30" s="113"/>
      <c r="D30" s="113"/>
      <c r="E30" s="113"/>
      <c r="F30" s="113"/>
      <c r="G30" s="113"/>
      <c r="H30" s="113"/>
      <c r="I30" s="114"/>
    </row>
    <row r="31" spans="2:9" x14ac:dyDescent="0.25">
      <c r="B31" s="112"/>
      <c r="C31" s="113"/>
      <c r="D31" s="113"/>
      <c r="E31" s="113"/>
      <c r="F31" s="113"/>
      <c r="G31" s="113"/>
      <c r="H31" s="113"/>
      <c r="I31" s="114"/>
    </row>
    <row r="32" spans="2:9" x14ac:dyDescent="0.25">
      <c r="B32" s="112"/>
      <c r="C32" s="113"/>
      <c r="D32" s="113"/>
      <c r="E32" s="113"/>
      <c r="F32" s="113"/>
      <c r="G32" s="113"/>
      <c r="H32" s="113"/>
      <c r="I32" s="114"/>
    </row>
    <row r="33" spans="2:9" x14ac:dyDescent="0.25">
      <c r="B33" s="112"/>
      <c r="C33" s="113"/>
      <c r="D33" s="113"/>
      <c r="E33" s="113"/>
      <c r="F33" s="113"/>
      <c r="G33" s="113"/>
      <c r="H33" s="113"/>
      <c r="I33" s="114"/>
    </row>
    <row r="34" spans="2:9" x14ac:dyDescent="0.25">
      <c r="B34" s="112"/>
      <c r="C34" s="113"/>
      <c r="D34" s="113"/>
      <c r="E34" s="113"/>
      <c r="F34" s="113"/>
      <c r="G34" s="113"/>
      <c r="H34" s="113"/>
      <c r="I34" s="114"/>
    </row>
    <row r="35" spans="2:9" ht="15.75" thickBot="1" x14ac:dyDescent="0.3">
      <c r="B35" s="115"/>
      <c r="C35" s="116"/>
      <c r="D35" s="116"/>
      <c r="E35" s="116"/>
      <c r="F35" s="116"/>
      <c r="G35" s="116"/>
      <c r="H35" s="116"/>
      <c r="I35" s="117"/>
    </row>
    <row r="36" spans="2:9" ht="15.75" thickBot="1" x14ac:dyDescent="0.3">
      <c r="B36" s="118"/>
      <c r="C36" s="92"/>
      <c r="D36" s="92"/>
      <c r="E36" s="92"/>
      <c r="F36" s="92"/>
      <c r="G36" s="92"/>
      <c r="H36" s="92"/>
      <c r="I36" s="119"/>
    </row>
    <row r="37" spans="2:9" ht="15.75" thickBot="1" x14ac:dyDescent="0.3">
      <c r="B37" s="120"/>
      <c r="C37" s="121"/>
      <c r="D37" s="121"/>
      <c r="E37" s="121"/>
      <c r="F37" s="121"/>
      <c r="G37" s="121"/>
      <c r="H37" s="121"/>
      <c r="I37" s="122"/>
    </row>
    <row r="39" spans="2:9" ht="15.75" thickBot="1" x14ac:dyDescent="0.3"/>
    <row r="40" spans="2:9" ht="16.5" thickBot="1" x14ac:dyDescent="0.3">
      <c r="B40" s="81"/>
      <c r="C40" s="81"/>
      <c r="D40" s="81"/>
      <c r="E40" s="81"/>
      <c r="F40" s="81"/>
      <c r="G40" s="81"/>
      <c r="H40" s="81"/>
      <c r="I40" s="81"/>
    </row>
    <row r="41" spans="2:9" ht="15.75" x14ac:dyDescent="0.25">
      <c r="B41" s="82"/>
      <c r="C41" s="82"/>
      <c r="D41" s="82"/>
      <c r="E41" s="82"/>
      <c r="F41" s="82"/>
      <c r="G41" s="82"/>
      <c r="H41" s="82"/>
      <c r="I41" s="82"/>
    </row>
    <row r="42" spans="2:9" x14ac:dyDescent="0.25">
      <c r="C42" s="123" t="s">
        <v>582</v>
      </c>
      <c r="D42" s="124"/>
      <c r="E42" s="124"/>
      <c r="F42" s="124"/>
      <c r="G42" s="124"/>
      <c r="H42" s="124"/>
      <c r="I42" s="125"/>
    </row>
    <row r="43" spans="2:9" x14ac:dyDescent="0.25">
      <c r="C43" s="126" t="s">
        <v>596</v>
      </c>
      <c r="D43" s="127"/>
      <c r="E43" s="127"/>
      <c r="F43" s="127"/>
      <c r="G43" s="127"/>
      <c r="H43" s="127"/>
      <c r="I43" s="128"/>
    </row>
    <row r="44" spans="2:9" ht="15.75" thickBot="1" x14ac:dyDescent="0.3">
      <c r="C44" s="129" t="s">
        <v>79</v>
      </c>
      <c r="D44" s="130" t="s">
        <v>590</v>
      </c>
      <c r="E44" s="131" t="s">
        <v>591</v>
      </c>
      <c r="F44" s="131" t="s">
        <v>592</v>
      </c>
      <c r="G44" s="131" t="s">
        <v>593</v>
      </c>
      <c r="H44" s="131" t="s">
        <v>594</v>
      </c>
      <c r="I44" s="132" t="s">
        <v>595</v>
      </c>
    </row>
    <row r="45" spans="2:9" ht="15.75" thickBot="1" x14ac:dyDescent="0.3">
      <c r="B45" s="106"/>
      <c r="C45" s="107"/>
      <c r="D45" s="107"/>
      <c r="E45" s="107"/>
      <c r="F45" s="107"/>
      <c r="G45" s="107"/>
      <c r="H45" s="107"/>
      <c r="I45" s="108"/>
    </row>
    <row r="46" spans="2:9" x14ac:dyDescent="0.25">
      <c r="B46" s="109"/>
      <c r="C46" s="110"/>
      <c r="D46" s="110"/>
      <c r="E46" s="110"/>
      <c r="F46" s="110"/>
      <c r="G46" s="110"/>
      <c r="H46" s="110"/>
      <c r="I46" s="111"/>
    </row>
    <row r="47" spans="2:9" x14ac:dyDescent="0.25">
      <c r="B47" s="112"/>
      <c r="C47" s="113"/>
      <c r="D47" s="113"/>
      <c r="E47" s="113"/>
      <c r="F47" s="113"/>
      <c r="G47" s="113"/>
      <c r="H47" s="113"/>
      <c r="I47" s="114"/>
    </row>
    <row r="48" spans="2:9" x14ac:dyDescent="0.25">
      <c r="B48" s="112"/>
      <c r="C48" s="113"/>
      <c r="D48" s="113"/>
      <c r="E48" s="113"/>
      <c r="F48" s="113"/>
      <c r="G48" s="113"/>
      <c r="H48" s="113"/>
      <c r="I48" s="114"/>
    </row>
    <row r="49" spans="2:9" x14ac:dyDescent="0.25">
      <c r="B49" s="112"/>
      <c r="C49" s="113"/>
      <c r="D49" s="113"/>
      <c r="E49" s="113"/>
      <c r="F49" s="113"/>
      <c r="G49" s="113"/>
      <c r="H49" s="113"/>
      <c r="I49" s="114"/>
    </row>
    <row r="50" spans="2:9" x14ac:dyDescent="0.25">
      <c r="B50" s="112"/>
      <c r="C50" s="113"/>
      <c r="D50" s="113"/>
      <c r="E50" s="113"/>
      <c r="F50" s="113"/>
      <c r="G50" s="113"/>
      <c r="H50" s="113"/>
      <c r="I50" s="114"/>
    </row>
    <row r="51" spans="2:9" x14ac:dyDescent="0.25">
      <c r="B51" s="112"/>
      <c r="C51" s="113"/>
      <c r="D51" s="113"/>
      <c r="E51" s="113"/>
      <c r="F51" s="113"/>
      <c r="G51" s="113"/>
      <c r="H51" s="113"/>
      <c r="I51" s="114"/>
    </row>
    <row r="52" spans="2:9" x14ac:dyDescent="0.25">
      <c r="B52" s="112"/>
      <c r="C52" s="113"/>
      <c r="D52" s="113"/>
      <c r="E52" s="113"/>
      <c r="F52" s="113"/>
      <c r="G52" s="113"/>
      <c r="H52" s="113"/>
      <c r="I52" s="114"/>
    </row>
    <row r="53" spans="2:9" x14ac:dyDescent="0.25">
      <c r="B53" s="112"/>
      <c r="C53" s="113"/>
      <c r="D53" s="113"/>
      <c r="E53" s="113"/>
      <c r="F53" s="113"/>
      <c r="G53" s="113"/>
      <c r="H53" s="113"/>
      <c r="I53" s="114"/>
    </row>
    <row r="54" spans="2:9" x14ac:dyDescent="0.25">
      <c r="B54" s="112"/>
      <c r="C54" s="113"/>
      <c r="D54" s="113"/>
      <c r="E54" s="113"/>
      <c r="F54" s="113"/>
      <c r="G54" s="113"/>
      <c r="H54" s="113"/>
      <c r="I54" s="114"/>
    </row>
    <row r="55" spans="2:9" x14ac:dyDescent="0.25">
      <c r="B55" s="112"/>
      <c r="C55" s="113"/>
      <c r="D55" s="113"/>
      <c r="E55" s="113"/>
      <c r="F55" s="113"/>
      <c r="G55" s="113"/>
      <c r="H55" s="113"/>
      <c r="I55" s="114"/>
    </row>
    <row r="56" spans="2:9" x14ac:dyDescent="0.25">
      <c r="B56" s="112"/>
      <c r="C56" s="113"/>
      <c r="D56" s="113"/>
      <c r="E56" s="113"/>
      <c r="F56" s="113"/>
      <c r="G56" s="113"/>
      <c r="H56" s="113"/>
      <c r="I56" s="114"/>
    </row>
    <row r="57" spans="2:9" x14ac:dyDescent="0.25">
      <c r="B57" s="112"/>
      <c r="C57" s="113"/>
      <c r="D57" s="113"/>
      <c r="E57" s="113"/>
      <c r="F57" s="113"/>
      <c r="G57" s="113"/>
      <c r="H57" s="113"/>
      <c r="I57" s="114"/>
    </row>
    <row r="58" spans="2:9" x14ac:dyDescent="0.25">
      <c r="B58" s="112"/>
      <c r="C58" s="113"/>
      <c r="D58" s="113"/>
      <c r="E58" s="113"/>
      <c r="F58" s="113"/>
      <c r="G58" s="113"/>
      <c r="H58" s="113"/>
      <c r="I58" s="114"/>
    </row>
    <row r="59" spans="2:9" x14ac:dyDescent="0.25">
      <c r="B59" s="112"/>
      <c r="C59" s="113"/>
      <c r="D59" s="113"/>
      <c r="E59" s="113"/>
      <c r="F59" s="113"/>
      <c r="G59" s="113"/>
      <c r="H59" s="113"/>
      <c r="I59" s="114"/>
    </row>
    <row r="60" spans="2:9" x14ac:dyDescent="0.25">
      <c r="B60" s="112"/>
      <c r="C60" s="113"/>
      <c r="D60" s="113"/>
      <c r="E60" s="113"/>
      <c r="F60" s="113"/>
      <c r="G60" s="113"/>
      <c r="H60" s="113"/>
      <c r="I60" s="114"/>
    </row>
    <row r="61" spans="2:9" x14ac:dyDescent="0.25">
      <c r="B61" s="112"/>
      <c r="C61" s="113"/>
      <c r="D61" s="113"/>
      <c r="E61" s="113"/>
      <c r="F61" s="113"/>
      <c r="G61" s="113"/>
      <c r="H61" s="113"/>
      <c r="I61" s="114"/>
    </row>
    <row r="62" spans="2:9" x14ac:dyDescent="0.25">
      <c r="B62" s="112"/>
      <c r="C62" s="113"/>
      <c r="D62" s="113"/>
      <c r="E62" s="113"/>
      <c r="F62" s="113"/>
      <c r="G62" s="113"/>
      <c r="H62" s="113"/>
      <c r="I62" s="114"/>
    </row>
    <row r="63" spans="2:9" x14ac:dyDescent="0.25">
      <c r="B63" s="112"/>
      <c r="C63" s="113"/>
      <c r="D63" s="113"/>
      <c r="E63" s="113"/>
      <c r="F63" s="113"/>
      <c r="G63" s="113"/>
      <c r="H63" s="113"/>
      <c r="I63" s="114"/>
    </row>
    <row r="64" spans="2:9" x14ac:dyDescent="0.25">
      <c r="B64" s="112"/>
      <c r="C64" s="113"/>
      <c r="D64" s="113"/>
      <c r="E64" s="113"/>
      <c r="F64" s="113"/>
      <c r="G64" s="113"/>
      <c r="H64" s="113"/>
      <c r="I64" s="114"/>
    </row>
    <row r="65" spans="2:9" x14ac:dyDescent="0.25">
      <c r="B65" s="112"/>
      <c r="C65" s="113"/>
      <c r="D65" s="113"/>
      <c r="E65" s="113"/>
      <c r="F65" s="113"/>
      <c r="G65" s="113"/>
      <c r="H65" s="113"/>
      <c r="I65" s="114"/>
    </row>
    <row r="66" spans="2:9" ht="15.75" thickBot="1" x14ac:dyDescent="0.3">
      <c r="B66" s="115"/>
      <c r="C66" s="116"/>
      <c r="D66" s="116"/>
      <c r="E66" s="116"/>
      <c r="F66" s="116"/>
      <c r="G66" s="116"/>
      <c r="H66" s="116"/>
      <c r="I66" s="117"/>
    </row>
    <row r="67" spans="2:9" ht="15.75" thickBot="1" x14ac:dyDescent="0.3">
      <c r="B67" s="118"/>
      <c r="C67" s="92"/>
      <c r="D67" s="92"/>
      <c r="E67" s="92"/>
      <c r="F67" s="92"/>
      <c r="G67" s="92"/>
      <c r="H67" s="92"/>
      <c r="I67" s="119"/>
    </row>
    <row r="68" spans="2:9" ht="15.75" thickBot="1" x14ac:dyDescent="0.3">
      <c r="B68" s="120"/>
      <c r="C68" s="121"/>
      <c r="D68" s="121"/>
      <c r="E68" s="121"/>
      <c r="F68" s="121"/>
      <c r="G68" s="121"/>
      <c r="H68" s="121"/>
      <c r="I68" s="122"/>
    </row>
  </sheetData>
  <sheetProtection formatCells="0"/>
  <dataValidations count="1">
    <dataValidation allowBlank="1" showInputMessage="1" showErrorMessage="1" sqref="C42:I44 C11:I13" xr:uid="{7FCCA28F-46A4-4848-B3D6-D59966DA06EE}"/>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289540-0FED-4E35-AFB6-B0C5E183A358}">
  <sheetPr codeName="Sheet4">
    <tabColor theme="0" tint="-0.499984740745262"/>
  </sheetPr>
  <dimension ref="B1:CM136"/>
  <sheetViews>
    <sheetView showGridLines="0" zoomScaleNormal="100" workbookViewId="0">
      <selection activeCell="G33" sqref="G33"/>
    </sheetView>
  </sheetViews>
  <sheetFormatPr defaultColWidth="9.140625" defaultRowHeight="15" x14ac:dyDescent="0.25"/>
  <cols>
    <col min="2" max="2" width="43.5703125" customWidth="1"/>
    <col min="3" max="3" width="19.5703125" customWidth="1"/>
    <col min="4" max="5" width="15.5703125" customWidth="1"/>
    <col min="6" max="6" width="19.42578125" customWidth="1"/>
    <col min="7" max="7" width="19.85546875" customWidth="1"/>
    <col min="8" max="8" width="21.5703125" customWidth="1"/>
    <col min="9" max="10" width="22" customWidth="1"/>
    <col min="11" max="11" width="21.5703125" customWidth="1"/>
    <col min="12" max="14" width="22" customWidth="1"/>
    <col min="15" max="15" width="19.85546875" customWidth="1"/>
    <col min="16" max="16" width="18" customWidth="1"/>
    <col min="17" max="17" width="47.140625" customWidth="1"/>
    <col min="18" max="18" width="17.140625" customWidth="1"/>
    <col min="19" max="20" width="29" customWidth="1"/>
    <col min="21" max="21" width="31.42578125" customWidth="1"/>
    <col min="22" max="22" width="17.7109375" customWidth="1"/>
    <col min="23" max="23" width="53.28515625" customWidth="1"/>
    <col min="24" max="24" width="37" customWidth="1"/>
    <col min="25" max="25" width="17.85546875" customWidth="1"/>
  </cols>
  <sheetData>
    <row r="1" spans="2:25" ht="51" customHeight="1" x14ac:dyDescent="0.25">
      <c r="B1" s="133" t="s">
        <v>597</v>
      </c>
      <c r="C1" s="134"/>
      <c r="D1" s="134"/>
      <c r="E1" s="134"/>
      <c r="F1" s="134"/>
      <c r="G1" s="134"/>
      <c r="H1" s="134"/>
      <c r="I1" s="134"/>
      <c r="J1" s="134"/>
      <c r="K1" s="134"/>
      <c r="L1" s="134"/>
      <c r="M1" s="134"/>
      <c r="N1" s="134"/>
      <c r="O1" s="134"/>
    </row>
    <row r="2" spans="2:25" ht="30" customHeight="1" x14ac:dyDescent="0.25"/>
    <row r="3" spans="2:25" x14ac:dyDescent="0.25">
      <c r="B3" t="s">
        <v>598</v>
      </c>
    </row>
    <row r="4" spans="2:25" ht="19.5" customHeight="1" x14ac:dyDescent="0.25">
      <c r="B4" s="1269" t="s">
        <v>599</v>
      </c>
      <c r="C4" s="1270"/>
      <c r="D4" s="1270"/>
      <c r="E4" s="1270"/>
      <c r="F4" s="1270"/>
      <c r="G4" s="1270"/>
      <c r="H4" s="1270"/>
      <c r="I4" s="1270"/>
      <c r="J4" s="1270"/>
      <c r="K4" s="1270"/>
      <c r="L4" s="1270"/>
      <c r="M4" s="1270"/>
      <c r="N4" s="1270"/>
      <c r="O4" s="1270"/>
      <c r="P4" s="1270"/>
      <c r="Q4" s="1270"/>
      <c r="R4" s="1270"/>
      <c r="S4" s="1270"/>
      <c r="T4" s="1270"/>
      <c r="U4" s="1270"/>
      <c r="V4" s="1270"/>
      <c r="W4" s="1270"/>
    </row>
    <row r="5" spans="2:25" s="142" customFormat="1" ht="19.5" customHeight="1" thickBot="1" x14ac:dyDescent="0.3">
      <c r="B5" s="135"/>
      <c r="C5" s="136"/>
      <c r="D5" s="136"/>
      <c r="E5" s="136"/>
      <c r="F5" s="137" t="s">
        <v>600</v>
      </c>
      <c r="G5" s="138" t="s">
        <v>601</v>
      </c>
      <c r="H5" s="137" t="s">
        <v>602</v>
      </c>
      <c r="I5" s="137" t="s">
        <v>603</v>
      </c>
      <c r="J5" s="137" t="s">
        <v>604</v>
      </c>
      <c r="K5" s="138" t="s">
        <v>605</v>
      </c>
      <c r="L5" s="138" t="s">
        <v>606</v>
      </c>
      <c r="M5" s="138" t="s">
        <v>607</v>
      </c>
      <c r="N5" s="138" t="s">
        <v>608</v>
      </c>
      <c r="O5" s="139" t="s">
        <v>609</v>
      </c>
      <c r="P5" s="137" t="s">
        <v>610</v>
      </c>
      <c r="Q5" s="138" t="s">
        <v>611</v>
      </c>
      <c r="R5" s="138" t="s">
        <v>612</v>
      </c>
      <c r="S5" s="138" t="s">
        <v>613</v>
      </c>
      <c r="T5" s="138" t="s">
        <v>614</v>
      </c>
      <c r="U5" s="138" t="b">
        <f>INDEX(dms_CF_8.1_Neg, MATCH(dms_TradingName,dms_CF_TradingName))="Y"</f>
        <v>1</v>
      </c>
      <c r="V5" s="137" t="s">
        <v>615</v>
      </c>
      <c r="W5" s="140"/>
      <c r="X5" s="141"/>
      <c r="Y5" s="137" t="s">
        <v>616</v>
      </c>
    </row>
    <row r="6" spans="2:25" s="153" customFormat="1" ht="41.25" customHeight="1" thickBot="1" x14ac:dyDescent="0.3">
      <c r="B6" s="143" t="s">
        <v>617</v>
      </c>
      <c r="C6" s="144" t="s">
        <v>618</v>
      </c>
      <c r="D6" s="145" t="s">
        <v>619</v>
      </c>
      <c r="E6" s="145" t="s">
        <v>620</v>
      </c>
      <c r="F6" s="146" t="s">
        <v>621</v>
      </c>
      <c r="G6" s="146" t="s">
        <v>622</v>
      </c>
      <c r="H6" s="146" t="s">
        <v>623</v>
      </c>
      <c r="I6" s="146" t="s">
        <v>624</v>
      </c>
      <c r="J6" s="146" t="s">
        <v>625</v>
      </c>
      <c r="K6" s="146" t="s">
        <v>626</v>
      </c>
      <c r="L6" s="146" t="s">
        <v>627</v>
      </c>
      <c r="M6" s="146" t="s">
        <v>628</v>
      </c>
      <c r="N6" s="146" t="s">
        <v>629</v>
      </c>
      <c r="O6" s="146" t="s">
        <v>630</v>
      </c>
      <c r="P6" s="146" t="s">
        <v>631</v>
      </c>
      <c r="Q6" s="147" t="s">
        <v>632</v>
      </c>
      <c r="R6" s="148" t="s">
        <v>633</v>
      </c>
      <c r="S6" s="149" t="s">
        <v>634</v>
      </c>
      <c r="T6" s="149" t="s">
        <v>635</v>
      </c>
      <c r="U6" s="149" t="s">
        <v>636</v>
      </c>
      <c r="V6" s="150" t="s">
        <v>637</v>
      </c>
      <c r="W6" s="150" t="s">
        <v>638</v>
      </c>
      <c r="X6" s="151" t="s">
        <v>639</v>
      </c>
      <c r="Y6" s="152" t="s">
        <v>640</v>
      </c>
    </row>
    <row r="7" spans="2:25" ht="17.25" customHeight="1" x14ac:dyDescent="0.25">
      <c r="B7" s="154" t="s">
        <v>641</v>
      </c>
      <c r="C7" s="155" t="s">
        <v>642</v>
      </c>
      <c r="D7" s="155" t="s">
        <v>643</v>
      </c>
      <c r="E7" s="155" t="s">
        <v>644</v>
      </c>
      <c r="F7" s="156" t="s">
        <v>645</v>
      </c>
      <c r="G7" s="157" t="s">
        <v>645</v>
      </c>
      <c r="H7" s="157" t="s">
        <v>645</v>
      </c>
      <c r="I7" s="157" t="s">
        <v>645</v>
      </c>
      <c r="J7" s="157" t="s">
        <v>645</v>
      </c>
      <c r="K7" s="157" t="s">
        <v>645</v>
      </c>
      <c r="L7" s="157" t="s">
        <v>645</v>
      </c>
      <c r="M7" s="157" t="s">
        <v>645</v>
      </c>
      <c r="N7" s="157" t="s">
        <v>645</v>
      </c>
      <c r="O7" s="157" t="s">
        <v>645</v>
      </c>
      <c r="P7" s="156" t="s">
        <v>645</v>
      </c>
      <c r="Q7" s="158" t="s">
        <v>645</v>
      </c>
      <c r="R7" s="156" t="s">
        <v>645</v>
      </c>
      <c r="S7" s="156" t="s">
        <v>645</v>
      </c>
      <c r="T7" s="157" t="s">
        <v>645</v>
      </c>
      <c r="U7" s="157" t="s">
        <v>645</v>
      </c>
      <c r="V7" s="156" t="s">
        <v>645</v>
      </c>
      <c r="W7" s="157" t="s">
        <v>645</v>
      </c>
      <c r="X7" s="159" t="s">
        <v>645</v>
      </c>
      <c r="Y7" s="160" t="s">
        <v>645</v>
      </c>
    </row>
    <row r="8" spans="2:25" x14ac:dyDescent="0.25">
      <c r="B8" s="161" t="s">
        <v>646</v>
      </c>
      <c r="C8" s="162" t="s">
        <v>647</v>
      </c>
      <c r="D8" s="162" t="s">
        <v>643</v>
      </c>
      <c r="E8" s="162" t="s">
        <v>644</v>
      </c>
      <c r="F8" s="163" t="s">
        <v>645</v>
      </c>
      <c r="G8" s="164" t="s">
        <v>645</v>
      </c>
      <c r="H8" s="164" t="s">
        <v>645</v>
      </c>
      <c r="I8" s="164" t="s">
        <v>645</v>
      </c>
      <c r="J8" s="164" t="s">
        <v>645</v>
      </c>
      <c r="K8" s="164" t="s">
        <v>645</v>
      </c>
      <c r="L8" s="164" t="s">
        <v>645</v>
      </c>
      <c r="M8" s="164" t="s">
        <v>645</v>
      </c>
      <c r="N8" s="164" t="s">
        <v>645</v>
      </c>
      <c r="O8" s="164" t="s">
        <v>645</v>
      </c>
      <c r="P8" s="163" t="s">
        <v>645</v>
      </c>
      <c r="Q8" s="163" t="s">
        <v>645</v>
      </c>
      <c r="R8" s="163" t="s">
        <v>645</v>
      </c>
      <c r="S8" s="163" t="s">
        <v>645</v>
      </c>
      <c r="T8" s="164" t="s">
        <v>645</v>
      </c>
      <c r="U8" s="164" t="s">
        <v>645</v>
      </c>
      <c r="V8" s="163" t="s">
        <v>645</v>
      </c>
      <c r="W8" s="165" t="s">
        <v>645</v>
      </c>
      <c r="X8" s="166" t="s">
        <v>645</v>
      </c>
      <c r="Y8" s="167" t="s">
        <v>645</v>
      </c>
    </row>
    <row r="9" spans="2:25" x14ac:dyDescent="0.25">
      <c r="B9" s="168" t="s">
        <v>648</v>
      </c>
      <c r="C9" s="169" t="s">
        <v>649</v>
      </c>
      <c r="D9" s="169" t="s">
        <v>650</v>
      </c>
      <c r="E9" s="169" t="s">
        <v>651</v>
      </c>
      <c r="F9" s="170"/>
      <c r="G9" s="165" t="s">
        <v>652</v>
      </c>
      <c r="H9" s="165" t="s">
        <v>653</v>
      </c>
      <c r="I9" s="165" t="s">
        <v>653</v>
      </c>
      <c r="J9" s="165" t="s">
        <v>653</v>
      </c>
      <c r="K9" s="165" t="s">
        <v>653</v>
      </c>
      <c r="L9" s="165" t="s">
        <v>653</v>
      </c>
      <c r="M9" s="165" t="s">
        <v>653</v>
      </c>
      <c r="N9" s="165" t="s">
        <v>652</v>
      </c>
      <c r="O9" s="165" t="s">
        <v>653</v>
      </c>
      <c r="P9" s="170" t="s">
        <v>653</v>
      </c>
      <c r="Q9" s="170" t="str">
        <f>IFERROR(IF(dms_MAIFI_flag="Yes","N","Y"),"Y")</f>
        <v>Y</v>
      </c>
      <c r="R9" s="170" t="s">
        <v>652</v>
      </c>
      <c r="S9" s="170" t="s">
        <v>653</v>
      </c>
      <c r="T9" s="165" t="s">
        <v>652</v>
      </c>
      <c r="U9" s="165" t="s">
        <v>652</v>
      </c>
      <c r="V9" s="170" t="s">
        <v>653</v>
      </c>
      <c r="W9" s="165" t="str">
        <f>IFERROR(LEFT(dms_MAIFI_flag),"N")</f>
        <v>N</v>
      </c>
      <c r="X9" s="166" t="str">
        <f>IF('AER CF'!$C7="Vic","Y","N")</f>
        <v>N</v>
      </c>
      <c r="Y9" s="167"/>
    </row>
    <row r="10" spans="2:25" x14ac:dyDescent="0.25">
      <c r="B10" s="171" t="s">
        <v>654</v>
      </c>
      <c r="C10" s="172" t="s">
        <v>649</v>
      </c>
      <c r="D10" s="172" t="s">
        <v>650</v>
      </c>
      <c r="E10" s="172" t="s">
        <v>651</v>
      </c>
      <c r="F10" s="170"/>
      <c r="G10" s="165" t="s">
        <v>652</v>
      </c>
      <c r="H10" s="165" t="s">
        <v>653</v>
      </c>
      <c r="I10" s="165" t="s">
        <v>653</v>
      </c>
      <c r="J10" s="165" t="s">
        <v>653</v>
      </c>
      <c r="K10" s="165" t="s">
        <v>653</v>
      </c>
      <c r="L10" s="165" t="s">
        <v>653</v>
      </c>
      <c r="M10" s="165" t="s">
        <v>653</v>
      </c>
      <c r="N10" s="165" t="s">
        <v>652</v>
      </c>
      <c r="O10" s="165" t="s">
        <v>653</v>
      </c>
      <c r="P10" s="170" t="s">
        <v>653</v>
      </c>
      <c r="Q10" s="170" t="str">
        <f>IFERROR(IF(dms_MAIFI_flag="Yes","N","Y"),"Y")</f>
        <v>Y</v>
      </c>
      <c r="R10" s="170" t="s">
        <v>652</v>
      </c>
      <c r="S10" s="170" t="s">
        <v>653</v>
      </c>
      <c r="T10" s="165" t="s">
        <v>652</v>
      </c>
      <c r="U10" s="165" t="s">
        <v>652</v>
      </c>
      <c r="V10" s="170" t="s">
        <v>653</v>
      </c>
      <c r="W10" s="165" t="str">
        <f>IFERROR(LEFT(dms_MAIFI_flag),"N")</f>
        <v>N</v>
      </c>
      <c r="X10" s="166" t="str">
        <f>IF('AER CF'!$C8="Vic","Y","N")</f>
        <v>Y</v>
      </c>
      <c r="Y10" s="167"/>
    </row>
    <row r="11" spans="2:25" x14ac:dyDescent="0.25">
      <c r="B11" s="171" t="s">
        <v>655</v>
      </c>
      <c r="C11" s="169" t="s">
        <v>647</v>
      </c>
      <c r="D11" s="169" t="s">
        <v>650</v>
      </c>
      <c r="E11" s="169" t="s">
        <v>651</v>
      </c>
      <c r="F11" s="170"/>
      <c r="G11" s="165" t="s">
        <v>653</v>
      </c>
      <c r="H11" s="165" t="s">
        <v>653</v>
      </c>
      <c r="I11" s="165"/>
      <c r="J11" s="165"/>
      <c r="K11" s="165" t="s">
        <v>653</v>
      </c>
      <c r="L11" s="165" t="s">
        <v>653</v>
      </c>
      <c r="M11" s="165" t="s">
        <v>653</v>
      </c>
      <c r="N11" s="165" t="s">
        <v>653</v>
      </c>
      <c r="O11" s="165" t="s">
        <v>653</v>
      </c>
      <c r="P11" s="170" t="s">
        <v>653</v>
      </c>
      <c r="Q11" s="170" t="str">
        <f>IFERROR(IF(dms_MAIFI_flag="Yes","N","Y"),"Y")</f>
        <v>Y</v>
      </c>
      <c r="R11" s="170" t="s">
        <v>653</v>
      </c>
      <c r="S11" s="170" t="s">
        <v>653</v>
      </c>
      <c r="T11" s="165" t="s">
        <v>653</v>
      </c>
      <c r="U11" s="165" t="s">
        <v>652</v>
      </c>
      <c r="V11" s="170" t="s">
        <v>653</v>
      </c>
      <c r="W11" s="165" t="str">
        <f>IFERROR(LEFT(dms_MAIFI_flag),"N")</f>
        <v>N</v>
      </c>
      <c r="X11" s="166" t="str">
        <f>IF('AER CF'!$C9="Vic","Y","N")</f>
        <v>N</v>
      </c>
      <c r="Y11" s="167"/>
    </row>
    <row r="12" spans="2:25" x14ac:dyDescent="0.25">
      <c r="B12" s="173" t="s">
        <v>656</v>
      </c>
      <c r="C12" s="174" t="s">
        <v>647</v>
      </c>
      <c r="D12" s="174" t="s">
        <v>650</v>
      </c>
      <c r="E12" s="174" t="s">
        <v>644</v>
      </c>
      <c r="F12" s="170"/>
      <c r="G12" s="165" t="s">
        <v>653</v>
      </c>
      <c r="H12" s="165"/>
      <c r="I12" s="165"/>
      <c r="J12" s="165"/>
      <c r="K12" s="165" t="s">
        <v>653</v>
      </c>
      <c r="L12" s="165" t="s">
        <v>653</v>
      </c>
      <c r="M12" s="165" t="s">
        <v>653</v>
      </c>
      <c r="N12" s="165" t="s">
        <v>653</v>
      </c>
      <c r="O12" s="165" t="s">
        <v>653</v>
      </c>
      <c r="P12" s="170" t="s">
        <v>652</v>
      </c>
      <c r="Q12" s="170" t="str">
        <f>IFERROR(IF(dms_MAIFI_flag="Yes","N","Y"),"Y")</f>
        <v>Y</v>
      </c>
      <c r="R12" s="170" t="s">
        <v>653</v>
      </c>
      <c r="S12" s="170" t="s">
        <v>653</v>
      </c>
      <c r="T12" s="165" t="s">
        <v>653</v>
      </c>
      <c r="U12" s="165" t="s">
        <v>652</v>
      </c>
      <c r="V12" s="170" t="s">
        <v>653</v>
      </c>
      <c r="W12" s="165" t="str">
        <f>IFERROR(LEFT(dms_MAIFI_flag),"N")</f>
        <v>N</v>
      </c>
      <c r="X12" s="166" t="str">
        <f>IF('AER CF'!$C10="Vic","Y","N")</f>
        <v>N</v>
      </c>
      <c r="Y12" s="167"/>
    </row>
    <row r="13" spans="2:25" x14ac:dyDescent="0.25">
      <c r="B13" s="175" t="s">
        <v>657</v>
      </c>
      <c r="C13" s="176" t="s">
        <v>649</v>
      </c>
      <c r="D13" s="176" t="s">
        <v>650</v>
      </c>
      <c r="E13" s="176" t="s">
        <v>651</v>
      </c>
      <c r="F13" s="170" t="s">
        <v>653</v>
      </c>
      <c r="G13" s="165" t="s">
        <v>653</v>
      </c>
      <c r="H13" s="165" t="s">
        <v>653</v>
      </c>
      <c r="I13" s="165" t="s">
        <v>653</v>
      </c>
      <c r="J13" s="165"/>
      <c r="K13" s="165" t="s">
        <v>653</v>
      </c>
      <c r="L13" s="165" t="s">
        <v>653</v>
      </c>
      <c r="M13" s="165" t="s">
        <v>653</v>
      </c>
      <c r="N13" s="165" t="s">
        <v>653</v>
      </c>
      <c r="O13" s="165" t="s">
        <v>653</v>
      </c>
      <c r="P13" s="170" t="s">
        <v>653</v>
      </c>
      <c r="Q13" s="163" t="str">
        <f>IFERROR(IF(dms_MAIFI_flag="Yes","N","Y"),"Y")</f>
        <v>Y</v>
      </c>
      <c r="R13" s="170" t="s">
        <v>653</v>
      </c>
      <c r="S13" s="170" t="s">
        <v>653</v>
      </c>
      <c r="T13" s="165" t="s">
        <v>653</v>
      </c>
      <c r="U13" s="165" t="s">
        <v>653</v>
      </c>
      <c r="V13" s="170" t="s">
        <v>653</v>
      </c>
      <c r="W13" s="165" t="str">
        <f>IFERROR(LEFT(dms_MAIFI_flag),"N")</f>
        <v>N</v>
      </c>
      <c r="X13" s="166" t="str">
        <f>IF('AER CF'!$C13="Vic","Y","N")</f>
        <v>N</v>
      </c>
      <c r="Y13" s="167"/>
    </row>
    <row r="14" spans="2:25" x14ac:dyDescent="0.25">
      <c r="B14" s="177" t="s">
        <v>658</v>
      </c>
      <c r="C14" s="176" t="s">
        <v>647</v>
      </c>
      <c r="D14" s="176" t="s">
        <v>650</v>
      </c>
      <c r="E14" s="176" t="s">
        <v>651</v>
      </c>
      <c r="F14" s="170" t="s">
        <v>653</v>
      </c>
      <c r="G14" s="165" t="s">
        <v>653</v>
      </c>
      <c r="H14" s="165" t="s">
        <v>653</v>
      </c>
      <c r="I14" s="165" t="s">
        <v>653</v>
      </c>
      <c r="J14" s="165"/>
      <c r="K14" s="165" t="s">
        <v>653</v>
      </c>
      <c r="L14" s="165" t="s">
        <v>653</v>
      </c>
      <c r="M14" s="165" t="s">
        <v>653</v>
      </c>
      <c r="N14" s="165" t="s">
        <v>653</v>
      </c>
      <c r="O14" s="165" t="s">
        <v>653</v>
      </c>
      <c r="P14" s="170" t="s">
        <v>653</v>
      </c>
      <c r="Q14" s="170" t="str">
        <f>IFERROR(IF(dms_MAIFI_flag="Yes","N","Y"),"Y")</f>
        <v>Y</v>
      </c>
      <c r="R14" s="170" t="s">
        <v>653</v>
      </c>
      <c r="S14" s="170" t="s">
        <v>653</v>
      </c>
      <c r="T14" s="165" t="s">
        <v>653</v>
      </c>
      <c r="U14" s="165" t="s">
        <v>653</v>
      </c>
      <c r="V14" s="170" t="s">
        <v>653</v>
      </c>
      <c r="W14" s="165" t="str">
        <f>IFERROR(LEFT(dms_MAIFI_flag),"N")</f>
        <v>N</v>
      </c>
      <c r="X14" s="166" t="str">
        <f>IF('AER CF'!$C14="Vic","Y","N")</f>
        <v>Y</v>
      </c>
      <c r="Y14" s="167"/>
    </row>
    <row r="15" spans="2:25" x14ac:dyDescent="0.25">
      <c r="B15" s="168" t="s">
        <v>659</v>
      </c>
      <c r="C15" s="169" t="s">
        <v>647</v>
      </c>
      <c r="D15" s="169" t="s">
        <v>650</v>
      </c>
      <c r="E15" s="169" t="s">
        <v>651</v>
      </c>
      <c r="F15" s="170"/>
      <c r="G15" s="165" t="s">
        <v>653</v>
      </c>
      <c r="H15" s="165" t="s">
        <v>653</v>
      </c>
      <c r="I15" s="165"/>
      <c r="J15" s="165"/>
      <c r="K15" s="165" t="s">
        <v>653</v>
      </c>
      <c r="L15" s="165" t="s">
        <v>653</v>
      </c>
      <c r="M15" s="165" t="s">
        <v>653</v>
      </c>
      <c r="N15" s="165" t="s">
        <v>653</v>
      </c>
      <c r="O15" s="165" t="s">
        <v>653</v>
      </c>
      <c r="P15" s="170" t="s">
        <v>653</v>
      </c>
      <c r="Q15" s="170" t="str">
        <f>IFERROR(IF(dms_MAIFI_flag="Yes","N","Y"),"Y")</f>
        <v>Y</v>
      </c>
      <c r="R15" s="170" t="s">
        <v>653</v>
      </c>
      <c r="S15" s="170" t="s">
        <v>653</v>
      </c>
      <c r="T15" s="165" t="s">
        <v>653</v>
      </c>
      <c r="U15" s="165" t="s">
        <v>652</v>
      </c>
      <c r="V15" s="170" t="s">
        <v>653</v>
      </c>
      <c r="W15" s="165" t="str">
        <f>IFERROR(LEFT(dms_MAIFI_flag),"N")</f>
        <v>N</v>
      </c>
      <c r="X15" s="166" t="str">
        <f>IF('AER CF'!$C15="Vic","Y","N")</f>
        <v>Y</v>
      </c>
      <c r="Y15" s="167"/>
    </row>
    <row r="16" spans="2:25" x14ac:dyDescent="0.25">
      <c r="B16" s="178" t="s">
        <v>660</v>
      </c>
      <c r="C16" s="179" t="s">
        <v>661</v>
      </c>
      <c r="D16" s="179" t="s">
        <v>650</v>
      </c>
      <c r="E16" s="179" t="s">
        <v>644</v>
      </c>
      <c r="F16" s="170"/>
      <c r="G16" s="165" t="s">
        <v>653</v>
      </c>
      <c r="H16" s="165"/>
      <c r="I16" s="165"/>
      <c r="J16" s="165"/>
      <c r="K16" s="165" t="s">
        <v>653</v>
      </c>
      <c r="L16" s="165" t="s">
        <v>653</v>
      </c>
      <c r="M16" s="165" t="s">
        <v>653</v>
      </c>
      <c r="N16" s="165" t="s">
        <v>653</v>
      </c>
      <c r="O16" s="165" t="s">
        <v>653</v>
      </c>
      <c r="P16" s="170" t="s">
        <v>645</v>
      </c>
      <c r="Q16" s="170" t="str">
        <f>IFERROR(IF(dms_MAIFI_flag="Yes","N","Y"),"Y")</f>
        <v>Y</v>
      </c>
      <c r="R16" s="170" t="s">
        <v>653</v>
      </c>
      <c r="S16" s="170" t="s">
        <v>653</v>
      </c>
      <c r="T16" s="165" t="s">
        <v>652</v>
      </c>
      <c r="U16" s="165" t="s">
        <v>652</v>
      </c>
      <c r="V16" s="170" t="s">
        <v>653</v>
      </c>
      <c r="W16" s="165" t="str">
        <f>IFERROR(LEFT(dms_MAIFI_flag),"N")</f>
        <v>N</v>
      </c>
      <c r="X16" s="166" t="str">
        <f>IF('AER CF'!$C16="Vic","Y","N")</f>
        <v>N</v>
      </c>
      <c r="Y16" s="167"/>
    </row>
    <row r="17" spans="2:25" x14ac:dyDescent="0.25">
      <c r="B17" s="178" t="s">
        <v>662</v>
      </c>
      <c r="C17" s="174" t="s">
        <v>663</v>
      </c>
      <c r="D17" s="174" t="s">
        <v>650</v>
      </c>
      <c r="E17" s="174" t="s">
        <v>644</v>
      </c>
      <c r="F17" s="170"/>
      <c r="G17" s="165" t="s">
        <v>653</v>
      </c>
      <c r="H17" s="165"/>
      <c r="I17" s="165"/>
      <c r="J17" s="165"/>
      <c r="K17" s="165" t="s">
        <v>653</v>
      </c>
      <c r="L17" s="165" t="s">
        <v>653</v>
      </c>
      <c r="M17" s="165" t="s">
        <v>653</v>
      </c>
      <c r="N17" s="165" t="s">
        <v>653</v>
      </c>
      <c r="O17" s="165" t="s">
        <v>653</v>
      </c>
      <c r="P17" s="170" t="s">
        <v>645</v>
      </c>
      <c r="Q17" s="170" t="str">
        <f>IFERROR(IF(dms_MAIFI_flag="Yes","N","Y"),"Y")</f>
        <v>Y</v>
      </c>
      <c r="R17" s="170" t="s">
        <v>653</v>
      </c>
      <c r="S17" s="170" t="s">
        <v>653</v>
      </c>
      <c r="T17" s="165" t="s">
        <v>652</v>
      </c>
      <c r="U17" s="165" t="s">
        <v>652</v>
      </c>
      <c r="V17" s="170" t="s">
        <v>653</v>
      </c>
      <c r="W17" s="165" t="str">
        <f>IFERROR(LEFT(dms_MAIFI_flag),"N")</f>
        <v>N</v>
      </c>
      <c r="X17" s="166" t="str">
        <f>IF('AER CF'!$C17="Vic","Y","N")</f>
        <v>N</v>
      </c>
      <c r="Y17" s="167"/>
    </row>
    <row r="18" spans="2:25" x14ac:dyDescent="0.25">
      <c r="B18" s="168" t="s">
        <v>664</v>
      </c>
      <c r="C18" s="180" t="s">
        <v>649</v>
      </c>
      <c r="D18" s="180" t="s">
        <v>650</v>
      </c>
      <c r="E18" s="180" t="s">
        <v>651</v>
      </c>
      <c r="F18" s="170"/>
      <c r="G18" s="165" t="s">
        <v>652</v>
      </c>
      <c r="H18" s="165" t="s">
        <v>653</v>
      </c>
      <c r="I18" s="165" t="s">
        <v>652</v>
      </c>
      <c r="J18" s="165" t="s">
        <v>652</v>
      </c>
      <c r="K18" s="165" t="s">
        <v>653</v>
      </c>
      <c r="L18" s="165" t="s">
        <v>653</v>
      </c>
      <c r="M18" s="165" t="s">
        <v>653</v>
      </c>
      <c r="N18" s="165" t="s">
        <v>652</v>
      </c>
      <c r="O18" s="165" t="s">
        <v>653</v>
      </c>
      <c r="P18" s="170" t="s">
        <v>653</v>
      </c>
      <c r="Q18" s="170" t="str">
        <f>IFERROR(IF(dms_MAIFI_flag="Yes","N","Y"),"Y")</f>
        <v>Y</v>
      </c>
      <c r="R18" s="170" t="s">
        <v>652</v>
      </c>
      <c r="S18" s="170" t="s">
        <v>653</v>
      </c>
      <c r="T18" s="165" t="s">
        <v>652</v>
      </c>
      <c r="U18" s="165" t="s">
        <v>652</v>
      </c>
      <c r="V18" s="170" t="s">
        <v>652</v>
      </c>
      <c r="W18" s="165" t="str">
        <f>IFERROR(LEFT(dms_MAIFI_flag),"N")</f>
        <v>N</v>
      </c>
      <c r="X18" s="166" t="str">
        <f>IF('AER CF'!$C18="Vic","Y","N")</f>
        <v>N</v>
      </c>
      <c r="Y18" s="167"/>
    </row>
    <row r="19" spans="2:25" x14ac:dyDescent="0.25">
      <c r="B19" s="168" t="s">
        <v>665</v>
      </c>
      <c r="C19" s="169" t="s">
        <v>661</v>
      </c>
      <c r="D19" s="169" t="s">
        <v>650</v>
      </c>
      <c r="E19" s="169" t="s">
        <v>651</v>
      </c>
      <c r="F19" s="170"/>
      <c r="G19" s="165" t="s">
        <v>652</v>
      </c>
      <c r="H19" s="165" t="s">
        <v>653</v>
      </c>
      <c r="I19" s="165"/>
      <c r="J19" s="165"/>
      <c r="K19" s="165" t="s">
        <v>653</v>
      </c>
      <c r="L19" s="165" t="s">
        <v>653</v>
      </c>
      <c r="M19" s="165" t="s">
        <v>653</v>
      </c>
      <c r="N19" s="165" t="s">
        <v>653</v>
      </c>
      <c r="O19" s="165" t="s">
        <v>653</v>
      </c>
      <c r="P19" s="170" t="s">
        <v>653</v>
      </c>
      <c r="Q19" s="170" t="str">
        <f>IFERROR(IF(dms_MAIFI_flag="Yes","N","Y"),"Y")</f>
        <v>Y</v>
      </c>
      <c r="R19" s="170" t="s">
        <v>652</v>
      </c>
      <c r="S19" s="170" t="s">
        <v>653</v>
      </c>
      <c r="T19" s="165" t="s">
        <v>652</v>
      </c>
      <c r="U19" s="165" t="s">
        <v>652</v>
      </c>
      <c r="V19" s="170" t="s">
        <v>652</v>
      </c>
      <c r="W19" s="165" t="str">
        <f>IFERROR(LEFT(dms_MAIFI_flag),"N")</f>
        <v>N</v>
      </c>
      <c r="X19" s="166" t="str">
        <f>IF('AER CF'!$C19="Vic","Y","N")</f>
        <v>N</v>
      </c>
      <c r="Y19" s="167"/>
    </row>
    <row r="20" spans="2:25" x14ac:dyDescent="0.25">
      <c r="B20" s="168" t="s">
        <v>666</v>
      </c>
      <c r="C20" s="180" t="s">
        <v>661</v>
      </c>
      <c r="D20" s="180" t="s">
        <v>650</v>
      </c>
      <c r="E20" s="180" t="s">
        <v>651</v>
      </c>
      <c r="F20" s="170"/>
      <c r="G20" s="165" t="s">
        <v>652</v>
      </c>
      <c r="H20" s="165" t="s">
        <v>653</v>
      </c>
      <c r="I20" s="165" t="s">
        <v>652</v>
      </c>
      <c r="J20" s="165" t="s">
        <v>652</v>
      </c>
      <c r="K20" s="165" t="s">
        <v>653</v>
      </c>
      <c r="L20" s="165" t="s">
        <v>653</v>
      </c>
      <c r="M20" s="165" t="s">
        <v>653</v>
      </c>
      <c r="N20" s="165" t="s">
        <v>653</v>
      </c>
      <c r="O20" s="165" t="s">
        <v>653</v>
      </c>
      <c r="P20" s="170" t="s">
        <v>653</v>
      </c>
      <c r="Q20" s="170" t="str">
        <f>IFERROR(IF(dms_MAIFI_flag="Yes","N","Y"),"Y")</f>
        <v>Y</v>
      </c>
      <c r="R20" s="170" t="s">
        <v>652</v>
      </c>
      <c r="S20" s="170" t="s">
        <v>653</v>
      </c>
      <c r="T20" s="165" t="s">
        <v>652</v>
      </c>
      <c r="U20" s="165" t="s">
        <v>652</v>
      </c>
      <c r="V20" s="170" t="s">
        <v>653</v>
      </c>
      <c r="W20" s="165" t="str">
        <f>IFERROR(LEFT(dms_MAIFI_flag),"N")</f>
        <v>N</v>
      </c>
      <c r="X20" s="166" t="str">
        <f>IF('AER CF'!$C20="Vic","Y","N")</f>
        <v>N</v>
      </c>
      <c r="Y20" s="167"/>
    </row>
    <row r="21" spans="2:25" x14ac:dyDescent="0.25">
      <c r="B21" s="168" t="s">
        <v>667</v>
      </c>
      <c r="C21" s="169" t="s">
        <v>649</v>
      </c>
      <c r="D21" s="169" t="s">
        <v>650</v>
      </c>
      <c r="E21" s="169" t="s">
        <v>651</v>
      </c>
      <c r="F21" s="170"/>
      <c r="G21" s="165" t="s">
        <v>652</v>
      </c>
      <c r="H21" s="165" t="s">
        <v>653</v>
      </c>
      <c r="I21" s="165" t="s">
        <v>652</v>
      </c>
      <c r="J21" s="165" t="s">
        <v>652</v>
      </c>
      <c r="K21" s="165" t="s">
        <v>653</v>
      </c>
      <c r="L21" s="165" t="s">
        <v>653</v>
      </c>
      <c r="M21" s="165" t="s">
        <v>653</v>
      </c>
      <c r="N21" s="165" t="s">
        <v>652</v>
      </c>
      <c r="O21" s="165" t="s">
        <v>653</v>
      </c>
      <c r="P21" s="170" t="s">
        <v>653</v>
      </c>
      <c r="Q21" s="170" t="str">
        <f>IFERROR(IF(dms_MAIFI_flag="Yes","N","Y"),"Y")</f>
        <v>Y</v>
      </c>
      <c r="R21" s="170" t="s">
        <v>652</v>
      </c>
      <c r="S21" s="170" t="s">
        <v>653</v>
      </c>
      <c r="T21" s="165" t="s">
        <v>652</v>
      </c>
      <c r="U21" s="165" t="s">
        <v>652</v>
      </c>
      <c r="V21" s="170" t="s">
        <v>653</v>
      </c>
      <c r="W21" s="165" t="str">
        <f>IFERROR(LEFT(dms_MAIFI_flag),"N")</f>
        <v>N</v>
      </c>
      <c r="X21" s="166" t="str">
        <f>IF('AER CF'!$C21="Vic","Y","N")</f>
        <v>N</v>
      </c>
      <c r="Y21" s="167"/>
    </row>
    <row r="22" spans="2:25" x14ac:dyDescent="0.25">
      <c r="B22" s="168" t="s">
        <v>668</v>
      </c>
      <c r="C22" s="169" t="s">
        <v>669</v>
      </c>
      <c r="D22" s="169" t="s">
        <v>650</v>
      </c>
      <c r="E22" s="169" t="s">
        <v>651</v>
      </c>
      <c r="F22" s="170"/>
      <c r="G22" s="165" t="s">
        <v>652</v>
      </c>
      <c r="H22" s="165" t="s">
        <v>653</v>
      </c>
      <c r="I22" s="165" t="s">
        <v>652</v>
      </c>
      <c r="J22" s="165" t="s">
        <v>652</v>
      </c>
      <c r="K22" s="165" t="s">
        <v>652</v>
      </c>
      <c r="L22" s="165" t="s">
        <v>652</v>
      </c>
      <c r="M22" s="165" t="s">
        <v>653</v>
      </c>
      <c r="N22" s="165" t="s">
        <v>652</v>
      </c>
      <c r="O22" s="165" t="s">
        <v>653</v>
      </c>
      <c r="P22" s="170" t="s">
        <v>652</v>
      </c>
      <c r="Q22" s="170" t="str">
        <f>IFERROR(IF(dms_MAIFI_flag="Yes","N","Y"),"Y")</f>
        <v>Y</v>
      </c>
      <c r="R22" s="170" t="s">
        <v>652</v>
      </c>
      <c r="S22" s="170" t="s">
        <v>653</v>
      </c>
      <c r="T22" s="165" t="s">
        <v>652</v>
      </c>
      <c r="U22" s="165" t="s">
        <v>652</v>
      </c>
      <c r="V22" s="170" t="s">
        <v>653</v>
      </c>
      <c r="W22" s="165" t="str">
        <f>IFERROR(LEFT(dms_MAIFI_flag),"N")</f>
        <v>N</v>
      </c>
      <c r="X22" s="166" t="str">
        <f>IF('AER CF'!$C22="Vic","Y","N")</f>
        <v>N</v>
      </c>
      <c r="Y22" s="167"/>
    </row>
    <row r="23" spans="2:25" x14ac:dyDescent="0.25">
      <c r="B23" s="168" t="s">
        <v>670</v>
      </c>
      <c r="C23" s="169" t="s">
        <v>669</v>
      </c>
      <c r="D23" s="169" t="s">
        <v>650</v>
      </c>
      <c r="E23" s="169" t="s">
        <v>651</v>
      </c>
      <c r="F23" s="170"/>
      <c r="G23" s="165" t="s">
        <v>652</v>
      </c>
      <c r="H23" s="165" t="s">
        <v>653</v>
      </c>
      <c r="I23" s="165" t="s">
        <v>652</v>
      </c>
      <c r="J23" s="165" t="s">
        <v>652</v>
      </c>
      <c r="K23" s="165" t="s">
        <v>652</v>
      </c>
      <c r="L23" s="165" t="s">
        <v>652</v>
      </c>
      <c r="M23" s="165" t="s">
        <v>653</v>
      </c>
      <c r="N23" s="165" t="s">
        <v>652</v>
      </c>
      <c r="O23" s="165" t="s">
        <v>653</v>
      </c>
      <c r="P23" s="170" t="s">
        <v>652</v>
      </c>
      <c r="Q23" s="170" t="str">
        <f>IFERROR(IF(dms_MAIFI_flag="Yes","N","Y"),"Y")</f>
        <v>Y</v>
      </c>
      <c r="R23" s="170" t="s">
        <v>652</v>
      </c>
      <c r="S23" s="170" t="s">
        <v>653</v>
      </c>
      <c r="T23" s="165" t="s">
        <v>652</v>
      </c>
      <c r="U23" s="165" t="s">
        <v>652</v>
      </c>
      <c r="V23" s="170" t="s">
        <v>653</v>
      </c>
      <c r="W23" s="165" t="str">
        <f>IFERROR(LEFT(dms_MAIFI_flag),"N")</f>
        <v>N</v>
      </c>
      <c r="X23" s="166" t="str">
        <f>IF('AER CF'!$C23="Vic","Y","N")</f>
        <v>N</v>
      </c>
      <c r="Y23" s="167"/>
    </row>
    <row r="24" spans="2:25" x14ac:dyDescent="0.25">
      <c r="B24" s="168" t="s">
        <v>671</v>
      </c>
      <c r="C24" s="180" t="s">
        <v>647</v>
      </c>
      <c r="D24" s="180" t="s">
        <v>650</v>
      </c>
      <c r="E24" s="180" t="s">
        <v>651</v>
      </c>
      <c r="F24" s="170"/>
      <c r="G24" s="165" t="s">
        <v>653</v>
      </c>
      <c r="H24" s="165" t="s">
        <v>653</v>
      </c>
      <c r="I24" s="165"/>
      <c r="J24" s="165"/>
      <c r="K24" s="165" t="s">
        <v>653</v>
      </c>
      <c r="L24" s="165" t="s">
        <v>653</v>
      </c>
      <c r="M24" s="165" t="s">
        <v>653</v>
      </c>
      <c r="N24" s="165" t="s">
        <v>653</v>
      </c>
      <c r="O24" s="165" t="s">
        <v>653</v>
      </c>
      <c r="P24" s="170" t="s">
        <v>653</v>
      </c>
      <c r="Q24" s="170" t="str">
        <f>IFERROR(IF(dms_MAIFI_flag="Yes","N","Y"),"Y")</f>
        <v>Y</v>
      </c>
      <c r="R24" s="170" t="s">
        <v>653</v>
      </c>
      <c r="S24" s="170" t="s">
        <v>653</v>
      </c>
      <c r="T24" s="165" t="s">
        <v>653</v>
      </c>
      <c r="U24" s="165" t="s">
        <v>652</v>
      </c>
      <c r="V24" s="170" t="s">
        <v>653</v>
      </c>
      <c r="W24" s="165" t="str">
        <f>IFERROR(LEFT(dms_MAIFI_flag),"N")</f>
        <v>N</v>
      </c>
      <c r="X24" s="166" t="str">
        <f>IF('AER CF'!$C25="Vic","Y","N")</f>
        <v>Y</v>
      </c>
      <c r="Y24" s="167"/>
    </row>
    <row r="25" spans="2:25" x14ac:dyDescent="0.25">
      <c r="B25" s="181" t="s">
        <v>672</v>
      </c>
      <c r="C25" s="182" t="s">
        <v>647</v>
      </c>
      <c r="D25" s="182" t="s">
        <v>643</v>
      </c>
      <c r="E25" s="182" t="s">
        <v>651</v>
      </c>
      <c r="F25" s="170" t="s">
        <v>645</v>
      </c>
      <c r="G25" s="165" t="s">
        <v>645</v>
      </c>
      <c r="H25" s="165" t="s">
        <v>645</v>
      </c>
      <c r="I25" s="165" t="s">
        <v>645</v>
      </c>
      <c r="J25" s="165" t="s">
        <v>645</v>
      </c>
      <c r="K25" s="165" t="s">
        <v>645</v>
      </c>
      <c r="L25" s="165" t="s">
        <v>645</v>
      </c>
      <c r="M25" s="165" t="s">
        <v>645</v>
      </c>
      <c r="N25" s="165" t="s">
        <v>645</v>
      </c>
      <c r="O25" s="165" t="s">
        <v>645</v>
      </c>
      <c r="P25" s="170" t="s">
        <v>645</v>
      </c>
      <c r="Q25" s="163" t="s">
        <v>645</v>
      </c>
      <c r="R25" s="170" t="s">
        <v>645</v>
      </c>
      <c r="S25" s="170" t="s">
        <v>645</v>
      </c>
      <c r="T25" s="165" t="s">
        <v>645</v>
      </c>
      <c r="U25" s="165" t="s">
        <v>645</v>
      </c>
      <c r="V25" s="170" t="s">
        <v>645</v>
      </c>
      <c r="W25" s="165" t="s">
        <v>645</v>
      </c>
      <c r="X25" s="166" t="s">
        <v>645</v>
      </c>
      <c r="Y25" s="167" t="s">
        <v>645</v>
      </c>
    </row>
    <row r="26" spans="2:25" x14ac:dyDescent="0.25">
      <c r="B26" s="178" t="s">
        <v>673</v>
      </c>
      <c r="C26" s="174" t="s">
        <v>663</v>
      </c>
      <c r="D26" s="174" t="s">
        <v>650</v>
      </c>
      <c r="E26" s="174" t="s">
        <v>644</v>
      </c>
      <c r="F26" s="170"/>
      <c r="G26" s="165" t="s">
        <v>653</v>
      </c>
      <c r="H26" s="165"/>
      <c r="I26" s="165"/>
      <c r="J26" s="165"/>
      <c r="K26" s="165" t="s">
        <v>653</v>
      </c>
      <c r="L26" s="165" t="s">
        <v>653</v>
      </c>
      <c r="M26" s="165" t="s">
        <v>653</v>
      </c>
      <c r="N26" s="165" t="s">
        <v>653</v>
      </c>
      <c r="O26" s="165" t="s">
        <v>653</v>
      </c>
      <c r="P26" s="170" t="s">
        <v>645</v>
      </c>
      <c r="Q26" s="170" t="str">
        <f>IFERROR(IF(dms_MAIFI_flag="Yes","N","Y"),"Y")</f>
        <v>Y</v>
      </c>
      <c r="R26" s="170" t="s">
        <v>653</v>
      </c>
      <c r="S26" s="170" t="s">
        <v>653</v>
      </c>
      <c r="T26" s="165" t="s">
        <v>652</v>
      </c>
      <c r="U26" s="165" t="s">
        <v>652</v>
      </c>
      <c r="V26" s="170" t="s">
        <v>653</v>
      </c>
      <c r="W26" s="165" t="str">
        <f>IFERROR(LEFT(dms_MAIFI_flag),"N")</f>
        <v>N</v>
      </c>
      <c r="X26" s="166" t="str">
        <f>IF('AER CF'!$C26="Vic","Y","N")</f>
        <v>N</v>
      </c>
      <c r="Y26" s="167"/>
    </row>
    <row r="27" spans="2:25" x14ac:dyDescent="0.25">
      <c r="B27" s="168" t="s">
        <v>674</v>
      </c>
      <c r="C27" s="169" t="s">
        <v>642</v>
      </c>
      <c r="D27" s="180" t="s">
        <v>650</v>
      </c>
      <c r="E27" s="180" t="s">
        <v>651</v>
      </c>
      <c r="F27" s="170"/>
      <c r="G27" s="165" t="s">
        <v>653</v>
      </c>
      <c r="H27" s="165" t="s">
        <v>653</v>
      </c>
      <c r="I27" s="165"/>
      <c r="J27" s="165"/>
      <c r="K27" s="165" t="s">
        <v>653</v>
      </c>
      <c r="L27" s="165" t="s">
        <v>652</v>
      </c>
      <c r="M27" s="165" t="s">
        <v>653</v>
      </c>
      <c r="N27" s="165" t="s">
        <v>653</v>
      </c>
      <c r="O27" s="165" t="s">
        <v>653</v>
      </c>
      <c r="P27" s="170" t="s">
        <v>652</v>
      </c>
      <c r="Q27" s="170" t="str">
        <f>IFERROR(IF(dms_MAIFI_flag="Yes","N","Y"),"Y")</f>
        <v>Y</v>
      </c>
      <c r="R27" s="170" t="s">
        <v>652</v>
      </c>
      <c r="S27" s="170" t="s">
        <v>652</v>
      </c>
      <c r="T27" s="165" t="s">
        <v>652</v>
      </c>
      <c r="U27" s="165" t="s">
        <v>652</v>
      </c>
      <c r="V27" s="170" t="s">
        <v>653</v>
      </c>
      <c r="W27" s="165" t="str">
        <f>IFERROR(LEFT(dms_MAIFI_flag),"N")</f>
        <v>N</v>
      </c>
      <c r="X27" s="166" t="str">
        <f>IF('AER CF'!$C27="Vic","Y","N")</f>
        <v>N</v>
      </c>
      <c r="Y27" s="167"/>
    </row>
    <row r="28" spans="2:25" x14ac:dyDescent="0.25">
      <c r="B28" s="168" t="s">
        <v>675</v>
      </c>
      <c r="C28" s="169" t="s">
        <v>647</v>
      </c>
      <c r="D28" s="169" t="s">
        <v>650</v>
      </c>
      <c r="E28" s="169" t="s">
        <v>651</v>
      </c>
      <c r="F28" s="170"/>
      <c r="G28" s="165" t="s">
        <v>653</v>
      </c>
      <c r="H28" s="165" t="s">
        <v>653</v>
      </c>
      <c r="I28" s="165"/>
      <c r="J28" s="165"/>
      <c r="K28" s="165" t="s">
        <v>653</v>
      </c>
      <c r="L28" s="165" t="s">
        <v>653</v>
      </c>
      <c r="M28" s="165" t="s">
        <v>653</v>
      </c>
      <c r="N28" s="165" t="s">
        <v>653</v>
      </c>
      <c r="O28" s="165" t="s">
        <v>653</v>
      </c>
      <c r="P28" s="170" t="s">
        <v>653</v>
      </c>
      <c r="Q28" s="170" t="str">
        <f>IFERROR(IF(dms_MAIFI_flag="Yes","N","Y"),"Y")</f>
        <v>Y</v>
      </c>
      <c r="R28" s="170" t="s">
        <v>653</v>
      </c>
      <c r="S28" s="170" t="s">
        <v>653</v>
      </c>
      <c r="T28" s="165" t="s">
        <v>653</v>
      </c>
      <c r="U28" s="165" t="s">
        <v>652</v>
      </c>
      <c r="V28" s="170" t="s">
        <v>653</v>
      </c>
      <c r="W28" s="165" t="str">
        <f>IFERROR(LEFT(dms_MAIFI_flag),"N")</f>
        <v>N</v>
      </c>
      <c r="X28" s="166" t="str">
        <f>IF('AER CF'!$C28="Vic","Y","N")</f>
        <v>Y</v>
      </c>
      <c r="Y28" s="167"/>
    </row>
    <row r="29" spans="2:25" x14ac:dyDescent="0.25">
      <c r="B29" s="178" t="s">
        <v>34</v>
      </c>
      <c r="C29" s="179" t="s">
        <v>661</v>
      </c>
      <c r="D29" s="179" t="s">
        <v>650</v>
      </c>
      <c r="E29" s="179" t="s">
        <v>644</v>
      </c>
      <c r="F29" s="170"/>
      <c r="G29" s="165" t="s">
        <v>653</v>
      </c>
      <c r="H29" s="165"/>
      <c r="I29" s="165"/>
      <c r="J29" s="165"/>
      <c r="K29" s="165" t="s">
        <v>653</v>
      </c>
      <c r="L29" s="165" t="s">
        <v>653</v>
      </c>
      <c r="M29" s="165" t="s">
        <v>653</v>
      </c>
      <c r="N29" s="165" t="s">
        <v>653</v>
      </c>
      <c r="O29" s="165" t="s">
        <v>653</v>
      </c>
      <c r="P29" s="170" t="s">
        <v>645</v>
      </c>
      <c r="Q29" s="170" t="str">
        <f>IFERROR(IF(dms_MAIFI_flag="Yes","N","Y"),"Y")</f>
        <v>Y</v>
      </c>
      <c r="R29" s="170" t="s">
        <v>653</v>
      </c>
      <c r="S29" s="170" t="s">
        <v>653</v>
      </c>
      <c r="T29" s="165" t="s">
        <v>652</v>
      </c>
      <c r="U29" s="165" t="s">
        <v>652</v>
      </c>
      <c r="V29" s="170" t="s">
        <v>653</v>
      </c>
      <c r="W29" s="165" t="str">
        <f>IFERROR(LEFT(dms_MAIFI_flag),"N")</f>
        <v>N</v>
      </c>
      <c r="X29" s="166" t="str">
        <f>IF('AER CF'!$C29="Vic","Y","N")</f>
        <v>N</v>
      </c>
      <c r="Y29" s="167"/>
    </row>
    <row r="30" spans="2:25" x14ac:dyDescent="0.25">
      <c r="B30" s="183" t="s">
        <v>676</v>
      </c>
      <c r="C30" s="184" t="s">
        <v>661</v>
      </c>
      <c r="D30" s="184" t="s">
        <v>643</v>
      </c>
      <c r="E30" s="184" t="s">
        <v>644</v>
      </c>
      <c r="F30" s="185" t="s">
        <v>645</v>
      </c>
      <c r="G30" s="186" t="s">
        <v>645</v>
      </c>
      <c r="H30" s="186" t="s">
        <v>645</v>
      </c>
      <c r="I30" s="186" t="s">
        <v>645</v>
      </c>
      <c r="J30" s="186" t="s">
        <v>645</v>
      </c>
      <c r="K30" s="186" t="s">
        <v>645</v>
      </c>
      <c r="L30" s="186" t="s">
        <v>645</v>
      </c>
      <c r="M30" s="186" t="s">
        <v>645</v>
      </c>
      <c r="N30" s="186" t="s">
        <v>645</v>
      </c>
      <c r="O30" s="186" t="s">
        <v>645</v>
      </c>
      <c r="P30" s="185" t="s">
        <v>645</v>
      </c>
      <c r="Q30" s="185" t="s">
        <v>645</v>
      </c>
      <c r="R30" s="185" t="s">
        <v>645</v>
      </c>
      <c r="S30" s="185" t="s">
        <v>645</v>
      </c>
      <c r="T30" s="186" t="s">
        <v>645</v>
      </c>
      <c r="U30" s="186" t="s">
        <v>645</v>
      </c>
      <c r="V30" s="185" t="s">
        <v>645</v>
      </c>
      <c r="W30" s="186" t="s">
        <v>645</v>
      </c>
      <c r="X30" s="166" t="s">
        <v>645</v>
      </c>
      <c r="Y30" s="167" t="s">
        <v>645</v>
      </c>
    </row>
    <row r="31" spans="2:25" x14ac:dyDescent="0.25">
      <c r="B31" s="187" t="s">
        <v>677</v>
      </c>
      <c r="C31" s="188" t="s">
        <v>663</v>
      </c>
      <c r="D31" s="188" t="s">
        <v>650</v>
      </c>
      <c r="E31" s="188" t="s">
        <v>651</v>
      </c>
      <c r="F31" s="185"/>
      <c r="G31" s="186" t="s">
        <v>652</v>
      </c>
      <c r="H31" s="186" t="s">
        <v>653</v>
      </c>
      <c r="I31" s="186"/>
      <c r="J31" s="186"/>
      <c r="K31" s="186" t="s">
        <v>653</v>
      </c>
      <c r="L31" s="186" t="s">
        <v>653</v>
      </c>
      <c r="M31" s="186" t="s">
        <v>653</v>
      </c>
      <c r="N31" s="186" t="s">
        <v>653</v>
      </c>
      <c r="O31" s="186" t="s">
        <v>653</v>
      </c>
      <c r="P31" s="185" t="s">
        <v>653</v>
      </c>
      <c r="Q31" s="185" t="str">
        <f>IFERROR(IF(dms_MAIFI_flag="Yes","N","Y"),"Y")</f>
        <v>Y</v>
      </c>
      <c r="R31" s="185" t="s">
        <v>652</v>
      </c>
      <c r="S31" s="185" t="s">
        <v>653</v>
      </c>
      <c r="T31" s="186" t="s">
        <v>652</v>
      </c>
      <c r="U31" s="186" t="s">
        <v>653</v>
      </c>
      <c r="V31" s="185" t="s">
        <v>653</v>
      </c>
      <c r="W31" s="186" t="str">
        <f>IFERROR(LEFT(dms_MAIFI_flag),"N")</f>
        <v>N</v>
      </c>
      <c r="X31" s="166" t="str">
        <f>IF('AER CF'!$C31="Vic","Y","N")</f>
        <v>N</v>
      </c>
      <c r="Y31" s="167"/>
    </row>
    <row r="32" spans="2:25" x14ac:dyDescent="0.25">
      <c r="B32" s="168" t="s">
        <v>678</v>
      </c>
      <c r="C32" s="189" t="s">
        <v>679</v>
      </c>
      <c r="D32" s="189" t="s">
        <v>650</v>
      </c>
      <c r="E32" s="189" t="s">
        <v>651</v>
      </c>
      <c r="F32" s="185"/>
      <c r="G32" s="186" t="s">
        <v>652</v>
      </c>
      <c r="H32" s="186" t="s">
        <v>653</v>
      </c>
      <c r="I32" s="186"/>
      <c r="J32" s="186"/>
      <c r="K32" s="186" t="s">
        <v>653</v>
      </c>
      <c r="L32" s="186" t="s">
        <v>653</v>
      </c>
      <c r="M32" s="186" t="s">
        <v>653</v>
      </c>
      <c r="N32" s="186" t="s">
        <v>653</v>
      </c>
      <c r="O32" s="186" t="s">
        <v>653</v>
      </c>
      <c r="P32" s="185" t="s">
        <v>653</v>
      </c>
      <c r="Q32" s="185" t="str">
        <f>IFERROR(IF(dms_MAIFI_flag="Yes","N","Y"),"Y")</f>
        <v>Y</v>
      </c>
      <c r="R32" s="185" t="s">
        <v>652</v>
      </c>
      <c r="S32" s="185" t="s">
        <v>653</v>
      </c>
      <c r="T32" s="186" t="s">
        <v>652</v>
      </c>
      <c r="U32" s="186" t="s">
        <v>652</v>
      </c>
      <c r="V32" s="185" t="s">
        <v>653</v>
      </c>
      <c r="W32" s="186" t="str">
        <f>IFERROR(LEFT(dms_MAIFI_flag),"N")</f>
        <v>N</v>
      </c>
      <c r="X32" s="166" t="str">
        <f>IF('AER CF'!$C32="Vic","Y","N")</f>
        <v>N</v>
      </c>
      <c r="Y32" s="167"/>
    </row>
    <row r="33" spans="2:91" x14ac:dyDescent="0.25">
      <c r="B33" s="178" t="s">
        <v>587</v>
      </c>
      <c r="C33" s="179" t="s">
        <v>679</v>
      </c>
      <c r="D33" s="179" t="s">
        <v>650</v>
      </c>
      <c r="E33" s="179" t="s">
        <v>644</v>
      </c>
      <c r="F33" s="170"/>
      <c r="G33" s="165" t="s">
        <v>653</v>
      </c>
      <c r="H33" s="165"/>
      <c r="I33" s="165"/>
      <c r="J33" s="165"/>
      <c r="K33" s="165" t="s">
        <v>653</v>
      </c>
      <c r="L33" s="165" t="s">
        <v>653</v>
      </c>
      <c r="M33" s="165" t="s">
        <v>653</v>
      </c>
      <c r="N33" s="165" t="s">
        <v>653</v>
      </c>
      <c r="O33" s="165" t="s">
        <v>653</v>
      </c>
      <c r="P33" s="170" t="s">
        <v>645</v>
      </c>
      <c r="Q33" s="170" t="str">
        <f>IFERROR(IF(dms_MAIFI_flag="Yes","N","Y"),"Y")</f>
        <v>Y</v>
      </c>
      <c r="R33" s="170" t="s">
        <v>653</v>
      </c>
      <c r="S33" s="170" t="s">
        <v>653</v>
      </c>
      <c r="T33" s="165" t="s">
        <v>652</v>
      </c>
      <c r="U33" s="165" t="s">
        <v>652</v>
      </c>
      <c r="V33" s="170" t="s">
        <v>653</v>
      </c>
      <c r="W33" s="165" t="str">
        <f>IFERROR(LEFT(dms_MAIFI_flag),"N")</f>
        <v>N</v>
      </c>
      <c r="X33" s="166" t="str">
        <f>IF('AER CF'!$C33="Vic","Y","N")</f>
        <v>N</v>
      </c>
      <c r="Y33" s="167"/>
    </row>
    <row r="34" spans="2:91" x14ac:dyDescent="0.25">
      <c r="B34" s="178" t="s">
        <v>680</v>
      </c>
      <c r="C34" s="174" t="s">
        <v>649</v>
      </c>
      <c r="D34" s="174" t="s">
        <v>650</v>
      </c>
      <c r="E34" s="174" t="s">
        <v>644</v>
      </c>
      <c r="F34" s="170"/>
      <c r="G34" s="165" t="s">
        <v>653</v>
      </c>
      <c r="H34" s="165"/>
      <c r="I34" s="165"/>
      <c r="J34" s="165"/>
      <c r="K34" s="165" t="s">
        <v>653</v>
      </c>
      <c r="L34" s="165" t="s">
        <v>653</v>
      </c>
      <c r="M34" s="165" t="s">
        <v>653</v>
      </c>
      <c r="N34" s="165" t="s">
        <v>653</v>
      </c>
      <c r="O34" s="165" t="s">
        <v>653</v>
      </c>
      <c r="P34" s="170" t="s">
        <v>645</v>
      </c>
      <c r="Q34" s="170" t="str">
        <f>IFERROR(IF(dms_MAIFI_flag="Yes","N","Y"),"Y")</f>
        <v>Y</v>
      </c>
      <c r="R34" s="170" t="s">
        <v>653</v>
      </c>
      <c r="S34" s="170" t="s">
        <v>653</v>
      </c>
      <c r="T34" s="165" t="s">
        <v>652</v>
      </c>
      <c r="U34" s="165" t="s">
        <v>652</v>
      </c>
      <c r="V34" s="170" t="s">
        <v>653</v>
      </c>
      <c r="W34" s="165" t="str">
        <f>IFERROR(LEFT(dms_MAIFI_flag),"N")</f>
        <v>N</v>
      </c>
      <c r="X34" s="166" t="str">
        <f>IF('AER CF'!$C34="Vic","Y","N")</f>
        <v>N</v>
      </c>
      <c r="Y34" s="167"/>
    </row>
    <row r="35" spans="2:91" ht="15.75" thickBot="1" x14ac:dyDescent="0.3">
      <c r="B35" s="190" t="s">
        <v>681</v>
      </c>
      <c r="C35" s="191" t="s">
        <v>647</v>
      </c>
      <c r="D35" s="191" t="s">
        <v>650</v>
      </c>
      <c r="E35" s="191" t="s">
        <v>651</v>
      </c>
      <c r="F35" s="192"/>
      <c r="G35" s="193" t="s">
        <v>653</v>
      </c>
      <c r="H35" s="193" t="s">
        <v>653</v>
      </c>
      <c r="I35" s="193"/>
      <c r="J35" s="193"/>
      <c r="K35" s="193" t="s">
        <v>653</v>
      </c>
      <c r="L35" s="193" t="s">
        <v>653</v>
      </c>
      <c r="M35" s="193" t="s">
        <v>653</v>
      </c>
      <c r="N35" s="193" t="s">
        <v>653</v>
      </c>
      <c r="O35" s="193" t="s">
        <v>653</v>
      </c>
      <c r="P35" s="192" t="s">
        <v>653</v>
      </c>
      <c r="Q35" s="192" t="str">
        <f>IFERROR(IF(dms_MAIFI_flag="Yes","N","Y"),"Y")</f>
        <v>Y</v>
      </c>
      <c r="R35" s="192" t="s">
        <v>653</v>
      </c>
      <c r="S35" s="192" t="s">
        <v>653</v>
      </c>
      <c r="T35" s="193" t="s">
        <v>653</v>
      </c>
      <c r="U35" s="193" t="s">
        <v>652</v>
      </c>
      <c r="V35" s="192" t="s">
        <v>653</v>
      </c>
      <c r="W35" s="193" t="str">
        <f>IFERROR(LEFT(dms_MAIFI_flag),"N")</f>
        <v>N</v>
      </c>
      <c r="X35" s="194" t="str">
        <f>IF('AER CF'!$C35="Vic","Y","N")</f>
        <v>Y</v>
      </c>
      <c r="Y35" s="195"/>
    </row>
    <row r="38" spans="2:91" x14ac:dyDescent="0.25">
      <c r="B38" t="s">
        <v>682</v>
      </c>
    </row>
    <row r="39" spans="2:91" x14ac:dyDescent="0.25">
      <c r="B39" t="s">
        <v>683</v>
      </c>
    </row>
    <row r="40" spans="2:91" x14ac:dyDescent="0.25">
      <c r="AM40" s="1268"/>
      <c r="AN40" s="1268"/>
      <c r="AO40" s="1268"/>
      <c r="AP40" s="1268"/>
      <c r="AQ40" s="1268"/>
      <c r="AR40" s="1268"/>
      <c r="AS40" s="1268"/>
      <c r="AT40" s="1268"/>
      <c r="AU40" s="1268"/>
      <c r="AV40" s="1268"/>
      <c r="AW40" s="1268"/>
      <c r="AX40" s="1268"/>
      <c r="AY40" s="1268"/>
      <c r="AZ40" s="1268"/>
      <c r="BA40" s="1268"/>
      <c r="BB40" s="1268"/>
      <c r="BC40" s="1268"/>
      <c r="BD40" s="1268"/>
      <c r="BE40" s="1268"/>
      <c r="BF40" s="1268"/>
      <c r="BG40" s="1268"/>
      <c r="BH40" s="1268"/>
      <c r="BR40" s="1268"/>
      <c r="BS40" s="1268"/>
      <c r="BT40" s="1268"/>
      <c r="BU40" s="1268"/>
      <c r="BV40" s="1268"/>
      <c r="BW40" s="1268"/>
      <c r="BX40" s="1268"/>
      <c r="BY40" s="1268"/>
      <c r="BZ40" s="1268"/>
      <c r="CA40" s="1268"/>
      <c r="CB40" s="1268"/>
      <c r="CC40" s="1268"/>
      <c r="CD40" s="1268"/>
      <c r="CE40" s="1268"/>
      <c r="CF40" s="1268"/>
      <c r="CG40" s="1268"/>
      <c r="CH40" s="1268"/>
      <c r="CI40" s="1268"/>
      <c r="CJ40" s="1268"/>
      <c r="CK40" s="1268"/>
      <c r="CL40" s="1268"/>
      <c r="CM40" s="1268"/>
    </row>
    <row r="41" spans="2:91" x14ac:dyDescent="0.25">
      <c r="B41" s="196" t="s">
        <v>684</v>
      </c>
      <c r="AM41" s="1268"/>
      <c r="AN41" s="1268"/>
      <c r="AO41" s="1268"/>
      <c r="AP41" s="1268"/>
      <c r="AQ41" s="1268"/>
      <c r="AR41" s="1268"/>
      <c r="AS41" s="1268"/>
      <c r="AT41" s="1268"/>
      <c r="AU41" s="1268"/>
      <c r="AV41" s="1268"/>
      <c r="AW41" s="1268"/>
      <c r="AX41" s="1268"/>
      <c r="AY41" s="1268"/>
      <c r="AZ41" s="1268"/>
      <c r="BA41" s="1268"/>
      <c r="BB41" s="1268"/>
      <c r="BC41" s="1268"/>
      <c r="BD41" s="1268"/>
      <c r="BE41" s="1268"/>
      <c r="BF41" s="1268"/>
      <c r="BG41" s="1268"/>
      <c r="BH41" s="1268"/>
      <c r="BR41" s="1268"/>
      <c r="BS41" s="1268"/>
      <c r="BT41" s="1268"/>
      <c r="BU41" s="1268"/>
      <c r="BV41" s="1268"/>
      <c r="BW41" s="1268"/>
      <c r="BX41" s="1268"/>
      <c r="BY41" s="1268"/>
      <c r="BZ41" s="1268"/>
      <c r="CA41" s="1268"/>
      <c r="CB41" s="1268"/>
      <c r="CC41" s="1268"/>
      <c r="CD41" s="1268"/>
      <c r="CE41" s="1268"/>
      <c r="CF41" s="1268"/>
      <c r="CG41" s="1268"/>
      <c r="CH41" s="1268"/>
      <c r="CI41" s="1268"/>
      <c r="CJ41" s="1268"/>
      <c r="CK41" s="1268"/>
      <c r="CL41" s="1268"/>
      <c r="CM41" s="1268"/>
    </row>
    <row r="42" spans="2:91" x14ac:dyDescent="0.25">
      <c r="B42" s="197" t="s">
        <v>685</v>
      </c>
      <c r="C42" s="196"/>
      <c r="D42" s="197"/>
      <c r="E42" s="197"/>
      <c r="F42" s="196" t="s">
        <v>686</v>
      </c>
      <c r="G42" s="196"/>
      <c r="H42" s="196"/>
      <c r="AM42" s="1268"/>
      <c r="AN42" s="1268"/>
      <c r="AO42" s="1268"/>
      <c r="AP42" s="1268"/>
      <c r="AQ42" s="1268"/>
      <c r="AR42" s="1268"/>
      <c r="AS42" s="1268"/>
      <c r="AT42" s="1268"/>
      <c r="AU42" s="1268"/>
      <c r="AV42" s="1268"/>
      <c r="AW42" s="1268"/>
      <c r="AX42" s="1268"/>
      <c r="AY42" s="1268"/>
      <c r="AZ42" s="1268"/>
      <c r="BA42" s="1268"/>
      <c r="BB42" s="1268"/>
      <c r="BC42" s="1268"/>
      <c r="BD42" s="1268"/>
      <c r="BE42" s="1268"/>
      <c r="BF42" s="1268"/>
      <c r="BG42" s="1268"/>
      <c r="BH42" s="1268"/>
      <c r="BR42" s="1268"/>
      <c r="BS42" s="1268"/>
      <c r="BT42" s="1268"/>
      <c r="BU42" s="1268"/>
      <c r="BV42" s="1268"/>
      <c r="BW42" s="1268"/>
      <c r="BX42" s="1268"/>
      <c r="BY42" s="1268"/>
      <c r="BZ42" s="1268"/>
      <c r="CA42" s="1268"/>
      <c r="CB42" s="1268"/>
      <c r="CC42" s="1268"/>
      <c r="CD42" s="1268"/>
      <c r="CE42" s="1268"/>
      <c r="CF42" s="1268"/>
      <c r="CG42" s="1268"/>
      <c r="CH42" s="1268"/>
      <c r="CI42" s="1268"/>
      <c r="CJ42" s="1268"/>
      <c r="CK42" s="1268"/>
      <c r="CL42" s="1268"/>
      <c r="CM42" s="1268"/>
    </row>
    <row r="43" spans="2:91" x14ac:dyDescent="0.25">
      <c r="B43" s="198"/>
      <c r="F43" s="199"/>
    </row>
    <row r="44" spans="2:91" x14ac:dyDescent="0.25">
      <c r="B44" s="198" t="s">
        <v>687</v>
      </c>
      <c r="F44" s="198" t="s">
        <v>688</v>
      </c>
    </row>
    <row r="45" spans="2:91" x14ac:dyDescent="0.25">
      <c r="B45" s="198" t="s">
        <v>689</v>
      </c>
      <c r="F45" s="198" t="s">
        <v>690</v>
      </c>
    </row>
    <row r="46" spans="2:91" x14ac:dyDescent="0.25">
      <c r="B46" s="198" t="s">
        <v>691</v>
      </c>
      <c r="F46" s="198" t="s">
        <v>692</v>
      </c>
    </row>
    <row r="47" spans="2:91" x14ac:dyDescent="0.25">
      <c r="B47" s="198" t="s">
        <v>693</v>
      </c>
      <c r="F47" s="199" t="s">
        <v>694</v>
      </c>
    </row>
    <row r="48" spans="2:91" x14ac:dyDescent="0.25">
      <c r="B48" s="198" t="s">
        <v>695</v>
      </c>
      <c r="F48" s="198" t="s">
        <v>696</v>
      </c>
    </row>
    <row r="49" spans="2:6" x14ac:dyDescent="0.25">
      <c r="B49" s="37" t="s">
        <v>697</v>
      </c>
      <c r="F49" s="37" t="s">
        <v>698</v>
      </c>
    </row>
    <row r="50" spans="2:6" x14ac:dyDescent="0.25">
      <c r="B50" s="198"/>
    </row>
    <row r="52" spans="2:6" x14ac:dyDescent="0.25">
      <c r="B52" s="199" t="s">
        <v>22</v>
      </c>
    </row>
    <row r="53" spans="2:6" x14ac:dyDescent="0.25">
      <c r="B53" s="37" t="s">
        <v>699</v>
      </c>
    </row>
    <row r="54" spans="2:6" x14ac:dyDescent="0.25">
      <c r="B54" s="37" t="s">
        <v>700</v>
      </c>
    </row>
    <row r="57" spans="2:6" ht="21" thickBot="1" x14ac:dyDescent="0.3">
      <c r="B57" s="6" t="s">
        <v>556</v>
      </c>
      <c r="C57" s="20"/>
    </row>
    <row r="58" spans="2:6" ht="16.5" thickBot="1" x14ac:dyDescent="0.3">
      <c r="B58" s="81" t="s">
        <v>557</v>
      </c>
      <c r="C58" s="20" t="s">
        <v>558</v>
      </c>
    </row>
    <row r="59" spans="2:6" ht="15.75" x14ac:dyDescent="0.25">
      <c r="B59" s="82" t="s">
        <v>559</v>
      </c>
      <c r="C59" s="20" t="s">
        <v>560</v>
      </c>
    </row>
    <row r="60" spans="2:6" x14ac:dyDescent="0.25">
      <c r="B60" s="83" t="s">
        <v>561</v>
      </c>
      <c r="C60" s="20" t="s">
        <v>562</v>
      </c>
    </row>
    <row r="61" spans="2:6" x14ac:dyDescent="0.25">
      <c r="B61" s="84" t="s">
        <v>563</v>
      </c>
      <c r="C61" s="20" t="s">
        <v>564</v>
      </c>
    </row>
    <row r="62" spans="2:6" x14ac:dyDescent="0.25">
      <c r="B62" s="85" t="s">
        <v>565</v>
      </c>
      <c r="C62" s="20" t="s">
        <v>566</v>
      </c>
    </row>
    <row r="63" spans="2:6" x14ac:dyDescent="0.25">
      <c r="B63" s="86">
        <v>5.1109999999999998</v>
      </c>
      <c r="C63" s="20" t="s">
        <v>567</v>
      </c>
    </row>
    <row r="64" spans="2:6" x14ac:dyDescent="0.25">
      <c r="B64" s="87">
        <v>5.45E-2</v>
      </c>
      <c r="C64" s="20" t="s">
        <v>568</v>
      </c>
    </row>
    <row r="65" spans="2:3" x14ac:dyDescent="0.25">
      <c r="B65" s="88">
        <v>5.5555000000000003</v>
      </c>
      <c r="C65" s="20" t="s">
        <v>569</v>
      </c>
    </row>
    <row r="66" spans="2:3" x14ac:dyDescent="0.25">
      <c r="B66" s="89" t="s">
        <v>570</v>
      </c>
      <c r="C66" s="20" t="s">
        <v>571</v>
      </c>
    </row>
    <row r="67" spans="2:3" x14ac:dyDescent="0.25">
      <c r="B67" s="59" t="s">
        <v>570</v>
      </c>
      <c r="C67" t="s">
        <v>573</v>
      </c>
    </row>
    <row r="68" spans="2:3" ht="15.75" thickBot="1" x14ac:dyDescent="0.3">
      <c r="B68" s="90" t="s">
        <v>570</v>
      </c>
      <c r="C68" s="20" t="s">
        <v>574</v>
      </c>
    </row>
    <row r="69" spans="2:3" ht="15.75" thickBot="1" x14ac:dyDescent="0.3">
      <c r="B69" s="91" t="s">
        <v>575</v>
      </c>
      <c r="C69" s="20" t="s">
        <v>576</v>
      </c>
    </row>
    <row r="70" spans="2:3" ht="15.75" thickBot="1" x14ac:dyDescent="0.3">
      <c r="B70" s="92" t="s">
        <v>575</v>
      </c>
      <c r="C70" t="s">
        <v>577</v>
      </c>
    </row>
    <row r="71" spans="2:3" x14ac:dyDescent="0.25">
      <c r="B71" s="200" t="s">
        <v>578</v>
      </c>
      <c r="C71" t="s">
        <v>579</v>
      </c>
    </row>
    <row r="72" spans="2:3" ht="15.75" thickBot="1" x14ac:dyDescent="0.3">
      <c r="B72" s="94">
        <v>2019</v>
      </c>
      <c r="C72" t="s">
        <v>580</v>
      </c>
    </row>
    <row r="73" spans="2:3" ht="15.75" thickBot="1" x14ac:dyDescent="0.3">
      <c r="B73" s="95">
        <v>2019</v>
      </c>
      <c r="C73" t="s">
        <v>581</v>
      </c>
    </row>
    <row r="74" spans="2:3" x14ac:dyDescent="0.25">
      <c r="B74" s="201" t="s">
        <v>582</v>
      </c>
      <c r="C74" t="s">
        <v>583</v>
      </c>
    </row>
    <row r="75" spans="2:3" ht="15.75" thickBot="1" x14ac:dyDescent="0.3">
      <c r="B75" s="97">
        <v>2019</v>
      </c>
      <c r="C75" t="s">
        <v>584</v>
      </c>
    </row>
    <row r="76" spans="2:3" ht="15.75" thickBot="1" x14ac:dyDescent="0.3">
      <c r="B76" s="98">
        <v>2019</v>
      </c>
      <c r="C76" t="s">
        <v>585</v>
      </c>
    </row>
    <row r="135" spans="3:3" x14ac:dyDescent="0.25">
      <c r="C135" s="202"/>
    </row>
    <row r="136" spans="3:3" x14ac:dyDescent="0.25">
      <c r="C136" s="202"/>
    </row>
  </sheetData>
  <sheetProtection formatCells="0"/>
  <mergeCells count="7">
    <mergeCell ref="AM42:BH42"/>
    <mergeCell ref="BR42:CM42"/>
    <mergeCell ref="B4:W4"/>
    <mergeCell ref="AM40:BH40"/>
    <mergeCell ref="BR40:CM40"/>
    <mergeCell ref="AM41:BH41"/>
    <mergeCell ref="BR41:CM41"/>
  </mergeCells>
  <conditionalFormatting sqref="F7:Y35">
    <cfRule type="cellIs" dxfId="16" priority="1" operator="equal">
      <formula>"Y"</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675601-AC09-410E-87C4-4EBF6B30B109}">
  <sheetPr>
    <tabColor theme="0" tint="-0.499984740745262"/>
  </sheetPr>
  <dimension ref="A1:CC105"/>
  <sheetViews>
    <sheetView showGridLines="0" zoomScale="85" zoomScaleNormal="85" workbookViewId="0">
      <pane xSplit="2" topLeftCell="C1" activePane="topRight" state="frozen"/>
      <selection activeCell="G33" sqref="G33"/>
      <selection pane="topRight" activeCell="G33" sqref="G33"/>
    </sheetView>
  </sheetViews>
  <sheetFormatPr defaultColWidth="9.140625" defaultRowHeight="15" x14ac:dyDescent="0.25"/>
  <cols>
    <col min="1" max="1" width="16.7109375" customWidth="1"/>
    <col min="2" max="2" width="33.85546875" style="20" customWidth="1"/>
    <col min="3" max="3" width="60.5703125" style="20" customWidth="1"/>
    <col min="4" max="4" width="38.85546875" customWidth="1"/>
    <col min="5" max="5" width="26.42578125" style="210" customWidth="1"/>
    <col min="6" max="6" width="22.140625" customWidth="1"/>
    <col min="7" max="7" width="27.28515625" customWidth="1"/>
    <col min="8" max="8" width="28.28515625" style="20" customWidth="1"/>
    <col min="9" max="9" width="19" style="466" customWidth="1"/>
    <col min="10" max="10" width="25.7109375" style="20" customWidth="1"/>
    <col min="11" max="11" width="27.85546875" style="20" customWidth="1"/>
    <col min="12" max="12" width="27.5703125" style="222" customWidth="1"/>
    <col min="13" max="13" width="27.85546875" customWidth="1"/>
    <col min="14" max="14" width="21" customWidth="1"/>
    <col min="15" max="15" width="21" style="23" customWidth="1"/>
    <col min="16" max="17" width="22.28515625" style="23" customWidth="1"/>
    <col min="18" max="19" width="25" style="23" customWidth="1"/>
    <col min="20" max="20" width="22.5703125" style="23" customWidth="1"/>
    <col min="21" max="22" width="23.85546875" style="23" customWidth="1"/>
    <col min="23" max="23" width="26.42578125" customWidth="1"/>
    <col min="24" max="24" width="37.85546875" customWidth="1"/>
    <col min="25" max="25" width="21.28515625" customWidth="1"/>
    <col min="26" max="27" width="27" customWidth="1"/>
    <col min="28" max="29" width="30.140625" customWidth="1"/>
    <col min="30" max="30" width="25.140625" customWidth="1"/>
    <col min="31" max="31" width="28.85546875" customWidth="1"/>
    <col min="32" max="32" width="28.5703125" customWidth="1"/>
    <col min="33" max="33" width="25.140625" customWidth="1"/>
    <col min="34" max="34" width="30" customWidth="1"/>
    <col min="35" max="35" width="32" customWidth="1"/>
    <col min="36" max="36" width="28.5703125" customWidth="1"/>
  </cols>
  <sheetData>
    <row r="1" spans="1:81" ht="51" customHeight="1" x14ac:dyDescent="0.25">
      <c r="B1" s="133" t="s">
        <v>701</v>
      </c>
      <c r="C1" s="134"/>
      <c r="D1" s="134"/>
      <c r="E1" s="134"/>
      <c r="F1" s="134"/>
      <c r="G1" s="134"/>
      <c r="H1" s="134"/>
      <c r="I1" s="134"/>
      <c r="J1" s="134"/>
      <c r="K1" s="134"/>
      <c r="L1" s="134"/>
      <c r="M1" s="134"/>
      <c r="N1" s="134"/>
      <c r="O1" s="134"/>
      <c r="P1" s="134"/>
      <c r="Q1" s="134"/>
      <c r="R1" s="134"/>
      <c r="S1" s="134"/>
      <c r="T1" s="134"/>
      <c r="U1" s="134"/>
      <c r="V1" s="134"/>
      <c r="W1" s="134"/>
      <c r="X1" s="134"/>
      <c r="Y1" s="134"/>
      <c r="Z1" s="134"/>
      <c r="AA1" s="134"/>
      <c r="AB1" s="134"/>
      <c r="AC1" s="134"/>
      <c r="AD1" s="134"/>
      <c r="AE1" s="134"/>
      <c r="AF1" s="134"/>
      <c r="AG1" s="134"/>
      <c r="AH1" s="134"/>
      <c r="AI1" s="134"/>
      <c r="AJ1" s="134"/>
    </row>
    <row r="2" spans="1:81" ht="24.75" customHeight="1" thickBot="1" x14ac:dyDescent="0.3">
      <c r="B2"/>
      <c r="C2"/>
      <c r="E2"/>
      <c r="H2"/>
      <c r="I2"/>
      <c r="J2"/>
      <c r="K2"/>
      <c r="L2"/>
      <c r="O2"/>
      <c r="P2"/>
      <c r="Q2"/>
      <c r="R2"/>
      <c r="S2"/>
      <c r="T2"/>
      <c r="U2"/>
      <c r="V2"/>
    </row>
    <row r="3" spans="1:81" ht="24.75" customHeight="1" thickBot="1" x14ac:dyDescent="0.3">
      <c r="B3" s="469" t="s">
        <v>702</v>
      </c>
      <c r="C3" s="470">
        <v>5</v>
      </c>
      <c r="E3"/>
      <c r="H3"/>
      <c r="I3"/>
      <c r="J3"/>
      <c r="K3"/>
      <c r="L3"/>
      <c r="O3"/>
      <c r="P3"/>
      <c r="Q3"/>
      <c r="R3"/>
      <c r="S3"/>
      <c r="T3"/>
      <c r="U3"/>
      <c r="V3"/>
    </row>
    <row r="4" spans="1:81" ht="24.75" customHeight="1" thickBot="1" x14ac:dyDescent="0.3">
      <c r="B4"/>
      <c r="C4"/>
      <c r="E4"/>
      <c r="H4"/>
      <c r="I4"/>
      <c r="J4"/>
      <c r="K4"/>
      <c r="L4"/>
      <c r="O4"/>
      <c r="P4"/>
      <c r="Q4"/>
      <c r="R4"/>
      <c r="S4"/>
      <c r="T4"/>
      <c r="U4"/>
      <c r="V4"/>
    </row>
    <row r="5" spans="1:81" ht="16.5" thickBot="1" x14ac:dyDescent="0.3">
      <c r="B5" s="471"/>
      <c r="C5" s="472"/>
      <c r="D5" s="472"/>
      <c r="E5" s="472"/>
      <c r="F5" s="472"/>
      <c r="G5" s="472"/>
      <c r="H5" s="472"/>
      <c r="I5" s="472"/>
      <c r="J5" s="472"/>
      <c r="K5" s="472"/>
      <c r="L5" s="472"/>
      <c r="M5" s="472"/>
      <c r="N5" s="472"/>
      <c r="O5" s="473"/>
      <c r="P5" s="473"/>
      <c r="Q5" s="473"/>
      <c r="R5" s="473"/>
      <c r="S5" s="473"/>
      <c r="T5" s="473"/>
      <c r="U5" s="473"/>
      <c r="V5" s="473"/>
      <c r="W5" s="472"/>
      <c r="X5" s="472"/>
      <c r="Y5" s="1275" t="s">
        <v>703</v>
      </c>
      <c r="Z5" s="1275"/>
      <c r="AA5" s="1275"/>
      <c r="AB5" s="1275"/>
      <c r="AC5" s="1275"/>
      <c r="AD5" s="1275"/>
      <c r="AE5" s="1275"/>
      <c r="AF5" s="1275"/>
      <c r="AG5" s="1275"/>
      <c r="AH5" s="1275"/>
      <c r="AI5" s="1275"/>
      <c r="AJ5" s="474"/>
    </row>
    <row r="6" spans="1:81" x14ac:dyDescent="0.25">
      <c r="B6" s="475"/>
      <c r="C6" s="62"/>
      <c r="D6" s="62"/>
      <c r="E6" s="62"/>
      <c r="F6" s="62"/>
      <c r="G6" s="62"/>
      <c r="H6" s="62"/>
      <c r="I6" s="62"/>
      <c r="J6" s="62"/>
      <c r="K6" s="62"/>
      <c r="L6" s="62"/>
      <c r="M6" s="62"/>
      <c r="N6" s="476"/>
      <c r="O6" s="476"/>
      <c r="P6" s="476"/>
      <c r="Q6" s="476"/>
      <c r="R6" s="476"/>
      <c r="S6" s="476"/>
      <c r="T6" s="476"/>
      <c r="U6" s="476"/>
      <c r="V6" s="62"/>
      <c r="W6" s="62"/>
      <c r="X6" s="62"/>
      <c r="Y6" s="1276" t="s">
        <v>704</v>
      </c>
      <c r="Z6" s="1277"/>
      <c r="AA6" s="1277"/>
      <c r="AB6" s="1277"/>
      <c r="AC6" s="477" t="s">
        <v>678</v>
      </c>
      <c r="AD6" s="1278" t="s">
        <v>705</v>
      </c>
      <c r="AE6" s="1279"/>
      <c r="AF6" s="1279"/>
      <c r="AG6" s="1279"/>
      <c r="AH6" s="1280"/>
      <c r="AI6" s="1281"/>
      <c r="AJ6" s="399"/>
    </row>
    <row r="7" spans="1:81" x14ac:dyDescent="0.25">
      <c r="B7" s="475"/>
      <c r="C7" s="62"/>
      <c r="D7" s="62"/>
      <c r="E7" s="62"/>
      <c r="F7" s="62"/>
      <c r="G7" s="62"/>
      <c r="H7" s="62"/>
      <c r="I7" s="62"/>
      <c r="J7" s="62"/>
      <c r="K7" s="62"/>
      <c r="L7" s="62"/>
      <c r="M7" s="62"/>
      <c r="N7" s="476"/>
      <c r="O7" s="476"/>
      <c r="P7" s="476"/>
      <c r="Q7" s="476"/>
      <c r="R7" s="476"/>
      <c r="S7" s="476"/>
      <c r="T7" s="476"/>
      <c r="U7" s="476"/>
      <c r="V7" s="62"/>
      <c r="W7" s="62"/>
      <c r="X7" s="62"/>
      <c r="Y7" s="478"/>
      <c r="Z7" s="479"/>
      <c r="AA7" s="479"/>
      <c r="AB7" s="479"/>
      <c r="AC7" s="480"/>
      <c r="AD7" s="481"/>
      <c r="AE7" s="482"/>
      <c r="AF7" s="482"/>
      <c r="AG7" s="482"/>
      <c r="AH7" s="483"/>
      <c r="AI7" s="1282"/>
      <c r="AJ7" s="399"/>
    </row>
    <row r="8" spans="1:81" ht="15.75" thickBot="1" x14ac:dyDescent="0.3">
      <c r="B8" s="484"/>
      <c r="C8" s="485"/>
      <c r="D8" s="486"/>
      <c r="E8" s="487"/>
      <c r="F8" s="486"/>
      <c r="G8" s="486"/>
      <c r="H8" s="488"/>
      <c r="I8" s="489"/>
      <c r="J8" s="488"/>
      <c r="K8" s="488"/>
      <c r="L8" s="490"/>
      <c r="M8" s="486"/>
      <c r="N8" s="491"/>
      <c r="O8" s="491"/>
      <c r="P8" s="491"/>
      <c r="Q8" s="491"/>
      <c r="R8" s="491"/>
      <c r="S8" s="491"/>
      <c r="T8" s="491"/>
      <c r="U8" s="491"/>
      <c r="V8" s="486"/>
      <c r="W8" s="486"/>
      <c r="X8" s="486"/>
      <c r="Y8" s="492" t="s">
        <v>706</v>
      </c>
      <c r="Z8" s="493" t="s">
        <v>707</v>
      </c>
      <c r="AA8" s="493" t="s">
        <v>708</v>
      </c>
      <c r="AB8" s="493" t="s">
        <v>709</v>
      </c>
      <c r="AC8" s="494" t="s">
        <v>710</v>
      </c>
      <c r="AD8" s="495"/>
      <c r="AE8" s="496"/>
      <c r="AF8" s="496"/>
      <c r="AG8" s="496"/>
      <c r="AH8" s="497"/>
      <c r="AI8" s="1283"/>
      <c r="AJ8" s="72"/>
    </row>
    <row r="9" spans="1:81" s="308" customFormat="1" ht="40.5" customHeight="1" x14ac:dyDescent="0.25">
      <c r="A9" s="498"/>
      <c r="B9" s="499" t="s">
        <v>711</v>
      </c>
      <c r="C9" s="500" t="s">
        <v>712</v>
      </c>
      <c r="D9" s="501" t="s">
        <v>713</v>
      </c>
      <c r="E9" s="502" t="s">
        <v>714</v>
      </c>
      <c r="F9" s="503" t="s">
        <v>715</v>
      </c>
      <c r="G9" s="503" t="s">
        <v>716</v>
      </c>
      <c r="H9" s="503" t="s">
        <v>717</v>
      </c>
      <c r="I9" s="503" t="s">
        <v>718</v>
      </c>
      <c r="J9" s="503" t="s">
        <v>719</v>
      </c>
      <c r="K9" s="504" t="s">
        <v>720</v>
      </c>
      <c r="L9" s="505" t="s">
        <v>721</v>
      </c>
      <c r="M9" s="505" t="s">
        <v>722</v>
      </c>
      <c r="N9" s="506" t="s">
        <v>723</v>
      </c>
      <c r="O9" s="507" t="s">
        <v>724</v>
      </c>
      <c r="P9" s="508" t="s">
        <v>725</v>
      </c>
      <c r="Q9" s="508" t="s">
        <v>726</v>
      </c>
      <c r="R9" s="508" t="s">
        <v>727</v>
      </c>
      <c r="S9" s="508" t="s">
        <v>728</v>
      </c>
      <c r="T9" s="509" t="s">
        <v>729</v>
      </c>
      <c r="U9" s="509" t="s">
        <v>730</v>
      </c>
      <c r="V9" s="509" t="s">
        <v>731</v>
      </c>
      <c r="W9" s="509" t="s">
        <v>732</v>
      </c>
      <c r="X9" s="509" t="s">
        <v>733</v>
      </c>
      <c r="Y9" s="510" t="s">
        <v>734</v>
      </c>
      <c r="Z9" s="510" t="s">
        <v>735</v>
      </c>
      <c r="AA9" s="510" t="s">
        <v>736</v>
      </c>
      <c r="AB9" s="510" t="s">
        <v>737</v>
      </c>
      <c r="AC9" s="510" t="s">
        <v>738</v>
      </c>
      <c r="AD9" s="511" t="s">
        <v>739</v>
      </c>
      <c r="AE9" s="510" t="s">
        <v>740</v>
      </c>
      <c r="AF9" s="510" t="s">
        <v>741</v>
      </c>
      <c r="AG9" s="510" t="s">
        <v>742</v>
      </c>
      <c r="AH9" s="512" t="s">
        <v>743</v>
      </c>
      <c r="AI9" s="513" t="s">
        <v>744</v>
      </c>
      <c r="AJ9" s="514" t="s">
        <v>45</v>
      </c>
    </row>
    <row r="10" spans="1:81" x14ac:dyDescent="0.25">
      <c r="B10" s="515" t="s">
        <v>745</v>
      </c>
      <c r="C10" s="516" t="s">
        <v>746</v>
      </c>
      <c r="D10" s="517">
        <v>94072010327</v>
      </c>
      <c r="E10" s="518" t="s">
        <v>647</v>
      </c>
      <c r="F10" s="519" t="s">
        <v>650</v>
      </c>
      <c r="G10" s="519" t="s">
        <v>644</v>
      </c>
      <c r="H10" s="520" t="s">
        <v>645</v>
      </c>
      <c r="I10" s="521" t="s">
        <v>747</v>
      </c>
      <c r="J10" s="519" t="s">
        <v>748</v>
      </c>
      <c r="K10" s="522">
        <v>5</v>
      </c>
      <c r="L10" s="523">
        <v>5</v>
      </c>
      <c r="M10" s="524">
        <v>5</v>
      </c>
      <c r="N10" s="525" t="s">
        <v>749</v>
      </c>
      <c r="O10" s="526" t="s">
        <v>750</v>
      </c>
      <c r="P10" s="527" t="s">
        <v>751</v>
      </c>
      <c r="Q10" s="527" t="s">
        <v>752</v>
      </c>
      <c r="R10" s="527" t="s">
        <v>647</v>
      </c>
      <c r="S10" s="528">
        <v>3000</v>
      </c>
      <c r="T10" s="526" t="s">
        <v>753</v>
      </c>
      <c r="U10" s="527"/>
      <c r="V10" s="527" t="s">
        <v>752</v>
      </c>
      <c r="W10" s="527" t="s">
        <v>647</v>
      </c>
      <c r="X10" s="529">
        <v>3001</v>
      </c>
      <c r="Y10" s="530" t="s">
        <v>754</v>
      </c>
      <c r="Z10" s="531" t="s">
        <v>754</v>
      </c>
      <c r="AA10" s="531" t="s">
        <v>754</v>
      </c>
      <c r="AB10" s="531" t="s">
        <v>754</v>
      </c>
      <c r="AC10" s="531" t="s">
        <v>754</v>
      </c>
      <c r="AD10" s="530" t="s">
        <v>706</v>
      </c>
      <c r="AE10" s="531" t="s">
        <v>707</v>
      </c>
      <c r="AF10" s="531" t="s">
        <v>708</v>
      </c>
      <c r="AG10" s="532" t="s">
        <v>755</v>
      </c>
      <c r="AH10" s="533"/>
      <c r="AI10" s="534" t="s">
        <v>754</v>
      </c>
      <c r="AJ10" s="535" t="str">
        <f t="shared" ref="AJ10:AJ18" si="0">B10</f>
        <v>AEMO</v>
      </c>
    </row>
    <row r="11" spans="1:81" x14ac:dyDescent="0.25">
      <c r="B11" s="516" t="s">
        <v>656</v>
      </c>
      <c r="C11" s="516" t="s">
        <v>756</v>
      </c>
      <c r="D11" s="517">
        <v>78079798173</v>
      </c>
      <c r="E11" s="518" t="s">
        <v>647</v>
      </c>
      <c r="F11" s="519" t="s">
        <v>650</v>
      </c>
      <c r="G11" s="519" t="s">
        <v>644</v>
      </c>
      <c r="H11" s="520" t="s">
        <v>757</v>
      </c>
      <c r="I11" s="536" t="s">
        <v>747</v>
      </c>
      <c r="J11" s="520" t="s">
        <v>748</v>
      </c>
      <c r="K11" s="522">
        <v>5</v>
      </c>
      <c r="L11" s="537">
        <v>5</v>
      </c>
      <c r="M11" s="538">
        <v>5</v>
      </c>
      <c r="N11" s="525">
        <v>2</v>
      </c>
      <c r="O11" s="526" t="s">
        <v>758</v>
      </c>
      <c r="P11" s="527" t="s">
        <v>759</v>
      </c>
      <c r="Q11" s="527" t="s">
        <v>760</v>
      </c>
      <c r="R11" s="527" t="s">
        <v>647</v>
      </c>
      <c r="S11" s="528">
        <v>3006</v>
      </c>
      <c r="T11" s="526" t="s">
        <v>761</v>
      </c>
      <c r="U11" s="527"/>
      <c r="V11" s="527" t="s">
        <v>762</v>
      </c>
      <c r="W11" s="527" t="s">
        <v>647</v>
      </c>
      <c r="X11" s="528">
        <v>8001</v>
      </c>
      <c r="Y11" s="530" t="s">
        <v>754</v>
      </c>
      <c r="Z11" s="531" t="s">
        <v>754</v>
      </c>
      <c r="AA11" s="531" t="s">
        <v>754</v>
      </c>
      <c r="AB11" s="531" t="s">
        <v>754</v>
      </c>
      <c r="AC11" s="531" t="s">
        <v>754</v>
      </c>
      <c r="AD11" s="530" t="s">
        <v>706</v>
      </c>
      <c r="AE11" s="531" t="s">
        <v>707</v>
      </c>
      <c r="AF11" s="531" t="s">
        <v>708</v>
      </c>
      <c r="AG11" s="532" t="s">
        <v>755</v>
      </c>
      <c r="AH11" s="533"/>
      <c r="AI11" s="534" t="s">
        <v>754</v>
      </c>
      <c r="AJ11" s="535" t="str">
        <f t="shared" si="0"/>
        <v>AusNet (T)</v>
      </c>
    </row>
    <row r="12" spans="1:81" x14ac:dyDescent="0.25">
      <c r="B12" s="539" t="s">
        <v>763</v>
      </c>
      <c r="C12" s="539" t="s">
        <v>763</v>
      </c>
      <c r="D12" s="540">
        <v>11222333444</v>
      </c>
      <c r="E12" s="1092" t="s">
        <v>649</v>
      </c>
      <c r="F12" s="519" t="s">
        <v>650</v>
      </c>
      <c r="G12" s="519" t="s">
        <v>644</v>
      </c>
      <c r="H12" s="520" t="s">
        <v>757</v>
      </c>
      <c r="I12" s="536" t="s">
        <v>747</v>
      </c>
      <c r="J12" s="520" t="s">
        <v>764</v>
      </c>
      <c r="K12" s="522">
        <v>5</v>
      </c>
      <c r="L12" s="537">
        <v>5</v>
      </c>
      <c r="M12" s="538">
        <v>5</v>
      </c>
      <c r="N12" s="525">
        <v>5</v>
      </c>
      <c r="O12" s="526" t="s">
        <v>765</v>
      </c>
      <c r="P12" s="527"/>
      <c r="Q12" s="527" t="s">
        <v>766</v>
      </c>
      <c r="R12" s="527" t="s">
        <v>649</v>
      </c>
      <c r="S12" s="528">
        <v>2000</v>
      </c>
      <c r="T12" s="526" t="s">
        <v>767</v>
      </c>
      <c r="U12" s="527"/>
      <c r="V12" s="527" t="s">
        <v>766</v>
      </c>
      <c r="W12" s="527" t="s">
        <v>649</v>
      </c>
      <c r="X12" s="528">
        <v>2000</v>
      </c>
      <c r="Y12" s="530" t="s">
        <v>754</v>
      </c>
      <c r="Z12" s="531" t="s">
        <v>754</v>
      </c>
      <c r="AA12" s="531" t="s">
        <v>754</v>
      </c>
      <c r="AB12" s="531" t="s">
        <v>754</v>
      </c>
      <c r="AC12" s="531" t="s">
        <v>754</v>
      </c>
      <c r="AD12" s="530" t="s">
        <v>706</v>
      </c>
      <c r="AE12" s="531" t="s">
        <v>707</v>
      </c>
      <c r="AF12" s="531" t="s">
        <v>708</v>
      </c>
      <c r="AG12" s="532" t="s">
        <v>755</v>
      </c>
      <c r="AH12" s="533"/>
      <c r="AI12" s="534" t="s">
        <v>754</v>
      </c>
      <c r="AJ12" s="535" t="str">
        <f t="shared" si="0"/>
        <v>Australian Transmission Co.</v>
      </c>
    </row>
    <row r="13" spans="1:81" x14ac:dyDescent="0.25">
      <c r="B13" s="541" t="s">
        <v>660</v>
      </c>
      <c r="C13" s="541" t="s">
        <v>660</v>
      </c>
      <c r="D13" s="542">
        <v>16779340889</v>
      </c>
      <c r="E13" s="543" t="s">
        <v>661</v>
      </c>
      <c r="F13" s="544" t="s">
        <v>650</v>
      </c>
      <c r="G13" s="544" t="s">
        <v>644</v>
      </c>
      <c r="H13" s="545" t="s">
        <v>757</v>
      </c>
      <c r="I13" s="546" t="s">
        <v>747</v>
      </c>
      <c r="J13" s="545" t="s">
        <v>764</v>
      </c>
      <c r="K13" s="547">
        <v>5</v>
      </c>
      <c r="L13" s="548">
        <v>5</v>
      </c>
      <c r="M13" s="549">
        <v>5</v>
      </c>
      <c r="N13" s="550">
        <v>5</v>
      </c>
      <c r="O13" s="551" t="s">
        <v>768</v>
      </c>
      <c r="P13" s="552" t="s">
        <v>769</v>
      </c>
      <c r="Q13" s="552" t="s">
        <v>766</v>
      </c>
      <c r="R13" s="1091" t="s">
        <v>649</v>
      </c>
      <c r="S13" s="553">
        <v>2000</v>
      </c>
      <c r="T13" s="551" t="s">
        <v>770</v>
      </c>
      <c r="U13" s="552"/>
      <c r="V13" s="552" t="s">
        <v>771</v>
      </c>
      <c r="W13" s="552" t="s">
        <v>649</v>
      </c>
      <c r="X13" s="553">
        <v>1225</v>
      </c>
      <c r="Y13" s="554" t="s">
        <v>754</v>
      </c>
      <c r="Z13" s="555" t="s">
        <v>754</v>
      </c>
      <c r="AA13" s="555" t="s">
        <v>754</v>
      </c>
      <c r="AB13" s="555" t="s">
        <v>754</v>
      </c>
      <c r="AC13" s="555" t="s">
        <v>754</v>
      </c>
      <c r="AD13" s="554" t="s">
        <v>706</v>
      </c>
      <c r="AE13" s="555" t="s">
        <v>707</v>
      </c>
      <c r="AF13" s="555" t="s">
        <v>708</v>
      </c>
      <c r="AG13" s="556" t="s">
        <v>755</v>
      </c>
      <c r="AH13" s="557"/>
      <c r="AI13" s="558" t="s">
        <v>754</v>
      </c>
      <c r="AJ13" s="559" t="str">
        <f t="shared" si="0"/>
        <v>Directlink</v>
      </c>
      <c r="AK13" s="199"/>
      <c r="AL13" s="199"/>
      <c r="AM13" s="199"/>
      <c r="AN13" s="199"/>
      <c r="AO13" s="199"/>
      <c r="AP13" s="199"/>
      <c r="AQ13" s="199"/>
      <c r="AR13" s="199"/>
      <c r="AS13" s="199"/>
      <c r="AT13" s="199"/>
      <c r="AU13" s="199"/>
      <c r="AV13" s="199"/>
      <c r="AW13" s="199"/>
      <c r="AX13" s="199"/>
      <c r="BH13" s="1271"/>
      <c r="BI13" s="1272"/>
      <c r="BJ13" s="1272"/>
      <c r="BK13" s="1272"/>
      <c r="BL13" s="1272"/>
      <c r="BM13" s="1272"/>
      <c r="BN13" s="1272"/>
      <c r="BO13" s="1272"/>
      <c r="BP13" s="1272"/>
      <c r="BQ13" s="1272"/>
      <c r="BR13" s="1272"/>
      <c r="BS13" s="1272"/>
      <c r="BT13" s="1272"/>
      <c r="BU13" s="1272"/>
      <c r="BV13" s="1272"/>
      <c r="BW13" s="1272"/>
      <c r="BX13" s="1272"/>
      <c r="BY13" s="1272"/>
      <c r="BZ13" s="1272"/>
      <c r="CA13" s="1272"/>
      <c r="CB13" s="1272"/>
      <c r="CC13" s="1272"/>
    </row>
    <row r="14" spans="1:81" x14ac:dyDescent="0.25">
      <c r="B14" s="516" t="s">
        <v>662</v>
      </c>
      <c r="C14" s="516" t="s">
        <v>662</v>
      </c>
      <c r="D14" s="517">
        <v>41094482416</v>
      </c>
      <c r="E14" s="518" t="s">
        <v>663</v>
      </c>
      <c r="F14" s="519" t="s">
        <v>650</v>
      </c>
      <c r="G14" s="519" t="s">
        <v>644</v>
      </c>
      <c r="H14" s="520" t="s">
        <v>757</v>
      </c>
      <c r="I14" s="536" t="s">
        <v>747</v>
      </c>
      <c r="J14" s="520" t="s">
        <v>764</v>
      </c>
      <c r="K14" s="522">
        <v>5</v>
      </c>
      <c r="L14" s="537">
        <v>5</v>
      </c>
      <c r="M14" s="538">
        <v>5</v>
      </c>
      <c r="N14" s="525">
        <v>5</v>
      </c>
      <c r="O14" s="526" t="s">
        <v>772</v>
      </c>
      <c r="P14" s="527" t="s">
        <v>773</v>
      </c>
      <c r="Q14" s="527" t="s">
        <v>774</v>
      </c>
      <c r="R14" s="527" t="s">
        <v>663</v>
      </c>
      <c r="S14" s="528">
        <v>5000</v>
      </c>
      <c r="T14" s="526" t="s">
        <v>775</v>
      </c>
      <c r="U14" s="527" t="s">
        <v>776</v>
      </c>
      <c r="V14" s="527" t="s">
        <v>774</v>
      </c>
      <c r="W14" s="527" t="s">
        <v>663</v>
      </c>
      <c r="X14" s="529">
        <v>5000</v>
      </c>
      <c r="Y14" s="530" t="s">
        <v>754</v>
      </c>
      <c r="Z14" s="531" t="s">
        <v>754</v>
      </c>
      <c r="AA14" s="531" t="s">
        <v>754</v>
      </c>
      <c r="AB14" s="531" t="s">
        <v>754</v>
      </c>
      <c r="AC14" s="531" t="s">
        <v>754</v>
      </c>
      <c r="AD14" s="530" t="s">
        <v>706</v>
      </c>
      <c r="AE14" s="531" t="s">
        <v>707</v>
      </c>
      <c r="AF14" s="531" t="s">
        <v>708</v>
      </c>
      <c r="AG14" s="532" t="s">
        <v>755</v>
      </c>
      <c r="AH14" s="533"/>
      <c r="AI14" s="534" t="s">
        <v>754</v>
      </c>
      <c r="AJ14" s="535" t="str">
        <f t="shared" si="0"/>
        <v>ElectraNet</v>
      </c>
      <c r="AK14" s="199"/>
      <c r="AL14" s="199"/>
      <c r="AM14" s="199"/>
      <c r="AN14" s="199"/>
      <c r="AO14" s="199"/>
      <c r="AP14" s="199"/>
      <c r="AQ14" s="199"/>
      <c r="AR14" s="199"/>
      <c r="AS14" s="199"/>
      <c r="AT14" s="199"/>
      <c r="AU14" s="199"/>
      <c r="AV14" s="199"/>
      <c r="AW14" s="199"/>
      <c r="AX14" s="199"/>
      <c r="BH14" s="1271"/>
      <c r="BI14" s="1272"/>
      <c r="BJ14" s="1272"/>
      <c r="BK14" s="1272"/>
      <c r="BL14" s="1272"/>
      <c r="BM14" s="1272"/>
      <c r="BN14" s="1272"/>
      <c r="BO14" s="1272"/>
      <c r="BP14" s="1272"/>
      <c r="BQ14" s="1272"/>
      <c r="BR14" s="1272"/>
      <c r="BS14" s="1272"/>
      <c r="BT14" s="1272"/>
      <c r="BU14" s="1272"/>
      <c r="BV14" s="1272"/>
      <c r="BW14" s="1272"/>
      <c r="BX14" s="1272"/>
      <c r="BY14" s="1272"/>
      <c r="BZ14" s="1272"/>
      <c r="CA14" s="1272"/>
      <c r="CB14" s="1272"/>
      <c r="CC14" s="1272"/>
    </row>
    <row r="15" spans="1:81" x14ac:dyDescent="0.25">
      <c r="B15" s="541" t="s">
        <v>673</v>
      </c>
      <c r="C15" s="541" t="s">
        <v>673</v>
      </c>
      <c r="D15" s="542">
        <v>79181207909</v>
      </c>
      <c r="E15" s="543" t="s">
        <v>663</v>
      </c>
      <c r="F15" s="544" t="s">
        <v>650</v>
      </c>
      <c r="G15" s="544" t="s">
        <v>644</v>
      </c>
      <c r="H15" s="545" t="s">
        <v>757</v>
      </c>
      <c r="I15" s="546" t="s">
        <v>747</v>
      </c>
      <c r="J15" s="545" t="s">
        <v>764</v>
      </c>
      <c r="K15" s="547">
        <v>5</v>
      </c>
      <c r="L15" s="548">
        <v>5</v>
      </c>
      <c r="M15" s="549">
        <v>5</v>
      </c>
      <c r="N15" s="550">
        <v>5</v>
      </c>
      <c r="O15" s="551" t="s">
        <v>777</v>
      </c>
      <c r="P15" s="552" t="s">
        <v>769</v>
      </c>
      <c r="Q15" s="552" t="s">
        <v>766</v>
      </c>
      <c r="R15" s="1091" t="s">
        <v>649</v>
      </c>
      <c r="S15" s="553">
        <v>2000</v>
      </c>
      <c r="T15" s="551" t="s">
        <v>770</v>
      </c>
      <c r="U15" s="552"/>
      <c r="V15" s="552" t="s">
        <v>771</v>
      </c>
      <c r="W15" s="552" t="s">
        <v>649</v>
      </c>
      <c r="X15" s="553">
        <v>1225</v>
      </c>
      <c r="Y15" s="554" t="s">
        <v>754</v>
      </c>
      <c r="Z15" s="555" t="s">
        <v>754</v>
      </c>
      <c r="AA15" s="555" t="s">
        <v>754</v>
      </c>
      <c r="AB15" s="555" t="s">
        <v>754</v>
      </c>
      <c r="AC15" s="555" t="s">
        <v>754</v>
      </c>
      <c r="AD15" s="554" t="s">
        <v>706</v>
      </c>
      <c r="AE15" s="555" t="s">
        <v>707</v>
      </c>
      <c r="AF15" s="555" t="s">
        <v>708</v>
      </c>
      <c r="AG15" s="556" t="s">
        <v>755</v>
      </c>
      <c r="AH15" s="557"/>
      <c r="AI15" s="558" t="s">
        <v>754</v>
      </c>
      <c r="AJ15" s="559" t="str">
        <f t="shared" si="0"/>
        <v>Murraylink</v>
      </c>
    </row>
    <row r="16" spans="1:81" s="206" customFormat="1" x14ac:dyDescent="0.25">
      <c r="B16" s="516" t="s">
        <v>34</v>
      </c>
      <c r="C16" s="516" t="s">
        <v>778</v>
      </c>
      <c r="D16" s="560">
        <v>82078849233</v>
      </c>
      <c r="E16" s="518" t="s">
        <v>661</v>
      </c>
      <c r="F16" s="519" t="s">
        <v>650</v>
      </c>
      <c r="G16" s="519" t="s">
        <v>644</v>
      </c>
      <c r="H16" s="520" t="s">
        <v>757</v>
      </c>
      <c r="I16" s="536" t="s">
        <v>747</v>
      </c>
      <c r="J16" s="520" t="s">
        <v>764</v>
      </c>
      <c r="K16" s="522">
        <v>5</v>
      </c>
      <c r="L16" s="537">
        <v>5</v>
      </c>
      <c r="M16" s="538">
        <v>5</v>
      </c>
      <c r="N16" s="525">
        <v>5</v>
      </c>
      <c r="O16" s="561" t="s">
        <v>779</v>
      </c>
      <c r="P16" s="519"/>
      <c r="Q16" s="519" t="s">
        <v>780</v>
      </c>
      <c r="R16" s="519" t="s">
        <v>661</v>
      </c>
      <c r="S16" s="562">
        <v>4014</v>
      </c>
      <c r="T16" s="561" t="s">
        <v>781</v>
      </c>
      <c r="U16" s="519"/>
      <c r="V16" s="519" t="s">
        <v>780</v>
      </c>
      <c r="W16" s="519" t="s">
        <v>782</v>
      </c>
      <c r="X16" s="562">
        <v>4014</v>
      </c>
      <c r="Y16" s="563" t="s">
        <v>754</v>
      </c>
      <c r="Z16" s="564" t="s">
        <v>754</v>
      </c>
      <c r="AA16" s="564" t="s">
        <v>754</v>
      </c>
      <c r="AB16" s="564" t="s">
        <v>754</v>
      </c>
      <c r="AC16" s="564" t="s">
        <v>754</v>
      </c>
      <c r="AD16" s="563" t="s">
        <v>706</v>
      </c>
      <c r="AE16" s="564" t="s">
        <v>707</v>
      </c>
      <c r="AF16" s="564" t="s">
        <v>708</v>
      </c>
      <c r="AG16" s="519" t="s">
        <v>755</v>
      </c>
      <c r="AH16" s="565"/>
      <c r="AI16" s="522" t="s">
        <v>754</v>
      </c>
      <c r="AJ16" s="535" t="str">
        <f t="shared" si="0"/>
        <v>Powerlink</v>
      </c>
    </row>
    <row r="17" spans="2:36" x14ac:dyDescent="0.25">
      <c r="B17" s="516" t="s">
        <v>587</v>
      </c>
      <c r="C17" s="516" t="s">
        <v>587</v>
      </c>
      <c r="D17" s="517">
        <v>24167357299</v>
      </c>
      <c r="E17" s="518" t="s">
        <v>679</v>
      </c>
      <c r="F17" s="519" t="s">
        <v>650</v>
      </c>
      <c r="G17" s="519" t="s">
        <v>644</v>
      </c>
      <c r="H17" s="520" t="s">
        <v>757</v>
      </c>
      <c r="I17" s="536" t="s">
        <v>747</v>
      </c>
      <c r="J17" s="520" t="s">
        <v>764</v>
      </c>
      <c r="K17" s="522">
        <v>5</v>
      </c>
      <c r="L17" s="537">
        <v>5</v>
      </c>
      <c r="M17" s="538">
        <v>5</v>
      </c>
      <c r="N17" s="525">
        <v>5</v>
      </c>
      <c r="O17" s="526" t="s">
        <v>783</v>
      </c>
      <c r="P17" s="527"/>
      <c r="Q17" s="527" t="s">
        <v>784</v>
      </c>
      <c r="R17" s="527" t="s">
        <v>679</v>
      </c>
      <c r="S17" s="528">
        <v>7008</v>
      </c>
      <c r="T17" s="526" t="s">
        <v>785</v>
      </c>
      <c r="U17" s="527"/>
      <c r="V17" s="527" t="s">
        <v>786</v>
      </c>
      <c r="W17" s="527" t="s">
        <v>679</v>
      </c>
      <c r="X17" s="528">
        <v>7009</v>
      </c>
      <c r="Y17" s="530" t="s">
        <v>754</v>
      </c>
      <c r="Z17" s="531" t="s">
        <v>754</v>
      </c>
      <c r="AA17" s="531" t="s">
        <v>754</v>
      </c>
      <c r="AB17" s="531" t="s">
        <v>754</v>
      </c>
      <c r="AC17" s="531" t="s">
        <v>754</v>
      </c>
      <c r="AD17" s="530" t="s">
        <v>706</v>
      </c>
      <c r="AE17" s="531" t="s">
        <v>707</v>
      </c>
      <c r="AF17" s="531" t="s">
        <v>708</v>
      </c>
      <c r="AG17" s="532" t="s">
        <v>755</v>
      </c>
      <c r="AH17" s="533"/>
      <c r="AI17" s="534" t="s">
        <v>754</v>
      </c>
      <c r="AJ17" s="535" t="str">
        <f t="shared" si="0"/>
        <v>TasNetworks (T)</v>
      </c>
    </row>
    <row r="18" spans="2:36" ht="15.75" thickBot="1" x14ac:dyDescent="0.3">
      <c r="B18" s="566" t="s">
        <v>680</v>
      </c>
      <c r="C18" s="566" t="s">
        <v>787</v>
      </c>
      <c r="D18" s="567" t="s">
        <v>788</v>
      </c>
      <c r="E18" s="568" t="s">
        <v>649</v>
      </c>
      <c r="F18" s="569" t="s">
        <v>650</v>
      </c>
      <c r="G18" s="569" t="s">
        <v>644</v>
      </c>
      <c r="H18" s="570" t="s">
        <v>757</v>
      </c>
      <c r="I18" s="571" t="s">
        <v>747</v>
      </c>
      <c r="J18" s="570" t="s">
        <v>764</v>
      </c>
      <c r="K18" s="572">
        <v>5</v>
      </c>
      <c r="L18" s="573">
        <v>5</v>
      </c>
      <c r="M18" s="574">
        <v>4</v>
      </c>
      <c r="N18" s="575">
        <v>5</v>
      </c>
      <c r="O18" s="576" t="s">
        <v>789</v>
      </c>
      <c r="P18" s="577"/>
      <c r="Q18" s="577" t="s">
        <v>766</v>
      </c>
      <c r="R18" s="577" t="s">
        <v>649</v>
      </c>
      <c r="S18" s="578">
        <v>2000</v>
      </c>
      <c r="T18" s="576" t="s">
        <v>790</v>
      </c>
      <c r="U18" s="577"/>
      <c r="V18" s="577" t="s">
        <v>791</v>
      </c>
      <c r="W18" s="577" t="s">
        <v>649</v>
      </c>
      <c r="X18" s="578">
        <v>1235</v>
      </c>
      <c r="Y18" s="579" t="s">
        <v>754</v>
      </c>
      <c r="Z18" s="580" t="s">
        <v>754</v>
      </c>
      <c r="AA18" s="580" t="s">
        <v>754</v>
      </c>
      <c r="AB18" s="580" t="s">
        <v>754</v>
      </c>
      <c r="AC18" s="580" t="s">
        <v>754</v>
      </c>
      <c r="AD18" s="579" t="s">
        <v>706</v>
      </c>
      <c r="AE18" s="580" t="s">
        <v>707</v>
      </c>
      <c r="AF18" s="580" t="s">
        <v>708</v>
      </c>
      <c r="AG18" s="581" t="s">
        <v>755</v>
      </c>
      <c r="AH18" s="582"/>
      <c r="AI18" s="583" t="s">
        <v>754</v>
      </c>
      <c r="AJ18" s="584" t="str">
        <f t="shared" si="0"/>
        <v>TransGrid</v>
      </c>
    </row>
    <row r="19" spans="2:36" x14ac:dyDescent="0.25">
      <c r="C19" s="216"/>
      <c r="W19" s="23"/>
    </row>
    <row r="20" spans="2:36" x14ac:dyDescent="0.25">
      <c r="C20" s="216"/>
      <c r="W20" s="23"/>
    </row>
    <row r="21" spans="2:36" x14ac:dyDescent="0.25">
      <c r="C21" s="216"/>
      <c r="W21" s="23"/>
    </row>
    <row r="22" spans="2:36" ht="15.75" thickBot="1" x14ac:dyDescent="0.3">
      <c r="C22" s="216"/>
      <c r="H22"/>
      <c r="I22"/>
      <c r="J22"/>
      <c r="K22"/>
      <c r="W22" s="23"/>
    </row>
    <row r="23" spans="2:36" ht="47.25" customHeight="1" thickBot="1" x14ac:dyDescent="0.3">
      <c r="B23" s="1273" t="s">
        <v>792</v>
      </c>
      <c r="C23" s="1274"/>
      <c r="D23" s="1274"/>
      <c r="E23" s="1274"/>
      <c r="H23"/>
      <c r="I23"/>
      <c r="J23"/>
      <c r="K23"/>
      <c r="L23" s="20"/>
      <c r="M23" s="20"/>
      <c r="N23" s="222"/>
      <c r="O23"/>
      <c r="W23" s="23"/>
      <c r="X23" s="23"/>
    </row>
    <row r="24" spans="2:36" ht="31.5" customHeight="1" thickBot="1" x14ac:dyDescent="0.3">
      <c r="B24" s="585" t="s">
        <v>793</v>
      </c>
      <c r="C24" s="586" t="s">
        <v>794</v>
      </c>
      <c r="D24" s="587" t="s">
        <v>795</v>
      </c>
      <c r="E24" s="588" t="s">
        <v>796</v>
      </c>
      <c r="H24"/>
      <c r="I24"/>
      <c r="J24"/>
      <c r="K24"/>
      <c r="L24" s="24"/>
      <c r="M24" s="24"/>
      <c r="N24" s="589"/>
      <c r="O24"/>
      <c r="W24" s="23"/>
      <c r="X24" s="23"/>
    </row>
    <row r="25" spans="2:36" x14ac:dyDescent="0.25">
      <c r="B25" s="590" t="s">
        <v>797</v>
      </c>
      <c r="C25" s="590" t="s">
        <v>798</v>
      </c>
      <c r="D25" s="1094" t="str">
        <f>IF(dms_MultiYear_ResponseFlag="Yes","NEW HISTORICAL ANNUAL REPORTING","ANNUAL REPORTING")</f>
        <v>NEW HISTORICAL ANNUAL REPORTING</v>
      </c>
      <c r="E25" s="591">
        <v>1</v>
      </c>
      <c r="H25"/>
      <c r="I25"/>
      <c r="J25"/>
      <c r="K25"/>
      <c r="L25" s="20"/>
      <c r="M25" s="20"/>
      <c r="N25" s="222"/>
      <c r="O25"/>
      <c r="W25" s="23"/>
      <c r="X25" s="23"/>
    </row>
    <row r="26" spans="2:36" x14ac:dyDescent="0.25">
      <c r="B26" s="592" t="s">
        <v>799</v>
      </c>
      <c r="C26" s="592" t="s">
        <v>800</v>
      </c>
      <c r="D26" s="1095" t="str">
        <f>IF(dms_MultiYear_ResponseFlag="yes","NEW HISTORICAL CATEGORY ANALYSIS","CATEGORY ANALYSIS")</f>
        <v>NEW HISTORICAL CATEGORY ANALYSIS</v>
      </c>
      <c r="E26" s="594">
        <v>1</v>
      </c>
      <c r="H26"/>
      <c r="I26"/>
      <c r="J26"/>
      <c r="K26"/>
      <c r="L26" s="20"/>
      <c r="M26" s="20"/>
      <c r="N26" s="222"/>
      <c r="O26"/>
      <c r="W26" s="23"/>
      <c r="X26" s="23"/>
    </row>
    <row r="27" spans="2:36" x14ac:dyDescent="0.25">
      <c r="B27" s="592" t="s">
        <v>801</v>
      </c>
      <c r="C27" s="592" t="s">
        <v>802</v>
      </c>
      <c r="D27" s="593" t="s">
        <v>803</v>
      </c>
      <c r="E27" s="594">
        <v>5</v>
      </c>
      <c r="H27"/>
      <c r="I27"/>
      <c r="J27"/>
      <c r="K27"/>
      <c r="L27"/>
      <c r="M27" s="20"/>
      <c r="N27" s="222"/>
      <c r="O27"/>
      <c r="W27" s="23"/>
      <c r="X27" s="23"/>
    </row>
    <row r="28" spans="2:36" x14ac:dyDescent="0.25">
      <c r="B28" s="592" t="s">
        <v>804</v>
      </c>
      <c r="C28" s="592" t="s">
        <v>804</v>
      </c>
      <c r="D28" s="593" t="s">
        <v>804</v>
      </c>
      <c r="E28" s="594">
        <v>5</v>
      </c>
      <c r="H28"/>
      <c r="I28"/>
      <c r="J28"/>
      <c r="K28"/>
      <c r="L28"/>
      <c r="M28" s="20"/>
      <c r="N28" s="222"/>
      <c r="O28"/>
      <c r="W28" s="23"/>
      <c r="X28" s="23"/>
    </row>
    <row r="29" spans="2:36" x14ac:dyDescent="0.25">
      <c r="B29" s="592" t="s">
        <v>805</v>
      </c>
      <c r="C29" s="592" t="s">
        <v>806</v>
      </c>
      <c r="D29" s="1095" t="str">
        <f>IF(dms_MultiYear_ResponseFlag="yes","NEW HISTORICAL ECONOMIC BENCHMARKING","ECONOMIC BENCHMARKING")</f>
        <v>NEW HISTORICAL ECONOMIC BENCHMARKING</v>
      </c>
      <c r="E29" s="595">
        <v>1</v>
      </c>
      <c r="H29"/>
      <c r="I29"/>
      <c r="J29"/>
      <c r="K29"/>
      <c r="L29"/>
      <c r="M29" s="20"/>
      <c r="N29" s="222"/>
      <c r="O29"/>
      <c r="W29" s="23"/>
      <c r="X29" s="23"/>
    </row>
    <row r="30" spans="2:36" x14ac:dyDescent="0.25">
      <c r="B30" s="592" t="s">
        <v>136</v>
      </c>
      <c r="C30" s="592" t="s">
        <v>807</v>
      </c>
      <c r="D30" s="593" t="s">
        <v>808</v>
      </c>
      <c r="E30" s="595">
        <v>5</v>
      </c>
      <c r="H30"/>
      <c r="I30"/>
      <c r="J30"/>
      <c r="K30"/>
      <c r="L30"/>
      <c r="M30" s="20"/>
      <c r="N30" s="222"/>
      <c r="O30"/>
      <c r="W30" s="23"/>
      <c r="X30" s="23"/>
    </row>
    <row r="31" spans="2:36" x14ac:dyDescent="0.25">
      <c r="B31" s="592" t="s">
        <v>809</v>
      </c>
      <c r="C31" s="592" t="s">
        <v>810</v>
      </c>
      <c r="D31" s="593" t="s">
        <v>811</v>
      </c>
      <c r="E31" s="595">
        <v>5</v>
      </c>
      <c r="H31"/>
      <c r="I31"/>
      <c r="J31"/>
      <c r="K31"/>
      <c r="L31"/>
      <c r="M31" s="20"/>
      <c r="N31" s="222"/>
      <c r="O31"/>
      <c r="W31" s="23"/>
      <c r="X31" s="23"/>
    </row>
    <row r="32" spans="2:36" x14ac:dyDescent="0.25">
      <c r="B32" s="592" t="s">
        <v>812</v>
      </c>
      <c r="C32" s="592" t="s">
        <v>812</v>
      </c>
      <c r="D32" s="593" t="s">
        <v>813</v>
      </c>
      <c r="E32" s="595">
        <v>5</v>
      </c>
      <c r="H32"/>
      <c r="I32"/>
      <c r="J32"/>
      <c r="K32"/>
      <c r="L32"/>
      <c r="M32" s="20"/>
      <c r="N32" s="222"/>
      <c r="O32"/>
      <c r="W32" s="23"/>
      <c r="X32" s="23"/>
    </row>
    <row r="33" spans="2:24" x14ac:dyDescent="0.25">
      <c r="B33" s="592" t="s">
        <v>814</v>
      </c>
      <c r="C33" s="592" t="s">
        <v>815</v>
      </c>
      <c r="D33" s="593" t="s">
        <v>816</v>
      </c>
      <c r="E33" s="595">
        <v>5</v>
      </c>
      <c r="H33"/>
      <c r="I33"/>
      <c r="J33"/>
      <c r="K33"/>
      <c r="L33"/>
      <c r="M33" s="20"/>
      <c r="N33" s="222"/>
      <c r="O33"/>
      <c r="W33" s="23"/>
      <c r="X33" s="23"/>
    </row>
    <row r="34" spans="2:24" x14ac:dyDescent="0.25">
      <c r="B34" s="592" t="s">
        <v>817</v>
      </c>
      <c r="C34" s="592" t="s">
        <v>818</v>
      </c>
      <c r="D34" s="593" t="s">
        <v>819</v>
      </c>
      <c r="E34" s="595">
        <v>5</v>
      </c>
      <c r="H34"/>
      <c r="I34"/>
      <c r="J34"/>
      <c r="K34"/>
      <c r="L34"/>
      <c r="M34" s="20"/>
      <c r="N34" s="222"/>
      <c r="O34"/>
      <c r="W34" s="23"/>
      <c r="X34" s="23"/>
    </row>
    <row r="35" spans="2:24" x14ac:dyDescent="0.25">
      <c r="B35" s="592" t="s">
        <v>820</v>
      </c>
      <c r="C35" s="592" t="s">
        <v>821</v>
      </c>
      <c r="D35" s="593" t="s">
        <v>822</v>
      </c>
      <c r="E35" s="595">
        <v>5</v>
      </c>
      <c r="H35"/>
      <c r="I35"/>
      <c r="J35"/>
      <c r="K35"/>
      <c r="L35"/>
      <c r="M35" s="20"/>
      <c r="N35" s="222"/>
      <c r="O35"/>
      <c r="W35" s="23"/>
      <c r="X35" s="23"/>
    </row>
    <row r="36" spans="2:24" ht="15.75" thickBot="1" x14ac:dyDescent="0.3">
      <c r="B36" s="596" t="s">
        <v>823</v>
      </c>
      <c r="C36" s="596" t="s">
        <v>824</v>
      </c>
      <c r="D36" s="597" t="s">
        <v>825</v>
      </c>
      <c r="E36" s="598">
        <v>1</v>
      </c>
      <c r="H36"/>
      <c r="I36"/>
      <c r="J36"/>
      <c r="K36"/>
      <c r="L36"/>
      <c r="M36" s="20"/>
      <c r="N36" s="222"/>
      <c r="O36"/>
      <c r="W36" s="23"/>
      <c r="X36" s="23"/>
    </row>
    <row r="37" spans="2:24" s="23" customFormat="1" x14ac:dyDescent="0.25">
      <c r="E37" s="205"/>
    </row>
    <row r="38" spans="2:24" x14ac:dyDescent="0.25">
      <c r="B38"/>
      <c r="C38" s="23"/>
      <c r="D38" s="23"/>
      <c r="E38" s="205"/>
      <c r="F38" s="23"/>
      <c r="G38" s="23"/>
      <c r="H38" s="23"/>
      <c r="I38" s="23"/>
      <c r="J38" s="23"/>
      <c r="K38" s="23"/>
      <c r="L38" s="23"/>
      <c r="O38"/>
      <c r="P38"/>
      <c r="Q38"/>
      <c r="R38"/>
      <c r="S38"/>
      <c r="T38"/>
      <c r="U38"/>
    </row>
    <row r="39" spans="2:24" x14ac:dyDescent="0.25">
      <c r="C39" s="202"/>
      <c r="E39" s="599"/>
    </row>
    <row r="40" spans="2:24" ht="15.75" thickBot="1" x14ac:dyDescent="0.3">
      <c r="B40" s="600" t="s">
        <v>747</v>
      </c>
      <c r="C40" s="601" t="s">
        <v>826</v>
      </c>
      <c r="E40" s="602" t="s">
        <v>827</v>
      </c>
      <c r="G40" s="602" t="s">
        <v>828</v>
      </c>
      <c r="H40"/>
      <c r="I40" s="603" t="s">
        <v>829</v>
      </c>
    </row>
    <row r="41" spans="2:24" ht="15.75" thickBot="1" x14ac:dyDescent="0.3">
      <c r="B41" s="604" t="s">
        <v>830</v>
      </c>
      <c r="C41" s="1090">
        <v>1988</v>
      </c>
      <c r="D41" s="605" t="s">
        <v>831</v>
      </c>
      <c r="E41" s="606" t="str">
        <f ca="1">INDEX(INDIRECT(dms_RPT),dms_PRCP_start_row)</f>
        <v>2017-18</v>
      </c>
      <c r="F41" s="605" t="s">
        <v>832</v>
      </c>
      <c r="G41" s="606" t="str">
        <f ca="1">INDEX(INDIRECT(dms_RPT),dms_CRCP_start_row)</f>
        <v>2022-23</v>
      </c>
      <c r="H41" s="607" t="str">
        <f>FRCP_y1</f>
        <v>2027-28</v>
      </c>
      <c r="I41" s="606" t="str">
        <f ca="1">INDEX(INDIRECT(dms_RPT),dms_FRCP_start_row)</f>
        <v>2027-28</v>
      </c>
    </row>
    <row r="42" spans="2:24" x14ac:dyDescent="0.25">
      <c r="B42" s="608" t="s">
        <v>833</v>
      </c>
      <c r="C42" s="1089">
        <v>1989</v>
      </c>
      <c r="D42" s="610" t="s">
        <v>834</v>
      </c>
      <c r="E42" s="611" t="str">
        <f ca="1">INDEX(INDIRECT(dms_RPT),dms_PRCP_start_row+1)</f>
        <v>2018-19</v>
      </c>
      <c r="F42" s="610" t="s">
        <v>835</v>
      </c>
      <c r="G42" s="612" t="str">
        <f ca="1">INDEX(INDIRECT(dms_RPT),dms_CRCP_start_row+1)</f>
        <v>2023-24</v>
      </c>
      <c r="H42" s="613" t="s">
        <v>836</v>
      </c>
      <c r="I42" s="612" t="str">
        <f ca="1">INDEX(INDIRECT(dms_RPT),dms_FRCP_start_row+1)</f>
        <v>2028-29</v>
      </c>
    </row>
    <row r="43" spans="2:24" x14ac:dyDescent="0.25">
      <c r="B43" s="608" t="s">
        <v>837</v>
      </c>
      <c r="C43" s="1089">
        <v>1990</v>
      </c>
      <c r="D43" s="610" t="s">
        <v>838</v>
      </c>
      <c r="E43" s="612" t="str">
        <f ca="1">INDEX(INDIRECT(dms_RPT),dms_PRCP_start_row+2)</f>
        <v>2019-20</v>
      </c>
      <c r="F43" s="610" t="s">
        <v>839</v>
      </c>
      <c r="G43" s="612" t="str">
        <f ca="1">INDEX(INDIRECT(dms_RPT),dms_CRCP_start_row+2)</f>
        <v>2024-25</v>
      </c>
      <c r="H43" s="610" t="s">
        <v>840</v>
      </c>
      <c r="I43" s="612" t="str">
        <f ca="1">INDEX(INDIRECT(dms_RPT),dms_FRCP_start_row+2)</f>
        <v>2029-30</v>
      </c>
    </row>
    <row r="44" spans="2:24" x14ac:dyDescent="0.25">
      <c r="B44" s="608" t="s">
        <v>841</v>
      </c>
      <c r="C44" s="1089">
        <v>1991</v>
      </c>
      <c r="D44" s="610" t="s">
        <v>842</v>
      </c>
      <c r="E44" s="612" t="str">
        <f ca="1">INDEX(INDIRECT(dms_RPT),dms_PRCP_start_row+3)</f>
        <v>2020-21</v>
      </c>
      <c r="F44" s="610" t="s">
        <v>843</v>
      </c>
      <c r="G44" s="612" t="str">
        <f ca="1">INDEX(INDIRECT(dms_RPT),dms_CRCP_start_row+3)</f>
        <v>2025-26</v>
      </c>
      <c r="H44" s="610" t="s">
        <v>844</v>
      </c>
      <c r="I44" s="612" t="str">
        <f ca="1">INDEX(INDIRECT(dms_RPT),dms_FRCP_start_row+3)</f>
        <v>2030-31</v>
      </c>
    </row>
    <row r="45" spans="2:24" x14ac:dyDescent="0.25">
      <c r="B45" s="608" t="s">
        <v>845</v>
      </c>
      <c r="C45" s="1089">
        <v>1992</v>
      </c>
      <c r="D45" s="610" t="s">
        <v>846</v>
      </c>
      <c r="E45" s="612" t="str">
        <f ca="1">INDEX(INDIRECT(dms_RPT),dms_PRCP_start_row+4)</f>
        <v>2021-22</v>
      </c>
      <c r="F45" s="610" t="s">
        <v>847</v>
      </c>
      <c r="G45" s="612" t="str">
        <f ca="1">INDEX(INDIRECT(dms_RPT),dms_CRCP_start_row+4)</f>
        <v>2026-27</v>
      </c>
      <c r="H45" s="610" t="s">
        <v>848</v>
      </c>
      <c r="I45" s="612" t="str">
        <f ca="1">INDEX(INDIRECT(dms_RPT),dms_FRCP_start_row+4)</f>
        <v>2031-32</v>
      </c>
    </row>
    <row r="46" spans="2:24" x14ac:dyDescent="0.25">
      <c r="B46" s="608" t="s">
        <v>849</v>
      </c>
      <c r="C46" s="1089">
        <v>1993</v>
      </c>
      <c r="D46" s="610" t="s">
        <v>850</v>
      </c>
      <c r="E46" s="612" t="str">
        <f ca="1">INDEX(INDIRECT(dms_RPT),dms_PRCP_start_row+5)</f>
        <v>2022-23</v>
      </c>
      <c r="F46" s="610" t="s">
        <v>851</v>
      </c>
      <c r="G46" s="612" t="str">
        <f ca="1">INDEX(INDIRECT(dms_RPT),dms_CRCP_start_row+5)</f>
        <v>2027-28</v>
      </c>
      <c r="H46" s="610" t="s">
        <v>852</v>
      </c>
      <c r="I46" s="612" t="str">
        <f ca="1">INDEX(INDIRECT(dms_RPT),dms_FRCP_start_row+5)</f>
        <v>2032-33</v>
      </c>
    </row>
    <row r="47" spans="2:24" x14ac:dyDescent="0.25">
      <c r="B47" s="608" t="s">
        <v>853</v>
      </c>
      <c r="C47" s="1089">
        <v>1994</v>
      </c>
      <c r="D47" s="610" t="s">
        <v>854</v>
      </c>
      <c r="E47" s="612" t="str">
        <f ca="1">INDEX(INDIRECT(dms_RPT),dms_PRCP_start_row+6)</f>
        <v>2023-24</v>
      </c>
      <c r="F47" s="610" t="s">
        <v>855</v>
      </c>
      <c r="G47" s="612" t="str">
        <f ca="1">INDEX(INDIRECT(dms_RPT),dms_CRCP_start_row+6)</f>
        <v>2028-29</v>
      </c>
      <c r="H47" s="610" t="s">
        <v>856</v>
      </c>
      <c r="I47" s="612" t="str">
        <f ca="1">INDEX(INDIRECT(dms_RPT),dms_FRCP_start_row+6)</f>
        <v>2033-34</v>
      </c>
    </row>
    <row r="48" spans="2:24" x14ac:dyDescent="0.25">
      <c r="B48" s="608" t="s">
        <v>857</v>
      </c>
      <c r="C48" s="1089">
        <v>1995</v>
      </c>
      <c r="D48" s="610" t="s">
        <v>858</v>
      </c>
      <c r="E48" s="612" t="str">
        <f ca="1">INDEX(INDIRECT(dms_RPT),dms_PRCP_start_row+7)</f>
        <v>2024-25</v>
      </c>
      <c r="F48" s="610" t="s">
        <v>859</v>
      </c>
      <c r="G48" s="612" t="str">
        <f ca="1">INDEX(INDIRECT(dms_RPT),dms_CRCP_start_row+7)</f>
        <v>2029-30</v>
      </c>
      <c r="H48" s="610" t="s">
        <v>860</v>
      </c>
      <c r="I48" s="612" t="str">
        <f ca="1">INDEX(INDIRECT(dms_RPT),dms_FRCP_start_row+7)</f>
        <v>2034-35</v>
      </c>
      <c r="J48"/>
      <c r="K48"/>
      <c r="L48"/>
    </row>
    <row r="49" spans="2:12" x14ac:dyDescent="0.25">
      <c r="B49" s="608" t="s">
        <v>861</v>
      </c>
      <c r="C49" s="1089">
        <v>1996</v>
      </c>
      <c r="D49" s="610" t="s">
        <v>862</v>
      </c>
      <c r="E49" s="612" t="str">
        <f ca="1">INDEX(INDIRECT(dms_RPT),dms_PRCP_start_row+8)</f>
        <v>2025-26</v>
      </c>
      <c r="F49" s="610" t="s">
        <v>863</v>
      </c>
      <c r="G49" s="612" t="str">
        <f ca="1">INDEX(INDIRECT(dms_RPT),dms_CRCP_start_row+8)</f>
        <v>2030-31</v>
      </c>
      <c r="H49" s="610" t="s">
        <v>864</v>
      </c>
      <c r="I49" s="612" t="str">
        <f ca="1">INDEX(INDIRECT(dms_RPT),dms_FRCP_start_row+8)</f>
        <v>2035-36</v>
      </c>
      <c r="J49"/>
      <c r="K49"/>
      <c r="L49"/>
    </row>
    <row r="50" spans="2:12" x14ac:dyDescent="0.25">
      <c r="B50" s="608" t="s">
        <v>865</v>
      </c>
      <c r="C50" s="1089">
        <v>1997</v>
      </c>
      <c r="D50" s="610" t="s">
        <v>866</v>
      </c>
      <c r="E50" s="612" t="str">
        <f ca="1">INDEX(INDIRECT(dms_RPT),dms_PRCP_start_row+9)</f>
        <v>2026-27</v>
      </c>
      <c r="F50" s="610" t="s">
        <v>867</v>
      </c>
      <c r="G50" s="612" t="str">
        <f ca="1">INDEX(INDIRECT(dms_RPT),dms_CRCP_start_row+9)</f>
        <v>2031-32</v>
      </c>
      <c r="H50" s="610" t="s">
        <v>868</v>
      </c>
      <c r="I50" s="612" t="str">
        <f ca="1">INDEX(INDIRECT(dms_RPT),dms_FRCP_start_row+9)</f>
        <v>2036-37</v>
      </c>
      <c r="J50"/>
      <c r="K50"/>
      <c r="L50"/>
    </row>
    <row r="51" spans="2:12" x14ac:dyDescent="0.25">
      <c r="B51" s="608" t="s">
        <v>869</v>
      </c>
      <c r="C51" s="1089">
        <v>1998</v>
      </c>
      <c r="D51" s="610" t="s">
        <v>870</v>
      </c>
      <c r="E51" s="612" t="str">
        <f ca="1">INDEX(INDIRECT(dms_RPT),dms_PRCP_start_row+10)</f>
        <v>2027-28</v>
      </c>
      <c r="F51" s="610" t="s">
        <v>871</v>
      </c>
      <c r="G51" s="612" t="str">
        <f ca="1">INDEX(INDIRECT(dms_RPT),dms_CRCP_start_row+10)</f>
        <v>2032-33</v>
      </c>
      <c r="H51" s="610" t="s">
        <v>872</v>
      </c>
      <c r="I51" s="612" t="str">
        <f ca="1">INDEX(INDIRECT(dms_RPT),dms_FRCP_start_row+10)</f>
        <v>2037-38</v>
      </c>
      <c r="J51"/>
      <c r="K51"/>
      <c r="L51"/>
    </row>
    <row r="52" spans="2:12" x14ac:dyDescent="0.25">
      <c r="B52" s="608" t="s">
        <v>873</v>
      </c>
      <c r="C52" s="1089">
        <v>1999</v>
      </c>
      <c r="D52" s="610" t="s">
        <v>874</v>
      </c>
      <c r="E52" s="612" t="str">
        <f ca="1">INDEX(INDIRECT(dms_RPT),dms_PRCP_start_row+11)</f>
        <v>2028-29</v>
      </c>
      <c r="F52" s="610" t="s">
        <v>875</v>
      </c>
      <c r="G52" s="612" t="str">
        <f ca="1">INDEX(INDIRECT(dms_RPT),dms_CRCP_start_row+11)</f>
        <v>2033-34</v>
      </c>
      <c r="H52" s="610" t="s">
        <v>876</v>
      </c>
      <c r="I52" s="612" t="str">
        <f ca="1">INDEX(INDIRECT(dms_RPT),dms_FRCP_start_row+11)</f>
        <v>2038-39</v>
      </c>
      <c r="J52"/>
      <c r="K52"/>
      <c r="L52"/>
    </row>
    <row r="53" spans="2:12" x14ac:dyDescent="0.25">
      <c r="B53" s="608" t="s">
        <v>877</v>
      </c>
      <c r="C53" s="1089">
        <v>2000</v>
      </c>
      <c r="D53" s="610" t="s">
        <v>878</v>
      </c>
      <c r="E53" s="612" t="str">
        <f ca="1">INDEX(INDIRECT(dms_RPT),dms_PRCP_start_row+12)</f>
        <v>2029-30</v>
      </c>
      <c r="F53" s="610" t="s">
        <v>879</v>
      </c>
      <c r="G53" s="612" t="str">
        <f ca="1">INDEX(INDIRECT(dms_RPT),dms_CRCP_start_row+12)</f>
        <v>2034-35</v>
      </c>
      <c r="H53" s="610" t="s">
        <v>880</v>
      </c>
      <c r="I53" s="612" t="str">
        <f ca="1">INDEX(INDIRECT(dms_RPT),dms_FRCP_start_row+12)</f>
        <v>2039-40</v>
      </c>
      <c r="J53"/>
      <c r="K53"/>
      <c r="L53"/>
    </row>
    <row r="54" spans="2:12" x14ac:dyDescent="0.25">
      <c r="B54" s="608" t="s">
        <v>881</v>
      </c>
      <c r="C54" s="1089">
        <v>2001</v>
      </c>
      <c r="D54" s="610" t="s">
        <v>882</v>
      </c>
      <c r="E54" s="612" t="str">
        <f ca="1">INDEX(INDIRECT(dms_RPT),dms_PRCP_start_row+13)</f>
        <v>2030-31</v>
      </c>
      <c r="F54" s="610" t="s">
        <v>883</v>
      </c>
      <c r="G54" s="612" t="str">
        <f ca="1">INDEX(INDIRECT(dms_RPT),dms_CRCP_start_row+13)</f>
        <v>2035-36</v>
      </c>
      <c r="H54" s="610" t="s">
        <v>884</v>
      </c>
      <c r="I54" s="612" t="str">
        <f ca="1">INDEX(INDIRECT(dms_RPT),dms_FRCP_start_row+13)</f>
        <v>2040-41</v>
      </c>
      <c r="J54"/>
      <c r="K54"/>
      <c r="L54"/>
    </row>
    <row r="55" spans="2:12" x14ac:dyDescent="0.25">
      <c r="B55" s="608" t="s">
        <v>885</v>
      </c>
      <c r="C55" s="1089">
        <v>2002</v>
      </c>
      <c r="D55" s="610" t="s">
        <v>886</v>
      </c>
      <c r="E55" s="612" t="str">
        <f ca="1">INDEX(INDIRECT(dms_RPT),dms_PRCP_start_row+14)</f>
        <v>2031-32</v>
      </c>
      <c r="F55" s="610" t="s">
        <v>887</v>
      </c>
      <c r="G55" s="612" t="str">
        <f ca="1">INDEX(INDIRECT(dms_RPT),dms_CRCP_start_row+14)</f>
        <v>2036-37</v>
      </c>
      <c r="H55" s="610" t="s">
        <v>888</v>
      </c>
      <c r="I55" s="612" t="str">
        <f ca="1">INDEX(INDIRECT(dms_RPT),dms_FRCP_start_row+14)</f>
        <v>2041-42</v>
      </c>
      <c r="J55"/>
      <c r="K55"/>
      <c r="L55"/>
    </row>
    <row r="56" spans="2:12" x14ac:dyDescent="0.25">
      <c r="B56" s="608" t="s">
        <v>889</v>
      </c>
      <c r="C56" s="1089">
        <v>2003</v>
      </c>
      <c r="D56" s="610" t="s">
        <v>890</v>
      </c>
      <c r="E56" s="612" t="str">
        <f ca="1">INDEX(INDIRECT(dms_RPT),dms_PRCP_start_row+15)</f>
        <v>2032-33</v>
      </c>
      <c r="F56" s="610" t="s">
        <v>891</v>
      </c>
      <c r="G56" s="612" t="str">
        <f ca="1">INDEX(INDIRECT(dms_RPT),dms_CRCP_start_row+15)</f>
        <v>2037-38</v>
      </c>
      <c r="H56" s="610" t="s">
        <v>892</v>
      </c>
      <c r="I56" s="612" t="str">
        <f ca="1">INDEX(INDIRECT(dms_RPT),dms_FRCP_start_row+15)</f>
        <v>2042-43</v>
      </c>
      <c r="J56"/>
      <c r="K56"/>
      <c r="L56"/>
    </row>
    <row r="57" spans="2:12" x14ac:dyDescent="0.25">
      <c r="B57" s="608" t="s">
        <v>893</v>
      </c>
      <c r="C57" s="1089">
        <v>2004</v>
      </c>
      <c r="D57" s="610" t="s">
        <v>894</v>
      </c>
      <c r="E57" s="612" t="str">
        <f ca="1">INDEX(INDIRECT(dms_RPT),dms_PRCP_start_row+16)</f>
        <v>2033-34</v>
      </c>
      <c r="F57" s="610" t="s">
        <v>895</v>
      </c>
      <c r="G57" s="612" t="str">
        <f ca="1">INDEX(INDIRECT(dms_RPT),dms_CRCP_start_row+16)</f>
        <v>2038-39</v>
      </c>
      <c r="H57" s="610" t="s">
        <v>896</v>
      </c>
      <c r="I57" s="612" t="str">
        <f ca="1">INDEX(INDIRECT(dms_RPT),dms_FRCP_start_row+16)</f>
        <v>2043-44</v>
      </c>
      <c r="J57"/>
      <c r="K57"/>
      <c r="L57"/>
    </row>
    <row r="58" spans="2:12" x14ac:dyDescent="0.25">
      <c r="B58" s="608" t="s">
        <v>897</v>
      </c>
      <c r="C58" s="1089">
        <v>2005</v>
      </c>
      <c r="D58" s="610" t="s">
        <v>898</v>
      </c>
      <c r="E58" s="612" t="str">
        <f ca="1">INDEX(INDIRECT(dms_RPT),dms_PRCP_start_row+17)</f>
        <v>2034-35</v>
      </c>
      <c r="F58" s="610" t="s">
        <v>899</v>
      </c>
      <c r="G58" s="612" t="str">
        <f ca="1">INDEX(INDIRECT(dms_RPT),dms_CRCP_start_row+17)</f>
        <v>2039-40</v>
      </c>
      <c r="H58" s="610" t="s">
        <v>900</v>
      </c>
      <c r="I58" s="612" t="str">
        <f ca="1">INDEX(INDIRECT(dms_RPT),dms_FRCP_start_row+17)</f>
        <v>2044-45</v>
      </c>
      <c r="J58"/>
      <c r="K58"/>
      <c r="L58"/>
    </row>
    <row r="59" spans="2:12" x14ac:dyDescent="0.25">
      <c r="B59" s="608" t="s">
        <v>79</v>
      </c>
      <c r="C59" s="1089">
        <v>2006</v>
      </c>
      <c r="D59" s="610" t="s">
        <v>901</v>
      </c>
      <c r="E59" s="612" t="str">
        <f ca="1">INDEX(INDIRECT(dms_RPT),dms_PRCP_start_row+18)</f>
        <v>2035-36</v>
      </c>
      <c r="F59" s="610" t="s">
        <v>902</v>
      </c>
      <c r="G59" s="612" t="str">
        <f ca="1">INDEX(INDIRECT(dms_RPT),dms_CRCP_start_row+18)</f>
        <v>2040-41</v>
      </c>
      <c r="H59" s="610" t="s">
        <v>903</v>
      </c>
      <c r="I59" s="612" t="str">
        <f ca="1">INDEX(INDIRECT(dms_RPT),dms_FRCP_start_row+18)</f>
        <v>2045-46</v>
      </c>
      <c r="J59"/>
      <c r="K59"/>
      <c r="L59"/>
    </row>
    <row r="60" spans="2:12" x14ac:dyDescent="0.25">
      <c r="B60" s="608" t="s">
        <v>590</v>
      </c>
      <c r="C60" s="1089">
        <v>2007</v>
      </c>
      <c r="D60" s="1016" t="s">
        <v>904</v>
      </c>
      <c r="E60" s="612" t="str">
        <f ca="1">INDEX(INDIRECT(dms_RPT),dms_PRCP_start_row+19)</f>
        <v>2036-37</v>
      </c>
      <c r="F60" s="610" t="s">
        <v>905</v>
      </c>
      <c r="G60" s="612" t="str">
        <f ca="1">INDEX(INDIRECT(dms_RPT),dms_CRCP_start_row+19)</f>
        <v>2041-42</v>
      </c>
      <c r="H60" s="610" t="s">
        <v>906</v>
      </c>
      <c r="I60" s="612" t="str">
        <f ca="1">INDEX(INDIRECT(dms_RPT),dms_FRCP_start_row+19)</f>
        <v>2046-47</v>
      </c>
      <c r="J60"/>
      <c r="K60"/>
      <c r="L60"/>
    </row>
    <row r="61" spans="2:12" ht="15.75" thickBot="1" x14ac:dyDescent="0.3">
      <c r="B61" s="608" t="s">
        <v>591</v>
      </c>
      <c r="C61" s="1089">
        <v>2008</v>
      </c>
      <c r="D61" s="1017" t="s">
        <v>907</v>
      </c>
      <c r="E61" s="615" t="str">
        <f ca="1">INDEX(INDIRECT(dms_RPT),dms_PRCP_start_row+20)</f>
        <v>2037-38</v>
      </c>
      <c r="F61" s="614" t="s">
        <v>908</v>
      </c>
      <c r="G61" s="615" t="str">
        <f ca="1">INDEX(INDIRECT(dms_RPT),dms_CRCP_start_row+20)</f>
        <v>2042-43</v>
      </c>
      <c r="H61" s="614" t="s">
        <v>909</v>
      </c>
      <c r="I61" s="615" t="str">
        <f ca="1">INDEX(INDIRECT(dms_RPT),dms_FRCP_start_row+20)</f>
        <v>2047-28</v>
      </c>
      <c r="J61"/>
      <c r="K61"/>
      <c r="L61"/>
    </row>
    <row r="62" spans="2:12" x14ac:dyDescent="0.25">
      <c r="B62" s="608" t="s">
        <v>592</v>
      </c>
      <c r="C62" s="1089">
        <v>2009</v>
      </c>
      <c r="H62"/>
      <c r="I62"/>
      <c r="J62"/>
      <c r="K62"/>
      <c r="L62"/>
    </row>
    <row r="63" spans="2:12" ht="15.75" thickBot="1" x14ac:dyDescent="0.3">
      <c r="B63" s="608" t="s">
        <v>593</v>
      </c>
      <c r="C63" s="609">
        <v>2010</v>
      </c>
      <c r="H63"/>
      <c r="I63"/>
      <c r="J63"/>
      <c r="K63"/>
      <c r="L63"/>
    </row>
    <row r="64" spans="2:12" x14ac:dyDescent="0.25">
      <c r="B64" s="608" t="s">
        <v>594</v>
      </c>
      <c r="C64" s="609">
        <v>2011</v>
      </c>
      <c r="D64" s="65"/>
      <c r="E64" s="616" t="s">
        <v>910</v>
      </c>
      <c r="H64"/>
      <c r="I64"/>
      <c r="J64"/>
      <c r="K64"/>
      <c r="L64"/>
    </row>
    <row r="65" spans="2:12" x14ac:dyDescent="0.25">
      <c r="B65" s="608" t="s">
        <v>595</v>
      </c>
      <c r="C65" s="609">
        <v>2012</v>
      </c>
      <c r="D65" s="617" t="s">
        <v>911</v>
      </c>
      <c r="E65" s="618" t="str">
        <f ca="1">IFERROR(INDEX(INDIRECT(dms_RPT),dms_CRY_start_row),0)</f>
        <v>2005-06</v>
      </c>
      <c r="H65"/>
      <c r="I65"/>
      <c r="J65"/>
      <c r="K65"/>
      <c r="L65"/>
    </row>
    <row r="66" spans="2:12" x14ac:dyDescent="0.25">
      <c r="B66" s="608" t="s">
        <v>912</v>
      </c>
      <c r="C66" s="609">
        <v>2013</v>
      </c>
      <c r="D66" s="617" t="s">
        <v>913</v>
      </c>
      <c r="E66" s="618" t="str">
        <f ca="1">IFERROR(INDEX(INDIRECT(dms_RPT),dms_CRY_start_row+1),0)</f>
        <v>2006-07</v>
      </c>
      <c r="H66"/>
      <c r="I66"/>
      <c r="J66"/>
      <c r="K66"/>
      <c r="L66"/>
    </row>
    <row r="67" spans="2:12" x14ac:dyDescent="0.25">
      <c r="B67" s="608" t="s">
        <v>914</v>
      </c>
      <c r="C67" s="609">
        <v>2014</v>
      </c>
      <c r="D67" s="617" t="s">
        <v>915</v>
      </c>
      <c r="E67" s="618" t="str">
        <f ca="1">IFERROR(INDEX(INDIRECT(dms_RPT),dms_CRY_start_row+2),0)</f>
        <v>2007-08</v>
      </c>
      <c r="H67"/>
      <c r="I67"/>
      <c r="J67"/>
      <c r="K67"/>
      <c r="L67"/>
    </row>
    <row r="68" spans="2:12" x14ac:dyDescent="0.25">
      <c r="B68" s="608" t="s">
        <v>73</v>
      </c>
      <c r="C68" s="609">
        <v>2015</v>
      </c>
      <c r="D68" s="617" t="s">
        <v>916</v>
      </c>
      <c r="E68" s="618" t="str">
        <f ca="1">IFERROR(INDEX(INDIRECT(dms_RPT),dms_CRY_start_row+3),0)</f>
        <v>2008-09</v>
      </c>
      <c r="I68" s="619"/>
    </row>
    <row r="69" spans="2:12" x14ac:dyDescent="0.25">
      <c r="B69" s="608" t="s">
        <v>74</v>
      </c>
      <c r="C69" s="609">
        <v>2016</v>
      </c>
      <c r="D69" s="617" t="s">
        <v>917</v>
      </c>
      <c r="E69" s="618" t="str">
        <f ca="1">IFERROR(INDEX(INDIRECT(dms_RPT),dms_CRY_start_row+4),0)</f>
        <v>2009-10</v>
      </c>
      <c r="I69" s="619"/>
    </row>
    <row r="70" spans="2:12" x14ac:dyDescent="0.25">
      <c r="B70" s="608" t="s">
        <v>75</v>
      </c>
      <c r="C70" s="609">
        <v>2017</v>
      </c>
      <c r="D70" s="617" t="s">
        <v>918</v>
      </c>
      <c r="E70" s="618" t="str">
        <f ca="1">IFERROR(INDEX(INDIRECT(dms_RPT),dms_CRY_start_row+5),0)</f>
        <v>2010-11</v>
      </c>
    </row>
    <row r="71" spans="2:12" x14ac:dyDescent="0.25">
      <c r="B71" s="608" t="s">
        <v>76</v>
      </c>
      <c r="C71" s="609">
        <v>2018</v>
      </c>
      <c r="D71" s="617" t="s">
        <v>919</v>
      </c>
      <c r="E71" s="618" t="str">
        <f ca="1">IFERROR(INDEX(INDIRECT(dms_RPT),dms_CRY_start_row+6),0)</f>
        <v>2011-12</v>
      </c>
    </row>
    <row r="72" spans="2:12" x14ac:dyDescent="0.25">
      <c r="B72" s="608" t="s">
        <v>77</v>
      </c>
      <c r="C72" s="609">
        <v>2019</v>
      </c>
      <c r="D72" s="617" t="s">
        <v>920</v>
      </c>
      <c r="E72" s="618" t="str">
        <f ca="1">IFERROR(INDEX(INDIRECT(dms_RPT),dms_CRY_start_row+7),0)</f>
        <v>2012-13</v>
      </c>
    </row>
    <row r="73" spans="2:12" x14ac:dyDescent="0.25">
      <c r="B73" s="608" t="s">
        <v>66</v>
      </c>
      <c r="C73" s="609">
        <v>2020</v>
      </c>
      <c r="D73" s="617" t="s">
        <v>921</v>
      </c>
      <c r="E73" s="618" t="str">
        <f ca="1">IFERROR(INDEX(INDIRECT(dms_RPT),dms_CRY_start_row+8),0)</f>
        <v>2013-14</v>
      </c>
      <c r="H73"/>
      <c r="I73"/>
    </row>
    <row r="74" spans="2:12" x14ac:dyDescent="0.25">
      <c r="B74" s="608" t="s">
        <v>67</v>
      </c>
      <c r="C74" s="609">
        <v>2021</v>
      </c>
      <c r="D74" s="617" t="s">
        <v>922</v>
      </c>
      <c r="E74" s="618" t="str">
        <f ca="1">IFERROR(INDEX(INDIRECT(dms_RPT),dms_CRY_start_row+9),0)</f>
        <v>2014-15</v>
      </c>
      <c r="H74"/>
      <c r="I74"/>
    </row>
    <row r="75" spans="2:12" x14ac:dyDescent="0.25">
      <c r="B75" s="608" t="s">
        <v>68</v>
      </c>
      <c r="C75" s="609">
        <v>2022</v>
      </c>
      <c r="D75" s="617" t="s">
        <v>923</v>
      </c>
      <c r="E75" s="618" t="str">
        <f ca="1">IFERROR(INDEX(INDIRECT(dms_RPT),dms_CRY_start_row+10),0)</f>
        <v>2015-16</v>
      </c>
      <c r="H75"/>
      <c r="I75"/>
    </row>
    <row r="76" spans="2:12" x14ac:dyDescent="0.25">
      <c r="B76" s="608" t="s">
        <v>69</v>
      </c>
      <c r="C76" s="609">
        <v>2023</v>
      </c>
      <c r="D76" s="617" t="s">
        <v>924</v>
      </c>
      <c r="E76" s="618" t="str">
        <f ca="1">IFERROR(INDEX(INDIRECT(dms_RPT),dms_CRY_start_row+11),0)</f>
        <v>2016-17</v>
      </c>
      <c r="H76"/>
      <c r="I76"/>
    </row>
    <row r="77" spans="2:12" x14ac:dyDescent="0.25">
      <c r="B77" s="608" t="s">
        <v>70</v>
      </c>
      <c r="C77" s="609">
        <v>2024</v>
      </c>
      <c r="D77" s="617" t="s">
        <v>925</v>
      </c>
      <c r="E77" s="618" t="str">
        <f ca="1">IFERROR(INDEX(INDIRECT(dms_RPT),dms_CRY_start_row+12),0)</f>
        <v>2017-18</v>
      </c>
      <c r="H77"/>
      <c r="I77"/>
    </row>
    <row r="78" spans="2:12" x14ac:dyDescent="0.25">
      <c r="B78" s="608" t="s">
        <v>71</v>
      </c>
      <c r="C78" s="609">
        <v>2025</v>
      </c>
      <c r="D78" s="617" t="s">
        <v>926</v>
      </c>
      <c r="E78" s="618" t="str">
        <f ca="1">IFERROR(INDEX(INDIRECT(dms_RPT),dms_CRY_start_row+13),0)</f>
        <v>2018-19</v>
      </c>
      <c r="H78"/>
      <c r="I78"/>
    </row>
    <row r="79" spans="2:12" x14ac:dyDescent="0.25">
      <c r="B79" s="608" t="s">
        <v>51</v>
      </c>
      <c r="C79" s="609">
        <v>2026</v>
      </c>
      <c r="D79" s="617" t="s">
        <v>927</v>
      </c>
      <c r="E79" s="618" t="str">
        <f ca="1">IFERROR(INDEX(INDIRECT(dms_RPT),dms_CRY_start_row+14),0)</f>
        <v>2019-20</v>
      </c>
      <c r="H79"/>
      <c r="I79"/>
    </row>
    <row r="80" spans="2:12" x14ac:dyDescent="0.25">
      <c r="B80" s="608" t="s">
        <v>52</v>
      </c>
      <c r="C80" s="609">
        <v>2027</v>
      </c>
      <c r="D80" s="617" t="s">
        <v>928</v>
      </c>
      <c r="E80" s="618" t="str">
        <f ca="1">IFERROR(INDEX(INDIRECT(dms_RPT),dms_CRY_start_row+15),0)</f>
        <v>2020-21</v>
      </c>
      <c r="H80"/>
      <c r="I80"/>
    </row>
    <row r="81" spans="2:22" s="20" customFormat="1" x14ac:dyDescent="0.25">
      <c r="B81" s="608" t="s">
        <v>50</v>
      </c>
      <c r="C81" s="609">
        <v>2028</v>
      </c>
      <c r="D81" s="617" t="s">
        <v>929</v>
      </c>
      <c r="E81" s="618" t="str">
        <f ca="1">IFERROR(INDEX(INDIRECT(dms_RPT),dms_CRY_start_row+16),0)</f>
        <v>2021-22</v>
      </c>
      <c r="F81"/>
      <c r="G81"/>
      <c r="H81"/>
      <c r="I81"/>
      <c r="L81" s="222"/>
      <c r="M81"/>
      <c r="N81"/>
      <c r="O81" s="23"/>
      <c r="P81" s="23"/>
      <c r="Q81" s="23"/>
      <c r="R81" s="23"/>
      <c r="S81" s="23"/>
      <c r="T81" s="23"/>
      <c r="U81" s="23"/>
      <c r="V81" s="23"/>
    </row>
    <row r="82" spans="2:22" s="20" customFormat="1" x14ac:dyDescent="0.25">
      <c r="B82" s="608" t="s">
        <v>53</v>
      </c>
      <c r="C82" s="609">
        <v>2029</v>
      </c>
      <c r="D82" s="617" t="s">
        <v>930</v>
      </c>
      <c r="E82" s="618" t="str">
        <f ca="1">IFERROR(INDEX(INDIRECT(dms_RPT),dms_CRY_start_row+17),0)</f>
        <v>2022-23</v>
      </c>
      <c r="F82"/>
      <c r="G82"/>
      <c r="H82"/>
      <c r="I82"/>
      <c r="L82" s="222"/>
      <c r="M82"/>
      <c r="N82"/>
      <c r="O82" s="23"/>
      <c r="P82" s="23"/>
      <c r="Q82" s="23"/>
      <c r="R82" s="23"/>
      <c r="S82" s="23"/>
      <c r="T82" s="23"/>
      <c r="U82" s="23"/>
      <c r="V82" s="23"/>
    </row>
    <row r="83" spans="2:22" s="20" customFormat="1" x14ac:dyDescent="0.25">
      <c r="B83" s="608" t="s">
        <v>54</v>
      </c>
      <c r="C83" s="609">
        <v>2030</v>
      </c>
      <c r="D83" s="617" t="s">
        <v>931</v>
      </c>
      <c r="E83" s="618" t="str">
        <f ca="1">IFERROR(INDEX(INDIRECT(dms_RPT),dms_CRY_start_row+18),0)</f>
        <v>2023-24</v>
      </c>
      <c r="F83"/>
      <c r="G83"/>
      <c r="H83"/>
      <c r="I83"/>
      <c r="L83" s="222"/>
      <c r="M83"/>
      <c r="N83"/>
      <c r="O83" s="23"/>
      <c r="P83" s="23"/>
      <c r="Q83" s="23"/>
      <c r="R83" s="23"/>
      <c r="S83" s="23"/>
      <c r="T83" s="23"/>
      <c r="U83" s="23"/>
      <c r="V83" s="23"/>
    </row>
    <row r="84" spans="2:22" s="20" customFormat="1" x14ac:dyDescent="0.25">
      <c r="B84" s="608" t="s">
        <v>55</v>
      </c>
      <c r="C84" s="609">
        <v>2031</v>
      </c>
      <c r="D84" s="617" t="s">
        <v>932</v>
      </c>
      <c r="E84" s="618" t="str">
        <f ca="1">IFERROR(INDEX(INDIRECT(dms_RPT),dms_CRY_start_row+19),0)</f>
        <v>2024-25</v>
      </c>
      <c r="F84"/>
      <c r="G84"/>
      <c r="H84"/>
      <c r="I84"/>
      <c r="L84" s="222"/>
      <c r="M84"/>
      <c r="N84"/>
      <c r="O84" s="23"/>
      <c r="P84" s="23"/>
      <c r="Q84" s="23"/>
      <c r="R84" s="23"/>
      <c r="S84" s="23"/>
      <c r="T84" s="23"/>
      <c r="U84" s="23"/>
      <c r="V84" s="23"/>
    </row>
    <row r="85" spans="2:22" s="20" customFormat="1" x14ac:dyDescent="0.25">
      <c r="B85" s="608" t="s">
        <v>56</v>
      </c>
      <c r="C85" s="609">
        <v>2032</v>
      </c>
      <c r="D85" s="617" t="s">
        <v>933</v>
      </c>
      <c r="E85" s="618" t="str">
        <f ca="1">IFERROR(INDEX(INDIRECT(dms_RPT),dms_CRY_start_row+20),0)</f>
        <v>2025-26</v>
      </c>
      <c r="F85"/>
      <c r="G85"/>
      <c r="H85"/>
      <c r="I85"/>
      <c r="L85" s="222"/>
      <c r="M85"/>
      <c r="N85"/>
      <c r="O85" s="23"/>
      <c r="P85" s="23"/>
      <c r="Q85" s="23"/>
      <c r="R85" s="23"/>
      <c r="S85" s="23"/>
      <c r="T85" s="23"/>
      <c r="U85" s="23"/>
      <c r="V85" s="23"/>
    </row>
    <row r="86" spans="2:22" s="20" customFormat="1" x14ac:dyDescent="0.25">
      <c r="B86" s="608" t="s">
        <v>57</v>
      </c>
      <c r="C86" s="609">
        <v>2033</v>
      </c>
      <c r="D86"/>
      <c r="E86"/>
      <c r="F86"/>
      <c r="G86"/>
      <c r="H86"/>
      <c r="I86"/>
      <c r="L86" s="222"/>
      <c r="M86"/>
      <c r="N86"/>
      <c r="O86" s="23"/>
      <c r="P86" s="23"/>
      <c r="Q86" s="23"/>
      <c r="R86" s="23"/>
      <c r="S86" s="23"/>
      <c r="T86" s="23"/>
      <c r="U86" s="23"/>
      <c r="V86" s="23"/>
    </row>
    <row r="87" spans="2:22" s="20" customFormat="1" x14ac:dyDescent="0.25">
      <c r="B87" s="608" t="s">
        <v>58</v>
      </c>
      <c r="C87" s="609">
        <v>2034</v>
      </c>
      <c r="D87"/>
      <c r="E87"/>
      <c r="F87"/>
      <c r="G87"/>
      <c r="H87"/>
      <c r="I87"/>
      <c r="L87" s="222"/>
      <c r="M87"/>
      <c r="N87"/>
      <c r="O87" s="23"/>
      <c r="P87" s="23"/>
      <c r="Q87" s="23"/>
      <c r="R87" s="23"/>
      <c r="S87" s="23"/>
      <c r="T87" s="23"/>
      <c r="U87" s="23"/>
      <c r="V87" s="23"/>
    </row>
    <row r="88" spans="2:22" s="20" customFormat="1" x14ac:dyDescent="0.25">
      <c r="B88" s="608" t="s">
        <v>59</v>
      </c>
      <c r="C88" s="609">
        <v>2035</v>
      </c>
      <c r="D88"/>
      <c r="E88"/>
      <c r="F88"/>
      <c r="G88"/>
      <c r="H88"/>
      <c r="I88"/>
      <c r="L88" s="222"/>
      <c r="M88"/>
      <c r="N88"/>
      <c r="O88" s="23"/>
      <c r="P88" s="23"/>
      <c r="Q88" s="23"/>
      <c r="R88" s="23"/>
      <c r="S88" s="23"/>
      <c r="T88" s="23"/>
      <c r="U88" s="23"/>
      <c r="V88" s="23"/>
    </row>
    <row r="89" spans="2:22" s="20" customFormat="1" x14ac:dyDescent="0.25">
      <c r="B89" s="608" t="s">
        <v>60</v>
      </c>
      <c r="C89" s="609">
        <v>2036</v>
      </c>
      <c r="D89"/>
      <c r="E89"/>
      <c r="F89"/>
      <c r="G89"/>
      <c r="H89"/>
      <c r="I89"/>
      <c r="L89" s="222"/>
      <c r="M89"/>
      <c r="N89"/>
      <c r="O89" s="23"/>
      <c r="P89" s="23"/>
      <c r="Q89" s="23"/>
      <c r="R89" s="23"/>
      <c r="S89" s="23"/>
      <c r="T89" s="23"/>
      <c r="U89" s="23"/>
      <c r="V89" s="23"/>
    </row>
    <row r="90" spans="2:22" s="20" customFormat="1" x14ac:dyDescent="0.25">
      <c r="B90" s="608" t="s">
        <v>61</v>
      </c>
      <c r="C90" s="609">
        <v>2037</v>
      </c>
      <c r="D90"/>
      <c r="E90"/>
      <c r="F90"/>
      <c r="G90"/>
      <c r="H90"/>
      <c r="I90"/>
      <c r="L90" s="222"/>
      <c r="M90"/>
      <c r="N90"/>
      <c r="O90" s="23"/>
      <c r="P90" s="23"/>
      <c r="Q90" s="23"/>
      <c r="R90" s="23"/>
      <c r="S90" s="23"/>
      <c r="T90" s="23"/>
      <c r="U90" s="23"/>
      <c r="V90" s="23"/>
    </row>
    <row r="91" spans="2:22" s="20" customFormat="1" x14ac:dyDescent="0.25">
      <c r="B91" s="608" t="s">
        <v>62</v>
      </c>
      <c r="C91" s="609">
        <v>2038</v>
      </c>
      <c r="D91"/>
      <c r="E91"/>
      <c r="F91"/>
      <c r="G91"/>
      <c r="H91"/>
      <c r="I91"/>
      <c r="L91" s="222"/>
      <c r="M91"/>
      <c r="N91"/>
      <c r="O91" s="23"/>
      <c r="P91" s="23"/>
      <c r="Q91" s="23"/>
      <c r="R91" s="23"/>
      <c r="S91" s="23"/>
      <c r="T91" s="23"/>
      <c r="U91" s="23"/>
      <c r="V91" s="23"/>
    </row>
    <row r="92" spans="2:22" s="20" customFormat="1" x14ac:dyDescent="0.25">
      <c r="B92" s="608" t="s">
        <v>63</v>
      </c>
      <c r="C92" s="609">
        <v>2039</v>
      </c>
      <c r="D92"/>
      <c r="E92"/>
      <c r="F92"/>
      <c r="G92"/>
      <c r="H92"/>
      <c r="I92"/>
      <c r="L92" s="222"/>
      <c r="M92"/>
      <c r="N92"/>
      <c r="O92" s="23"/>
      <c r="P92" s="23"/>
      <c r="Q92" s="23"/>
      <c r="R92" s="23"/>
      <c r="S92" s="23"/>
      <c r="T92" s="23"/>
      <c r="U92" s="23"/>
      <c r="V92" s="23"/>
    </row>
    <row r="93" spans="2:22" s="20" customFormat="1" x14ac:dyDescent="0.25">
      <c r="B93" s="608" t="s">
        <v>934</v>
      </c>
      <c r="C93" s="609">
        <v>2040</v>
      </c>
      <c r="D93"/>
      <c r="E93"/>
      <c r="F93"/>
      <c r="G93"/>
      <c r="H93"/>
      <c r="I93"/>
      <c r="L93" s="222"/>
      <c r="M93"/>
      <c r="N93"/>
      <c r="O93" s="23"/>
      <c r="P93" s="23"/>
      <c r="Q93" s="23"/>
      <c r="R93" s="23"/>
      <c r="S93" s="23"/>
      <c r="T93" s="23"/>
      <c r="U93" s="23"/>
      <c r="V93" s="23"/>
    </row>
    <row r="94" spans="2:22" s="20" customFormat="1" x14ac:dyDescent="0.25">
      <c r="B94" s="608" t="s">
        <v>935</v>
      </c>
      <c r="C94" s="609">
        <v>2041</v>
      </c>
      <c r="D94"/>
      <c r="E94"/>
      <c r="F94"/>
      <c r="G94"/>
      <c r="H94"/>
      <c r="I94"/>
      <c r="L94" s="222"/>
      <c r="M94"/>
      <c r="N94"/>
      <c r="O94" s="23"/>
      <c r="P94" s="23"/>
      <c r="Q94" s="23"/>
      <c r="R94" s="23"/>
      <c r="S94" s="23"/>
      <c r="T94" s="23"/>
      <c r="U94" s="23"/>
      <c r="V94" s="23"/>
    </row>
    <row r="95" spans="2:22" s="20" customFormat="1" x14ac:dyDescent="0.25">
      <c r="B95" s="608" t="s">
        <v>936</v>
      </c>
      <c r="C95" s="609">
        <v>2042</v>
      </c>
      <c r="D95"/>
      <c r="E95"/>
      <c r="F95"/>
      <c r="G95"/>
      <c r="H95"/>
      <c r="I95"/>
      <c r="L95" s="222"/>
      <c r="M95"/>
      <c r="N95"/>
      <c r="O95" s="23"/>
      <c r="P95" s="23"/>
      <c r="Q95" s="23"/>
      <c r="R95" s="23"/>
      <c r="S95" s="23"/>
      <c r="T95" s="23"/>
      <c r="U95" s="23"/>
      <c r="V95" s="23"/>
    </row>
    <row r="96" spans="2:22" s="20" customFormat="1" x14ac:dyDescent="0.25">
      <c r="B96" s="608" t="s">
        <v>937</v>
      </c>
      <c r="C96" s="609">
        <v>2043</v>
      </c>
      <c r="D96"/>
      <c r="E96"/>
      <c r="F96"/>
      <c r="G96"/>
      <c r="H96"/>
      <c r="I96"/>
      <c r="L96" s="222"/>
      <c r="M96"/>
      <c r="N96"/>
      <c r="O96" s="23"/>
      <c r="P96" s="23"/>
      <c r="Q96" s="23"/>
      <c r="R96" s="23"/>
      <c r="S96" s="23"/>
      <c r="T96" s="23"/>
      <c r="U96" s="23"/>
      <c r="V96" s="23"/>
    </row>
    <row r="97" spans="2:21" s="23" customFormat="1" x14ac:dyDescent="0.25">
      <c r="B97" s="608" t="s">
        <v>938</v>
      </c>
      <c r="C97" s="609">
        <v>2044</v>
      </c>
      <c r="D97"/>
      <c r="E97"/>
      <c r="F97"/>
      <c r="G97"/>
      <c r="H97"/>
      <c r="I97"/>
      <c r="J97" s="20"/>
      <c r="K97" s="20"/>
      <c r="L97" s="222"/>
      <c r="M97"/>
      <c r="N97"/>
    </row>
    <row r="98" spans="2:21" s="23" customFormat="1" x14ac:dyDescent="0.25">
      <c r="B98" s="608" t="s">
        <v>939</v>
      </c>
      <c r="C98" s="609">
        <v>2045</v>
      </c>
      <c r="D98"/>
      <c r="E98"/>
      <c r="F98"/>
      <c r="G98"/>
      <c r="H98"/>
      <c r="I98"/>
      <c r="J98" s="20"/>
      <c r="K98" s="20"/>
      <c r="L98" s="222"/>
      <c r="M98"/>
      <c r="N98"/>
    </row>
    <row r="99" spans="2:21" s="23" customFormat="1" x14ac:dyDescent="0.25">
      <c r="B99" s="608" t="s">
        <v>940</v>
      </c>
      <c r="C99" s="609">
        <v>2046</v>
      </c>
      <c r="D99"/>
      <c r="E99"/>
      <c r="F99"/>
      <c r="G99"/>
      <c r="H99"/>
      <c r="I99"/>
      <c r="J99" s="20"/>
      <c r="K99" s="20"/>
      <c r="L99" s="222"/>
      <c r="M99"/>
      <c r="N99"/>
    </row>
    <row r="100" spans="2:21" s="23" customFormat="1" x14ac:dyDescent="0.25">
      <c r="B100" s="608" t="s">
        <v>941</v>
      </c>
      <c r="C100" s="609">
        <v>2047</v>
      </c>
      <c r="D100"/>
      <c r="E100"/>
      <c r="F100"/>
      <c r="G100"/>
      <c r="H100"/>
      <c r="I100"/>
      <c r="J100" s="20"/>
      <c r="K100" s="20"/>
      <c r="L100" s="222"/>
      <c r="M100"/>
      <c r="N100"/>
    </row>
    <row r="101" spans="2:21" s="23" customFormat="1" ht="15.75" thickBot="1" x14ac:dyDescent="0.3">
      <c r="B101" s="620" t="s">
        <v>942</v>
      </c>
      <c r="C101" s="621">
        <v>2048</v>
      </c>
      <c r="D101"/>
      <c r="E101" s="622"/>
      <c r="F101"/>
      <c r="G101"/>
      <c r="H101" s="20"/>
      <c r="I101" s="466"/>
      <c r="J101" s="20"/>
      <c r="K101" s="20"/>
      <c r="L101" s="222"/>
      <c r="M101"/>
      <c r="N101"/>
    </row>
    <row r="102" spans="2:21" s="23" customFormat="1" x14ac:dyDescent="0.25">
      <c r="B102" s="222"/>
      <c r="C102"/>
      <c r="D102"/>
      <c r="E102" s="599"/>
      <c r="F102"/>
      <c r="G102"/>
      <c r="H102" s="20"/>
      <c r="I102" s="466"/>
      <c r="J102" s="20"/>
      <c r="K102" s="20"/>
      <c r="L102" s="222"/>
      <c r="M102"/>
      <c r="N102"/>
      <c r="O102"/>
      <c r="P102"/>
      <c r="Q102"/>
      <c r="R102"/>
      <c r="S102"/>
      <c r="T102"/>
      <c r="U102"/>
    </row>
    <row r="103" spans="2:21" s="23" customFormat="1" x14ac:dyDescent="0.25">
      <c r="B103"/>
      <c r="C103"/>
      <c r="D103"/>
      <c r="E103" s="210"/>
      <c r="F103"/>
      <c r="G103"/>
      <c r="H103"/>
      <c r="I103"/>
      <c r="J103"/>
      <c r="K103"/>
      <c r="L103"/>
      <c r="M103"/>
      <c r="N103"/>
      <c r="O103"/>
      <c r="P103"/>
      <c r="Q103"/>
      <c r="R103"/>
      <c r="S103"/>
      <c r="T103"/>
      <c r="U103"/>
    </row>
    <row r="104" spans="2:21" s="23" customFormat="1" x14ac:dyDescent="0.25">
      <c r="B104"/>
      <c r="C104"/>
      <c r="D104"/>
      <c r="E104" s="210"/>
      <c r="F104"/>
      <c r="G104"/>
      <c r="H104"/>
      <c r="I104"/>
      <c r="J104"/>
      <c r="K104"/>
      <c r="L104"/>
      <c r="M104"/>
      <c r="N104"/>
      <c r="O104"/>
      <c r="P104"/>
      <c r="Q104"/>
      <c r="R104"/>
      <c r="S104"/>
      <c r="T104"/>
      <c r="U104"/>
    </row>
    <row r="105" spans="2:21" s="23" customFormat="1" x14ac:dyDescent="0.25">
      <c r="B105"/>
      <c r="C105"/>
      <c r="D105"/>
      <c r="E105" s="210"/>
      <c r="F105"/>
      <c r="G105"/>
      <c r="H105"/>
      <c r="I105"/>
      <c r="J105"/>
      <c r="K105"/>
      <c r="L105"/>
      <c r="M105"/>
      <c r="N105"/>
    </row>
  </sheetData>
  <sheetProtection formatCells="0"/>
  <mergeCells count="7">
    <mergeCell ref="BH13:CC13"/>
    <mergeCell ref="BH14:CC14"/>
    <mergeCell ref="B23:E23"/>
    <mergeCell ref="Y5:AI5"/>
    <mergeCell ref="Y6:AB6"/>
    <mergeCell ref="AD6:AH6"/>
    <mergeCell ref="AI6:AI8"/>
  </mergeCells>
  <conditionalFormatting sqref="Y10:AC18">
    <cfRule type="containsText" dxfId="15" priority="1" operator="containsText" text="YES">
      <formula>NOT(ISERROR(SEARCH("YES",Y10)))</formula>
    </cfRule>
  </conditionalFormatting>
  <conditionalFormatting sqref="AI10:AI18">
    <cfRule type="cellIs" dxfId="14" priority="2" operator="equal">
      <formula>"YES"</formula>
    </cfRule>
  </conditionalFormatting>
  <dataValidations count="1">
    <dataValidation type="textLength" operator="greaterThan" showInputMessage="1" showErrorMessage="1" sqref="Q11 O11" xr:uid="{C0EABC90-45C8-4333-928F-901B649AC76A}">
      <formula1>1</formula1>
    </dataValidation>
  </dataValidations>
  <pageMargins left="0.7" right="0.7" top="0.75" bottom="0.75" header="0.3" footer="0.3"/>
  <pageSetup paperSize="9" orientation="portrait"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CCFEB-D765-4492-875B-D9F1F8151190}">
  <sheetPr codeName="Sheet5">
    <tabColor theme="0" tint="-0.499984740745262"/>
  </sheetPr>
  <dimension ref="B1:CK239"/>
  <sheetViews>
    <sheetView showGridLines="0" zoomScale="75" zoomScaleNormal="75" workbookViewId="0">
      <selection activeCell="G33" sqref="G33"/>
    </sheetView>
  </sheetViews>
  <sheetFormatPr defaultRowHeight="15" x14ac:dyDescent="0.25"/>
  <cols>
    <col min="2" max="2" width="47.28515625" bestFit="1" customWidth="1"/>
    <col min="3" max="3" width="40.7109375" customWidth="1"/>
    <col min="4" max="4" width="31.42578125" bestFit="1" customWidth="1"/>
    <col min="5" max="5" width="33.140625" bestFit="1" customWidth="1"/>
    <col min="6" max="6" width="43.140625" customWidth="1"/>
    <col min="7" max="7" width="38.7109375" customWidth="1"/>
    <col min="8" max="8" width="27.42578125" customWidth="1"/>
    <col min="9" max="9" width="28.140625" customWidth="1"/>
    <col min="10" max="10" width="35.7109375" customWidth="1"/>
    <col min="11" max="11" width="31.85546875" customWidth="1"/>
    <col min="12" max="12" width="37" customWidth="1"/>
    <col min="13" max="13" width="28.28515625" customWidth="1"/>
    <col min="14" max="14" width="24.5703125" bestFit="1" customWidth="1"/>
    <col min="15" max="15" width="33" customWidth="1"/>
    <col min="16" max="16" width="47" customWidth="1"/>
    <col min="17" max="17" width="40.140625" customWidth="1"/>
    <col min="18" max="18" width="24.85546875" bestFit="1" customWidth="1"/>
    <col min="19" max="19" width="22.7109375" bestFit="1" customWidth="1"/>
    <col min="20" max="20" width="22" bestFit="1" customWidth="1"/>
    <col min="23" max="23" width="9.140625" customWidth="1"/>
  </cols>
  <sheetData>
    <row r="1" spans="2:28" ht="51" customHeight="1" x14ac:dyDescent="0.25">
      <c r="B1" s="133" t="s">
        <v>943</v>
      </c>
      <c r="C1" s="134"/>
      <c r="D1" s="134"/>
      <c r="E1" s="134"/>
      <c r="F1" s="134"/>
      <c r="G1" s="134"/>
      <c r="H1" s="134"/>
      <c r="I1" s="134"/>
      <c r="J1" s="134"/>
      <c r="K1" s="134"/>
      <c r="L1" s="134"/>
      <c r="M1" s="134"/>
      <c r="N1" s="134"/>
    </row>
    <row r="2" spans="2:28" ht="30" customHeight="1" x14ac:dyDescent="0.25"/>
    <row r="3" spans="2:28" ht="28.5" x14ac:dyDescent="0.45">
      <c r="B3" s="203" t="s">
        <v>944</v>
      </c>
      <c r="C3" s="203"/>
      <c r="D3" s="203"/>
      <c r="E3" s="203"/>
      <c r="F3" s="203"/>
      <c r="G3" s="203"/>
      <c r="H3" s="203"/>
      <c r="I3" s="203"/>
      <c r="J3" s="203"/>
      <c r="K3" s="203"/>
      <c r="L3" s="203"/>
      <c r="M3" s="203"/>
      <c r="N3" s="203"/>
    </row>
    <row r="4" spans="2:28" ht="30" customHeight="1" thickBot="1" x14ac:dyDescent="0.3"/>
    <row r="5" spans="2:28" ht="29.25" customHeight="1" x14ac:dyDescent="0.25">
      <c r="B5" s="1295" t="s">
        <v>945</v>
      </c>
      <c r="C5" s="204" t="s">
        <v>946</v>
      </c>
      <c r="D5" s="204" t="s">
        <v>947</v>
      </c>
      <c r="E5" s="205"/>
      <c r="W5" s="23"/>
      <c r="X5" s="23"/>
      <c r="AA5" s="206"/>
      <c r="AB5" s="206"/>
    </row>
    <row r="6" spans="2:28" ht="15" customHeight="1" x14ac:dyDescent="0.25">
      <c r="B6" s="1295"/>
      <c r="C6" s="207" t="s">
        <v>948</v>
      </c>
      <c r="D6" s="207" t="s">
        <v>948</v>
      </c>
      <c r="E6" s="205"/>
      <c r="W6" s="23"/>
      <c r="X6" s="23"/>
      <c r="AA6" s="206"/>
      <c r="AB6" s="206"/>
    </row>
    <row r="7" spans="2:28" ht="15" customHeight="1" x14ac:dyDescent="0.25">
      <c r="B7" s="1295"/>
      <c r="C7" s="208" t="s">
        <v>949</v>
      </c>
      <c r="D7" s="209" t="s">
        <v>90</v>
      </c>
      <c r="E7" s="210"/>
      <c r="S7" s="23"/>
      <c r="T7" s="23"/>
      <c r="U7" s="23"/>
      <c r="V7" s="23"/>
      <c r="W7" s="23"/>
      <c r="X7" s="23"/>
    </row>
    <row r="8" spans="2:28" ht="15" customHeight="1" x14ac:dyDescent="0.25">
      <c r="B8" s="1295"/>
      <c r="C8" s="211" t="s">
        <v>950</v>
      </c>
      <c r="D8" s="212" t="s">
        <v>682</v>
      </c>
      <c r="E8" s="210"/>
      <c r="S8" s="23"/>
      <c r="T8" s="23"/>
      <c r="U8" s="23"/>
      <c r="V8" s="23"/>
      <c r="W8" s="23"/>
      <c r="X8" s="23"/>
    </row>
    <row r="9" spans="2:28" ht="15" customHeight="1" x14ac:dyDescent="0.25">
      <c r="B9" s="1295"/>
      <c r="C9" s="211" t="s">
        <v>88</v>
      </c>
      <c r="D9" s="213"/>
      <c r="E9" s="210"/>
      <c r="S9" s="23"/>
      <c r="T9" s="23"/>
      <c r="U9" s="23"/>
      <c r="V9" s="23"/>
      <c r="W9" s="23"/>
      <c r="X9" s="23"/>
    </row>
    <row r="10" spans="2:28" ht="15.75" customHeight="1" thickBot="1" x14ac:dyDescent="0.3">
      <c r="B10" s="1295"/>
      <c r="C10" s="214"/>
      <c r="D10" s="215"/>
      <c r="E10" s="210"/>
      <c r="S10" s="23"/>
      <c r="T10" s="23"/>
      <c r="U10" s="23"/>
      <c r="V10" s="23"/>
      <c r="W10" s="23"/>
      <c r="X10" s="23"/>
    </row>
    <row r="11" spans="2:28" ht="15.75" thickBot="1" x14ac:dyDescent="0.3">
      <c r="B11" s="1295"/>
      <c r="C11" s="20"/>
      <c r="D11" s="216"/>
      <c r="E11" s="210"/>
      <c r="S11" s="23"/>
      <c r="T11" s="23"/>
      <c r="U11" s="23"/>
      <c r="V11" s="23"/>
      <c r="W11" s="23"/>
      <c r="X11" s="23"/>
    </row>
    <row r="12" spans="2:28" ht="86.25" thickBot="1" x14ac:dyDescent="0.3">
      <c r="B12" s="1295"/>
      <c r="C12" s="217" t="s">
        <v>951</v>
      </c>
      <c r="D12" s="217" t="s">
        <v>952</v>
      </c>
      <c r="S12" s="23"/>
      <c r="T12" s="23"/>
      <c r="U12" s="23"/>
      <c r="V12" s="23"/>
      <c r="W12" s="23"/>
      <c r="X12" s="23"/>
    </row>
    <row r="13" spans="2:28" ht="24" customHeight="1" thickBot="1" x14ac:dyDescent="0.3">
      <c r="B13" s="1295"/>
      <c r="C13" s="204" t="s">
        <v>953</v>
      </c>
      <c r="D13" s="204" t="s">
        <v>954</v>
      </c>
      <c r="G13" s="210"/>
      <c r="H13" s="37"/>
      <c r="S13" s="23"/>
      <c r="T13" s="23"/>
      <c r="U13" s="23"/>
      <c r="V13" s="23"/>
      <c r="W13" s="23"/>
      <c r="X13" s="23"/>
    </row>
    <row r="14" spans="2:28" x14ac:dyDescent="0.25">
      <c r="B14" s="1295"/>
      <c r="C14" s="218" t="s">
        <v>948</v>
      </c>
      <c r="D14" s="219" t="s">
        <v>757</v>
      </c>
      <c r="G14" s="210"/>
      <c r="S14" s="23"/>
      <c r="T14" s="23"/>
      <c r="U14" s="23"/>
      <c r="V14" s="23"/>
      <c r="W14" s="23"/>
      <c r="X14" s="23"/>
    </row>
    <row r="15" spans="2:28" x14ac:dyDescent="0.25">
      <c r="B15" s="1295"/>
      <c r="C15" s="212" t="s">
        <v>955</v>
      </c>
      <c r="D15" s="220" t="s">
        <v>956</v>
      </c>
      <c r="H15" s="37"/>
      <c r="S15" s="23"/>
      <c r="T15" s="23"/>
      <c r="U15" s="23"/>
      <c r="V15" s="23"/>
      <c r="W15" s="23"/>
      <c r="X15" s="23"/>
    </row>
    <row r="16" spans="2:28" x14ac:dyDescent="0.25">
      <c r="B16" s="1295"/>
      <c r="C16" s="212" t="s">
        <v>957</v>
      </c>
      <c r="D16" s="220" t="s">
        <v>958</v>
      </c>
      <c r="H16" s="37"/>
      <c r="S16" s="23"/>
      <c r="T16" s="23"/>
      <c r="U16" s="23"/>
      <c r="V16" s="23"/>
      <c r="W16" s="23"/>
      <c r="X16" s="23"/>
    </row>
    <row r="17" spans="2:24" ht="15.75" thickBot="1" x14ac:dyDescent="0.3">
      <c r="B17" s="1295"/>
      <c r="C17" s="212" t="s">
        <v>959</v>
      </c>
      <c r="D17" s="221" t="s">
        <v>960</v>
      </c>
      <c r="H17" s="37"/>
      <c r="S17" s="23"/>
      <c r="T17" s="23"/>
      <c r="U17" s="23"/>
      <c r="V17" s="23"/>
      <c r="W17" s="23"/>
      <c r="X17" s="23"/>
    </row>
    <row r="18" spans="2:24" x14ac:dyDescent="0.25">
      <c r="B18" s="1295"/>
      <c r="C18" s="212" t="s">
        <v>961</v>
      </c>
      <c r="D18" s="20"/>
      <c r="S18" s="23"/>
      <c r="T18" s="23"/>
      <c r="U18" s="23"/>
      <c r="V18" s="23"/>
      <c r="W18" s="23"/>
      <c r="X18" s="23"/>
    </row>
    <row r="19" spans="2:24" x14ac:dyDescent="0.25">
      <c r="B19" s="1295"/>
      <c r="C19" s="212" t="s">
        <v>962</v>
      </c>
      <c r="D19" s="20"/>
      <c r="S19" s="23"/>
      <c r="T19" s="23"/>
      <c r="U19" s="23"/>
      <c r="V19" s="23"/>
      <c r="W19" s="23"/>
      <c r="X19" s="23"/>
    </row>
    <row r="20" spans="2:24" x14ac:dyDescent="0.25">
      <c r="B20" s="1295"/>
      <c r="C20" s="212" t="s">
        <v>963</v>
      </c>
      <c r="D20" s="20"/>
      <c r="J20" s="20"/>
      <c r="L20" s="222"/>
      <c r="O20" s="23"/>
      <c r="P20" s="23"/>
      <c r="Q20" s="23"/>
      <c r="R20" s="23"/>
      <c r="S20" s="23"/>
      <c r="T20" s="23"/>
      <c r="U20" s="23"/>
      <c r="V20" s="23"/>
      <c r="W20" s="23"/>
      <c r="X20" s="23"/>
    </row>
    <row r="21" spans="2:24" x14ac:dyDescent="0.25">
      <c r="B21" s="1295"/>
      <c r="C21" s="212" t="s">
        <v>964</v>
      </c>
      <c r="D21" s="20"/>
      <c r="J21" s="20"/>
      <c r="L21" s="222"/>
      <c r="O21" s="23"/>
      <c r="P21" s="23"/>
      <c r="Q21" s="23"/>
      <c r="R21" s="23"/>
      <c r="S21" s="23"/>
      <c r="T21" s="23"/>
      <c r="U21" s="23"/>
      <c r="V21" s="23"/>
      <c r="W21" s="23"/>
      <c r="X21" s="23"/>
    </row>
    <row r="22" spans="2:24" x14ac:dyDescent="0.25">
      <c r="B22" s="1295"/>
      <c r="C22" s="212" t="s">
        <v>965</v>
      </c>
      <c r="D22" s="20"/>
      <c r="J22" s="20"/>
      <c r="L22" s="222"/>
      <c r="O22" s="23"/>
      <c r="P22" s="23"/>
      <c r="Q22" s="23"/>
      <c r="R22" s="23"/>
      <c r="S22" s="23"/>
      <c r="T22" s="23"/>
      <c r="U22" s="23"/>
      <c r="V22" s="23"/>
      <c r="W22" s="23"/>
    </row>
    <row r="23" spans="2:24" x14ac:dyDescent="0.25">
      <c r="B23" s="1295"/>
      <c r="C23" s="212" t="s">
        <v>966</v>
      </c>
      <c r="D23" s="20"/>
      <c r="J23" s="20"/>
      <c r="L23" s="222"/>
      <c r="O23" s="23"/>
      <c r="P23" s="23"/>
      <c r="Q23" s="23"/>
      <c r="R23" s="23"/>
      <c r="S23" s="23"/>
      <c r="T23" s="23"/>
      <c r="U23" s="23"/>
      <c r="V23" s="23"/>
      <c r="W23" s="23"/>
    </row>
    <row r="24" spans="2:24" x14ac:dyDescent="0.25">
      <c r="B24" s="1295"/>
      <c r="C24" s="212" t="s">
        <v>967</v>
      </c>
      <c r="D24" s="20"/>
      <c r="J24" s="20"/>
      <c r="L24" s="222"/>
      <c r="O24" s="23"/>
      <c r="P24" s="23"/>
      <c r="Q24" s="23"/>
      <c r="R24" s="23"/>
      <c r="S24" s="23"/>
      <c r="T24" s="23"/>
      <c r="U24" s="23"/>
      <c r="V24" s="23"/>
      <c r="W24" s="23"/>
    </row>
    <row r="25" spans="2:24" x14ac:dyDescent="0.25">
      <c r="B25" s="1295"/>
      <c r="C25" s="212" t="s">
        <v>968</v>
      </c>
      <c r="D25" s="20"/>
      <c r="J25" s="20"/>
      <c r="L25" s="222"/>
      <c r="O25" s="23"/>
      <c r="P25" s="23"/>
      <c r="Q25" s="23"/>
      <c r="R25" s="23"/>
      <c r="S25" s="23"/>
      <c r="T25" s="23"/>
      <c r="U25" s="23"/>
      <c r="V25" s="23"/>
      <c r="W25" s="23"/>
    </row>
    <row r="26" spans="2:24" x14ac:dyDescent="0.25">
      <c r="B26" s="1295"/>
      <c r="C26" s="212" t="s">
        <v>85</v>
      </c>
      <c r="D26" s="20"/>
      <c r="J26" s="20"/>
      <c r="L26" s="222"/>
      <c r="O26" s="23"/>
      <c r="P26" s="23"/>
      <c r="Q26" s="23"/>
      <c r="R26" s="23"/>
      <c r="S26" s="23"/>
      <c r="T26" s="23"/>
      <c r="U26" s="23"/>
      <c r="V26" s="23"/>
      <c r="W26" s="23"/>
    </row>
    <row r="27" spans="2:24" x14ac:dyDescent="0.25">
      <c r="B27" s="1295"/>
      <c r="C27" s="212" t="s">
        <v>969</v>
      </c>
      <c r="D27" s="20"/>
      <c r="G27" s="210"/>
      <c r="J27" s="20"/>
      <c r="L27" s="222"/>
      <c r="O27" s="23"/>
      <c r="P27" s="23"/>
      <c r="Q27" s="23"/>
      <c r="R27" s="23"/>
      <c r="S27" s="23"/>
      <c r="T27" s="23"/>
      <c r="U27" s="23"/>
      <c r="V27" s="23"/>
      <c r="W27" s="23"/>
    </row>
    <row r="28" spans="2:24" x14ac:dyDescent="0.25">
      <c r="B28" s="1295"/>
      <c r="C28" s="212" t="s">
        <v>970</v>
      </c>
      <c r="D28" s="20"/>
      <c r="G28" s="210"/>
      <c r="J28" s="20"/>
      <c r="L28" s="222"/>
      <c r="O28" s="23"/>
      <c r="P28" s="23"/>
      <c r="Q28" s="23"/>
      <c r="R28" s="23"/>
      <c r="S28" s="23"/>
      <c r="T28" s="23"/>
      <c r="U28" s="23"/>
      <c r="V28" s="23"/>
      <c r="W28" s="23"/>
    </row>
    <row r="29" spans="2:24" ht="15.75" thickBot="1" x14ac:dyDescent="0.3">
      <c r="B29" s="1295"/>
      <c r="C29" s="223" t="s">
        <v>971</v>
      </c>
      <c r="D29" s="20"/>
      <c r="G29" s="210"/>
      <c r="J29" s="20"/>
      <c r="L29" s="222"/>
      <c r="O29" s="23"/>
      <c r="P29" s="23"/>
      <c r="Q29" s="23"/>
      <c r="R29" s="23"/>
      <c r="S29" s="23"/>
      <c r="T29" s="23"/>
      <c r="U29" s="23"/>
      <c r="V29" s="23"/>
      <c r="W29" s="23"/>
    </row>
    <row r="30" spans="2:24" ht="15" customHeight="1" x14ac:dyDescent="0.45">
      <c r="B30" s="224"/>
      <c r="G30" s="210"/>
      <c r="I30" s="37"/>
      <c r="J30" s="20"/>
      <c r="K30" s="37"/>
      <c r="L30" s="222"/>
      <c r="O30" s="23"/>
      <c r="P30" s="23"/>
      <c r="Q30" s="23"/>
      <c r="R30" s="23"/>
      <c r="S30" s="23"/>
      <c r="T30" s="23"/>
      <c r="U30" s="23"/>
      <c r="V30" s="23"/>
      <c r="W30" s="23"/>
    </row>
    <row r="31" spans="2:24" ht="28.5" x14ac:dyDescent="0.45">
      <c r="B31" s="224"/>
    </row>
    <row r="32" spans="2:24" ht="29.25" thickBot="1" x14ac:dyDescent="0.5">
      <c r="B32" s="224"/>
      <c r="D32" s="20"/>
      <c r="G32" s="210"/>
      <c r="K32" s="225" t="s">
        <v>972</v>
      </c>
      <c r="M32" s="222"/>
      <c r="N32" t="s">
        <v>973</v>
      </c>
      <c r="P32" s="23"/>
      <c r="Q32" s="23"/>
      <c r="R32" s="23"/>
      <c r="S32" s="23"/>
      <c r="T32" s="23"/>
      <c r="U32" s="23"/>
      <c r="V32" s="23"/>
      <c r="W32" s="23"/>
      <c r="X32" s="23"/>
    </row>
    <row r="33" spans="2:89" ht="30.75" customHeight="1" thickBot="1" x14ac:dyDescent="0.3">
      <c r="B33" s="1296" t="s">
        <v>974</v>
      </c>
      <c r="C33" s="226" t="s">
        <v>975</v>
      </c>
      <c r="D33" s="227" t="s">
        <v>976</v>
      </c>
      <c r="E33" s="226" t="s">
        <v>977</v>
      </c>
      <c r="F33" s="227" t="s">
        <v>978</v>
      </c>
      <c r="G33" s="226" t="s">
        <v>979</v>
      </c>
      <c r="H33" s="228" t="s">
        <v>980</v>
      </c>
      <c r="I33" s="229" t="s">
        <v>981</v>
      </c>
      <c r="J33" s="230" t="s">
        <v>982</v>
      </c>
      <c r="K33" s="231" t="s">
        <v>983</v>
      </c>
      <c r="L33" s="232"/>
      <c r="N33" s="229" t="s">
        <v>984</v>
      </c>
      <c r="R33" s="23"/>
      <c r="S33" s="23"/>
      <c r="T33" s="23"/>
      <c r="U33" s="23"/>
      <c r="V33" s="23"/>
      <c r="W33" s="23"/>
    </row>
    <row r="34" spans="2:89" ht="15" customHeight="1" x14ac:dyDescent="0.25">
      <c r="B34" s="1296"/>
      <c r="C34" s="233" t="s">
        <v>985</v>
      </c>
      <c r="D34" s="234" t="s">
        <v>986</v>
      </c>
      <c r="E34" s="235" t="s">
        <v>987</v>
      </c>
      <c r="F34" s="236" t="s">
        <v>988</v>
      </c>
      <c r="G34" s="237" t="s">
        <v>987</v>
      </c>
      <c r="H34" s="238" t="s">
        <v>989</v>
      </c>
      <c r="I34" s="239" t="s">
        <v>990</v>
      </c>
      <c r="J34" s="240" t="s">
        <v>991</v>
      </c>
      <c r="K34" s="1297" t="s">
        <v>990</v>
      </c>
      <c r="L34" s="241" t="s">
        <v>991</v>
      </c>
      <c r="N34" s="242" t="s">
        <v>992</v>
      </c>
      <c r="R34" s="23"/>
      <c r="S34" s="23"/>
      <c r="T34" s="23"/>
      <c r="U34" s="23"/>
      <c r="V34" s="23"/>
      <c r="W34" s="23"/>
      <c r="AK34" s="1268"/>
      <c r="AL34" s="1268"/>
      <c r="AM34" s="1268"/>
      <c r="AN34" s="1268"/>
      <c r="AO34" s="1268"/>
      <c r="AP34" s="1268"/>
      <c r="AQ34" s="1268"/>
      <c r="AR34" s="1268"/>
      <c r="AS34" s="1268"/>
      <c r="AT34" s="1268"/>
      <c r="AU34" s="1268"/>
      <c r="AV34" s="1268"/>
      <c r="AW34" s="1268"/>
      <c r="AX34" s="1268"/>
      <c r="AY34" s="1268"/>
      <c r="AZ34" s="1268"/>
      <c r="BA34" s="1268"/>
      <c r="BB34" s="1268"/>
      <c r="BC34" s="1268"/>
      <c r="BD34" s="1268"/>
      <c r="BE34" s="1268"/>
      <c r="BF34" s="1268"/>
      <c r="BP34" s="1268"/>
      <c r="BQ34" s="1268"/>
      <c r="BR34" s="1268"/>
      <c r="BS34" s="1268"/>
      <c r="BT34" s="1268"/>
      <c r="BU34" s="1268"/>
      <c r="BV34" s="1268"/>
      <c r="BW34" s="1268"/>
      <c r="BX34" s="1268"/>
      <c r="BY34" s="1268"/>
      <c r="BZ34" s="1268"/>
      <c r="CA34" s="1268"/>
      <c r="CB34" s="1268"/>
      <c r="CC34" s="1268"/>
      <c r="CD34" s="1268"/>
      <c r="CE34" s="1268"/>
      <c r="CF34" s="1268"/>
      <c r="CG34" s="1268"/>
      <c r="CH34" s="1268"/>
      <c r="CI34" s="1268"/>
      <c r="CJ34" s="1268"/>
      <c r="CK34" s="1268"/>
    </row>
    <row r="35" spans="2:89" ht="15" customHeight="1" x14ac:dyDescent="0.25">
      <c r="B35" s="1296"/>
      <c r="C35" s="243" t="s">
        <v>993</v>
      </c>
      <c r="D35" s="244" t="s">
        <v>994</v>
      </c>
      <c r="E35" s="245" t="s">
        <v>995</v>
      </c>
      <c r="F35" s="245" t="s">
        <v>996</v>
      </c>
      <c r="G35" s="246" t="s">
        <v>995</v>
      </c>
      <c r="H35" s="247" t="s">
        <v>997</v>
      </c>
      <c r="I35" s="248" t="s">
        <v>998</v>
      </c>
      <c r="J35" s="249" t="s">
        <v>999</v>
      </c>
      <c r="K35" s="1298"/>
      <c r="L35" s="251" t="s">
        <v>999</v>
      </c>
      <c r="N35" s="252" t="s">
        <v>1000</v>
      </c>
      <c r="R35" s="23"/>
      <c r="S35" s="23"/>
      <c r="T35" s="23"/>
      <c r="U35" s="23"/>
      <c r="V35" s="23"/>
      <c r="W35" s="23"/>
      <c r="AK35" s="1268"/>
      <c r="AL35" s="1268"/>
      <c r="AM35" s="1268"/>
      <c r="AN35" s="1268"/>
      <c r="AO35" s="1268"/>
      <c r="AP35" s="1268"/>
      <c r="AQ35" s="1268"/>
      <c r="AR35" s="1268"/>
      <c r="AS35" s="1268"/>
      <c r="AT35" s="1268"/>
      <c r="AU35" s="1268"/>
      <c r="AV35" s="1268"/>
      <c r="AW35" s="1268"/>
      <c r="AX35" s="1268"/>
      <c r="AY35" s="1268"/>
      <c r="AZ35" s="1268"/>
      <c r="BA35" s="1268"/>
      <c r="BB35" s="1268"/>
      <c r="BC35" s="1268"/>
      <c r="BD35" s="1268"/>
      <c r="BE35" s="1268"/>
      <c r="BF35" s="1268"/>
      <c r="BP35" s="1268"/>
      <c r="BQ35" s="1268"/>
      <c r="BR35" s="1268"/>
      <c r="BS35" s="1268"/>
      <c r="BT35" s="1268"/>
      <c r="BU35" s="1268"/>
      <c r="BV35" s="1268"/>
      <c r="BW35" s="1268"/>
      <c r="BX35" s="1268"/>
      <c r="BY35" s="1268"/>
      <c r="BZ35" s="1268"/>
      <c r="CA35" s="1268"/>
      <c r="CB35" s="1268"/>
      <c r="CC35" s="1268"/>
      <c r="CD35" s="1268"/>
      <c r="CE35" s="1268"/>
      <c r="CF35" s="1268"/>
      <c r="CG35" s="1268"/>
      <c r="CH35" s="1268"/>
      <c r="CI35" s="1268"/>
      <c r="CJ35" s="1268"/>
      <c r="CK35" s="1268"/>
    </row>
    <row r="36" spans="2:89" ht="15.75" customHeight="1" x14ac:dyDescent="0.25">
      <c r="B36" s="1296"/>
      <c r="C36" s="243" t="s">
        <v>1001</v>
      </c>
      <c r="D36" s="244" t="s">
        <v>1002</v>
      </c>
      <c r="E36" s="253" t="s">
        <v>1003</v>
      </c>
      <c r="F36" s="245" t="s">
        <v>1004</v>
      </c>
      <c r="G36" s="254" t="s">
        <v>1003</v>
      </c>
      <c r="H36" s="247" t="s">
        <v>1005</v>
      </c>
      <c r="I36" s="248" t="s">
        <v>140</v>
      </c>
      <c r="J36" s="255" t="s">
        <v>140</v>
      </c>
      <c r="K36" s="1299"/>
      <c r="L36" s="257" t="s">
        <v>140</v>
      </c>
      <c r="N36" s="252" t="s">
        <v>1006</v>
      </c>
      <c r="R36" s="23"/>
      <c r="S36" s="23"/>
      <c r="T36" s="23"/>
      <c r="U36" s="23"/>
      <c r="V36" s="23"/>
      <c r="W36" s="23"/>
      <c r="AK36" s="1268"/>
      <c r="AL36" s="1268"/>
      <c r="AM36" s="1268"/>
      <c r="AN36" s="1268"/>
      <c r="AO36" s="1268"/>
      <c r="AP36" s="1268"/>
      <c r="AQ36" s="1268"/>
      <c r="AR36" s="1268"/>
      <c r="AS36" s="1268"/>
      <c r="AT36" s="1268"/>
      <c r="AU36" s="1268"/>
      <c r="AV36" s="1268"/>
      <c r="AW36" s="1268"/>
      <c r="AX36" s="1268"/>
      <c r="AY36" s="1268"/>
      <c r="AZ36" s="1268"/>
      <c r="BA36" s="1268"/>
      <c r="BB36" s="1268"/>
      <c r="BC36" s="1268"/>
      <c r="BD36" s="1268"/>
      <c r="BE36" s="1268"/>
      <c r="BF36" s="1268"/>
      <c r="BP36" s="1268"/>
      <c r="BQ36" s="1268"/>
      <c r="BR36" s="1268"/>
      <c r="BS36" s="1268"/>
      <c r="BT36" s="1268"/>
      <c r="BU36" s="1268"/>
      <c r="BV36" s="1268"/>
      <c r="BW36" s="1268"/>
      <c r="BX36" s="1268"/>
      <c r="BY36" s="1268"/>
      <c r="BZ36" s="1268"/>
      <c r="CA36" s="1268"/>
      <c r="CB36" s="1268"/>
      <c r="CC36" s="1268"/>
      <c r="CD36" s="1268"/>
      <c r="CE36" s="1268"/>
      <c r="CF36" s="1268"/>
      <c r="CG36" s="1268"/>
      <c r="CH36" s="1268"/>
      <c r="CI36" s="1268"/>
      <c r="CJ36" s="1268"/>
      <c r="CK36" s="1268"/>
    </row>
    <row r="37" spans="2:89" ht="15.75" customHeight="1" x14ac:dyDescent="0.25">
      <c r="B37" s="1296"/>
      <c r="C37" s="243" t="s">
        <v>140</v>
      </c>
      <c r="D37" s="244" t="s">
        <v>140</v>
      </c>
      <c r="E37" s="253" t="s">
        <v>1007</v>
      </c>
      <c r="F37" s="245" t="s">
        <v>1008</v>
      </c>
      <c r="G37" s="254" t="s">
        <v>1007</v>
      </c>
      <c r="H37" s="247" t="s">
        <v>1009</v>
      </c>
      <c r="I37" s="248" t="s">
        <v>1010</v>
      </c>
      <c r="J37" s="258" t="s">
        <v>1011</v>
      </c>
      <c r="K37" s="1300" t="s">
        <v>998</v>
      </c>
      <c r="L37" s="259" t="s">
        <v>1011</v>
      </c>
      <c r="N37" s="252" t="s">
        <v>1012</v>
      </c>
      <c r="R37" s="23"/>
      <c r="S37" s="23"/>
      <c r="T37" s="23"/>
      <c r="U37" s="23"/>
      <c r="V37" s="23"/>
      <c r="W37" s="23"/>
    </row>
    <row r="38" spans="2:89" ht="15" customHeight="1" x14ac:dyDescent="0.25">
      <c r="B38" s="1296"/>
      <c r="C38" s="260"/>
      <c r="D38" s="261"/>
      <c r="E38" s="253" t="s">
        <v>1013</v>
      </c>
      <c r="F38" s="245" t="s">
        <v>1014</v>
      </c>
      <c r="G38" s="254" t="s">
        <v>1015</v>
      </c>
      <c r="H38" s="247" t="s">
        <v>1016</v>
      </c>
      <c r="I38" s="248" t="s">
        <v>1017</v>
      </c>
      <c r="J38" s="262" t="s">
        <v>1018</v>
      </c>
      <c r="K38" s="1298"/>
      <c r="L38" s="251" t="s">
        <v>1018</v>
      </c>
      <c r="N38" s="252" t="s">
        <v>1019</v>
      </c>
      <c r="R38" s="23"/>
      <c r="S38" s="23"/>
      <c r="T38" s="23"/>
      <c r="U38" s="23"/>
      <c r="V38" s="23"/>
      <c r="W38" s="23"/>
    </row>
    <row r="39" spans="2:89" ht="15" customHeight="1" x14ac:dyDescent="0.25">
      <c r="B39" s="1296"/>
      <c r="C39" s="260"/>
      <c r="D39" s="261"/>
      <c r="E39" s="253" t="s">
        <v>1020</v>
      </c>
      <c r="F39" s="245" t="s">
        <v>1021</v>
      </c>
      <c r="G39" s="254" t="s">
        <v>1013</v>
      </c>
      <c r="H39" s="247" t="s">
        <v>1022</v>
      </c>
      <c r="I39" s="248" t="s">
        <v>1023</v>
      </c>
      <c r="J39" s="262" t="s">
        <v>1024</v>
      </c>
      <c r="K39" s="1298"/>
      <c r="L39" s="251" t="s">
        <v>1024</v>
      </c>
      <c r="N39" s="252" t="s">
        <v>1025</v>
      </c>
      <c r="U39" s="23"/>
      <c r="V39" s="23"/>
      <c r="W39" s="23"/>
    </row>
    <row r="40" spans="2:89" ht="15" customHeight="1" x14ac:dyDescent="0.25">
      <c r="B40" s="1296"/>
      <c r="C40" s="260"/>
      <c r="D40" s="261"/>
      <c r="E40" s="253" t="s">
        <v>1026</v>
      </c>
      <c r="F40" s="245" t="s">
        <v>1027</v>
      </c>
      <c r="G40" s="254" t="s">
        <v>1020</v>
      </c>
      <c r="H40" s="247" t="s">
        <v>1028</v>
      </c>
      <c r="I40" s="248" t="s">
        <v>1029</v>
      </c>
      <c r="J40" s="262" t="s">
        <v>993</v>
      </c>
      <c r="K40" s="1298"/>
      <c r="L40" s="251" t="s">
        <v>993</v>
      </c>
      <c r="N40" s="252" t="s">
        <v>1030</v>
      </c>
      <c r="R40" s="23"/>
      <c r="S40" s="23"/>
      <c r="T40" s="23"/>
      <c r="U40" s="23"/>
      <c r="V40" s="23"/>
      <c r="W40" s="23"/>
    </row>
    <row r="41" spans="2:89" ht="15.75" customHeight="1" x14ac:dyDescent="0.25">
      <c r="B41" s="1296"/>
      <c r="C41" s="260"/>
      <c r="D41" s="261"/>
      <c r="E41" s="263"/>
      <c r="F41" s="245" t="s">
        <v>1031</v>
      </c>
      <c r="G41" s="254" t="s">
        <v>1026</v>
      </c>
      <c r="H41" s="247" t="s">
        <v>1032</v>
      </c>
      <c r="I41" s="248" t="s">
        <v>1033</v>
      </c>
      <c r="J41" s="264" t="s">
        <v>1034</v>
      </c>
      <c r="K41" s="1299"/>
      <c r="L41" s="257" t="s">
        <v>1034</v>
      </c>
      <c r="N41" s="252" t="s">
        <v>1035</v>
      </c>
      <c r="R41" s="23"/>
      <c r="S41" s="23"/>
      <c r="T41" s="23"/>
      <c r="U41" s="23"/>
      <c r="V41" s="23"/>
      <c r="W41" s="23"/>
    </row>
    <row r="42" spans="2:89" ht="15" customHeight="1" x14ac:dyDescent="0.25">
      <c r="B42" s="1296"/>
      <c r="C42" s="260"/>
      <c r="D42" s="261"/>
      <c r="E42" s="263"/>
      <c r="F42" s="245" t="s">
        <v>1036</v>
      </c>
      <c r="G42" s="265"/>
      <c r="H42" s="247" t="s">
        <v>1037</v>
      </c>
      <c r="I42" s="248" t="s">
        <v>1009</v>
      </c>
      <c r="J42" s="266" t="s">
        <v>1038</v>
      </c>
      <c r="K42" s="256" t="s">
        <v>140</v>
      </c>
      <c r="L42" s="267" t="s">
        <v>1038</v>
      </c>
      <c r="N42" s="252" t="s">
        <v>1039</v>
      </c>
      <c r="R42" s="23"/>
      <c r="S42" s="23"/>
      <c r="T42" s="23"/>
      <c r="U42" s="23"/>
      <c r="V42" s="23"/>
      <c r="W42" s="23"/>
    </row>
    <row r="43" spans="2:89" ht="15.75" customHeight="1" x14ac:dyDescent="0.25">
      <c r="B43" s="1296"/>
      <c r="C43" s="260"/>
      <c r="D43" s="268"/>
      <c r="E43" s="263"/>
      <c r="F43" s="245" t="s">
        <v>1040</v>
      </c>
      <c r="G43" s="265"/>
      <c r="H43" s="247" t="s">
        <v>140</v>
      </c>
      <c r="I43" s="248" t="s">
        <v>989</v>
      </c>
      <c r="J43" s="269" t="s">
        <v>1041</v>
      </c>
      <c r="K43" s="270" t="s">
        <v>1010</v>
      </c>
      <c r="L43" s="271"/>
      <c r="N43" s="252" t="s">
        <v>1042</v>
      </c>
      <c r="R43" s="23"/>
      <c r="S43" s="23"/>
      <c r="T43" s="23"/>
      <c r="U43" s="23"/>
      <c r="V43" s="23"/>
      <c r="W43" s="23"/>
    </row>
    <row r="44" spans="2:89" ht="15.75" customHeight="1" thickBot="1" x14ac:dyDescent="0.3">
      <c r="B44" s="1296"/>
      <c r="C44" s="260"/>
      <c r="D44" s="268"/>
      <c r="E44" s="263"/>
      <c r="F44" s="245" t="s">
        <v>1043</v>
      </c>
      <c r="G44" s="265"/>
      <c r="H44" s="260"/>
      <c r="I44" s="248" t="s">
        <v>1044</v>
      </c>
      <c r="J44" s="249" t="s">
        <v>1045</v>
      </c>
      <c r="K44" s="270" t="s">
        <v>1017</v>
      </c>
      <c r="L44" s="271"/>
      <c r="N44" s="252" t="s">
        <v>140</v>
      </c>
      <c r="R44" s="23"/>
      <c r="S44" s="23"/>
      <c r="T44" s="23"/>
      <c r="U44" s="23"/>
      <c r="V44" s="23"/>
      <c r="W44" s="23"/>
    </row>
    <row r="45" spans="2:89" ht="15" customHeight="1" x14ac:dyDescent="0.25">
      <c r="B45" s="1296"/>
      <c r="C45" s="260"/>
      <c r="D45" s="268"/>
      <c r="E45" s="263"/>
      <c r="F45" s="245" t="s">
        <v>1046</v>
      </c>
      <c r="G45" s="265"/>
      <c r="H45" s="260"/>
      <c r="I45" s="248" t="s">
        <v>1047</v>
      </c>
      <c r="J45" s="272" t="s">
        <v>1048</v>
      </c>
      <c r="K45" s="1300" t="s">
        <v>1023</v>
      </c>
      <c r="L45" s="273" t="s">
        <v>1041</v>
      </c>
      <c r="N45" s="261"/>
      <c r="R45" s="23"/>
      <c r="S45" s="23"/>
      <c r="T45" s="23"/>
      <c r="U45" s="23"/>
      <c r="V45" s="23"/>
      <c r="W45" s="23"/>
    </row>
    <row r="46" spans="2:89" ht="15.75" customHeight="1" x14ac:dyDescent="0.25">
      <c r="B46" s="1296"/>
      <c r="C46" s="260"/>
      <c r="D46" s="268"/>
      <c r="E46" s="263"/>
      <c r="F46" s="245" t="s">
        <v>140</v>
      </c>
      <c r="G46" s="265"/>
      <c r="H46" s="260"/>
      <c r="I46" s="248" t="s">
        <v>1049</v>
      </c>
      <c r="J46" s="262" t="s">
        <v>140</v>
      </c>
      <c r="K46" s="1299"/>
      <c r="L46" s="274" t="s">
        <v>1045</v>
      </c>
      <c r="N46" s="261"/>
      <c r="R46" s="23"/>
      <c r="S46" s="23"/>
      <c r="T46" s="23"/>
      <c r="U46" s="23"/>
      <c r="V46" s="23"/>
      <c r="W46" s="23"/>
    </row>
    <row r="47" spans="2:89" x14ac:dyDescent="0.25">
      <c r="B47" s="1296"/>
      <c r="C47" s="260"/>
      <c r="D47" s="261"/>
      <c r="E47" s="261"/>
      <c r="F47" s="261"/>
      <c r="G47" s="265"/>
      <c r="H47" s="260"/>
      <c r="I47" s="248" t="s">
        <v>1050</v>
      </c>
      <c r="J47" s="262" t="s">
        <v>1051</v>
      </c>
      <c r="K47" s="250" t="s">
        <v>1029</v>
      </c>
      <c r="L47" s="69" t="s">
        <v>1048</v>
      </c>
      <c r="N47" s="261"/>
    </row>
    <row r="48" spans="2:89" x14ac:dyDescent="0.25">
      <c r="B48" s="1296"/>
      <c r="C48" s="260"/>
      <c r="D48" s="261"/>
      <c r="E48" s="261"/>
      <c r="F48" s="261"/>
      <c r="G48" s="265"/>
      <c r="H48" s="260"/>
      <c r="I48" s="248" t="s">
        <v>1052</v>
      </c>
      <c r="J48" s="262" t="s">
        <v>1053</v>
      </c>
      <c r="K48" s="250"/>
      <c r="L48" s="275" t="s">
        <v>140</v>
      </c>
      <c r="N48" s="261"/>
    </row>
    <row r="49" spans="2:23" x14ac:dyDescent="0.25">
      <c r="B49" s="1296"/>
      <c r="C49" s="260"/>
      <c r="D49" s="261"/>
      <c r="E49" s="261"/>
      <c r="F49" s="261"/>
      <c r="G49" s="265"/>
      <c r="H49" s="260"/>
      <c r="I49" s="248" t="s">
        <v>1054</v>
      </c>
      <c r="J49" s="249" t="s">
        <v>1055</v>
      </c>
      <c r="K49" s="250"/>
      <c r="L49" s="275" t="s">
        <v>1051</v>
      </c>
      <c r="N49" s="261"/>
    </row>
    <row r="50" spans="2:23" x14ac:dyDescent="0.25">
      <c r="B50" s="1296"/>
      <c r="C50" s="260"/>
      <c r="D50" s="261"/>
      <c r="E50" s="261"/>
      <c r="F50" s="261"/>
      <c r="G50" s="265"/>
      <c r="H50" s="260"/>
      <c r="I50" s="261"/>
      <c r="J50" s="266" t="s">
        <v>1033</v>
      </c>
      <c r="K50" s="250"/>
      <c r="L50" s="275" t="s">
        <v>1053</v>
      </c>
      <c r="N50" s="261"/>
    </row>
    <row r="51" spans="2:23" x14ac:dyDescent="0.25">
      <c r="B51" s="1296"/>
      <c r="C51" s="260"/>
      <c r="D51" s="261"/>
      <c r="E51" s="261"/>
      <c r="F51" s="261"/>
      <c r="G51" s="265"/>
      <c r="H51" s="260"/>
      <c r="I51" s="261"/>
      <c r="J51" s="269" t="s">
        <v>1056</v>
      </c>
      <c r="K51" s="256"/>
      <c r="L51" s="274" t="s">
        <v>1055</v>
      </c>
      <c r="N51" s="261"/>
    </row>
    <row r="52" spans="2:23" x14ac:dyDescent="0.25">
      <c r="B52" s="1296"/>
      <c r="C52" s="260"/>
      <c r="D52" s="261"/>
      <c r="E52" s="261"/>
      <c r="F52" s="261"/>
      <c r="G52" s="265"/>
      <c r="H52" s="260"/>
      <c r="I52" s="261"/>
      <c r="J52" s="262" t="s">
        <v>1057</v>
      </c>
      <c r="K52" s="256" t="s">
        <v>1033</v>
      </c>
      <c r="L52" s="276" t="s">
        <v>1033</v>
      </c>
      <c r="N52" s="261"/>
    </row>
    <row r="53" spans="2:23" x14ac:dyDescent="0.25">
      <c r="B53" s="1296"/>
      <c r="C53" s="260"/>
      <c r="D53" s="261"/>
      <c r="E53" s="261"/>
      <c r="F53" s="261"/>
      <c r="G53" s="265"/>
      <c r="H53" s="260"/>
      <c r="I53" s="277"/>
      <c r="J53" s="262" t="s">
        <v>1058</v>
      </c>
      <c r="K53" s="278" t="s">
        <v>1009</v>
      </c>
      <c r="L53" s="279" t="s">
        <v>1056</v>
      </c>
      <c r="N53" s="277"/>
      <c r="Q53" s="23"/>
      <c r="R53" s="23"/>
      <c r="S53" s="23"/>
      <c r="T53" s="23"/>
      <c r="U53" s="23"/>
      <c r="V53" s="23"/>
    </row>
    <row r="54" spans="2:23" x14ac:dyDescent="0.25">
      <c r="B54" s="1296"/>
      <c r="C54" s="260"/>
      <c r="D54" s="261"/>
      <c r="E54" s="261"/>
      <c r="F54" s="261"/>
      <c r="G54" s="265"/>
      <c r="H54" s="260"/>
      <c r="I54" s="277"/>
      <c r="J54" s="262" t="s">
        <v>1059</v>
      </c>
      <c r="K54" s="278"/>
      <c r="L54" s="275" t="s">
        <v>1057</v>
      </c>
      <c r="N54" s="277"/>
      <c r="Q54" s="23"/>
      <c r="R54" s="23"/>
      <c r="S54" s="23"/>
      <c r="T54" s="23"/>
      <c r="U54" s="23"/>
      <c r="V54" s="23"/>
    </row>
    <row r="55" spans="2:23" x14ac:dyDescent="0.25">
      <c r="B55" s="1296"/>
      <c r="C55" s="260"/>
      <c r="D55" s="261"/>
      <c r="E55" s="261"/>
      <c r="F55" s="261"/>
      <c r="G55" s="265"/>
      <c r="H55" s="260"/>
      <c r="I55" s="277"/>
      <c r="J55" s="280"/>
      <c r="K55" s="278"/>
      <c r="L55" s="275" t="s">
        <v>1058</v>
      </c>
      <c r="N55" s="277"/>
      <c r="Q55" s="23"/>
      <c r="R55" s="23"/>
      <c r="S55" s="23"/>
      <c r="T55" s="23"/>
      <c r="U55" s="23"/>
      <c r="V55" s="23"/>
    </row>
    <row r="56" spans="2:23" ht="15.75" thickBot="1" x14ac:dyDescent="0.3">
      <c r="B56" s="1296"/>
      <c r="C56" s="281"/>
      <c r="D56" s="282"/>
      <c r="E56" s="282"/>
      <c r="F56" s="282"/>
      <c r="G56" s="283"/>
      <c r="H56" s="281"/>
      <c r="I56" s="284"/>
      <c r="J56" s="285"/>
      <c r="K56" s="286"/>
      <c r="L56" s="274" t="s">
        <v>1059</v>
      </c>
      <c r="N56" s="284"/>
      <c r="Q56" s="23"/>
      <c r="R56" s="23"/>
      <c r="S56" s="23"/>
      <c r="T56" s="23"/>
      <c r="U56" s="23"/>
      <c r="V56" s="23"/>
    </row>
    <row r="57" spans="2:23" x14ac:dyDescent="0.25">
      <c r="I57" s="23"/>
      <c r="K57" s="256" t="s">
        <v>989</v>
      </c>
      <c r="L57" s="271"/>
      <c r="Q57" s="23"/>
      <c r="R57" s="23"/>
      <c r="S57" s="23"/>
      <c r="T57" s="23"/>
      <c r="U57" s="23"/>
      <c r="V57" s="23"/>
    </row>
    <row r="58" spans="2:23" x14ac:dyDescent="0.25">
      <c r="I58" s="23"/>
      <c r="K58" s="287" t="s">
        <v>1044</v>
      </c>
      <c r="L58" s="271"/>
      <c r="Q58" s="23"/>
      <c r="R58" s="23"/>
      <c r="S58" s="23"/>
      <c r="T58" s="23"/>
      <c r="U58" s="23"/>
      <c r="V58" s="23"/>
    </row>
    <row r="59" spans="2:23" ht="15.75" customHeight="1" x14ac:dyDescent="0.25">
      <c r="I59" s="23"/>
      <c r="K59" s="288" t="s">
        <v>1047</v>
      </c>
      <c r="L59" s="271"/>
      <c r="Q59" s="23"/>
      <c r="R59" s="23"/>
      <c r="S59" s="23"/>
      <c r="T59" s="23"/>
      <c r="U59" s="23"/>
      <c r="V59" s="23"/>
    </row>
    <row r="60" spans="2:23" x14ac:dyDescent="0.25">
      <c r="I60" s="23"/>
      <c r="K60" s="288" t="s">
        <v>1049</v>
      </c>
      <c r="L60" s="271"/>
      <c r="Q60" s="23"/>
      <c r="R60" s="23"/>
      <c r="S60" s="23"/>
      <c r="T60" s="23"/>
      <c r="U60" s="23"/>
      <c r="V60" s="23"/>
    </row>
    <row r="61" spans="2:23" x14ac:dyDescent="0.25">
      <c r="I61" s="23"/>
      <c r="K61" s="288" t="s">
        <v>1050</v>
      </c>
      <c r="L61" s="271"/>
      <c r="Q61" s="23"/>
      <c r="R61" s="23"/>
      <c r="S61" s="23"/>
      <c r="T61" s="23"/>
      <c r="U61" s="23"/>
      <c r="V61" s="23"/>
    </row>
    <row r="62" spans="2:23" x14ac:dyDescent="0.25">
      <c r="I62" s="23"/>
      <c r="K62" s="288" t="s">
        <v>1052</v>
      </c>
      <c r="L62" s="271"/>
      <c r="Q62" s="23"/>
      <c r="R62" s="23"/>
      <c r="S62" s="23"/>
      <c r="T62" s="23"/>
      <c r="U62" s="23"/>
      <c r="V62" s="23"/>
    </row>
    <row r="63" spans="2:23" ht="15.75" thickBot="1" x14ac:dyDescent="0.3">
      <c r="I63" s="23"/>
      <c r="K63" s="289" t="s">
        <v>1054</v>
      </c>
      <c r="L63" s="290"/>
      <c r="Q63" s="23"/>
      <c r="R63" s="23"/>
      <c r="S63" s="23"/>
      <c r="T63" s="23"/>
      <c r="U63" s="23"/>
      <c r="V63" s="23"/>
    </row>
    <row r="64" spans="2:23" x14ac:dyDescent="0.25">
      <c r="I64" s="23"/>
      <c r="J64" s="23"/>
      <c r="K64" s="23"/>
      <c r="R64" s="23"/>
      <c r="S64" s="23"/>
      <c r="T64" s="23"/>
      <c r="U64" s="23"/>
      <c r="V64" s="23"/>
      <c r="W64" s="23"/>
    </row>
    <row r="65" spans="2:23" ht="29.25" thickBot="1" x14ac:dyDescent="0.5">
      <c r="B65" s="224"/>
      <c r="K65" s="20"/>
      <c r="L65" s="222"/>
      <c r="O65" s="23"/>
      <c r="P65" s="23"/>
      <c r="Q65" s="23"/>
      <c r="R65" s="23"/>
      <c r="S65" s="23"/>
      <c r="T65" s="23"/>
      <c r="U65" s="23"/>
      <c r="V65" s="23"/>
      <c r="W65" s="23"/>
    </row>
    <row r="66" spans="2:23" ht="30.75" thickBot="1" x14ac:dyDescent="0.3">
      <c r="B66" s="1301" t="s">
        <v>1060</v>
      </c>
      <c r="C66" s="226" t="s">
        <v>1061</v>
      </c>
      <c r="D66" s="227" t="s">
        <v>1062</v>
      </c>
      <c r="E66" s="226" t="s">
        <v>1063</v>
      </c>
      <c r="F66" s="227" t="s">
        <v>1064</v>
      </c>
      <c r="G66" s="226" t="s">
        <v>1065</v>
      </c>
      <c r="J66" s="20"/>
      <c r="K66" s="20"/>
      <c r="L66" s="222"/>
      <c r="O66" s="23"/>
      <c r="P66" s="23"/>
      <c r="Q66" s="23"/>
      <c r="R66" s="23"/>
      <c r="S66" s="23"/>
      <c r="T66" s="23"/>
      <c r="U66" s="23"/>
      <c r="V66" s="23"/>
      <c r="W66" s="23"/>
    </row>
    <row r="67" spans="2:23" x14ac:dyDescent="0.25">
      <c r="B67" s="1296"/>
      <c r="C67" s="233" t="s">
        <v>1066</v>
      </c>
      <c r="D67" s="234" t="s">
        <v>986</v>
      </c>
      <c r="E67" s="235" t="s">
        <v>987</v>
      </c>
      <c r="F67" s="236" t="s">
        <v>988</v>
      </c>
      <c r="G67" s="291" t="s">
        <v>987</v>
      </c>
    </row>
    <row r="68" spans="2:23" x14ac:dyDescent="0.25">
      <c r="B68" s="1296"/>
      <c r="C68" s="243" t="s">
        <v>1001</v>
      </c>
      <c r="D68" s="244" t="s">
        <v>1067</v>
      </c>
      <c r="E68" s="245" t="s">
        <v>995</v>
      </c>
      <c r="F68" s="245" t="s">
        <v>996</v>
      </c>
      <c r="G68" s="292" t="s">
        <v>995</v>
      </c>
    </row>
    <row r="69" spans="2:23" x14ac:dyDescent="0.25">
      <c r="B69" s="1296"/>
      <c r="C69" s="243" t="s">
        <v>1068</v>
      </c>
      <c r="D69" s="244" t="s">
        <v>1069</v>
      </c>
      <c r="E69" s="253" t="s">
        <v>1003</v>
      </c>
      <c r="F69" s="245" t="s">
        <v>1004</v>
      </c>
      <c r="G69" s="293" t="s">
        <v>1003</v>
      </c>
    </row>
    <row r="70" spans="2:23" x14ac:dyDescent="0.25">
      <c r="B70" s="1296"/>
      <c r="C70" s="243" t="s">
        <v>140</v>
      </c>
      <c r="D70" s="244" t="s">
        <v>140</v>
      </c>
      <c r="E70" s="253" t="s">
        <v>1007</v>
      </c>
      <c r="F70" s="245" t="s">
        <v>1008</v>
      </c>
      <c r="G70" s="293" t="s">
        <v>1007</v>
      </c>
    </row>
    <row r="71" spans="2:23" x14ac:dyDescent="0.25">
      <c r="B71" s="1296"/>
      <c r="C71" s="260"/>
      <c r="D71" s="261"/>
      <c r="E71" s="253" t="s">
        <v>1070</v>
      </c>
      <c r="F71" s="245" t="s">
        <v>1014</v>
      </c>
      <c r="G71" s="293" t="s">
        <v>1015</v>
      </c>
    </row>
    <row r="72" spans="2:23" x14ac:dyDescent="0.25">
      <c r="B72" s="1296"/>
      <c r="C72" s="260"/>
      <c r="D72" s="261"/>
      <c r="E72" s="253" t="s">
        <v>1013</v>
      </c>
      <c r="F72" s="245" t="s">
        <v>1021</v>
      </c>
      <c r="G72" s="293" t="s">
        <v>1013</v>
      </c>
    </row>
    <row r="73" spans="2:23" x14ac:dyDescent="0.25">
      <c r="B73" s="1296"/>
      <c r="C73" s="260"/>
      <c r="D73" s="261"/>
      <c r="E73" s="253" t="s">
        <v>1020</v>
      </c>
      <c r="F73" s="245" t="s">
        <v>1027</v>
      </c>
      <c r="G73" s="293" t="s">
        <v>1020</v>
      </c>
    </row>
    <row r="74" spans="2:23" x14ac:dyDescent="0.25">
      <c r="B74" s="1296"/>
      <c r="C74" s="260"/>
      <c r="D74" s="261"/>
      <c r="E74" s="253" t="s">
        <v>1026</v>
      </c>
      <c r="F74" s="245" t="s">
        <v>1031</v>
      </c>
      <c r="G74" s="293" t="s">
        <v>1026</v>
      </c>
    </row>
    <row r="75" spans="2:23" x14ac:dyDescent="0.25">
      <c r="B75" s="1296"/>
      <c r="C75" s="260"/>
      <c r="D75" s="261"/>
      <c r="E75" s="261"/>
      <c r="F75" s="245" t="s">
        <v>1036</v>
      </c>
      <c r="G75" s="294"/>
    </row>
    <row r="76" spans="2:23" x14ac:dyDescent="0.25">
      <c r="B76" s="1296"/>
      <c r="C76" s="260"/>
      <c r="D76" s="261"/>
      <c r="E76" s="261"/>
      <c r="F76" s="245" t="s">
        <v>1040</v>
      </c>
      <c r="G76" s="294"/>
    </row>
    <row r="77" spans="2:23" x14ac:dyDescent="0.25">
      <c r="B77" s="1296"/>
      <c r="C77" s="260"/>
      <c r="D77" s="261"/>
      <c r="E77" s="261"/>
      <c r="F77" s="245" t="s">
        <v>1043</v>
      </c>
      <c r="G77" s="294"/>
    </row>
    <row r="78" spans="2:23" x14ac:dyDescent="0.25">
      <c r="B78" s="1296"/>
      <c r="C78" s="260"/>
      <c r="D78" s="261"/>
      <c r="E78" s="261"/>
      <c r="F78" s="245" t="s">
        <v>1046</v>
      </c>
      <c r="G78" s="294"/>
    </row>
    <row r="79" spans="2:23" ht="15.75" thickBot="1" x14ac:dyDescent="0.3">
      <c r="B79" s="1296"/>
      <c r="C79" s="281"/>
      <c r="D79" s="282"/>
      <c r="E79" s="282"/>
      <c r="F79" s="295" t="s">
        <v>140</v>
      </c>
      <c r="G79" s="296"/>
    </row>
    <row r="82" spans="2:21" ht="28.5" x14ac:dyDescent="0.45">
      <c r="B82" s="224"/>
    </row>
    <row r="83" spans="2:21" ht="31.5" x14ac:dyDescent="0.5">
      <c r="B83" s="297" t="s">
        <v>1071</v>
      </c>
      <c r="C83" s="298"/>
      <c r="D83" s="298"/>
      <c r="E83" s="298"/>
      <c r="F83" s="298"/>
      <c r="G83" s="298"/>
      <c r="H83" s="298"/>
      <c r="I83" s="298"/>
      <c r="J83" s="298"/>
      <c r="K83" s="298"/>
      <c r="L83" s="298"/>
      <c r="M83" s="298"/>
      <c r="N83" s="298"/>
      <c r="O83" s="298"/>
      <c r="P83" s="298"/>
      <c r="Q83" s="298"/>
    </row>
    <row r="84" spans="2:21" ht="30.75" customHeight="1" thickBot="1" x14ac:dyDescent="0.5">
      <c r="B84" s="224"/>
      <c r="C84" s="23"/>
      <c r="D84" s="299"/>
      <c r="E84" s="299"/>
      <c r="F84" s="299"/>
      <c r="G84" s="299"/>
      <c r="H84" s="23"/>
      <c r="I84" s="23"/>
      <c r="J84" s="23"/>
      <c r="K84" s="23"/>
      <c r="L84" s="23"/>
      <c r="M84" s="300" t="s">
        <v>1072</v>
      </c>
      <c r="N84" s="301"/>
      <c r="O84" s="301"/>
      <c r="P84" s="301"/>
      <c r="Q84" s="301"/>
      <c r="U84" s="23"/>
    </row>
    <row r="85" spans="2:21" s="307" customFormat="1" ht="42" customHeight="1" thickBot="1" x14ac:dyDescent="0.3">
      <c r="B85" s="1301" t="s">
        <v>1073</v>
      </c>
      <c r="C85" s="302" t="s">
        <v>1074</v>
      </c>
      <c r="D85" s="303" t="s">
        <v>1075</v>
      </c>
      <c r="E85" s="304" t="s">
        <v>1076</v>
      </c>
      <c r="F85" s="303" t="s">
        <v>1077</v>
      </c>
      <c r="G85" s="303" t="s">
        <v>1078</v>
      </c>
      <c r="H85" s="303" t="s">
        <v>1079</v>
      </c>
      <c r="I85" s="303" t="s">
        <v>1080</v>
      </c>
      <c r="J85" s="303" t="s">
        <v>1081</v>
      </c>
      <c r="K85" s="305" t="s">
        <v>1082</v>
      </c>
      <c r="L85" s="306" t="s">
        <v>1083</v>
      </c>
      <c r="M85" s="303" t="s">
        <v>1084</v>
      </c>
      <c r="N85" s="303" t="s">
        <v>1085</v>
      </c>
      <c r="O85" s="303" t="s">
        <v>1086</v>
      </c>
      <c r="P85" s="303" t="s">
        <v>1087</v>
      </c>
      <c r="Q85" s="303"/>
      <c r="U85" s="308"/>
    </row>
    <row r="86" spans="2:21" ht="15" customHeight="1" x14ac:dyDescent="0.25">
      <c r="B86" s="1296"/>
      <c r="C86" s="309" t="s">
        <v>1088</v>
      </c>
      <c r="D86" s="310" t="s">
        <v>596</v>
      </c>
      <c r="E86" s="310" t="s">
        <v>596</v>
      </c>
      <c r="F86" s="310" t="s">
        <v>596</v>
      </c>
      <c r="G86" s="310" t="s">
        <v>596</v>
      </c>
      <c r="H86" s="311" t="s">
        <v>1089</v>
      </c>
      <c r="I86" s="311" t="s">
        <v>1089</v>
      </c>
      <c r="J86" s="311" t="s">
        <v>1090</v>
      </c>
      <c r="K86" s="312" t="s">
        <v>596</v>
      </c>
      <c r="L86" s="313" t="s">
        <v>1091</v>
      </c>
      <c r="M86" s="314" t="s">
        <v>1092</v>
      </c>
      <c r="N86" s="315" t="s">
        <v>1093</v>
      </c>
      <c r="O86" s="311" t="s">
        <v>1094</v>
      </c>
      <c r="P86" s="311" t="s">
        <v>1095</v>
      </c>
      <c r="Q86" s="311"/>
      <c r="U86" s="23"/>
    </row>
    <row r="87" spans="2:21" ht="15" customHeight="1" x14ac:dyDescent="0.25">
      <c r="B87" s="1296"/>
      <c r="C87" s="316" t="s">
        <v>1088</v>
      </c>
      <c r="D87" s="317" t="s">
        <v>596</v>
      </c>
      <c r="E87" s="317" t="s">
        <v>596</v>
      </c>
      <c r="F87" s="317" t="s">
        <v>596</v>
      </c>
      <c r="G87" s="317" t="s">
        <v>596</v>
      </c>
      <c r="H87" s="318" t="s">
        <v>596</v>
      </c>
      <c r="I87" s="318" t="s">
        <v>596</v>
      </c>
      <c r="J87" s="318" t="s">
        <v>1096</v>
      </c>
      <c r="K87" s="319" t="s">
        <v>596</v>
      </c>
      <c r="L87" s="320" t="s">
        <v>596</v>
      </c>
      <c r="M87" s="321" t="s">
        <v>1092</v>
      </c>
      <c r="N87" s="322" t="s">
        <v>1092</v>
      </c>
      <c r="O87" s="318" t="s">
        <v>1097</v>
      </c>
      <c r="P87" s="318" t="s">
        <v>1098</v>
      </c>
      <c r="Q87" s="318"/>
      <c r="U87" s="23"/>
    </row>
    <row r="88" spans="2:21" ht="15" customHeight="1" x14ac:dyDescent="0.25">
      <c r="B88" s="1296"/>
      <c r="C88" s="316" t="s">
        <v>1088</v>
      </c>
      <c r="D88" s="317" t="s">
        <v>1099</v>
      </c>
      <c r="E88" s="317" t="s">
        <v>1099</v>
      </c>
      <c r="F88" s="317" t="s">
        <v>1099</v>
      </c>
      <c r="G88" s="317" t="s">
        <v>1099</v>
      </c>
      <c r="H88" s="318" t="s">
        <v>1089</v>
      </c>
      <c r="I88" s="318" t="s">
        <v>1089</v>
      </c>
      <c r="J88" s="318" t="s">
        <v>1100</v>
      </c>
      <c r="K88" s="319" t="s">
        <v>596</v>
      </c>
      <c r="L88" s="320" t="s">
        <v>1101</v>
      </c>
      <c r="M88" s="321" t="s">
        <v>1092</v>
      </c>
      <c r="N88" s="322" t="s">
        <v>1092</v>
      </c>
      <c r="O88" s="318" t="s">
        <v>1098</v>
      </c>
      <c r="P88" s="318" t="s">
        <v>1098</v>
      </c>
      <c r="Q88" s="318"/>
      <c r="U88" s="23"/>
    </row>
    <row r="89" spans="2:21" ht="15" customHeight="1" x14ac:dyDescent="0.25">
      <c r="B89" s="1296"/>
      <c r="C89" s="316" t="s">
        <v>1088</v>
      </c>
      <c r="D89" s="317" t="s">
        <v>596</v>
      </c>
      <c r="E89" s="317" t="s">
        <v>596</v>
      </c>
      <c r="F89" s="317" t="s">
        <v>596</v>
      </c>
      <c r="G89" s="317" t="s">
        <v>596</v>
      </c>
      <c r="H89" s="318" t="s">
        <v>1089</v>
      </c>
      <c r="I89" s="318" t="s">
        <v>1089</v>
      </c>
      <c r="J89" s="318" t="s">
        <v>1102</v>
      </c>
      <c r="K89" s="319" t="s">
        <v>1101</v>
      </c>
      <c r="L89" s="320" t="s">
        <v>596</v>
      </c>
      <c r="M89" s="321" t="s">
        <v>1089</v>
      </c>
      <c r="N89" s="323"/>
      <c r="O89" s="324"/>
      <c r="U89" s="23"/>
    </row>
    <row r="90" spans="2:21" ht="15" customHeight="1" x14ac:dyDescent="0.25">
      <c r="B90" s="1296"/>
      <c r="C90" s="316" t="s">
        <v>1103</v>
      </c>
      <c r="D90" s="317" t="s">
        <v>1104</v>
      </c>
      <c r="E90" s="317" t="s">
        <v>1104</v>
      </c>
      <c r="F90" s="317" t="s">
        <v>1104</v>
      </c>
      <c r="G90" s="317" t="s">
        <v>1104</v>
      </c>
      <c r="H90" s="318" t="s">
        <v>596</v>
      </c>
      <c r="I90" s="318" t="s">
        <v>596</v>
      </c>
      <c r="J90" s="318" t="s">
        <v>1105</v>
      </c>
      <c r="K90" s="325"/>
      <c r="L90" s="326"/>
      <c r="M90" s="327"/>
      <c r="N90" s="323"/>
      <c r="O90" s="324"/>
      <c r="P90" s="324"/>
      <c r="Q90" s="324"/>
      <c r="U90" s="23"/>
    </row>
    <row r="91" spans="2:21" ht="15" customHeight="1" x14ac:dyDescent="0.25">
      <c r="B91" s="1296"/>
      <c r="C91" s="316" t="s">
        <v>1103</v>
      </c>
      <c r="D91" s="317" t="s">
        <v>1106</v>
      </c>
      <c r="E91" s="317" t="s">
        <v>1106</v>
      </c>
      <c r="F91" s="317" t="s">
        <v>1106</v>
      </c>
      <c r="G91" s="317" t="s">
        <v>1106</v>
      </c>
      <c r="H91" s="318" t="s">
        <v>1107</v>
      </c>
      <c r="I91" s="318" t="s">
        <v>1107</v>
      </c>
      <c r="J91" s="318" t="s">
        <v>1108</v>
      </c>
      <c r="K91" s="325"/>
      <c r="L91" s="326"/>
      <c r="M91" s="327"/>
      <c r="N91" s="323"/>
      <c r="O91" s="324"/>
      <c r="P91" s="324"/>
      <c r="Q91" s="324"/>
      <c r="U91" s="23"/>
    </row>
    <row r="92" spans="2:21" ht="15" customHeight="1" x14ac:dyDescent="0.25">
      <c r="B92" s="1296"/>
      <c r="C92" s="316" t="s">
        <v>1103</v>
      </c>
      <c r="D92" s="317" t="s">
        <v>1104</v>
      </c>
      <c r="E92" s="317" t="s">
        <v>1104</v>
      </c>
      <c r="F92" s="317" t="s">
        <v>1104</v>
      </c>
      <c r="G92" s="317" t="s">
        <v>1104</v>
      </c>
      <c r="H92" s="328"/>
      <c r="I92" s="328"/>
      <c r="J92" s="328"/>
      <c r="K92" s="325"/>
      <c r="L92" s="326"/>
      <c r="M92" s="327"/>
      <c r="N92" s="323"/>
      <c r="O92" s="324"/>
      <c r="P92" s="324"/>
      <c r="Q92" s="324"/>
      <c r="U92" s="23"/>
    </row>
    <row r="93" spans="2:21" ht="15.75" customHeight="1" x14ac:dyDescent="0.25">
      <c r="B93" s="1296"/>
      <c r="C93" s="329"/>
      <c r="D93" s="317" t="s">
        <v>1106</v>
      </c>
      <c r="E93" s="317" t="s">
        <v>1106</v>
      </c>
      <c r="F93" s="317" t="s">
        <v>1106</v>
      </c>
      <c r="G93" s="317" t="s">
        <v>1106</v>
      </c>
      <c r="H93" s="328"/>
      <c r="I93" s="328"/>
      <c r="J93" s="328"/>
      <c r="K93" s="325"/>
      <c r="L93" s="326"/>
      <c r="M93" s="327"/>
      <c r="N93" s="323"/>
      <c r="O93" s="324"/>
      <c r="P93" s="324"/>
      <c r="Q93" s="324"/>
      <c r="U93" s="23"/>
    </row>
    <row r="94" spans="2:21" ht="15" customHeight="1" x14ac:dyDescent="0.25">
      <c r="B94" s="1296"/>
      <c r="C94" s="329"/>
      <c r="D94" s="317" t="s">
        <v>1104</v>
      </c>
      <c r="E94" s="317" t="s">
        <v>1104</v>
      </c>
      <c r="F94" s="317" t="s">
        <v>1104</v>
      </c>
      <c r="G94" s="317" t="s">
        <v>1104</v>
      </c>
      <c r="H94" s="328"/>
      <c r="I94" s="328"/>
      <c r="J94" s="328"/>
      <c r="K94" s="325"/>
      <c r="L94" s="326"/>
      <c r="M94" s="327"/>
      <c r="N94" s="323"/>
      <c r="O94" s="324"/>
      <c r="P94" s="324"/>
      <c r="Q94" s="324"/>
      <c r="U94" s="23"/>
    </row>
    <row r="95" spans="2:21" ht="15" customHeight="1" x14ac:dyDescent="0.25">
      <c r="B95" s="1296"/>
      <c r="C95" s="329"/>
      <c r="D95" s="317" t="s">
        <v>596</v>
      </c>
      <c r="E95" s="328"/>
      <c r="F95" s="317" t="s">
        <v>1101</v>
      </c>
      <c r="G95" s="328"/>
      <c r="H95" s="328"/>
      <c r="I95" s="328"/>
      <c r="J95" s="328"/>
      <c r="K95" s="325"/>
      <c r="L95" s="326"/>
      <c r="M95" s="327"/>
      <c r="N95" s="323"/>
      <c r="O95" s="324"/>
      <c r="P95" s="324"/>
      <c r="Q95" s="324"/>
      <c r="U95" s="23"/>
    </row>
    <row r="96" spans="2:21" ht="15" customHeight="1" x14ac:dyDescent="0.25">
      <c r="B96" s="1296"/>
      <c r="C96" s="329"/>
      <c r="D96" s="317" t="s">
        <v>596</v>
      </c>
      <c r="E96" s="328"/>
      <c r="F96" s="328"/>
      <c r="G96" s="328"/>
      <c r="H96" s="328"/>
      <c r="I96" s="328"/>
      <c r="J96" s="328"/>
      <c r="K96" s="325"/>
      <c r="L96" s="326"/>
      <c r="M96" s="327"/>
      <c r="N96" s="323"/>
      <c r="O96" s="324"/>
      <c r="P96" s="324"/>
      <c r="Q96" s="324"/>
      <c r="U96" s="23"/>
    </row>
    <row r="97" spans="2:23" ht="15" customHeight="1" x14ac:dyDescent="0.25">
      <c r="B97" s="1296"/>
      <c r="C97" s="329"/>
      <c r="D97" s="317" t="s">
        <v>596</v>
      </c>
      <c r="E97" s="328"/>
      <c r="F97" s="328"/>
      <c r="G97" s="328"/>
      <c r="H97" s="328"/>
      <c r="I97" s="328"/>
      <c r="J97" s="328"/>
      <c r="K97" s="325"/>
      <c r="L97" s="326"/>
      <c r="M97" s="327"/>
      <c r="N97" s="323"/>
      <c r="O97" s="324"/>
      <c r="P97" s="324"/>
      <c r="Q97" s="324"/>
      <c r="U97" s="23"/>
    </row>
    <row r="98" spans="2:23" ht="15.75" thickBot="1" x14ac:dyDescent="0.3">
      <c r="B98" s="1296"/>
      <c r="C98" s="330"/>
      <c r="D98" s="331" t="s">
        <v>1101</v>
      </c>
      <c r="E98" s="332"/>
      <c r="F98" s="332"/>
      <c r="G98" s="332"/>
      <c r="H98" s="332"/>
      <c r="I98" s="332"/>
      <c r="J98" s="332"/>
      <c r="K98" s="333"/>
      <c r="L98" s="334"/>
      <c r="M98" s="335"/>
      <c r="N98" s="336"/>
      <c r="O98" s="337"/>
      <c r="P98" s="337"/>
      <c r="Q98" s="337"/>
      <c r="U98" s="23"/>
    </row>
    <row r="99" spans="2:23" ht="28.5" x14ac:dyDescent="0.45">
      <c r="B99" s="224"/>
      <c r="E99" s="205"/>
      <c r="F99" s="23"/>
      <c r="G99" s="23"/>
      <c r="H99" s="338"/>
      <c r="I99" s="23"/>
      <c r="J99" s="23"/>
      <c r="K99" s="23"/>
      <c r="L99" s="23"/>
      <c r="M99" s="23"/>
      <c r="W99" s="23"/>
    </row>
    <row r="100" spans="2:23" ht="29.25" thickBot="1" x14ac:dyDescent="0.5">
      <c r="B100" s="339"/>
    </row>
    <row r="101" spans="2:23" ht="25.5" customHeight="1" thickBot="1" x14ac:dyDescent="0.3">
      <c r="B101" s="1296" t="s">
        <v>1109</v>
      </c>
      <c r="C101" s="340" t="s">
        <v>1079</v>
      </c>
    </row>
    <row r="102" spans="2:23" ht="15" customHeight="1" x14ac:dyDescent="0.25">
      <c r="B102" s="1296"/>
      <c r="C102" s="341" t="s">
        <v>1089</v>
      </c>
    </row>
    <row r="103" spans="2:23" ht="15" customHeight="1" x14ac:dyDescent="0.25">
      <c r="B103" s="1296"/>
      <c r="C103" s="342" t="s">
        <v>596</v>
      </c>
    </row>
    <row r="104" spans="2:23" ht="15" customHeight="1" x14ac:dyDescent="0.25">
      <c r="B104" s="1296"/>
      <c r="C104" s="342" t="s">
        <v>1089</v>
      </c>
    </row>
    <row r="105" spans="2:23" ht="15" customHeight="1" x14ac:dyDescent="0.25">
      <c r="B105" s="1296"/>
      <c r="C105" s="342" t="s">
        <v>596</v>
      </c>
    </row>
    <row r="106" spans="2:23" ht="15" customHeight="1" x14ac:dyDescent="0.25">
      <c r="B106" s="1296"/>
      <c r="C106" s="342" t="s">
        <v>1089</v>
      </c>
    </row>
    <row r="107" spans="2:23" ht="15" customHeight="1" x14ac:dyDescent="0.25">
      <c r="B107" s="1296"/>
      <c r="C107" s="342" t="s">
        <v>1110</v>
      </c>
    </row>
    <row r="108" spans="2:23" ht="15.75" customHeight="1" thickBot="1" x14ac:dyDescent="0.3">
      <c r="B108" s="1296"/>
      <c r="C108" s="343" t="s">
        <v>1107</v>
      </c>
    </row>
    <row r="109" spans="2:23" ht="15" customHeight="1" x14ac:dyDescent="0.25"/>
    <row r="110" spans="2:23" ht="15" customHeight="1" thickBot="1" x14ac:dyDescent="0.3"/>
    <row r="111" spans="2:23" ht="15" customHeight="1" thickBot="1" x14ac:dyDescent="0.3">
      <c r="B111" s="1296" t="s">
        <v>1111</v>
      </c>
      <c r="C111" s="344" t="s">
        <v>1112</v>
      </c>
    </row>
    <row r="112" spans="2:23" ht="15" customHeight="1" x14ac:dyDescent="0.25">
      <c r="B112" s="1296"/>
      <c r="C112" s="345" t="s">
        <v>596</v>
      </c>
    </row>
    <row r="113" spans="2:7" ht="15" customHeight="1" x14ac:dyDescent="0.25">
      <c r="B113" s="1296"/>
      <c r="C113" s="346" t="s">
        <v>596</v>
      </c>
    </row>
    <row r="114" spans="2:7" ht="15" customHeight="1" x14ac:dyDescent="0.25">
      <c r="B114" s="1296"/>
      <c r="C114" s="346" t="s">
        <v>596</v>
      </c>
    </row>
    <row r="115" spans="2:7" ht="15" customHeight="1" x14ac:dyDescent="0.25">
      <c r="B115" s="1296"/>
      <c r="C115" s="346" t="s">
        <v>596</v>
      </c>
    </row>
    <row r="116" spans="2:7" ht="15" customHeight="1" thickBot="1" x14ac:dyDescent="0.3">
      <c r="B116" s="1296"/>
      <c r="C116" s="347" t="s">
        <v>1113</v>
      </c>
    </row>
    <row r="117" spans="2:7" ht="15" customHeight="1" x14ac:dyDescent="0.25"/>
    <row r="118" spans="2:7" ht="28.5" x14ac:dyDescent="0.45">
      <c r="B118" s="339"/>
    </row>
    <row r="119" spans="2:7" ht="15.75" customHeight="1" thickBot="1" x14ac:dyDescent="0.3">
      <c r="B119" s="1293" t="s">
        <v>1114</v>
      </c>
      <c r="C119" s="348" t="s">
        <v>1115</v>
      </c>
      <c r="D119" s="349" t="s">
        <v>1116</v>
      </c>
      <c r="E119" s="349" t="s">
        <v>1117</v>
      </c>
      <c r="F119" s="349" t="s">
        <v>1118</v>
      </c>
      <c r="G119" s="350" t="s">
        <v>1119</v>
      </c>
    </row>
    <row r="120" spans="2:7" ht="26.25" customHeight="1" x14ac:dyDescent="0.25">
      <c r="B120" s="1294"/>
      <c r="C120" s="351" t="s">
        <v>1120</v>
      </c>
      <c r="D120" s="352" t="s">
        <v>1120</v>
      </c>
      <c r="E120" s="353" t="s">
        <v>1121</v>
      </c>
      <c r="F120" s="353" t="s">
        <v>1122</v>
      </c>
      <c r="G120" s="354" t="s">
        <v>1089</v>
      </c>
    </row>
    <row r="121" spans="2:7" ht="15.75" customHeight="1" x14ac:dyDescent="0.25">
      <c r="B121" s="1294"/>
      <c r="C121" s="355" t="s">
        <v>1120</v>
      </c>
      <c r="D121" s="356" t="s">
        <v>1120</v>
      </c>
      <c r="E121" s="356" t="s">
        <v>1123</v>
      </c>
      <c r="F121" s="356" t="s">
        <v>1124</v>
      </c>
      <c r="G121" s="357"/>
    </row>
    <row r="122" spans="2:7" ht="15" customHeight="1" x14ac:dyDescent="0.25">
      <c r="B122" s="1294"/>
      <c r="C122" s="355" t="s">
        <v>1125</v>
      </c>
      <c r="D122" s="356" t="s">
        <v>1125</v>
      </c>
      <c r="E122" s="356" t="s">
        <v>1126</v>
      </c>
      <c r="F122" s="356" t="s">
        <v>1124</v>
      </c>
      <c r="G122" s="357"/>
    </row>
    <row r="123" spans="2:7" ht="15" customHeight="1" x14ac:dyDescent="0.25">
      <c r="B123" s="1294"/>
      <c r="C123" s="355" t="s">
        <v>1125</v>
      </c>
      <c r="D123" s="356" t="s">
        <v>1125</v>
      </c>
      <c r="E123" s="261"/>
      <c r="F123" s="356" t="s">
        <v>1124</v>
      </c>
      <c r="G123" s="357"/>
    </row>
    <row r="124" spans="2:7" ht="15" customHeight="1" x14ac:dyDescent="0.25">
      <c r="B124" s="1294"/>
      <c r="C124" s="358"/>
      <c r="D124" s="261"/>
      <c r="E124" s="261"/>
      <c r="F124" s="356" t="s">
        <v>1124</v>
      </c>
      <c r="G124" s="357"/>
    </row>
    <row r="125" spans="2:7" ht="15" customHeight="1" x14ac:dyDescent="0.25">
      <c r="B125" s="1294"/>
      <c r="C125" s="358"/>
      <c r="D125" s="261"/>
      <c r="E125" s="261"/>
      <c r="F125" s="356" t="s">
        <v>1127</v>
      </c>
      <c r="G125" s="357"/>
    </row>
    <row r="126" spans="2:7" ht="15" customHeight="1" x14ac:dyDescent="0.25">
      <c r="B126" s="1294"/>
      <c r="C126" s="358"/>
      <c r="D126" s="261"/>
      <c r="E126" s="261"/>
      <c r="F126" s="356" t="s">
        <v>1127</v>
      </c>
      <c r="G126" s="357"/>
    </row>
    <row r="127" spans="2:7" ht="15" customHeight="1" x14ac:dyDescent="0.25">
      <c r="B127" s="1294"/>
      <c r="C127" s="260"/>
      <c r="D127" s="261"/>
      <c r="E127" s="261"/>
      <c r="F127" s="356" t="s">
        <v>1128</v>
      </c>
      <c r="G127" s="357"/>
    </row>
    <row r="128" spans="2:7" ht="15" customHeight="1" x14ac:dyDescent="0.25">
      <c r="B128" s="1294"/>
      <c r="C128" s="260"/>
      <c r="D128" s="261"/>
      <c r="E128" s="261"/>
      <c r="F128" s="356" t="s">
        <v>1128</v>
      </c>
      <c r="G128" s="357"/>
    </row>
    <row r="129" spans="2:7" ht="15.75" customHeight="1" x14ac:dyDescent="0.25">
      <c r="B129" s="1294"/>
      <c r="C129" s="260"/>
      <c r="D129" s="261"/>
      <c r="E129" s="261"/>
      <c r="F129" s="356" t="s">
        <v>1129</v>
      </c>
      <c r="G129" s="357"/>
    </row>
    <row r="130" spans="2:7" ht="15" customHeight="1" x14ac:dyDescent="0.25">
      <c r="B130" s="1294"/>
      <c r="C130" s="260"/>
      <c r="D130" s="261"/>
      <c r="E130" s="261"/>
      <c r="F130" s="356" t="s">
        <v>1129</v>
      </c>
      <c r="G130" s="357"/>
    </row>
    <row r="131" spans="2:7" ht="15" customHeight="1" x14ac:dyDescent="0.25">
      <c r="B131" s="1294"/>
      <c r="C131" s="260"/>
      <c r="D131" s="261"/>
      <c r="E131" s="261"/>
      <c r="F131" s="356" t="s">
        <v>1130</v>
      </c>
      <c r="G131" s="357"/>
    </row>
    <row r="132" spans="2:7" ht="15" customHeight="1" x14ac:dyDescent="0.25">
      <c r="B132" s="1294"/>
      <c r="C132" s="260"/>
      <c r="D132" s="261"/>
      <c r="E132" s="261"/>
      <c r="F132" s="356" t="s">
        <v>1089</v>
      </c>
      <c r="G132" s="357"/>
    </row>
    <row r="133" spans="2:7" ht="15.75" customHeight="1" thickBot="1" x14ac:dyDescent="0.3">
      <c r="B133" s="1294"/>
      <c r="C133" s="281"/>
      <c r="D133" s="282"/>
      <c r="E133" s="282"/>
      <c r="F133" s="359" t="s">
        <v>1130</v>
      </c>
      <c r="G133" s="360"/>
    </row>
    <row r="134" spans="2:7" ht="28.5" x14ac:dyDescent="0.45">
      <c r="B134" s="361"/>
      <c r="G134" s="362"/>
    </row>
    <row r="135" spans="2:7" ht="29.25" thickBot="1" x14ac:dyDescent="0.5">
      <c r="B135" s="361"/>
      <c r="C135" s="363" t="s">
        <v>1131</v>
      </c>
      <c r="D135" s="363"/>
      <c r="E135" s="363"/>
      <c r="F135" s="363"/>
      <c r="G135" s="362"/>
    </row>
    <row r="136" spans="2:7" ht="15.75" customHeight="1" thickBot="1" x14ac:dyDescent="0.3">
      <c r="B136" s="1285" t="s">
        <v>1132</v>
      </c>
      <c r="C136" s="364" t="s">
        <v>1115</v>
      </c>
      <c r="D136" s="365"/>
      <c r="E136" s="365" t="s">
        <v>1117</v>
      </c>
      <c r="F136" s="366" t="s">
        <v>1118</v>
      </c>
      <c r="G136" s="362"/>
    </row>
    <row r="137" spans="2:7" ht="15" customHeight="1" x14ac:dyDescent="0.25">
      <c r="B137" s="1286"/>
      <c r="C137" s="367" t="s">
        <v>1122</v>
      </c>
      <c r="D137" s="368"/>
      <c r="E137" s="353" t="s">
        <v>1124</v>
      </c>
      <c r="F137" s="369" t="s">
        <v>1089</v>
      </c>
      <c r="G137" s="362"/>
    </row>
    <row r="138" spans="2:7" ht="15" customHeight="1" x14ac:dyDescent="0.25">
      <c r="B138" s="1286"/>
      <c r="C138" s="370" t="s">
        <v>1092</v>
      </c>
      <c r="D138" s="261"/>
      <c r="E138" s="356" t="s">
        <v>1127</v>
      </c>
      <c r="F138" s="371" t="s">
        <v>1122</v>
      </c>
      <c r="G138" s="362"/>
    </row>
    <row r="139" spans="2:7" ht="15" customHeight="1" x14ac:dyDescent="0.25">
      <c r="B139" s="1286"/>
      <c r="C139" s="370" t="s">
        <v>1092</v>
      </c>
      <c r="D139" s="261"/>
      <c r="E139" s="356" t="s">
        <v>1128</v>
      </c>
      <c r="F139" s="371" t="s">
        <v>1089</v>
      </c>
      <c r="G139" s="362"/>
    </row>
    <row r="140" spans="2:7" ht="15" customHeight="1" x14ac:dyDescent="0.25">
      <c r="B140" s="1286"/>
      <c r="C140" s="370" t="s">
        <v>1122</v>
      </c>
      <c r="D140" s="261"/>
      <c r="E140" s="356" t="s">
        <v>1129</v>
      </c>
      <c r="F140" s="371" t="s">
        <v>1092</v>
      </c>
      <c r="G140" s="362"/>
    </row>
    <row r="141" spans="2:7" ht="15" customHeight="1" x14ac:dyDescent="0.25">
      <c r="B141" s="1286"/>
      <c r="C141" s="370" t="s">
        <v>1092</v>
      </c>
      <c r="D141" s="261"/>
      <c r="E141" s="356" t="s">
        <v>1124</v>
      </c>
      <c r="F141" s="372"/>
      <c r="G141" s="362"/>
    </row>
    <row r="142" spans="2:7" ht="15.75" customHeight="1" x14ac:dyDescent="0.25">
      <c r="B142" s="1286"/>
      <c r="C142" s="370" t="s">
        <v>1092</v>
      </c>
      <c r="D142" s="261"/>
      <c r="E142" s="356" t="s">
        <v>1089</v>
      </c>
      <c r="F142" s="372"/>
      <c r="G142" s="362"/>
    </row>
    <row r="143" spans="2:7" ht="15" customHeight="1" x14ac:dyDescent="0.25">
      <c r="B143" s="1286"/>
      <c r="C143" s="370" t="s">
        <v>1122</v>
      </c>
      <c r="D143" s="261"/>
      <c r="E143" s="356" t="s">
        <v>1089</v>
      </c>
      <c r="F143" s="372"/>
      <c r="G143" s="362"/>
    </row>
    <row r="144" spans="2:7" ht="15" customHeight="1" x14ac:dyDescent="0.25">
      <c r="B144" s="1286"/>
      <c r="C144" s="370" t="s">
        <v>1092</v>
      </c>
      <c r="D144" s="261"/>
      <c r="E144" s="356" t="s">
        <v>1124</v>
      </c>
      <c r="F144" s="372"/>
      <c r="G144" s="362"/>
    </row>
    <row r="145" spans="2:7" ht="15" customHeight="1" x14ac:dyDescent="0.25">
      <c r="B145" s="1286"/>
      <c r="C145" s="370" t="s">
        <v>1092</v>
      </c>
      <c r="D145" s="261"/>
      <c r="E145" s="261"/>
      <c r="F145" s="372"/>
      <c r="G145" s="362"/>
    </row>
    <row r="146" spans="2:7" ht="15" customHeight="1" x14ac:dyDescent="0.25">
      <c r="B146" s="1286"/>
      <c r="C146" s="370" t="s">
        <v>1122</v>
      </c>
      <c r="D146" s="261"/>
      <c r="E146" s="261"/>
      <c r="F146" s="372"/>
      <c r="G146" s="362"/>
    </row>
    <row r="147" spans="2:7" ht="15" customHeight="1" x14ac:dyDescent="0.25">
      <c r="B147" s="1286"/>
      <c r="C147" s="370" t="s">
        <v>1092</v>
      </c>
      <c r="D147" s="261"/>
      <c r="E147" s="261"/>
      <c r="F147" s="372"/>
      <c r="G147" s="362"/>
    </row>
    <row r="148" spans="2:7" ht="15" customHeight="1" x14ac:dyDescent="0.25">
      <c r="B148" s="1286"/>
      <c r="C148" s="370" t="s">
        <v>1122</v>
      </c>
      <c r="D148" s="261"/>
      <c r="E148" s="261"/>
      <c r="F148" s="372"/>
      <c r="G148" s="362"/>
    </row>
    <row r="149" spans="2:7" ht="15" customHeight="1" x14ac:dyDescent="0.25">
      <c r="B149" s="1286"/>
      <c r="C149" s="370" t="s">
        <v>1092</v>
      </c>
      <c r="D149" s="261"/>
      <c r="E149" s="261"/>
      <c r="F149" s="372"/>
      <c r="G149" s="362"/>
    </row>
    <row r="150" spans="2:7" ht="15" customHeight="1" x14ac:dyDescent="0.25">
      <c r="B150" s="1286"/>
      <c r="C150" s="370" t="s">
        <v>1122</v>
      </c>
      <c r="D150" s="261"/>
      <c r="E150" s="261"/>
      <c r="F150" s="372"/>
      <c r="G150" s="362"/>
    </row>
    <row r="151" spans="2:7" ht="27" customHeight="1" x14ac:dyDescent="0.25">
      <c r="B151" s="1287"/>
      <c r="C151" s="373" t="s">
        <v>1092</v>
      </c>
      <c r="D151" s="374"/>
      <c r="E151" s="374"/>
      <c r="F151" s="375"/>
      <c r="G151" s="376"/>
    </row>
    <row r="152" spans="2:7" ht="29.25" thickBot="1" x14ac:dyDescent="0.5">
      <c r="B152" s="224"/>
    </row>
    <row r="153" spans="2:7" ht="15.75" customHeight="1" thickBot="1" x14ac:dyDescent="0.3">
      <c r="B153" s="1288" t="s">
        <v>1133</v>
      </c>
      <c r="C153" s="377" t="s">
        <v>1134</v>
      </c>
    </row>
    <row r="154" spans="2:7" ht="15" customHeight="1" x14ac:dyDescent="0.25">
      <c r="B154" s="1288"/>
      <c r="C154" s="378" t="s">
        <v>1135</v>
      </c>
    </row>
    <row r="155" spans="2:7" ht="15" customHeight="1" x14ac:dyDescent="0.25">
      <c r="B155" s="1288"/>
      <c r="C155" s="378" t="s">
        <v>1136</v>
      </c>
    </row>
    <row r="156" spans="2:7" ht="15" customHeight="1" x14ac:dyDescent="0.25">
      <c r="B156" s="1288"/>
      <c r="C156" s="378" t="s">
        <v>1136</v>
      </c>
    </row>
    <row r="157" spans="2:7" ht="15" customHeight="1" x14ac:dyDescent="0.25">
      <c r="B157" s="1288"/>
      <c r="C157" s="378" t="s">
        <v>1136</v>
      </c>
    </row>
    <row r="158" spans="2:7" ht="15" customHeight="1" x14ac:dyDescent="0.25">
      <c r="B158" s="1288"/>
      <c r="C158" s="378" t="s">
        <v>1136</v>
      </c>
    </row>
    <row r="159" spans="2:7" ht="15.75" customHeight="1" thickBot="1" x14ac:dyDescent="0.3">
      <c r="B159" s="1288"/>
      <c r="C159" s="379" t="s">
        <v>1136</v>
      </c>
    </row>
    <row r="160" spans="2:7" ht="29.25" thickBot="1" x14ac:dyDescent="0.5">
      <c r="B160" s="224"/>
    </row>
    <row r="161" spans="2:6" ht="15.75" thickBot="1" x14ac:dyDescent="0.3">
      <c r="B161" s="1289" t="s">
        <v>1137</v>
      </c>
      <c r="C161" s="380" t="s">
        <v>1138</v>
      </c>
      <c r="D161" s="381" t="s">
        <v>1139</v>
      </c>
      <c r="E161" s="381" t="s">
        <v>1140</v>
      </c>
      <c r="F161" s="382" t="s">
        <v>1141</v>
      </c>
    </row>
    <row r="162" spans="2:6" x14ac:dyDescent="0.25">
      <c r="B162" s="1290"/>
      <c r="C162" s="383" t="s">
        <v>1092</v>
      </c>
      <c r="D162" s="384" t="s">
        <v>1092</v>
      </c>
      <c r="E162" s="385" t="s">
        <v>1142</v>
      </c>
      <c r="F162" s="386"/>
    </row>
    <row r="163" spans="2:6" ht="15" customHeight="1" x14ac:dyDescent="0.25">
      <c r="B163" s="1290"/>
      <c r="C163" s="387" t="s">
        <v>1092</v>
      </c>
      <c r="D163" s="388" t="s">
        <v>1092</v>
      </c>
      <c r="E163" s="261" t="s">
        <v>1143</v>
      </c>
      <c r="F163" s="389"/>
    </row>
    <row r="164" spans="2:6" ht="15" customHeight="1" x14ac:dyDescent="0.25">
      <c r="B164" s="1290"/>
      <c r="C164" s="387" t="s">
        <v>1092</v>
      </c>
      <c r="D164" s="388" t="s">
        <v>1092</v>
      </c>
      <c r="E164" s="261"/>
      <c r="F164" s="389"/>
    </row>
    <row r="165" spans="2:6" ht="15" customHeight="1" x14ac:dyDescent="0.25">
      <c r="B165" s="1290"/>
      <c r="C165" s="387" t="s">
        <v>1092</v>
      </c>
      <c r="D165" s="388" t="s">
        <v>1092</v>
      </c>
      <c r="E165" s="261"/>
      <c r="F165" s="389"/>
    </row>
    <row r="166" spans="2:6" ht="15" customHeight="1" x14ac:dyDescent="0.25">
      <c r="B166" s="1290"/>
      <c r="C166" s="387" t="s">
        <v>1092</v>
      </c>
      <c r="D166" s="388" t="s">
        <v>1113</v>
      </c>
      <c r="E166" s="261"/>
      <c r="F166" s="389"/>
    </row>
    <row r="167" spans="2:6" ht="15" customHeight="1" x14ac:dyDescent="0.25">
      <c r="B167" s="1290"/>
      <c r="C167" s="387" t="s">
        <v>1092</v>
      </c>
      <c r="D167" s="261"/>
      <c r="E167" s="261"/>
      <c r="F167" s="389"/>
    </row>
    <row r="168" spans="2:6" ht="15" customHeight="1" x14ac:dyDescent="0.25">
      <c r="B168" s="1290"/>
      <c r="C168" s="387" t="s">
        <v>1092</v>
      </c>
      <c r="D168" s="261"/>
      <c r="E168" s="261"/>
      <c r="F168" s="389"/>
    </row>
    <row r="169" spans="2:6" ht="15" customHeight="1" x14ac:dyDescent="0.25">
      <c r="B169" s="1290"/>
      <c r="C169" s="387" t="s">
        <v>1092</v>
      </c>
      <c r="D169" s="261"/>
      <c r="E169" s="261"/>
      <c r="F169" s="389"/>
    </row>
    <row r="170" spans="2:6" ht="15" customHeight="1" x14ac:dyDescent="0.25">
      <c r="B170" s="1290"/>
      <c r="C170" s="387" t="s">
        <v>1092</v>
      </c>
      <c r="D170" s="261"/>
      <c r="E170" s="261"/>
      <c r="F170" s="389"/>
    </row>
    <row r="171" spans="2:6" ht="15" customHeight="1" x14ac:dyDescent="0.25">
      <c r="B171" s="1290"/>
      <c r="C171" s="387" t="s">
        <v>1092</v>
      </c>
      <c r="D171" s="261"/>
      <c r="E171" s="261"/>
      <c r="F171" s="389"/>
    </row>
    <row r="172" spans="2:6" ht="15" customHeight="1" x14ac:dyDescent="0.25">
      <c r="B172" s="1290"/>
      <c r="C172" s="387" t="s">
        <v>1092</v>
      </c>
      <c r="D172" s="261"/>
      <c r="E172" s="261"/>
      <c r="F172" s="389"/>
    </row>
    <row r="173" spans="2:6" ht="15" customHeight="1" x14ac:dyDescent="0.25">
      <c r="B173" s="1290"/>
      <c r="C173" s="387" t="s">
        <v>1092</v>
      </c>
      <c r="D173" s="261"/>
      <c r="E173" s="261"/>
      <c r="F173" s="389"/>
    </row>
    <row r="174" spans="2:6" ht="15" customHeight="1" x14ac:dyDescent="0.25">
      <c r="B174" s="1290"/>
      <c r="C174" s="387" t="s">
        <v>1113</v>
      </c>
      <c r="D174" s="261"/>
      <c r="E174" s="261"/>
      <c r="F174" s="389"/>
    </row>
    <row r="175" spans="2:6" ht="15.75" customHeight="1" thickBot="1" x14ac:dyDescent="0.3">
      <c r="B175" s="1290"/>
      <c r="C175" s="390" t="s">
        <v>1113</v>
      </c>
      <c r="D175" s="282" t="s">
        <v>1144</v>
      </c>
      <c r="E175" s="282"/>
      <c r="F175" s="391"/>
    </row>
    <row r="176" spans="2:6" ht="29.25" thickBot="1" x14ac:dyDescent="0.5">
      <c r="B176" s="224"/>
    </row>
    <row r="177" spans="2:23" ht="15.75" customHeight="1" thickBot="1" x14ac:dyDescent="0.3">
      <c r="B177" s="1291" t="s">
        <v>820</v>
      </c>
      <c r="C177" s="392" t="s">
        <v>1145</v>
      </c>
      <c r="D177" s="393" t="s">
        <v>1146</v>
      </c>
      <c r="E177" s="394" t="s">
        <v>1147</v>
      </c>
    </row>
    <row r="178" spans="2:23" ht="15.75" customHeight="1" thickBot="1" x14ac:dyDescent="0.3">
      <c r="B178" s="1292"/>
      <c r="C178" s="395" t="s">
        <v>1135</v>
      </c>
      <c r="D178" s="396" t="s">
        <v>1148</v>
      </c>
      <c r="E178" s="397" t="s">
        <v>1149</v>
      </c>
    </row>
    <row r="179" spans="2:23" ht="29.25" thickBot="1" x14ac:dyDescent="0.5">
      <c r="B179" s="224"/>
      <c r="C179" s="398"/>
      <c r="D179" s="23"/>
      <c r="E179" s="399"/>
    </row>
    <row r="180" spans="2:23" ht="15.75" customHeight="1" thickBot="1" x14ac:dyDescent="0.3">
      <c r="B180" s="1291" t="s">
        <v>814</v>
      </c>
      <c r="C180" s="400" t="s">
        <v>1150</v>
      </c>
      <c r="D180" s="401" t="s">
        <v>1151</v>
      </c>
      <c r="E180" s="402" t="s">
        <v>1152</v>
      </c>
    </row>
    <row r="181" spans="2:23" ht="15" customHeight="1" x14ac:dyDescent="0.25">
      <c r="B181" s="1291"/>
      <c r="C181" s="403" t="s">
        <v>1135</v>
      </c>
      <c r="D181" s="404" t="s">
        <v>1135</v>
      </c>
      <c r="E181" s="405" t="s">
        <v>1153</v>
      </c>
    </row>
    <row r="182" spans="2:23" ht="26.25" customHeight="1" x14ac:dyDescent="0.25">
      <c r="B182" s="1291"/>
      <c r="C182" s="406" t="s">
        <v>1136</v>
      </c>
      <c r="D182" s="407" t="s">
        <v>1136</v>
      </c>
      <c r="E182" s="408"/>
    </row>
    <row r="183" spans="2:23" ht="26.25" customHeight="1" x14ac:dyDescent="0.25">
      <c r="B183" s="1291"/>
      <c r="C183" s="406" t="s">
        <v>1136</v>
      </c>
      <c r="D183" s="407" t="s">
        <v>1136</v>
      </c>
      <c r="E183" s="408"/>
    </row>
    <row r="184" spans="2:23" ht="26.25" customHeight="1" x14ac:dyDescent="0.25">
      <c r="B184" s="1291"/>
      <c r="C184" s="406" t="s">
        <v>1136</v>
      </c>
      <c r="D184" s="407" t="s">
        <v>1136</v>
      </c>
      <c r="E184" s="408"/>
    </row>
    <row r="185" spans="2:23" ht="27" customHeight="1" thickBot="1" x14ac:dyDescent="0.3">
      <c r="B185" s="1291"/>
      <c r="C185" s="409" t="s">
        <v>1136</v>
      </c>
      <c r="D185" s="410"/>
      <c r="E185" s="411"/>
    </row>
    <row r="186" spans="2:23" ht="28.5" x14ac:dyDescent="0.45">
      <c r="B186" s="224"/>
    </row>
    <row r="187" spans="2:23" ht="28.5" x14ac:dyDescent="0.45">
      <c r="B187" s="224"/>
    </row>
    <row r="188" spans="2:23" ht="31.5" x14ac:dyDescent="0.5">
      <c r="B188" s="297" t="s">
        <v>1154</v>
      </c>
      <c r="C188" s="298"/>
      <c r="D188" s="298"/>
      <c r="E188" s="298"/>
      <c r="F188" s="298"/>
      <c r="G188" s="298"/>
      <c r="H188" s="298"/>
      <c r="I188" s="298"/>
      <c r="J188" s="298"/>
      <c r="K188" s="298"/>
      <c r="L188" s="298"/>
      <c r="M188" s="298"/>
      <c r="N188" s="298"/>
      <c r="O188" s="298"/>
    </row>
    <row r="189" spans="2:23" ht="15.75" thickBot="1" x14ac:dyDescent="0.3"/>
    <row r="190" spans="2:23" ht="15.75" thickBot="1" x14ac:dyDescent="0.3">
      <c r="B190" s="412" t="s">
        <v>1155</v>
      </c>
      <c r="C190" s="413"/>
      <c r="D190" s="413"/>
      <c r="E190" s="413"/>
      <c r="F190" s="414"/>
      <c r="R190" s="23"/>
      <c r="S190" s="23"/>
      <c r="T190" s="23"/>
      <c r="U190" s="23"/>
      <c r="V190" s="23"/>
      <c r="W190" s="23"/>
    </row>
    <row r="191" spans="2:23" ht="15.75" thickBot="1" x14ac:dyDescent="0.3">
      <c r="D191" s="415"/>
      <c r="E191" s="416"/>
      <c r="F191" s="23"/>
      <c r="Q191" s="23"/>
      <c r="R191" s="23"/>
      <c r="S191" s="23"/>
      <c r="T191" s="23"/>
      <c r="U191" s="23"/>
      <c r="V191" s="23"/>
      <c r="W191" s="23"/>
    </row>
    <row r="192" spans="2:23" ht="30.75" customHeight="1" thickBot="1" x14ac:dyDescent="0.3">
      <c r="B192" s="1284" t="s">
        <v>1156</v>
      </c>
      <c r="C192" s="418" t="s">
        <v>1157</v>
      </c>
      <c r="D192" s="419" t="s">
        <v>1158</v>
      </c>
      <c r="E192" s="419" t="s">
        <v>1159</v>
      </c>
      <c r="F192" s="420" t="s">
        <v>1160</v>
      </c>
      <c r="G192" s="421"/>
      <c r="Q192" s="23"/>
      <c r="R192" s="23"/>
      <c r="S192" s="23"/>
      <c r="T192" s="23"/>
      <c r="U192" s="23"/>
      <c r="V192" s="23"/>
      <c r="W192" s="23"/>
    </row>
    <row r="193" spans="2:23" ht="45.75" customHeight="1" thickBot="1" x14ac:dyDescent="0.3">
      <c r="B193" s="1284"/>
      <c r="C193" s="422" t="s">
        <v>1161</v>
      </c>
      <c r="D193" s="423" t="s">
        <v>1162</v>
      </c>
      <c r="E193" s="424" t="s">
        <v>1163</v>
      </c>
      <c r="F193" s="425" t="s">
        <v>1164</v>
      </c>
      <c r="G193" s="23"/>
      <c r="Q193" s="23"/>
      <c r="R193" s="23"/>
      <c r="S193" s="23"/>
      <c r="T193" s="23"/>
      <c r="U193" s="23"/>
      <c r="V193" s="23"/>
      <c r="W193" s="23"/>
    </row>
    <row r="194" spans="2:23" x14ac:dyDescent="0.25">
      <c r="C194" s="23"/>
      <c r="D194" s="23"/>
      <c r="E194" s="205"/>
      <c r="F194" s="23"/>
      <c r="G194" s="23"/>
      <c r="Q194" s="23"/>
      <c r="R194" s="23"/>
      <c r="S194" s="23"/>
      <c r="T194" s="23"/>
      <c r="U194" s="23"/>
      <c r="V194" s="23"/>
      <c r="W194" s="23"/>
    </row>
    <row r="195" spans="2:23" ht="15.75" thickBot="1" x14ac:dyDescent="0.3">
      <c r="G195" s="23"/>
      <c r="Q195" s="23"/>
      <c r="R195" s="23"/>
      <c r="S195" s="23"/>
      <c r="T195" s="23"/>
      <c r="U195" s="23"/>
      <c r="V195" s="23"/>
      <c r="W195" s="23"/>
    </row>
    <row r="196" spans="2:23" ht="30" customHeight="1" thickBot="1" x14ac:dyDescent="0.3">
      <c r="B196" s="1284" t="s">
        <v>1165</v>
      </c>
      <c r="C196" s="426" t="s">
        <v>1166</v>
      </c>
      <c r="D196" s="427" t="s">
        <v>1167</v>
      </c>
      <c r="E196" s="428" t="s">
        <v>1168</v>
      </c>
      <c r="G196" s="23"/>
      <c r="Q196" s="23"/>
      <c r="R196" s="23"/>
      <c r="S196" s="23"/>
      <c r="T196" s="23"/>
      <c r="U196" s="23"/>
      <c r="V196" s="23"/>
      <c r="W196" s="23"/>
    </row>
    <row r="197" spans="2:23" ht="51.75" thickBot="1" x14ac:dyDescent="0.3">
      <c r="B197" s="1284"/>
      <c r="C197" s="429" t="s">
        <v>1169</v>
      </c>
      <c r="D197" s="430" t="s">
        <v>1170</v>
      </c>
      <c r="E197" s="431" t="str">
        <f>dms_060701_StartDateTxt</f>
        <v>1-Jul-2005</v>
      </c>
      <c r="Q197" s="23"/>
      <c r="R197" s="23"/>
      <c r="S197" s="23"/>
      <c r="T197" s="23"/>
      <c r="U197" s="23"/>
      <c r="V197" s="23"/>
      <c r="W197" s="23"/>
    </row>
    <row r="198" spans="2:23" x14ac:dyDescent="0.25">
      <c r="C198" s="23"/>
      <c r="D198" s="23"/>
      <c r="E198" s="205"/>
      <c r="G198" s="23"/>
      <c r="Q198" s="23"/>
      <c r="R198" s="23"/>
      <c r="S198" s="23"/>
      <c r="T198" s="23"/>
      <c r="U198" s="23"/>
      <c r="V198" s="23"/>
      <c r="W198" s="23"/>
    </row>
    <row r="199" spans="2:23" ht="15.75" thickBot="1" x14ac:dyDescent="0.3">
      <c r="C199" s="23"/>
      <c r="P199" s="23"/>
      <c r="Q199" s="23"/>
      <c r="R199" s="23"/>
      <c r="S199" s="23"/>
      <c r="T199" s="23"/>
      <c r="U199" s="23"/>
      <c r="V199" s="23"/>
      <c r="W199" s="23"/>
    </row>
    <row r="200" spans="2:23" ht="22.5" customHeight="1" thickBot="1" x14ac:dyDescent="0.3">
      <c r="B200" s="1284" t="s">
        <v>1171</v>
      </c>
      <c r="C200" s="432" t="s">
        <v>1172</v>
      </c>
      <c r="D200" s="433" t="s">
        <v>1173</v>
      </c>
      <c r="E200" s="433" t="s">
        <v>1174</v>
      </c>
      <c r="F200" s="434" t="s">
        <v>1175</v>
      </c>
      <c r="Q200" s="23"/>
      <c r="R200" s="23"/>
      <c r="S200" s="23"/>
      <c r="T200" s="23"/>
      <c r="U200" s="23"/>
      <c r="V200" s="23"/>
      <c r="W200" s="23"/>
    </row>
    <row r="201" spans="2:23" ht="22.5" customHeight="1" thickBot="1" x14ac:dyDescent="0.3">
      <c r="B201" s="1284"/>
      <c r="C201" s="429" t="s">
        <v>1176</v>
      </c>
      <c r="D201" s="430" t="s">
        <v>1177</v>
      </c>
      <c r="E201" s="435" t="s">
        <v>1178</v>
      </c>
      <c r="F201" s="436" t="s">
        <v>1179</v>
      </c>
      <c r="Q201" s="23"/>
      <c r="R201" s="23"/>
      <c r="S201" s="23"/>
      <c r="T201" s="23"/>
      <c r="U201" s="23"/>
      <c r="V201" s="23"/>
      <c r="W201" s="23"/>
    </row>
    <row r="202" spans="2:23" x14ac:dyDescent="0.25">
      <c r="B202" s="23"/>
      <c r="C202" s="23"/>
      <c r="D202" s="23"/>
      <c r="E202" s="205"/>
      <c r="F202" s="23"/>
      <c r="Q202" s="23"/>
      <c r="R202" s="23"/>
      <c r="S202" s="23"/>
      <c r="T202" s="23"/>
      <c r="U202" s="23"/>
      <c r="V202" s="23"/>
      <c r="W202" s="23"/>
    </row>
    <row r="203" spans="2:23" ht="15.75" thickBot="1" x14ac:dyDescent="0.3">
      <c r="C203" s="23"/>
      <c r="Q203" s="23"/>
      <c r="R203" s="23"/>
      <c r="S203" s="23"/>
      <c r="T203" s="23"/>
      <c r="U203" s="23"/>
      <c r="V203" s="23"/>
      <c r="W203" s="23"/>
    </row>
    <row r="204" spans="2:23" ht="36" customHeight="1" thickBot="1" x14ac:dyDescent="0.3">
      <c r="B204" s="417" t="s">
        <v>1180</v>
      </c>
      <c r="C204" s="437" t="s">
        <v>1181</v>
      </c>
      <c r="D204" s="438" t="s">
        <v>1182</v>
      </c>
      <c r="E204" s="439" t="s">
        <v>1183</v>
      </c>
      <c r="Q204" s="23"/>
      <c r="R204" s="23"/>
      <c r="S204" s="23"/>
      <c r="T204" s="23"/>
      <c r="U204" s="23"/>
      <c r="V204" s="23"/>
      <c r="W204" s="23"/>
    </row>
    <row r="206" spans="2:23" x14ac:dyDescent="0.25">
      <c r="C206" s="23"/>
      <c r="P206" s="23"/>
      <c r="Q206" s="23"/>
      <c r="R206" s="23"/>
      <c r="S206" s="23"/>
      <c r="T206" s="23"/>
      <c r="U206" s="23"/>
      <c r="V206" s="23"/>
      <c r="W206" s="23"/>
    </row>
    <row r="207" spans="2:23" s="23" customFormat="1" ht="21.75" customHeight="1" x14ac:dyDescent="0.25">
      <c r="B207" s="440" t="s">
        <v>1184</v>
      </c>
      <c r="C207" s="441"/>
      <c r="D207" s="441"/>
      <c r="E207" s="441"/>
      <c r="F207" s="441"/>
      <c r="G207" s="441"/>
      <c r="H207" s="441"/>
      <c r="I207" s="441"/>
      <c r="J207" s="441"/>
      <c r="K207" s="441"/>
      <c r="L207" s="441"/>
      <c r="M207" s="441"/>
      <c r="N207" s="441"/>
      <c r="O207" s="441"/>
    </row>
    <row r="208" spans="2:23" ht="15.75" thickBot="1" x14ac:dyDescent="0.3">
      <c r="B208" s="442"/>
      <c r="C208" s="23"/>
      <c r="F208" s="210"/>
      <c r="K208" s="37"/>
      <c r="P208" s="23"/>
      <c r="Q208" s="23"/>
      <c r="R208" s="23"/>
      <c r="S208" s="23"/>
      <c r="T208" s="23"/>
      <c r="U208" s="23"/>
      <c r="V208" s="23"/>
      <c r="W208" s="23"/>
    </row>
    <row r="209" spans="2:23" ht="15" customHeight="1" thickBot="1" x14ac:dyDescent="0.3">
      <c r="B209" s="1284" t="s">
        <v>1185</v>
      </c>
      <c r="C209" s="443" t="s">
        <v>1186</v>
      </c>
      <c r="D209" s="444" t="s">
        <v>706</v>
      </c>
      <c r="E209" s="445" t="s">
        <v>706</v>
      </c>
      <c r="F209" s="446" t="s">
        <v>707</v>
      </c>
      <c r="G209" s="447" t="s">
        <v>707</v>
      </c>
      <c r="H209" s="445" t="s">
        <v>708</v>
      </c>
      <c r="I209" s="445" t="s">
        <v>708</v>
      </c>
      <c r="J209" s="447" t="s">
        <v>755</v>
      </c>
      <c r="K209" s="447" t="s">
        <v>755</v>
      </c>
      <c r="L209" s="445" t="s">
        <v>1187</v>
      </c>
      <c r="M209" s="445" t="s">
        <v>1187</v>
      </c>
      <c r="N209" s="445" t="s">
        <v>1187</v>
      </c>
      <c r="O209" s="445" t="s">
        <v>1187</v>
      </c>
      <c r="P209" s="23"/>
      <c r="Q209" s="23"/>
      <c r="R209" s="23"/>
      <c r="S209" s="23"/>
      <c r="T209" s="23"/>
      <c r="U209" s="23"/>
      <c r="V209" s="23"/>
      <c r="W209" s="23"/>
    </row>
    <row r="210" spans="2:23" ht="15.75" thickBot="1" x14ac:dyDescent="0.3">
      <c r="B210" s="1284"/>
      <c r="C210" s="448"/>
      <c r="D210" s="449"/>
      <c r="F210" s="210"/>
      <c r="N210" s="450"/>
      <c r="P210" s="23"/>
      <c r="Q210" s="23"/>
      <c r="R210" s="23"/>
      <c r="S210" s="23"/>
      <c r="T210" s="23"/>
      <c r="U210" s="23"/>
      <c r="V210" s="23"/>
      <c r="W210" s="23"/>
    </row>
    <row r="211" spans="2:23" ht="26.25" thickBot="1" x14ac:dyDescent="0.3">
      <c r="B211" s="1284"/>
      <c r="C211" s="443" t="s">
        <v>1188</v>
      </c>
      <c r="D211" s="451" t="s">
        <v>1189</v>
      </c>
      <c r="E211" s="452" t="s">
        <v>1190</v>
      </c>
      <c r="F211" s="453" t="s">
        <v>1189</v>
      </c>
      <c r="G211" s="452" t="s">
        <v>1190</v>
      </c>
      <c r="H211" s="452" t="s">
        <v>1189</v>
      </c>
      <c r="I211" s="452" t="s">
        <v>1190</v>
      </c>
      <c r="J211" s="452" t="s">
        <v>1189</v>
      </c>
      <c r="K211" s="452" t="s">
        <v>1190</v>
      </c>
      <c r="L211" s="452" t="s">
        <v>1189</v>
      </c>
      <c r="M211" s="454" t="s">
        <v>1190</v>
      </c>
      <c r="N211" s="452" t="s">
        <v>1189</v>
      </c>
      <c r="O211" s="454" t="s">
        <v>1190</v>
      </c>
      <c r="P211" s="23"/>
      <c r="Q211" s="23"/>
      <c r="R211" s="23"/>
      <c r="S211" s="23"/>
      <c r="T211" s="23"/>
      <c r="U211" s="23"/>
      <c r="V211" s="23"/>
      <c r="W211" s="23"/>
    </row>
    <row r="212" spans="2:23" x14ac:dyDescent="0.25">
      <c r="B212" s="1284"/>
      <c r="C212" s="23"/>
      <c r="D212" s="455" t="s">
        <v>1191</v>
      </c>
      <c r="F212" s="210"/>
      <c r="P212" s="23"/>
      <c r="Q212" s="23"/>
      <c r="R212" s="23"/>
      <c r="S212" s="23"/>
      <c r="T212" s="23"/>
      <c r="U212" s="23"/>
      <c r="V212" s="23"/>
      <c r="W212" s="23"/>
    </row>
    <row r="213" spans="2:23" ht="15.75" thickBot="1" x14ac:dyDescent="0.3">
      <c r="B213" s="1284"/>
      <c r="C213" s="23"/>
      <c r="F213" s="210"/>
      <c r="P213" s="23"/>
      <c r="Q213" s="23"/>
      <c r="R213" s="23"/>
      <c r="S213" s="23"/>
      <c r="T213" s="23"/>
      <c r="U213" s="23"/>
      <c r="V213" s="23"/>
      <c r="W213" s="23"/>
    </row>
    <row r="214" spans="2:23" ht="15.75" thickBot="1" x14ac:dyDescent="0.3">
      <c r="B214" s="1284"/>
      <c r="C214" s="443" t="s">
        <v>1192</v>
      </c>
      <c r="D214" s="456" t="s">
        <v>706</v>
      </c>
      <c r="E214" s="457" t="s">
        <v>707</v>
      </c>
      <c r="F214" s="457" t="s">
        <v>708</v>
      </c>
      <c r="G214" s="457" t="s">
        <v>755</v>
      </c>
      <c r="H214" s="458"/>
      <c r="Q214" s="23"/>
      <c r="R214" s="23"/>
      <c r="S214" s="23"/>
      <c r="T214" s="23"/>
      <c r="U214" s="23"/>
      <c r="V214" s="23"/>
      <c r="W214" s="23"/>
    </row>
    <row r="215" spans="2:23" x14ac:dyDescent="0.25">
      <c r="B215" s="23"/>
      <c r="C215" s="199"/>
      <c r="D215" s="198"/>
      <c r="E215" s="210"/>
      <c r="I215" s="459"/>
      <c r="J215" s="198"/>
      <c r="Q215" s="23"/>
      <c r="R215" s="23"/>
      <c r="S215" s="23"/>
      <c r="T215" s="23"/>
      <c r="U215" s="23"/>
      <c r="V215" s="23"/>
      <c r="W215" s="23"/>
    </row>
    <row r="216" spans="2:23" x14ac:dyDescent="0.25">
      <c r="E216" s="210"/>
      <c r="Q216" s="23"/>
      <c r="R216" s="23"/>
      <c r="S216" s="23"/>
      <c r="T216" s="23"/>
      <c r="U216" s="23"/>
      <c r="V216" s="23"/>
      <c r="W216" s="23"/>
    </row>
    <row r="217" spans="2:23" ht="29.25" customHeight="1" x14ac:dyDescent="0.25">
      <c r="B217" s="440" t="s">
        <v>1193</v>
      </c>
      <c r="C217" s="440" t="s">
        <v>1193</v>
      </c>
      <c r="D217" s="440"/>
      <c r="E217" s="440"/>
      <c r="F217" s="440"/>
      <c r="G217" s="440"/>
      <c r="H217" s="440"/>
      <c r="I217" s="440"/>
      <c r="J217" s="440"/>
      <c r="K217" s="440"/>
      <c r="L217" s="440"/>
      <c r="M217" s="440"/>
      <c r="Q217" s="23"/>
      <c r="R217" s="23"/>
      <c r="S217" s="23"/>
      <c r="T217" s="23"/>
      <c r="U217" s="23"/>
      <c r="V217" s="23"/>
      <c r="W217" s="23"/>
    </row>
    <row r="218" spans="2:23" ht="15.75" customHeight="1" x14ac:dyDescent="0.25">
      <c r="B218" s="460"/>
      <c r="E218" s="210"/>
      <c r="Q218" s="23"/>
      <c r="R218" s="23"/>
      <c r="S218" s="23"/>
      <c r="T218" s="23"/>
      <c r="U218" s="23"/>
      <c r="V218" s="23"/>
      <c r="W218" s="23"/>
    </row>
    <row r="219" spans="2:23" x14ac:dyDescent="0.25">
      <c r="B219" s="460"/>
      <c r="E219" s="210"/>
      <c r="Q219" s="23"/>
      <c r="R219" s="23"/>
      <c r="S219" s="23"/>
      <c r="T219" s="23"/>
      <c r="U219" s="23"/>
      <c r="V219" s="23"/>
      <c r="W219" s="23"/>
    </row>
    <row r="220" spans="2:23" x14ac:dyDescent="0.25">
      <c r="B220" s="461" t="s">
        <v>1194</v>
      </c>
      <c r="C220" t="s">
        <v>1195</v>
      </c>
      <c r="D220" t="s">
        <v>1196</v>
      </c>
      <c r="E220" s="210" t="s">
        <v>1197</v>
      </c>
      <c r="Q220" s="23"/>
      <c r="R220" s="23"/>
      <c r="S220" s="23"/>
      <c r="T220" s="23"/>
      <c r="U220" s="23"/>
      <c r="V220" s="23"/>
      <c r="W220" s="23"/>
    </row>
    <row r="221" spans="2:23" x14ac:dyDescent="0.25">
      <c r="B221" s="462"/>
      <c r="C221" t="s">
        <v>1198</v>
      </c>
      <c r="E221" s="210"/>
      <c r="Q221" s="23"/>
      <c r="R221" s="23"/>
      <c r="S221" s="23"/>
      <c r="T221" s="23"/>
      <c r="U221" s="23"/>
      <c r="V221" s="23"/>
      <c r="W221" s="23"/>
    </row>
    <row r="222" spans="2:23" x14ac:dyDescent="0.25">
      <c r="B222" s="460"/>
      <c r="E222" s="210"/>
      <c r="Q222" s="23"/>
      <c r="R222" s="23"/>
      <c r="S222" s="23"/>
      <c r="T222" s="23"/>
      <c r="U222" s="23"/>
      <c r="V222" s="23"/>
      <c r="W222" s="23"/>
    </row>
    <row r="223" spans="2:23" x14ac:dyDescent="0.25">
      <c r="B223" s="460"/>
      <c r="D223" s="206"/>
      <c r="E223" s="463"/>
      <c r="F223" s="206"/>
      <c r="G223" s="206"/>
      <c r="H223" s="206"/>
      <c r="I223" s="206"/>
      <c r="J223" s="206"/>
      <c r="K223" s="206"/>
      <c r="L223" s="206"/>
      <c r="M223" s="464"/>
      <c r="Q223" s="23"/>
      <c r="R223" s="23"/>
      <c r="S223" s="23"/>
      <c r="T223" s="23"/>
      <c r="U223" s="23"/>
      <c r="V223" s="23"/>
      <c r="W223" s="23"/>
    </row>
    <row r="224" spans="2:23" x14ac:dyDescent="0.25">
      <c r="B224" s="465" t="s">
        <v>1199</v>
      </c>
      <c r="C224" s="206" t="s">
        <v>1200</v>
      </c>
      <c r="D224" s="206" t="s">
        <v>1201</v>
      </c>
      <c r="E224" s="463" t="s">
        <v>1202</v>
      </c>
      <c r="F224" s="206" t="s">
        <v>1203</v>
      </c>
      <c r="G224" s="206" t="s">
        <v>1204</v>
      </c>
      <c r="H224" s="206" t="s">
        <v>1205</v>
      </c>
      <c r="I224" s="206" t="s">
        <v>1206</v>
      </c>
      <c r="J224" s="206" t="s">
        <v>1207</v>
      </c>
      <c r="K224" s="206" t="s">
        <v>1208</v>
      </c>
      <c r="L224" s="206" t="s">
        <v>1209</v>
      </c>
      <c r="M224" s="464"/>
      <c r="Q224" s="23"/>
      <c r="R224" s="23"/>
      <c r="S224" s="23"/>
      <c r="T224" s="23"/>
      <c r="U224" s="23"/>
      <c r="V224" s="23"/>
      <c r="W224" s="23"/>
    </row>
    <row r="225" spans="2:23" x14ac:dyDescent="0.25">
      <c r="B225" s="462"/>
      <c r="C225" t="s">
        <v>1210</v>
      </c>
      <c r="E225" s="210"/>
      <c r="Q225" s="23"/>
      <c r="R225" s="23"/>
      <c r="S225" s="23"/>
      <c r="T225" s="23"/>
      <c r="U225" s="23"/>
      <c r="V225" s="23"/>
      <c r="W225" s="23"/>
    </row>
    <row r="226" spans="2:23" x14ac:dyDescent="0.25">
      <c r="B226" s="460"/>
      <c r="C226" s="20"/>
      <c r="E226" s="210"/>
      <c r="H226" s="20"/>
      <c r="I226" s="466"/>
      <c r="J226" s="20"/>
      <c r="K226" s="20"/>
      <c r="L226" s="222"/>
      <c r="Q226" s="23"/>
      <c r="R226" s="23"/>
      <c r="S226" s="23"/>
      <c r="T226" s="23"/>
      <c r="U226" s="23"/>
      <c r="V226" s="23"/>
      <c r="W226" s="23"/>
    </row>
    <row r="227" spans="2:23" x14ac:dyDescent="0.25">
      <c r="B227" s="467"/>
      <c r="E227" s="210"/>
      <c r="Q227" s="23"/>
      <c r="R227" s="23"/>
      <c r="S227" s="23"/>
      <c r="T227" s="23"/>
      <c r="U227" s="23"/>
      <c r="V227" s="23"/>
      <c r="W227" s="23"/>
    </row>
    <row r="228" spans="2:23" x14ac:dyDescent="0.25">
      <c r="B228" s="465" t="s">
        <v>1211</v>
      </c>
      <c r="C228" t="s">
        <v>1212</v>
      </c>
      <c r="D228" t="s">
        <v>1213</v>
      </c>
      <c r="E228" s="210" t="s">
        <v>1214</v>
      </c>
      <c r="F228" t="s">
        <v>1215</v>
      </c>
      <c r="G228" t="s">
        <v>1216</v>
      </c>
      <c r="H228" t="s">
        <v>1217</v>
      </c>
      <c r="I228" t="s">
        <v>1218</v>
      </c>
      <c r="J228" t="s">
        <v>1219</v>
      </c>
      <c r="K228" t="s">
        <v>1220</v>
      </c>
      <c r="L228" t="s">
        <v>1221</v>
      </c>
      <c r="M228" t="s">
        <v>1222</v>
      </c>
      <c r="Q228" s="23"/>
      <c r="R228" s="23"/>
      <c r="S228" s="23"/>
      <c r="T228" s="23"/>
      <c r="U228" s="23"/>
      <c r="V228" s="23"/>
      <c r="W228" s="23"/>
    </row>
    <row r="229" spans="2:23" x14ac:dyDescent="0.25">
      <c r="B229" s="23"/>
      <c r="E229" s="210"/>
      <c r="Q229" s="23"/>
      <c r="R229" s="23"/>
      <c r="S229" s="23"/>
      <c r="T229" s="23"/>
      <c r="U229" s="23"/>
      <c r="V229" s="23"/>
      <c r="W229" s="23"/>
    </row>
    <row r="230" spans="2:23" x14ac:dyDescent="0.25">
      <c r="Q230" s="23"/>
      <c r="R230" s="23"/>
      <c r="S230" s="23"/>
      <c r="T230" s="23"/>
      <c r="U230" s="23"/>
      <c r="V230" s="23"/>
      <c r="W230" s="23"/>
    </row>
    <row r="231" spans="2:23" x14ac:dyDescent="0.25">
      <c r="Q231" s="23"/>
      <c r="R231" s="23"/>
      <c r="S231" s="23"/>
      <c r="T231" s="23"/>
      <c r="U231" s="23"/>
      <c r="V231" s="23"/>
      <c r="W231" s="23"/>
    </row>
    <row r="232" spans="2:23" x14ac:dyDescent="0.25">
      <c r="B232" s="465" t="s">
        <v>1223</v>
      </c>
      <c r="C232" t="s">
        <v>1224</v>
      </c>
      <c r="D232" t="s">
        <v>1225</v>
      </c>
      <c r="E232" s="468" t="s">
        <v>1226</v>
      </c>
      <c r="F232" s="466" t="s">
        <v>1227</v>
      </c>
      <c r="G232" s="20" t="s">
        <v>1228</v>
      </c>
      <c r="H232" s="20" t="s">
        <v>1229</v>
      </c>
      <c r="I232" s="222" t="s">
        <v>1230</v>
      </c>
      <c r="L232" s="23"/>
      <c r="M232" s="23"/>
      <c r="N232" s="23"/>
      <c r="Q232" s="23"/>
      <c r="R232" s="23"/>
      <c r="S232" s="23"/>
      <c r="T232" s="23"/>
      <c r="U232" s="23"/>
      <c r="V232" s="23"/>
      <c r="W232" s="23"/>
    </row>
    <row r="233" spans="2:23" x14ac:dyDescent="0.25">
      <c r="B233" s="20"/>
      <c r="C233" s="20"/>
      <c r="E233" s="210"/>
      <c r="H233" s="20"/>
      <c r="I233" s="466"/>
      <c r="J233" s="20"/>
      <c r="K233" s="20"/>
      <c r="L233" s="222"/>
      <c r="Q233" s="23"/>
      <c r="R233" s="23"/>
      <c r="S233" s="23"/>
      <c r="T233" s="23"/>
      <c r="U233" s="23"/>
      <c r="V233" s="23"/>
      <c r="W233" s="23"/>
    </row>
    <row r="234" spans="2:23" x14ac:dyDescent="0.25">
      <c r="B234" s="20"/>
      <c r="C234" s="20"/>
      <c r="E234" s="210"/>
      <c r="H234" s="20"/>
      <c r="I234" s="466"/>
      <c r="J234" s="20"/>
      <c r="K234" s="20"/>
      <c r="L234" s="222"/>
      <c r="O234" s="23"/>
      <c r="P234" s="23"/>
      <c r="Q234" s="23"/>
      <c r="R234" s="23"/>
      <c r="S234" s="23"/>
      <c r="T234" s="23"/>
      <c r="U234" s="23"/>
      <c r="V234" s="23"/>
      <c r="W234" s="23"/>
    </row>
    <row r="235" spans="2:23" x14ac:dyDescent="0.25">
      <c r="B235" s="20"/>
      <c r="C235" s="20"/>
      <c r="E235" s="210"/>
      <c r="H235" s="20"/>
      <c r="I235" s="466"/>
      <c r="J235" s="20"/>
      <c r="K235" s="20"/>
      <c r="L235" s="222"/>
      <c r="O235" s="23"/>
      <c r="P235" s="23"/>
      <c r="Q235" s="23"/>
      <c r="R235" s="23"/>
      <c r="S235" s="23"/>
      <c r="T235" s="23"/>
      <c r="U235" s="23"/>
      <c r="V235" s="23"/>
      <c r="W235" s="23"/>
    </row>
    <row r="236" spans="2:23" x14ac:dyDescent="0.25">
      <c r="B236" s="20"/>
      <c r="C236" s="20"/>
      <c r="E236" s="210"/>
      <c r="H236" s="20"/>
      <c r="I236" s="466"/>
      <c r="J236" s="20"/>
      <c r="K236" s="20"/>
      <c r="L236" s="222"/>
      <c r="O236" s="23"/>
      <c r="P236" s="23"/>
      <c r="Q236" s="23"/>
      <c r="R236" s="23"/>
      <c r="S236" s="23"/>
      <c r="T236" s="23"/>
      <c r="U236" s="23"/>
      <c r="V236" s="23"/>
      <c r="W236" s="23"/>
    </row>
    <row r="237" spans="2:23" x14ac:dyDescent="0.25">
      <c r="B237" s="20"/>
      <c r="C237" s="20"/>
      <c r="E237" s="210"/>
      <c r="H237" s="20"/>
      <c r="I237" s="466"/>
      <c r="J237" s="20"/>
      <c r="K237" s="20"/>
      <c r="L237" s="222"/>
      <c r="O237" s="23"/>
      <c r="P237" s="23"/>
      <c r="Q237" s="23"/>
      <c r="R237" s="23"/>
      <c r="S237" s="23"/>
      <c r="T237" s="23"/>
      <c r="U237" s="23"/>
      <c r="V237" s="23"/>
      <c r="W237" s="23"/>
    </row>
    <row r="238" spans="2:23" x14ac:dyDescent="0.25">
      <c r="B238" s="20"/>
      <c r="C238" s="20"/>
      <c r="E238" s="210"/>
      <c r="H238" s="20"/>
      <c r="I238" s="466"/>
      <c r="J238" s="20"/>
      <c r="K238" s="20"/>
      <c r="L238" s="222"/>
      <c r="O238" s="23"/>
      <c r="P238" s="23"/>
      <c r="Q238" s="23"/>
      <c r="R238" s="23"/>
      <c r="S238" s="23"/>
      <c r="T238" s="23"/>
      <c r="U238" s="23"/>
      <c r="V238" s="23"/>
      <c r="W238" s="23"/>
    </row>
    <row r="239" spans="2:23" x14ac:dyDescent="0.25">
      <c r="B239" s="20"/>
      <c r="C239" s="20"/>
      <c r="E239" s="210"/>
      <c r="H239" s="20"/>
      <c r="I239" s="466"/>
      <c r="J239" s="20"/>
      <c r="K239" s="20"/>
      <c r="L239" s="222"/>
      <c r="O239" s="23"/>
      <c r="P239" s="23"/>
      <c r="Q239" s="23"/>
      <c r="R239" s="23"/>
      <c r="S239" s="23"/>
      <c r="T239" s="23"/>
      <c r="U239" s="23"/>
      <c r="V239" s="23"/>
      <c r="W239" s="23"/>
    </row>
  </sheetData>
  <sheetProtection formatCells="0"/>
  <mergeCells count="25">
    <mergeCell ref="BP34:CK34"/>
    <mergeCell ref="AK35:BF35"/>
    <mergeCell ref="BP35:CK35"/>
    <mergeCell ref="AK36:BF36"/>
    <mergeCell ref="BP36:CK36"/>
    <mergeCell ref="B119:B133"/>
    <mergeCell ref="B5:B29"/>
    <mergeCell ref="B33:B56"/>
    <mergeCell ref="K34:K36"/>
    <mergeCell ref="AK34:BF34"/>
    <mergeCell ref="K37:K41"/>
    <mergeCell ref="K45:K46"/>
    <mergeCell ref="B66:B79"/>
    <mergeCell ref="B85:B98"/>
    <mergeCell ref="B101:B108"/>
    <mergeCell ref="B111:B116"/>
    <mergeCell ref="B196:B197"/>
    <mergeCell ref="B200:B201"/>
    <mergeCell ref="B209:B214"/>
    <mergeCell ref="B136:B151"/>
    <mergeCell ref="B153:B159"/>
    <mergeCell ref="B161:B175"/>
    <mergeCell ref="B177:B178"/>
    <mergeCell ref="B180:B185"/>
    <mergeCell ref="B192:B193"/>
  </mergeCell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78771A-531E-4DBC-8BD1-781F28AB3029}">
  <sheetPr codeName="Sheet15">
    <tabColor theme="0" tint="-0.499984740745262"/>
    <pageSetUpPr autoPageBreaks="0"/>
  </sheetPr>
  <dimension ref="A1:CL159"/>
  <sheetViews>
    <sheetView showGridLines="0" zoomScaleNormal="100" workbookViewId="0">
      <selection activeCell="G33" sqref="G33"/>
    </sheetView>
  </sheetViews>
  <sheetFormatPr defaultColWidth="9.140625" defaultRowHeight="15" x14ac:dyDescent="0.25"/>
  <cols>
    <col min="1" max="1" width="36.28515625" customWidth="1"/>
    <col min="2" max="2" width="44.5703125" style="20" customWidth="1"/>
    <col min="3" max="3" width="24.140625" style="20" customWidth="1"/>
    <col min="4" max="4" width="33.42578125" style="20" customWidth="1"/>
    <col min="5" max="7" width="17.28515625" style="20" customWidth="1"/>
    <col min="8" max="9" width="13.28515625" style="20" customWidth="1"/>
    <col min="10" max="12" width="13.7109375" customWidth="1"/>
    <col min="13" max="16384" width="9.140625" style="20"/>
  </cols>
  <sheetData>
    <row r="1" spans="1:51" customFormat="1" ht="51" customHeight="1" x14ac:dyDescent="0.25">
      <c r="B1" s="133" t="s">
        <v>1231</v>
      </c>
      <c r="C1" s="134"/>
      <c r="D1" s="134"/>
      <c r="E1" s="134"/>
      <c r="F1" s="134"/>
      <c r="G1" s="134"/>
      <c r="H1" s="134"/>
      <c r="I1" s="134"/>
      <c r="J1" s="134"/>
      <c r="K1" s="134"/>
    </row>
    <row r="2" spans="1:51" customFormat="1" ht="24.75" customHeight="1" x14ac:dyDescent="0.25"/>
    <row r="3" spans="1:51" ht="20.25" x14ac:dyDescent="0.3">
      <c r="B3" s="623" t="s">
        <v>1232</v>
      </c>
      <c r="C3" s="624" t="s">
        <v>1233</v>
      </c>
      <c r="D3" s="625" t="s">
        <v>1234</v>
      </c>
      <c r="E3" s="626"/>
      <c r="F3" s="626"/>
      <c r="G3" s="626"/>
      <c r="H3" s="626"/>
      <c r="I3" s="626"/>
      <c r="J3" s="626"/>
      <c r="K3" s="626"/>
      <c r="M3"/>
      <c r="N3"/>
      <c r="O3"/>
      <c r="P3"/>
      <c r="Q3"/>
      <c r="R3"/>
      <c r="S3"/>
      <c r="T3"/>
      <c r="U3"/>
      <c r="V3"/>
      <c r="W3"/>
      <c r="X3"/>
      <c r="Y3"/>
      <c r="Z3"/>
      <c r="AA3"/>
      <c r="AB3"/>
      <c r="AC3"/>
      <c r="AD3"/>
      <c r="AE3"/>
      <c r="AF3"/>
      <c r="AG3"/>
      <c r="AH3"/>
      <c r="AI3"/>
      <c r="AJ3"/>
      <c r="AK3"/>
      <c r="AL3"/>
      <c r="AM3"/>
      <c r="AN3"/>
      <c r="AO3"/>
      <c r="AP3"/>
      <c r="AQ3"/>
      <c r="AR3"/>
      <c r="AS3"/>
      <c r="AT3"/>
      <c r="AU3"/>
      <c r="AV3"/>
      <c r="AW3"/>
      <c r="AX3"/>
      <c r="AY3"/>
    </row>
    <row r="4" spans="1:51" ht="15.75" thickBot="1" x14ac:dyDescent="0.3">
      <c r="B4" s="627"/>
      <c r="M4"/>
      <c r="N4"/>
      <c r="O4"/>
      <c r="P4"/>
      <c r="Q4"/>
      <c r="R4"/>
      <c r="S4"/>
      <c r="T4"/>
      <c r="U4"/>
      <c r="V4"/>
      <c r="W4"/>
      <c r="X4"/>
      <c r="Y4"/>
      <c r="Z4"/>
      <c r="AA4"/>
      <c r="AB4"/>
      <c r="AC4"/>
      <c r="AD4"/>
      <c r="AE4"/>
      <c r="AF4"/>
      <c r="AG4"/>
      <c r="AH4"/>
      <c r="AI4"/>
      <c r="AJ4"/>
      <c r="AK4"/>
      <c r="AL4"/>
      <c r="AM4"/>
      <c r="AN4"/>
      <c r="AO4"/>
      <c r="AP4"/>
      <c r="AQ4"/>
      <c r="AR4"/>
      <c r="AS4"/>
      <c r="AT4"/>
      <c r="AU4"/>
      <c r="AV4"/>
      <c r="AW4"/>
      <c r="AX4"/>
      <c r="AY4"/>
    </row>
    <row r="5" spans="1:51" customFormat="1" x14ac:dyDescent="0.25">
      <c r="B5" s="628" t="s">
        <v>1235</v>
      </c>
      <c r="C5" s="629"/>
      <c r="D5" s="630"/>
      <c r="E5" s="629"/>
      <c r="F5" s="629"/>
      <c r="G5" s="629"/>
      <c r="H5" s="629"/>
      <c r="I5" s="474"/>
    </row>
    <row r="6" spans="1:51" customFormat="1" x14ac:dyDescent="0.25">
      <c r="B6" s="631" t="s">
        <v>1236</v>
      </c>
      <c r="D6" s="20"/>
      <c r="E6" s="20"/>
      <c r="F6" s="20"/>
      <c r="G6" s="20"/>
      <c r="H6" s="20"/>
      <c r="I6" s="632"/>
    </row>
    <row r="7" spans="1:51" customFormat="1" ht="15.75" thickBot="1" x14ac:dyDescent="0.3">
      <c r="B7" s="633" t="s">
        <v>1237</v>
      </c>
      <c r="C7" s="634"/>
      <c r="D7" s="635"/>
      <c r="E7" s="635"/>
      <c r="F7" s="635"/>
      <c r="G7" s="635"/>
      <c r="H7" s="635"/>
      <c r="I7" s="636"/>
    </row>
    <row r="8" spans="1:51" customFormat="1" ht="15.75" thickBot="1" x14ac:dyDescent="0.3">
      <c r="B8" s="637"/>
      <c r="C8" s="637"/>
      <c r="D8" s="637"/>
      <c r="E8" s="637"/>
      <c r="F8" s="637"/>
      <c r="G8" s="637"/>
      <c r="H8" s="637"/>
      <c r="I8" s="637"/>
    </row>
    <row r="9" spans="1:51" customFormat="1" x14ac:dyDescent="0.25">
      <c r="A9" s="638"/>
      <c r="B9" s="639" t="s">
        <v>1238</v>
      </c>
      <c r="C9" s="640" t="s">
        <v>587</v>
      </c>
      <c r="D9" s="641"/>
      <c r="E9" s="642" t="s">
        <v>1239</v>
      </c>
      <c r="F9" s="643"/>
      <c r="G9" s="643"/>
      <c r="H9" s="643"/>
      <c r="I9" s="644"/>
    </row>
    <row r="10" spans="1:51" customFormat="1" x14ac:dyDescent="0.25">
      <c r="B10" s="639" t="s">
        <v>1240</v>
      </c>
      <c r="C10" s="640" t="str">
        <f>dms_TradingName</f>
        <v>Powerlink</v>
      </c>
      <c r="D10" s="641"/>
      <c r="E10" s="642"/>
      <c r="F10" s="643"/>
      <c r="G10" s="643"/>
      <c r="H10" s="643"/>
      <c r="I10" s="644"/>
    </row>
    <row r="11" spans="1:51" customFormat="1" x14ac:dyDescent="0.25">
      <c r="A11" s="645" t="s">
        <v>1241</v>
      </c>
      <c r="B11" s="646" t="s">
        <v>1242</v>
      </c>
      <c r="C11" s="647" t="s">
        <v>805</v>
      </c>
      <c r="D11" s="648" t="s">
        <v>1243</v>
      </c>
      <c r="E11" s="649"/>
      <c r="F11" s="650"/>
      <c r="G11" s="650"/>
      <c r="H11" s="650"/>
      <c r="I11" s="651"/>
    </row>
    <row r="12" spans="1:51" customFormat="1" x14ac:dyDescent="0.25">
      <c r="A12" s="1306" t="s">
        <v>1244</v>
      </c>
      <c r="B12" s="639" t="s">
        <v>84</v>
      </c>
      <c r="C12" s="652" t="s">
        <v>85</v>
      </c>
      <c r="D12" s="642" t="s">
        <v>1245</v>
      </c>
      <c r="E12" s="653" t="str">
        <f>IF(dms_Model="Reset", "Make sure you have set Reg Proposal as source","")</f>
        <v/>
      </c>
      <c r="F12" s="643"/>
      <c r="G12" s="643"/>
      <c r="H12" s="643"/>
      <c r="I12" s="644"/>
    </row>
    <row r="13" spans="1:51" customFormat="1" x14ac:dyDescent="0.25">
      <c r="A13" s="1307"/>
      <c r="B13" s="639" t="s">
        <v>1246</v>
      </c>
      <c r="C13" s="652" t="s">
        <v>88</v>
      </c>
      <c r="D13" s="642" t="s">
        <v>1247</v>
      </c>
      <c r="E13" s="1309"/>
      <c r="F13" s="1309"/>
      <c r="G13" s="1309"/>
      <c r="H13" s="1309"/>
      <c r="I13" s="1310"/>
    </row>
    <row r="14" spans="1:51" customFormat="1" x14ac:dyDescent="0.25">
      <c r="A14" s="1307"/>
      <c r="B14" s="639" t="s">
        <v>1248</v>
      </c>
      <c r="C14" s="652" t="s">
        <v>90</v>
      </c>
      <c r="D14" s="642" t="s">
        <v>1249</v>
      </c>
      <c r="E14" s="654"/>
      <c r="F14" s="654"/>
      <c r="G14" s="654"/>
      <c r="H14" s="654"/>
      <c r="I14" s="655"/>
    </row>
    <row r="15" spans="1:51" customFormat="1" ht="39" customHeight="1" x14ac:dyDescent="0.25">
      <c r="A15" s="1307"/>
      <c r="B15" s="656" t="s">
        <v>1250</v>
      </c>
      <c r="C15" s="1311" t="str">
        <f>dms_Amendment_Text</f>
        <v>.</v>
      </c>
      <c r="D15" s="1311"/>
      <c r="E15" s="1311"/>
      <c r="F15" s="657" t="s">
        <v>1251</v>
      </c>
      <c r="G15" s="654"/>
      <c r="H15" s="654"/>
      <c r="I15" s="655"/>
    </row>
    <row r="16" spans="1:51" customFormat="1" ht="15" customHeight="1" thickBot="1" x14ac:dyDescent="0.3">
      <c r="A16" s="1308"/>
      <c r="B16" s="658" t="s">
        <v>1252</v>
      </c>
      <c r="C16" s="659" t="str">
        <f>dms_Typed_Submission_Date</f>
        <v>dd/mm/yy</v>
      </c>
      <c r="D16" s="660" t="s">
        <v>1253</v>
      </c>
      <c r="E16" s="661"/>
      <c r="F16" s="662"/>
      <c r="G16" s="662"/>
      <c r="H16" s="662"/>
      <c r="I16" s="663"/>
    </row>
    <row r="17" spans="1:11" customFormat="1" ht="15" customHeight="1" thickBot="1" x14ac:dyDescent="0.3">
      <c r="B17" s="20"/>
      <c r="C17" s="20"/>
      <c r="D17" s="20"/>
      <c r="E17" s="20"/>
      <c r="F17" s="20"/>
      <c r="G17" s="20"/>
      <c r="H17" s="20"/>
      <c r="I17" s="20"/>
    </row>
    <row r="18" spans="1:11" customFormat="1" ht="15.75" thickBot="1" x14ac:dyDescent="0.3">
      <c r="A18" s="645" t="s">
        <v>1254</v>
      </c>
      <c r="B18" s="664" t="s">
        <v>1255</v>
      </c>
      <c r="C18" s="665" t="s">
        <v>1256</v>
      </c>
      <c r="D18" s="666"/>
      <c r="E18" s="666"/>
      <c r="F18" s="666"/>
      <c r="G18" s="666"/>
      <c r="H18" s="666"/>
      <c r="I18" s="667"/>
      <c r="J18" s="634"/>
      <c r="K18" s="634"/>
    </row>
    <row r="19" spans="1:11" customFormat="1" x14ac:dyDescent="0.25">
      <c r="A19" s="1312" t="s">
        <v>1257</v>
      </c>
      <c r="B19" s="668" t="s">
        <v>1258</v>
      </c>
      <c r="C19" s="669" t="s">
        <v>88</v>
      </c>
      <c r="D19" s="670" t="s">
        <v>1259</v>
      </c>
      <c r="E19" s="671" t="s">
        <v>1260</v>
      </c>
      <c r="F19" s="672"/>
      <c r="G19" s="672"/>
      <c r="H19" s="672"/>
      <c r="I19" s="672"/>
      <c r="J19" s="673"/>
      <c r="K19" s="674"/>
    </row>
    <row r="20" spans="1:11" s="24" customFormat="1" x14ac:dyDescent="0.25">
      <c r="A20" s="1313"/>
      <c r="B20" s="675" t="s">
        <v>619</v>
      </c>
      <c r="C20" s="676" t="s">
        <v>650</v>
      </c>
      <c r="D20" s="677" t="s">
        <v>1261</v>
      </c>
      <c r="E20" s="678" t="s">
        <v>1262</v>
      </c>
      <c r="F20" s="679"/>
      <c r="G20" s="679"/>
      <c r="H20" s="679"/>
      <c r="I20" s="679"/>
      <c r="J20" s="680"/>
      <c r="K20" s="681"/>
    </row>
    <row r="21" spans="1:11" customFormat="1" x14ac:dyDescent="0.25">
      <c r="A21" s="1313"/>
      <c r="B21" s="675" t="s">
        <v>620</v>
      </c>
      <c r="C21" s="682" t="s">
        <v>644</v>
      </c>
      <c r="D21" s="677" t="s">
        <v>1263</v>
      </c>
      <c r="E21" s="678" t="s">
        <v>1264</v>
      </c>
      <c r="F21" s="679"/>
      <c r="G21" s="679"/>
      <c r="H21" s="679"/>
      <c r="I21" s="679"/>
      <c r="J21" s="680"/>
      <c r="K21" s="681"/>
    </row>
    <row r="22" spans="1:11" customFormat="1" x14ac:dyDescent="0.25">
      <c r="A22" s="1313"/>
      <c r="B22" s="675" t="s">
        <v>1265</v>
      </c>
      <c r="C22" s="676" t="str">
        <f>IF(dms_MultiYear_Flag=1,LEFT(dms_Specified_FinalYear,2)&amp;RIGHT(dms_Specified_FinalYear,2),dms_RYE_result)</f>
        <v>2025</v>
      </c>
      <c r="D22" s="677" t="s">
        <v>1266</v>
      </c>
      <c r="E22" s="678" t="s">
        <v>1267</v>
      </c>
      <c r="F22" s="679"/>
      <c r="G22" s="679"/>
      <c r="H22" s="679"/>
      <c r="I22" s="679"/>
      <c r="J22" s="680"/>
      <c r="K22" s="681"/>
    </row>
    <row r="23" spans="1:11" customFormat="1" x14ac:dyDescent="0.25">
      <c r="A23" s="1313"/>
      <c r="B23" s="675" t="s">
        <v>1268</v>
      </c>
      <c r="C23" s="682" t="s">
        <v>747</v>
      </c>
      <c r="D23" s="677" t="s">
        <v>1269</v>
      </c>
      <c r="E23" s="678" t="s">
        <v>1270</v>
      </c>
      <c r="F23" s="679"/>
      <c r="G23" s="679"/>
      <c r="H23" s="679"/>
      <c r="I23" s="679"/>
      <c r="J23" s="680"/>
      <c r="K23" s="681"/>
    </row>
    <row r="24" spans="1:11" customFormat="1" ht="18" x14ac:dyDescent="0.25">
      <c r="A24" s="1313"/>
      <c r="B24" s="675" t="s">
        <v>1271</v>
      </c>
      <c r="C24" s="683" t="s">
        <v>1101</v>
      </c>
      <c r="D24" s="677" t="s">
        <v>1272</v>
      </c>
      <c r="E24" s="684" t="str">
        <f>IF(dms_SingleYearModel="yes","This is set to an historical template (EB, CA or ARR), apply UOM Named Range to cell !","This is not an historical template, make sure UOM Named Range is not applied")</f>
        <v>This is set to an historical template (EB, CA or ARR), apply UOM Named Range to cell !</v>
      </c>
      <c r="F24" s="685"/>
      <c r="G24" s="685"/>
      <c r="H24" s="685"/>
      <c r="I24" s="685"/>
      <c r="J24" s="686" t="str" cm="1">
        <f t="array" ref="J24">IFERROR(dms_dollar_nom_UOM, "NR not applied")</f>
        <v>$0s</v>
      </c>
      <c r="K24" s="687"/>
    </row>
    <row r="25" spans="1:11" customFormat="1" x14ac:dyDescent="0.25">
      <c r="A25" s="1313"/>
      <c r="B25" s="675" t="s">
        <v>1273</v>
      </c>
      <c r="C25" s="682" t="s">
        <v>90</v>
      </c>
      <c r="D25" s="688" t="s">
        <v>1274</v>
      </c>
      <c r="E25" s="689" t="s">
        <v>1275</v>
      </c>
      <c r="F25" s="679"/>
      <c r="G25" s="679"/>
      <c r="H25" s="679"/>
      <c r="I25" s="679"/>
      <c r="J25" s="680"/>
      <c r="K25" s="681"/>
    </row>
    <row r="26" spans="1:11" customFormat="1" ht="15.75" customHeight="1" thickBot="1" x14ac:dyDescent="0.3">
      <c r="A26" s="1314"/>
      <c r="B26" s="690" t="s">
        <v>1276</v>
      </c>
      <c r="C26" s="691" t="s">
        <v>679</v>
      </c>
      <c r="D26" s="692" t="s">
        <v>1277</v>
      </c>
      <c r="E26" s="693" t="s">
        <v>1278</v>
      </c>
      <c r="F26" s="694"/>
      <c r="G26" s="694"/>
      <c r="H26" s="694"/>
      <c r="I26" s="694"/>
      <c r="J26" s="695"/>
      <c r="K26" s="696"/>
    </row>
    <row r="27" spans="1:11" customFormat="1" ht="22.5" customHeight="1" thickBot="1" x14ac:dyDescent="0.3">
      <c r="A27" s="1315" t="s">
        <v>1279</v>
      </c>
      <c r="B27" s="697" t="s">
        <v>1280</v>
      </c>
      <c r="C27" s="698"/>
      <c r="D27" s="698"/>
      <c r="E27" s="699"/>
      <c r="F27" s="700"/>
      <c r="G27" s="700"/>
      <c r="H27" s="700"/>
      <c r="I27" s="700"/>
      <c r="J27" s="700"/>
      <c r="K27" s="701"/>
    </row>
    <row r="28" spans="1:11" s="23" customFormat="1" ht="22.5" customHeight="1" x14ac:dyDescent="0.25">
      <c r="A28" s="1316"/>
      <c r="B28" s="702" t="s">
        <v>1281</v>
      </c>
      <c r="C28" s="703" t="str">
        <f>IFERROR(CRY,"NO")</f>
        <v>2005-06</v>
      </c>
      <c r="D28" s="704"/>
      <c r="E28" s="705"/>
      <c r="F28" s="705"/>
      <c r="G28" s="705"/>
      <c r="H28" s="705"/>
      <c r="I28" s="705"/>
      <c r="J28" s="705"/>
      <c r="K28" s="706"/>
    </row>
    <row r="29" spans="1:11" customFormat="1" x14ac:dyDescent="0.25">
      <c r="A29" s="1316"/>
      <c r="B29" s="707" t="s">
        <v>1282</v>
      </c>
      <c r="C29" s="683" t="str">
        <f>IFERROR(IF(dms_RPT="calendar",CRY-1,LEFT(CRY,4)),"CRY not present")</f>
        <v>2005</v>
      </c>
      <c r="D29" s="708" t="s">
        <v>1283</v>
      </c>
      <c r="E29" s="709" t="s">
        <v>1284</v>
      </c>
      <c r="F29" s="708"/>
      <c r="G29" s="708"/>
      <c r="H29" s="708"/>
      <c r="I29" s="708"/>
      <c r="J29" s="710"/>
      <c r="K29" s="711"/>
    </row>
    <row r="30" spans="1:11" customFormat="1" x14ac:dyDescent="0.25">
      <c r="A30" s="1316"/>
      <c r="B30" s="712" t="s">
        <v>1285</v>
      </c>
      <c r="C30" s="682" t="s">
        <v>764</v>
      </c>
      <c r="D30" s="688" t="s">
        <v>1286</v>
      </c>
      <c r="E30" s="677" t="s">
        <v>1287</v>
      </c>
      <c r="F30" s="688"/>
      <c r="G30" s="688"/>
      <c r="H30" s="688"/>
      <c r="I30" s="688"/>
      <c r="J30" s="713"/>
      <c r="K30" s="714"/>
    </row>
    <row r="31" spans="1:11" customFormat="1" ht="14.25" customHeight="1" x14ac:dyDescent="0.25">
      <c r="A31" s="1316"/>
      <c r="B31" s="712" t="s">
        <v>1288</v>
      </c>
      <c r="C31" s="715" t="str">
        <f>IF(dms_Model="RFM",dms_DollarReal_Prev, IF(dms_SingleYearModel="yes",CONCATENATE(dms_RPTMonth)&amp;" "&amp;VALUE((LEFT(dms_CRY_start_year,2)&amp;RIGHT(dms_CRY_start_year,2))),CONCATENATE(dms_RPTMonth)&amp;" "&amp;dms_DollarReal_year))</f>
        <v>June 2006</v>
      </c>
      <c r="D31" s="677" t="s">
        <v>1289</v>
      </c>
      <c r="E31" s="677" t="s">
        <v>1290</v>
      </c>
      <c r="F31" s="688"/>
      <c r="G31" s="688"/>
      <c r="H31" s="688"/>
      <c r="I31" s="688"/>
      <c r="J31" s="713"/>
      <c r="K31" s="714"/>
    </row>
    <row r="32" spans="1:11" customFormat="1" ht="24" customHeight="1" thickBot="1" x14ac:dyDescent="0.3">
      <c r="A32" s="1317"/>
      <c r="B32" s="716" t="s">
        <v>1291</v>
      </c>
      <c r="C32" s="717" t="str">
        <f ca="1">CONCATENATE(dms_RPTMonth)&amp;" "&amp;dms_Previous_DollarReal_year</f>
        <v>June 2022</v>
      </c>
      <c r="D32" s="692" t="s">
        <v>1292</v>
      </c>
      <c r="E32" s="692" t="s">
        <v>1293</v>
      </c>
      <c r="F32" s="718"/>
      <c r="G32" s="718"/>
      <c r="H32" s="718"/>
      <c r="I32" s="718"/>
      <c r="J32" s="719"/>
      <c r="K32" s="720"/>
    </row>
    <row r="33" spans="1:90" customFormat="1" ht="24" customHeight="1" thickBot="1" x14ac:dyDescent="0.3">
      <c r="B33" s="721" t="s">
        <v>1294</v>
      </c>
      <c r="C33" s="722"/>
      <c r="D33" s="722"/>
      <c r="E33" s="722"/>
      <c r="F33" s="723"/>
      <c r="G33" s="723"/>
      <c r="H33" s="723"/>
      <c r="I33" s="723"/>
      <c r="J33" s="723"/>
      <c r="K33" s="724"/>
      <c r="AL33" s="1268"/>
      <c r="AM33" s="1268"/>
      <c r="AN33" s="1268"/>
      <c r="AO33" s="1268"/>
      <c r="AP33" s="1268"/>
      <c r="AQ33" s="1268"/>
      <c r="AR33" s="1268"/>
      <c r="AS33" s="1268"/>
      <c r="AT33" s="1268"/>
      <c r="AU33" s="1268"/>
      <c r="AV33" s="1268"/>
      <c r="AW33" s="1268"/>
      <c r="AX33" s="1268"/>
      <c r="AY33" s="1268"/>
      <c r="AZ33" s="1268"/>
      <c r="BA33" s="1268"/>
      <c r="BB33" s="1268"/>
      <c r="BC33" s="1268"/>
      <c r="BD33" s="1268"/>
      <c r="BE33" s="1268"/>
      <c r="BF33" s="1268"/>
      <c r="BG33" s="1268"/>
      <c r="BQ33" s="1268"/>
      <c r="BR33" s="1268"/>
      <c r="BS33" s="1268"/>
      <c r="BT33" s="1268"/>
      <c r="BU33" s="1268"/>
      <c r="BV33" s="1268"/>
      <c r="BW33" s="1268"/>
      <c r="BX33" s="1268"/>
      <c r="BY33" s="1268"/>
      <c r="BZ33" s="1268"/>
      <c r="CA33" s="1268"/>
      <c r="CB33" s="1268"/>
      <c r="CC33" s="1268"/>
      <c r="CD33" s="1268"/>
      <c r="CE33" s="1268"/>
      <c r="CF33" s="1268"/>
      <c r="CG33" s="1268"/>
      <c r="CH33" s="1268"/>
      <c r="CI33" s="1268"/>
      <c r="CJ33" s="1268"/>
      <c r="CK33" s="1268"/>
      <c r="CL33" s="1268"/>
    </row>
    <row r="34" spans="1:90" s="23" customFormat="1" ht="30.75" customHeight="1" thickBot="1" x14ac:dyDescent="0.3">
      <c r="B34" s="725" t="s">
        <v>1295</v>
      </c>
      <c r="C34" s="726" t="s">
        <v>757</v>
      </c>
      <c r="D34" s="709" t="s">
        <v>1296</v>
      </c>
      <c r="E34" s="727" t="s">
        <v>1297</v>
      </c>
      <c r="F34" s="728"/>
      <c r="G34" s="728"/>
      <c r="H34" s="728"/>
      <c r="I34" s="728"/>
      <c r="J34" s="729"/>
      <c r="K34" s="730"/>
      <c r="AL34" s="1268"/>
      <c r="AM34" s="1268"/>
      <c r="AN34" s="1268"/>
      <c r="AO34" s="1268"/>
      <c r="AP34" s="1268"/>
      <c r="AQ34" s="1268"/>
      <c r="AR34" s="1268"/>
      <c r="AS34" s="1268"/>
      <c r="AT34" s="1268"/>
      <c r="AU34" s="1268"/>
      <c r="AV34" s="1268"/>
      <c r="AW34" s="1268"/>
      <c r="AX34" s="1268"/>
      <c r="AY34" s="1268"/>
      <c r="AZ34" s="1268"/>
      <c r="BA34" s="1268"/>
      <c r="BB34" s="1268"/>
      <c r="BC34" s="1268"/>
      <c r="BD34" s="1268"/>
      <c r="BE34" s="1268"/>
      <c r="BF34" s="1268"/>
      <c r="BG34" s="1268"/>
      <c r="BQ34" s="1268"/>
      <c r="BR34" s="1268"/>
      <c r="BS34" s="1268"/>
      <c r="BT34" s="1268"/>
      <c r="BU34" s="1268"/>
      <c r="BV34" s="1268"/>
      <c r="BW34" s="1268"/>
      <c r="BX34" s="1268"/>
      <c r="BY34" s="1268"/>
      <c r="BZ34" s="1268"/>
      <c r="CA34" s="1268"/>
      <c r="CB34" s="1268"/>
      <c r="CC34" s="1268"/>
      <c r="CD34" s="1268"/>
      <c r="CE34" s="1268"/>
      <c r="CF34" s="1268"/>
      <c r="CG34" s="1268"/>
      <c r="CH34" s="1268"/>
      <c r="CI34" s="1268"/>
      <c r="CJ34" s="1268"/>
      <c r="CK34" s="1268"/>
      <c r="CL34" s="1268"/>
    </row>
    <row r="35" spans="1:90" customFormat="1" ht="24" customHeight="1" thickBot="1" x14ac:dyDescent="0.3">
      <c r="A35" s="1304" t="s">
        <v>1298</v>
      </c>
      <c r="B35" s="731" t="s">
        <v>1299</v>
      </c>
      <c r="C35" s="732"/>
      <c r="D35" s="699"/>
      <c r="E35" s="699"/>
      <c r="F35" s="700"/>
      <c r="G35" s="700"/>
      <c r="H35" s="700"/>
      <c r="I35" s="700"/>
      <c r="J35" s="700"/>
      <c r="K35" s="701"/>
      <c r="AL35" s="1268"/>
      <c r="AM35" s="1268"/>
      <c r="AN35" s="1268"/>
      <c r="AO35" s="1268"/>
      <c r="AP35" s="1268"/>
      <c r="AQ35" s="1268"/>
      <c r="AR35" s="1268"/>
      <c r="AS35" s="1268"/>
      <c r="AT35" s="1268"/>
      <c r="AU35" s="1268"/>
      <c r="AV35" s="1268"/>
      <c r="AW35" s="1268"/>
      <c r="AX35" s="1268"/>
      <c r="AY35" s="1268"/>
      <c r="AZ35" s="1268"/>
      <c r="BA35" s="1268"/>
      <c r="BB35" s="1268"/>
      <c r="BC35" s="1268"/>
      <c r="BD35" s="1268"/>
      <c r="BE35" s="1268"/>
      <c r="BF35" s="1268"/>
      <c r="BG35" s="1268"/>
      <c r="BQ35" s="1268"/>
      <c r="BR35" s="1268"/>
      <c r="BS35" s="1268"/>
      <c r="BT35" s="1268"/>
      <c r="BU35" s="1268"/>
      <c r="BV35" s="1268"/>
      <c r="BW35" s="1268"/>
      <c r="BX35" s="1268"/>
      <c r="BY35" s="1268"/>
      <c r="BZ35" s="1268"/>
      <c r="CA35" s="1268"/>
      <c r="CB35" s="1268"/>
      <c r="CC35" s="1268"/>
      <c r="CD35" s="1268"/>
      <c r="CE35" s="1268"/>
      <c r="CF35" s="1268"/>
      <c r="CG35" s="1268"/>
      <c r="CH35" s="1268"/>
      <c r="CI35" s="1268"/>
      <c r="CJ35" s="1268"/>
      <c r="CK35" s="1268"/>
      <c r="CL35" s="1268"/>
    </row>
    <row r="36" spans="1:90" customFormat="1" x14ac:dyDescent="0.25">
      <c r="A36" s="1305"/>
      <c r="B36" s="733" t="s">
        <v>1300</v>
      </c>
      <c r="C36" s="734" t="str">
        <f>FRCP_y1</f>
        <v>2027-28</v>
      </c>
      <c r="D36" s="735" t="s">
        <v>1301</v>
      </c>
      <c r="E36" s="736" t="s">
        <v>1302</v>
      </c>
      <c r="F36" s="737"/>
      <c r="G36" s="737"/>
      <c r="H36" s="737"/>
      <c r="I36" s="737"/>
      <c r="J36" s="737"/>
      <c r="K36" s="738"/>
    </row>
    <row r="37" spans="1:90" customFormat="1" x14ac:dyDescent="0.25">
      <c r="A37" s="1305"/>
      <c r="B37" s="739" t="s">
        <v>1303</v>
      </c>
      <c r="C37" s="740" t="s">
        <v>79</v>
      </c>
      <c r="D37" s="741" t="s">
        <v>1304</v>
      </c>
      <c r="E37" s="742"/>
      <c r="F37" s="743"/>
      <c r="G37" s="743"/>
      <c r="H37" s="743"/>
      <c r="I37" s="743"/>
      <c r="J37" s="743"/>
      <c r="K37" s="744"/>
    </row>
    <row r="38" spans="1:90" customFormat="1" x14ac:dyDescent="0.25">
      <c r="A38" s="1305"/>
      <c r="B38" s="739" t="s">
        <v>1305</v>
      </c>
      <c r="C38" s="740">
        <f ca="1">IFERROR(MATCH(dms_CRY_start_year,INDIRECT(dms_RPT),0),0)</f>
        <v>19</v>
      </c>
      <c r="D38" s="741" t="s">
        <v>1306</v>
      </c>
      <c r="E38" s="742"/>
      <c r="F38" s="743"/>
      <c r="G38" s="743"/>
      <c r="H38" s="743"/>
      <c r="I38" s="743"/>
      <c r="J38" s="743"/>
      <c r="K38" s="744"/>
    </row>
    <row r="39" spans="1:90" customFormat="1" x14ac:dyDescent="0.25">
      <c r="A39" s="1305"/>
      <c r="B39" s="745" t="s">
        <v>1307</v>
      </c>
      <c r="C39" s="746">
        <f ca="1">MATCH(dms_start_year,INDIRECT(dms_RPT),0)</f>
        <v>41</v>
      </c>
      <c r="D39" s="747" t="s">
        <v>1308</v>
      </c>
      <c r="E39" s="748" t="s">
        <v>1309</v>
      </c>
      <c r="F39" s="749"/>
      <c r="G39" s="749"/>
      <c r="H39" s="749"/>
      <c r="I39" s="749"/>
      <c r="J39" s="749"/>
      <c r="K39" s="750"/>
    </row>
    <row r="40" spans="1:90" customFormat="1" x14ac:dyDescent="0.25">
      <c r="A40" s="1305"/>
      <c r="B40" s="751" t="s">
        <v>1310</v>
      </c>
      <c r="C40" s="752">
        <f ca="1">dms_FRCP_start_row-dms_CRCPlength_Num</f>
        <v>36</v>
      </c>
      <c r="D40" s="753" t="s">
        <v>1311</v>
      </c>
      <c r="E40" s="754" t="s">
        <v>1312</v>
      </c>
      <c r="F40" s="755"/>
      <c r="G40" s="755"/>
      <c r="H40" s="755"/>
      <c r="I40" s="755"/>
      <c r="J40" s="755"/>
      <c r="K40" s="756"/>
    </row>
    <row r="41" spans="1:90" customFormat="1" x14ac:dyDescent="0.25">
      <c r="A41" s="1305"/>
      <c r="B41" s="751" t="s">
        <v>1313</v>
      </c>
      <c r="C41" s="752">
        <f ca="1">dms_FRCP_start_row-dms_CRCPlength_Num-dms_PRCPlength_Num</f>
        <v>31</v>
      </c>
      <c r="D41" s="753" t="s">
        <v>1314</v>
      </c>
      <c r="E41" s="754" t="s">
        <v>1315</v>
      </c>
      <c r="F41" s="755"/>
      <c r="G41" s="755"/>
      <c r="H41" s="755"/>
      <c r="I41" s="755"/>
      <c r="J41" s="755"/>
      <c r="K41" s="756"/>
    </row>
    <row r="42" spans="1:90" customFormat="1" x14ac:dyDescent="0.25">
      <c r="A42" s="1305"/>
      <c r="B42" s="757" t="s">
        <v>1316</v>
      </c>
      <c r="C42" s="758">
        <f ca="1">dms_FRCP_start_row+(dms_FRCPlength_Num-1)</f>
        <v>45</v>
      </c>
      <c r="D42" s="759" t="s">
        <v>1317</v>
      </c>
      <c r="E42" s="760" t="s">
        <v>1318</v>
      </c>
      <c r="F42" s="761"/>
      <c r="G42" s="761"/>
      <c r="H42" s="761"/>
      <c r="I42" s="761"/>
      <c r="J42" s="761"/>
      <c r="K42" s="762"/>
    </row>
    <row r="43" spans="1:90" customFormat="1" x14ac:dyDescent="0.25">
      <c r="A43" s="1305"/>
      <c r="B43" s="745" t="s">
        <v>1319</v>
      </c>
      <c r="C43" s="763" t="str">
        <f ca="1">INDEX(INDIRECT(dms_RPT),dms_FRCP_start_row)</f>
        <v>2027-28</v>
      </c>
      <c r="D43" s="747" t="s">
        <v>1320</v>
      </c>
      <c r="E43" s="748" t="s">
        <v>1321</v>
      </c>
      <c r="F43" s="749"/>
      <c r="G43" s="749"/>
      <c r="H43" s="749"/>
      <c r="I43" s="749"/>
      <c r="J43" s="749"/>
      <c r="K43" s="750"/>
    </row>
    <row r="44" spans="1:90" customFormat="1" x14ac:dyDescent="0.25">
      <c r="A44" s="1305"/>
      <c r="B44" s="751" t="s">
        <v>1322</v>
      </c>
      <c r="C44" s="752" t="str">
        <f ca="1">INDEX(INDIRECT(dms_RPT),dms_CRCP_start_row)</f>
        <v>2022-23</v>
      </c>
      <c r="D44" s="753" t="s">
        <v>1323</v>
      </c>
      <c r="E44" s="754" t="s">
        <v>1324</v>
      </c>
      <c r="F44" s="755"/>
      <c r="G44" s="755"/>
      <c r="H44" s="755"/>
      <c r="I44" s="755"/>
      <c r="J44" s="755"/>
      <c r="K44" s="756"/>
    </row>
    <row r="45" spans="1:90" customFormat="1" x14ac:dyDescent="0.25">
      <c r="A45" s="1305"/>
      <c r="B45" s="764" t="s">
        <v>1325</v>
      </c>
      <c r="C45" s="765" t="str">
        <f ca="1">INDEX(INDIRECT(dms_RPT),dms_PRCP_start_row)</f>
        <v>2017-18</v>
      </c>
      <c r="D45" s="766" t="s">
        <v>1326</v>
      </c>
      <c r="E45" s="760" t="s">
        <v>1327</v>
      </c>
      <c r="F45" s="761"/>
      <c r="G45" s="761"/>
      <c r="H45" s="761"/>
      <c r="I45" s="761"/>
      <c r="J45" s="761"/>
      <c r="K45" s="762"/>
    </row>
    <row r="46" spans="1:90" customFormat="1" x14ac:dyDescent="0.25">
      <c r="A46" s="1305"/>
      <c r="B46" s="745" t="s">
        <v>1328</v>
      </c>
      <c r="C46" s="763" t="str">
        <f ca="1">INDEX(INDIRECT(dms_RPT),dms_FRCP_start_row+dms_FRCPlength_Num-1)</f>
        <v>2031-32</v>
      </c>
      <c r="D46" s="747" t="s">
        <v>1329</v>
      </c>
      <c r="E46" s="754" t="s">
        <v>1330</v>
      </c>
      <c r="F46" s="755"/>
      <c r="G46" s="755"/>
      <c r="H46" s="755"/>
      <c r="I46" s="755"/>
      <c r="J46" s="755"/>
      <c r="K46" s="756"/>
    </row>
    <row r="47" spans="1:90" customFormat="1" x14ac:dyDescent="0.25">
      <c r="A47" s="1305"/>
      <c r="B47" s="751" t="s">
        <v>1331</v>
      </c>
      <c r="C47" s="752" t="str">
        <f ca="1">INDEX(INDIRECT(dms_RPT),dms_CRCP_start_row+dms_CRCPlength_Num-1)</f>
        <v>2026-27</v>
      </c>
      <c r="D47" s="753" t="s">
        <v>1332</v>
      </c>
      <c r="E47" s="754" t="s">
        <v>1333</v>
      </c>
      <c r="F47" s="755"/>
      <c r="G47" s="755"/>
      <c r="H47" s="755"/>
      <c r="I47" s="755"/>
      <c r="J47" s="755"/>
      <c r="K47" s="756"/>
    </row>
    <row r="48" spans="1:90" customFormat="1" x14ac:dyDescent="0.25">
      <c r="A48" s="1305"/>
      <c r="B48" s="764" t="s">
        <v>1334</v>
      </c>
      <c r="C48" s="765" t="str">
        <f ca="1">INDEX(INDIRECT(dms_RPT),dms_PRCP_start_row+dms_FRCPlength_Num-1)</f>
        <v>2021-22</v>
      </c>
      <c r="D48" s="766" t="s">
        <v>1335</v>
      </c>
      <c r="E48" s="760" t="s">
        <v>1336</v>
      </c>
      <c r="F48" s="761"/>
      <c r="G48" s="761"/>
      <c r="H48" s="761"/>
      <c r="I48" s="761"/>
      <c r="J48" s="761"/>
      <c r="K48" s="762"/>
    </row>
    <row r="49" spans="1:11" customFormat="1" x14ac:dyDescent="0.25">
      <c r="A49" s="1305"/>
      <c r="B49" s="745" t="s">
        <v>1337</v>
      </c>
      <c r="C49" s="763" t="str">
        <f ca="1">INDEX(INDIRECT(dms_RPT),dms_RYE_start_row)</f>
        <v>2031-32</v>
      </c>
      <c r="D49" s="747" t="s">
        <v>1338</v>
      </c>
      <c r="E49" s="754" t="s">
        <v>1339</v>
      </c>
      <c r="F49" s="755"/>
      <c r="G49" s="755"/>
      <c r="H49" s="755"/>
      <c r="I49" s="755"/>
      <c r="J49" s="755"/>
      <c r="K49" s="756"/>
    </row>
    <row r="50" spans="1:11" customFormat="1" x14ac:dyDescent="0.25">
      <c r="A50" s="1305"/>
      <c r="B50" s="764" t="s">
        <v>1340</v>
      </c>
      <c r="C50" s="767" t="str">
        <f>FRY</f>
        <v>2024-25</v>
      </c>
      <c r="D50" s="766" t="s">
        <v>1341</v>
      </c>
      <c r="E50" s="760" t="s">
        <v>1342</v>
      </c>
      <c r="F50" s="761"/>
      <c r="G50" s="761"/>
      <c r="H50" s="761"/>
      <c r="I50" s="761"/>
      <c r="J50" s="761"/>
      <c r="K50" s="762"/>
    </row>
    <row r="51" spans="1:11" customFormat="1" x14ac:dyDescent="0.25">
      <c r="A51" s="1305"/>
      <c r="B51" s="739" t="s">
        <v>1343</v>
      </c>
      <c r="C51" s="768" t="str">
        <f ca="1">LEFT(CRCP_final_year,2)&amp;RIGHT(CRCP_final_year,2)</f>
        <v>2027</v>
      </c>
      <c r="D51" s="741" t="s">
        <v>1344</v>
      </c>
      <c r="E51" s="769" t="s">
        <v>1345</v>
      </c>
      <c r="F51" s="770"/>
      <c r="G51" s="770"/>
      <c r="H51" s="770"/>
      <c r="I51" s="770"/>
      <c r="J51" s="770"/>
      <c r="K51" s="771"/>
    </row>
    <row r="52" spans="1:11" customFormat="1" x14ac:dyDescent="0.25">
      <c r="A52" s="1305"/>
      <c r="B52" s="772" t="s">
        <v>1346</v>
      </c>
      <c r="C52" s="773" t="str">
        <f ca="1">LEFT(PRCP_final_year,2)&amp;RIGHT(PRCP_final_year,2)</f>
        <v>2022</v>
      </c>
      <c r="D52" s="774" t="s">
        <v>1347</v>
      </c>
      <c r="E52" s="760" t="s">
        <v>1348</v>
      </c>
      <c r="F52" s="761"/>
      <c r="G52" s="761"/>
      <c r="H52" s="761"/>
      <c r="I52" s="761"/>
      <c r="J52" s="761"/>
      <c r="K52" s="762"/>
    </row>
    <row r="53" spans="1:11" customFormat="1" x14ac:dyDescent="0.25">
      <c r="A53" s="1305"/>
      <c r="B53" s="775" t="s">
        <v>1349</v>
      </c>
      <c r="C53" s="776" t="str">
        <f>IFERROR(LEFT(CRY,2)&amp;RIGHT(CRY,2),0)</f>
        <v>2006</v>
      </c>
      <c r="D53" s="777" t="s">
        <v>1350</v>
      </c>
      <c r="E53" s="748" t="s">
        <v>1351</v>
      </c>
      <c r="F53" s="755"/>
      <c r="G53" s="755"/>
      <c r="H53" s="755"/>
      <c r="I53" s="755"/>
      <c r="J53" s="755"/>
      <c r="K53" s="756"/>
    </row>
    <row r="54" spans="1:11" customFormat="1" x14ac:dyDescent="0.25">
      <c r="A54" s="1305"/>
      <c r="B54" s="751" t="s">
        <v>1352</v>
      </c>
      <c r="C54" s="752">
        <f>IF(dms_Model_Span&gt;1,IF(dms_Model="RFM",(LEFT(dms_DollarReal_year,2)&amp;RIGHT(dms_DollarReal_year,2)),(LEFT(dms_Reset_final_year,2)&amp;RIGHT(dms_Reset_final_year,2))),0)</f>
        <v>0</v>
      </c>
      <c r="D54" s="753" t="s">
        <v>1353</v>
      </c>
      <c r="E54" s="754" t="s">
        <v>1354</v>
      </c>
      <c r="F54" s="755"/>
      <c r="G54" s="755"/>
      <c r="H54" s="755"/>
      <c r="I54" s="755"/>
      <c r="J54" s="755"/>
      <c r="K54" s="756"/>
    </row>
    <row r="55" spans="1:11" customFormat="1" x14ac:dyDescent="0.25">
      <c r="A55" s="1305"/>
      <c r="B55" s="751" t="s">
        <v>1355</v>
      </c>
      <c r="C55" s="752" t="str">
        <f>IF(dms_MultiYear_ResponseFlag="Yes",(LEFT(dms_Specified_FinalYear,2)&amp;RIGHT(dms_Specified_FinalYear,2)),0)</f>
        <v>2025</v>
      </c>
      <c r="D55" s="753" t="s">
        <v>1356</v>
      </c>
      <c r="E55" s="754" t="s">
        <v>1357</v>
      </c>
      <c r="F55" s="755"/>
      <c r="G55" s="755"/>
      <c r="H55" s="755"/>
      <c r="I55" s="755"/>
      <c r="J55" s="755"/>
      <c r="K55" s="756"/>
    </row>
    <row r="56" spans="1:11" customFormat="1" x14ac:dyDescent="0.25">
      <c r="A56" s="1305"/>
      <c r="B56" s="751" t="s">
        <v>1358</v>
      </c>
      <c r="C56" s="752">
        <v>1</v>
      </c>
      <c r="D56" s="753" t="s">
        <v>1359</v>
      </c>
      <c r="E56" s="754" t="s">
        <v>1360</v>
      </c>
      <c r="F56" s="755"/>
      <c r="G56" s="755"/>
      <c r="H56" s="755"/>
      <c r="I56" s="755"/>
      <c r="J56" s="755"/>
      <c r="K56" s="756"/>
    </row>
    <row r="57" spans="1:11" customFormat="1" x14ac:dyDescent="0.25">
      <c r="A57" s="1305"/>
      <c r="B57" s="764" t="s">
        <v>1361</v>
      </c>
      <c r="C57" s="765" t="str">
        <f>IF(dms_MultiYear_ResponseFlag="yes",dms_Specified_RYE,(IF(dms_Model_Span&gt;1,dms_Reset_RYE,dms_CRY_RYE)))</f>
        <v>2025</v>
      </c>
      <c r="D57" s="766" t="s">
        <v>1362</v>
      </c>
      <c r="E57" s="760" t="s">
        <v>1363</v>
      </c>
      <c r="F57" s="761"/>
      <c r="G57" s="761"/>
      <c r="H57" s="761"/>
      <c r="I57" s="761"/>
      <c r="J57" s="761"/>
      <c r="K57" s="762"/>
    </row>
    <row r="58" spans="1:11" customFormat="1" x14ac:dyDescent="0.25">
      <c r="A58" s="1305"/>
      <c r="B58" s="775" t="s">
        <v>1364</v>
      </c>
      <c r="C58" s="776">
        <f>IF(dms_Reset_RYE&gt;0,CONCATENATE(FRCP_y1," to ",FRCP_final_year),0)</f>
        <v>0</v>
      </c>
      <c r="D58" s="777" t="s">
        <v>1365</v>
      </c>
      <c r="E58" s="754" t="s">
        <v>1366</v>
      </c>
      <c r="F58" s="778"/>
      <c r="G58" s="755"/>
      <c r="H58" s="755"/>
      <c r="I58" s="755"/>
      <c r="J58" s="755"/>
      <c r="K58" s="756"/>
    </row>
    <row r="59" spans="1:11" customFormat="1" x14ac:dyDescent="0.25">
      <c r="A59" s="1305"/>
      <c r="B59" s="751" t="s">
        <v>1367</v>
      </c>
      <c r="C59" s="752" t="str">
        <f>IF(dms_Specified_RYE&gt;0,CONCATENATE(CRY," to ",dms_Specified_FinalYear),0)</f>
        <v>2005-06 to 2024-25</v>
      </c>
      <c r="D59" s="753" t="s">
        <v>1368</v>
      </c>
      <c r="E59" s="754" t="s">
        <v>1369</v>
      </c>
      <c r="F59" s="755"/>
      <c r="G59" s="755"/>
      <c r="H59" s="755"/>
      <c r="I59" s="755"/>
      <c r="J59" s="755"/>
      <c r="K59" s="756"/>
    </row>
    <row r="60" spans="1:11" customFormat="1" ht="15.75" thickBot="1" x14ac:dyDescent="0.3">
      <c r="A60" s="1305"/>
      <c r="B60" s="779" t="s">
        <v>1370</v>
      </c>
      <c r="C60" s="780" t="s">
        <v>1371</v>
      </c>
      <c r="D60" s="781" t="s">
        <v>1372</v>
      </c>
      <c r="E60" s="782" t="s">
        <v>1373</v>
      </c>
      <c r="F60" s="783"/>
      <c r="G60" s="783"/>
      <c r="H60" s="783"/>
      <c r="I60" s="783"/>
      <c r="J60" s="783"/>
      <c r="K60" s="784"/>
    </row>
    <row r="61" spans="1:11" customFormat="1" ht="25.5" customHeight="1" thickBot="1" x14ac:dyDescent="0.3">
      <c r="B61" s="731" t="s">
        <v>1374</v>
      </c>
      <c r="C61" s="732"/>
      <c r="D61" s="722"/>
      <c r="E61" s="722"/>
      <c r="F61" s="723"/>
      <c r="G61" s="723"/>
      <c r="H61" s="723"/>
      <c r="I61" s="723"/>
      <c r="J61" s="723"/>
      <c r="K61" s="724"/>
    </row>
    <row r="62" spans="1:11" customFormat="1" ht="18" x14ac:dyDescent="0.25">
      <c r="B62" s="785" t="s">
        <v>1375</v>
      </c>
      <c r="C62" s="786" t="s">
        <v>1376</v>
      </c>
      <c r="D62" s="1093" t="s">
        <v>1377</v>
      </c>
      <c r="E62" s="788"/>
      <c r="F62" s="789"/>
      <c r="G62" s="789"/>
      <c r="H62" s="789"/>
      <c r="I62" s="789"/>
      <c r="J62" s="790"/>
      <c r="K62" s="791"/>
    </row>
    <row r="63" spans="1:11" customFormat="1" x14ac:dyDescent="0.25">
      <c r="B63" s="792"/>
      <c r="C63" s="793">
        <f>IF(dms_MultiYear_ResponseFlag="No",0,1)</f>
        <v>1</v>
      </c>
      <c r="D63" s="794" t="s">
        <v>1378</v>
      </c>
      <c r="E63" s="795" t="s">
        <v>1379</v>
      </c>
      <c r="F63" s="796"/>
      <c r="G63" s="796"/>
      <c r="H63" s="796"/>
      <c r="I63" s="796"/>
      <c r="J63" s="797"/>
      <c r="K63" s="798"/>
    </row>
    <row r="64" spans="1:11" customFormat="1" x14ac:dyDescent="0.25">
      <c r="B64" s="792"/>
      <c r="C64" s="799" t="str">
        <f>IF(dms_MultiYear_Flag=1,FRY,"not a Multiple year submission")</f>
        <v>2024-25</v>
      </c>
      <c r="D64" s="794" t="s">
        <v>1380</v>
      </c>
      <c r="E64" s="800" t="s">
        <v>1381</v>
      </c>
      <c r="F64" s="796"/>
      <c r="G64" s="796"/>
      <c r="H64" s="796"/>
      <c r="I64" s="801"/>
      <c r="J64" s="802"/>
      <c r="K64" s="803"/>
    </row>
    <row r="65" spans="2:11" customFormat="1" ht="15.75" thickBot="1" x14ac:dyDescent="0.3">
      <c r="B65" s="804" t="s">
        <v>1382</v>
      </c>
      <c r="C65" s="805" t="str">
        <f>IFERROR(IF(dms_MultiYear_Flag=1,FRY,CRY),"not an ABC")</f>
        <v>2024-25</v>
      </c>
      <c r="D65" s="806" t="s">
        <v>1383</v>
      </c>
      <c r="E65" s="806" t="s">
        <v>1384</v>
      </c>
      <c r="F65" s="807"/>
      <c r="G65" s="807" t="s">
        <v>1385</v>
      </c>
      <c r="H65" s="807"/>
      <c r="I65" s="807"/>
      <c r="J65" s="808"/>
      <c r="K65" s="809"/>
    </row>
    <row r="66" spans="2:11" customFormat="1" ht="22.5" customHeight="1" thickBot="1" x14ac:dyDescent="0.3">
      <c r="B66" s="731" t="s">
        <v>1386</v>
      </c>
      <c r="C66" s="732"/>
      <c r="D66" s="732"/>
      <c r="E66" s="732"/>
      <c r="F66" s="810"/>
      <c r="G66" s="810"/>
      <c r="H66" s="810"/>
      <c r="I66" s="810"/>
      <c r="J66" s="810"/>
      <c r="K66" s="811"/>
    </row>
    <row r="67" spans="2:11" customFormat="1" x14ac:dyDescent="0.25">
      <c r="B67" s="812" t="s">
        <v>1387</v>
      </c>
      <c r="C67" s="813"/>
      <c r="D67" s="814"/>
      <c r="E67" s="815"/>
      <c r="F67" s="816"/>
      <c r="G67" s="816"/>
      <c r="H67" s="816"/>
      <c r="I67" s="816"/>
      <c r="J67" s="817"/>
      <c r="K67" s="818"/>
    </row>
    <row r="68" spans="2:11" customFormat="1" x14ac:dyDescent="0.25">
      <c r="B68" s="792" t="s">
        <v>1388</v>
      </c>
      <c r="C68" s="819">
        <v>5</v>
      </c>
      <c r="D68" s="787" t="s">
        <v>1389</v>
      </c>
      <c r="E68" s="820" t="s">
        <v>1390</v>
      </c>
      <c r="F68" s="821"/>
      <c r="G68" s="821"/>
      <c r="H68" s="821"/>
      <c r="I68" s="821"/>
      <c r="J68" s="821"/>
      <c r="K68" s="822"/>
    </row>
    <row r="69" spans="2:11" customFormat="1" x14ac:dyDescent="0.25">
      <c r="B69" s="792" t="s">
        <v>1391</v>
      </c>
      <c r="C69" s="793">
        <v>5</v>
      </c>
      <c r="D69" s="823" t="s">
        <v>1392</v>
      </c>
      <c r="E69" s="824" t="s">
        <v>1393</v>
      </c>
      <c r="F69" s="816"/>
      <c r="G69" s="816"/>
      <c r="H69" s="816"/>
      <c r="I69" s="816"/>
      <c r="J69" s="816"/>
      <c r="K69" s="825"/>
    </row>
    <row r="70" spans="2:11" customFormat="1" x14ac:dyDescent="0.25">
      <c r="B70" s="826" t="s">
        <v>1394</v>
      </c>
      <c r="C70" s="827">
        <v>5</v>
      </c>
      <c r="D70" s="828" t="s">
        <v>1395</v>
      </c>
      <c r="E70" s="829" t="s">
        <v>1396</v>
      </c>
      <c r="F70" s="830"/>
      <c r="G70" s="830"/>
      <c r="H70" s="830"/>
      <c r="I70" s="830"/>
      <c r="J70" s="830"/>
      <c r="K70" s="831"/>
    </row>
    <row r="71" spans="2:11" customFormat="1" x14ac:dyDescent="0.25">
      <c r="B71" s="832" t="s">
        <v>1397</v>
      </c>
      <c r="C71" s="814"/>
      <c r="D71" s="814"/>
      <c r="E71" s="815"/>
      <c r="F71" s="816"/>
      <c r="G71" s="816"/>
      <c r="H71" s="816"/>
      <c r="I71" s="816"/>
      <c r="J71" s="817"/>
      <c r="K71" s="818"/>
    </row>
    <row r="72" spans="2:11" customFormat="1" x14ac:dyDescent="0.25">
      <c r="B72" s="1302" t="s">
        <v>1398</v>
      </c>
      <c r="C72" s="833">
        <f>IF(dms_Model="EB",1,0)</f>
        <v>1</v>
      </c>
      <c r="D72" s="814" t="s">
        <v>1399</v>
      </c>
      <c r="E72" s="815"/>
      <c r="F72" s="816"/>
      <c r="G72" s="816"/>
      <c r="H72" s="816"/>
      <c r="I72" s="816"/>
      <c r="J72" s="817"/>
      <c r="K72" s="818"/>
    </row>
    <row r="73" spans="2:11" customFormat="1" x14ac:dyDescent="0.25">
      <c r="B73" s="1302"/>
      <c r="C73" s="834">
        <f>IF(dms_Model="CA",1,0)</f>
        <v>0</v>
      </c>
      <c r="D73" s="835" t="s">
        <v>1400</v>
      </c>
      <c r="E73" s="836" t="s">
        <v>1401</v>
      </c>
      <c r="F73" s="837"/>
      <c r="G73" s="837"/>
      <c r="H73" s="837"/>
      <c r="I73" s="837"/>
      <c r="J73" s="838"/>
      <c r="K73" s="839"/>
    </row>
    <row r="74" spans="2:11" customFormat="1" x14ac:dyDescent="0.25">
      <c r="B74" s="1303"/>
      <c r="C74" s="834">
        <f>IF(dms_Model="ARR",1,0)</f>
        <v>0</v>
      </c>
      <c r="D74" s="835" t="s">
        <v>1402</v>
      </c>
      <c r="E74" s="836"/>
      <c r="F74" s="837"/>
      <c r="G74" s="837"/>
      <c r="H74" s="837"/>
      <c r="I74" s="837"/>
      <c r="J74" s="838"/>
      <c r="K74" s="839"/>
    </row>
    <row r="75" spans="2:11" customFormat="1" x14ac:dyDescent="0.25">
      <c r="B75" s="840" t="s">
        <v>1403</v>
      </c>
      <c r="C75" s="841" t="str">
        <f>IF(SUM(dms_SingleYear_Model)=1,"yes","no")</f>
        <v>yes</v>
      </c>
      <c r="D75" s="836" t="s">
        <v>1404</v>
      </c>
      <c r="E75" s="836" t="s">
        <v>1405</v>
      </c>
      <c r="F75" s="807"/>
      <c r="G75" s="807"/>
      <c r="H75" s="807"/>
      <c r="I75" s="837"/>
      <c r="J75" s="838"/>
      <c r="K75" s="839"/>
    </row>
    <row r="76" spans="2:11" customFormat="1" x14ac:dyDescent="0.25">
      <c r="B76" s="842" t="s">
        <v>1406</v>
      </c>
      <c r="C76" s="843">
        <f>IF(AND(dms_SingleYearModel="yes",dms_MultiYear_Flag=0),CRY,0)</f>
        <v>0</v>
      </c>
      <c r="D76" s="828" t="s">
        <v>1407</v>
      </c>
      <c r="E76" s="829" t="s">
        <v>1408</v>
      </c>
      <c r="F76" s="844"/>
      <c r="G76" s="844"/>
      <c r="H76" s="844"/>
      <c r="I76" s="844"/>
      <c r="J76" s="844"/>
      <c r="K76" s="845"/>
    </row>
    <row r="77" spans="2:11" customFormat="1" x14ac:dyDescent="0.25">
      <c r="B77" s="812" t="s">
        <v>1409</v>
      </c>
      <c r="C77" s="805"/>
      <c r="D77" s="823"/>
      <c r="E77" s="824"/>
      <c r="F77" s="816"/>
      <c r="G77" s="816"/>
      <c r="H77" s="816"/>
      <c r="I77" s="816"/>
      <c r="J77" s="816"/>
      <c r="K77" s="825"/>
    </row>
    <row r="78" spans="2:11" customFormat="1" x14ac:dyDescent="0.25">
      <c r="B78" s="792"/>
      <c r="C78" s="805"/>
      <c r="D78" s="823"/>
      <c r="E78" s="824"/>
      <c r="F78" s="816"/>
      <c r="G78" s="816"/>
      <c r="H78" s="816"/>
      <c r="I78" s="816"/>
      <c r="J78" s="816"/>
      <c r="K78" s="825"/>
    </row>
    <row r="79" spans="2:11" customFormat="1" x14ac:dyDescent="0.25">
      <c r="B79" s="792" t="s">
        <v>1410</v>
      </c>
      <c r="C79" s="805" t="str">
        <f>IF(dms_Model_Span&gt;1,"yes","no")</f>
        <v>no</v>
      </c>
      <c r="D79" s="823"/>
      <c r="E79" s="824"/>
      <c r="F79" s="816"/>
      <c r="G79" s="816"/>
      <c r="H79" s="816"/>
      <c r="I79" s="816"/>
      <c r="J79" s="816"/>
      <c r="K79" s="825"/>
    </row>
    <row r="80" spans="2:11" customFormat="1" x14ac:dyDescent="0.25">
      <c r="B80" s="792" t="s">
        <v>1411</v>
      </c>
      <c r="C80" s="846">
        <f>IF(dms_Model_Span&gt;1,dms_Reset_final_year,0)</f>
        <v>0</v>
      </c>
      <c r="D80" s="823" t="s">
        <v>1412</v>
      </c>
      <c r="E80" s="824" t="s">
        <v>1413</v>
      </c>
      <c r="F80" s="816"/>
      <c r="G80" s="816"/>
      <c r="H80" s="816"/>
      <c r="I80" s="816"/>
      <c r="J80" s="816"/>
      <c r="K80" s="825"/>
    </row>
    <row r="81" spans="2:12" customFormat="1" x14ac:dyDescent="0.25">
      <c r="B81" s="792"/>
      <c r="C81" s="805"/>
      <c r="D81" s="823"/>
      <c r="E81" s="824"/>
      <c r="F81" s="816"/>
      <c r="G81" s="816"/>
      <c r="H81" s="816"/>
      <c r="I81" s="816"/>
      <c r="J81" s="816"/>
      <c r="K81" s="825"/>
    </row>
    <row r="82" spans="2:12" customFormat="1" x14ac:dyDescent="0.25">
      <c r="B82" s="792" t="s">
        <v>1414</v>
      </c>
      <c r="C82" s="805" t="str">
        <f>IF(dms_MultiYear_Flag=1,"yes","no")</f>
        <v>yes</v>
      </c>
      <c r="D82" s="823" t="s">
        <v>1415</v>
      </c>
      <c r="E82" s="824"/>
      <c r="F82" s="816"/>
      <c r="G82" s="816"/>
      <c r="H82" s="816"/>
      <c r="I82" s="816"/>
      <c r="J82" s="816"/>
      <c r="K82" s="825"/>
    </row>
    <row r="83" spans="2:12" customFormat="1" x14ac:dyDescent="0.25">
      <c r="B83" s="826" t="s">
        <v>1416</v>
      </c>
      <c r="C83" s="847" t="str">
        <f>IF(dms_MultiYear_Flag=1,C50,0)</f>
        <v>2024-25</v>
      </c>
      <c r="D83" s="848"/>
      <c r="E83" s="849"/>
      <c r="F83" s="830"/>
      <c r="G83" s="830"/>
      <c r="H83" s="830"/>
      <c r="I83" s="830"/>
      <c r="J83" s="830"/>
      <c r="K83" s="831"/>
    </row>
    <row r="84" spans="2:12" customFormat="1" ht="15.75" thickBot="1" x14ac:dyDescent="0.3">
      <c r="B84" s="792"/>
      <c r="C84" s="805"/>
      <c r="D84" s="823"/>
      <c r="E84" s="824"/>
      <c r="F84" s="816"/>
      <c r="G84" s="816"/>
      <c r="H84" s="816"/>
      <c r="I84" s="816"/>
      <c r="J84" s="816"/>
      <c r="K84" s="825"/>
    </row>
    <row r="85" spans="2:12" customFormat="1" ht="28.5" customHeight="1" thickBot="1" x14ac:dyDescent="0.3">
      <c r="B85" s="731" t="s">
        <v>1417</v>
      </c>
      <c r="C85" s="732"/>
      <c r="D85" s="732"/>
      <c r="E85" s="732"/>
      <c r="F85" s="810"/>
      <c r="G85" s="810"/>
      <c r="H85" s="810"/>
      <c r="I85" s="810"/>
      <c r="J85" s="810"/>
      <c r="K85" s="811"/>
    </row>
    <row r="86" spans="2:12" s="23" customFormat="1" ht="24.75" customHeight="1" thickBot="1" x14ac:dyDescent="0.3">
      <c r="B86" s="850" t="s">
        <v>1418</v>
      </c>
      <c r="C86" s="683" t="str">
        <f>IFERROR(IF(dms_Segment="Transmission",dms_Cal_Year_B4_CRY,CRY),"CRY not present")</f>
        <v>2005</v>
      </c>
      <c r="D86" s="709" t="s">
        <v>1419</v>
      </c>
      <c r="E86" s="727" t="s">
        <v>1420</v>
      </c>
      <c r="F86" s="728"/>
      <c r="G86" s="728"/>
      <c r="H86" s="728"/>
      <c r="I86" s="728"/>
      <c r="J86" s="729"/>
      <c r="K86" s="730"/>
    </row>
    <row r="87" spans="2:12" customFormat="1" ht="27" customHeight="1" thickBot="1" x14ac:dyDescent="0.3">
      <c r="B87" s="731" t="s">
        <v>1421</v>
      </c>
      <c r="C87" s="732"/>
      <c r="D87" s="732"/>
      <c r="E87" s="732"/>
      <c r="F87" s="810"/>
      <c r="G87" s="810"/>
      <c r="H87" s="810"/>
      <c r="I87" s="810"/>
      <c r="J87" s="810"/>
      <c r="K87" s="811"/>
    </row>
    <row r="88" spans="2:12" customFormat="1" x14ac:dyDescent="0.25">
      <c r="B88" s="851" t="s">
        <v>1422</v>
      </c>
      <c r="C88" s="852"/>
      <c r="D88" s="853"/>
      <c r="E88" s="689" t="s">
        <v>1423</v>
      </c>
      <c r="F88" s="854"/>
      <c r="G88" s="854"/>
      <c r="H88" s="854"/>
      <c r="I88" s="854"/>
      <c r="J88" s="854"/>
      <c r="K88" s="855"/>
    </row>
    <row r="89" spans="2:12" customFormat="1" x14ac:dyDescent="0.25">
      <c r="B89" s="851"/>
      <c r="C89" s="852" t="str">
        <f>IF(dms_Model&lt;&gt;"CA","not a CA","Is a CA")</f>
        <v>not a CA</v>
      </c>
      <c r="D89" s="853"/>
      <c r="E89" s="856" t="s">
        <v>1424</v>
      </c>
      <c r="F89" s="854"/>
      <c r="G89" s="854"/>
      <c r="H89" s="854"/>
      <c r="I89" s="854"/>
      <c r="J89" s="854"/>
      <c r="K89" s="855"/>
    </row>
    <row r="90" spans="2:12" customFormat="1" x14ac:dyDescent="0.25">
      <c r="B90" s="857" t="s">
        <v>1425</v>
      </c>
      <c r="C90" s="852" t="str">
        <f>IFERROR(IF(INDEX(dms_060301_Avg_Duration_Sustained_Int_Values,1,1)&lt;&gt;"","yes","no"),"no")</f>
        <v>no</v>
      </c>
      <c r="D90" s="853" t="s">
        <v>1426</v>
      </c>
      <c r="E90" s="858" t="s">
        <v>1427</v>
      </c>
      <c r="F90" s="854"/>
      <c r="G90" s="854"/>
      <c r="H90" s="854"/>
      <c r="I90" s="854"/>
      <c r="J90" s="854"/>
      <c r="K90" s="855"/>
    </row>
    <row r="91" spans="2:12" customFormat="1" x14ac:dyDescent="0.25">
      <c r="B91" s="857"/>
      <c r="C91" s="859" t="str">
        <f>IF(AND(dms_Model="CA",(dms_060301_checkvalue="no")),"error - NR not present","no errors")</f>
        <v>no errors</v>
      </c>
      <c r="D91" s="853"/>
      <c r="E91" s="858" t="s">
        <v>1428</v>
      </c>
      <c r="F91" s="854"/>
      <c r="G91" s="854"/>
      <c r="H91" s="854"/>
      <c r="I91" s="854"/>
      <c r="J91" s="854"/>
      <c r="K91" s="855"/>
    </row>
    <row r="92" spans="2:12" customFormat="1" x14ac:dyDescent="0.25">
      <c r="B92" s="860" t="s">
        <v>1429</v>
      </c>
      <c r="C92" s="852" t="str">
        <f>IFERROR(IF(dms_Model="CA",LOOKUP(2,1/(dms_060301_Avg_Duration_Sustained_Int_Values&lt;&gt;""),(ROW(dms_060301_Avg_Duration_Sustained_Int_Values))),"not a CA"),"6.3 not present")</f>
        <v>not a CA</v>
      </c>
      <c r="D92" s="853" t="s">
        <v>1430</v>
      </c>
      <c r="E92" s="858" t="s">
        <v>1431</v>
      </c>
      <c r="F92" s="854"/>
      <c r="G92" s="854"/>
      <c r="H92" s="854"/>
      <c r="I92" s="854"/>
      <c r="J92" s="854"/>
      <c r="K92" s="855"/>
    </row>
    <row r="93" spans="2:12" customFormat="1" x14ac:dyDescent="0.25">
      <c r="B93" s="861" t="s">
        <v>1432</v>
      </c>
      <c r="C93" s="862" t="str">
        <f>IFERROR(IF(dms_Model="CA",(dms_060301_LastRow-15),"not a CA"),"error")</f>
        <v>not a CA</v>
      </c>
      <c r="D93" s="863" t="s">
        <v>1433</v>
      </c>
      <c r="E93" s="864" t="s">
        <v>1434</v>
      </c>
      <c r="F93" s="865"/>
      <c r="G93" s="865"/>
      <c r="H93" s="865"/>
      <c r="I93" s="865"/>
      <c r="J93" s="865"/>
      <c r="K93" s="866"/>
      <c r="L93" s="37"/>
    </row>
    <row r="94" spans="2:12" ht="15.75" thickBot="1" x14ac:dyDescent="0.3">
      <c r="B94" s="867" t="s">
        <v>1435</v>
      </c>
      <c r="C94" s="868">
        <v>5</v>
      </c>
      <c r="D94" s="869" t="s">
        <v>1436</v>
      </c>
      <c r="E94" s="858" t="s">
        <v>1437</v>
      </c>
      <c r="F94" s="870"/>
      <c r="G94" s="870"/>
      <c r="H94" s="870"/>
      <c r="I94" s="870"/>
      <c r="J94" s="870"/>
      <c r="K94" s="871"/>
    </row>
    <row r="95" spans="2:12" customFormat="1" ht="21" customHeight="1" thickBot="1" x14ac:dyDescent="0.3">
      <c r="B95" s="731" t="s">
        <v>1438</v>
      </c>
      <c r="C95" s="732"/>
      <c r="D95" s="732"/>
      <c r="E95" s="732"/>
      <c r="F95" s="810"/>
      <c r="G95" s="810"/>
      <c r="H95" s="810"/>
      <c r="I95" s="810"/>
      <c r="J95" s="810"/>
      <c r="K95" s="811"/>
    </row>
    <row r="96" spans="2:12" ht="25.5" x14ac:dyDescent="0.25">
      <c r="B96" s="851" t="s">
        <v>1439</v>
      </c>
      <c r="C96" s="872" t="s">
        <v>1440</v>
      </c>
      <c r="D96" s="873"/>
      <c r="E96" s="874" t="s">
        <v>1441</v>
      </c>
      <c r="F96" s="875"/>
      <c r="G96" s="875"/>
      <c r="H96" s="870"/>
      <c r="I96" s="870"/>
      <c r="J96" s="870"/>
      <c r="K96" s="871"/>
    </row>
    <row r="97" spans="2:12" x14ac:dyDescent="0.25">
      <c r="B97" s="860" t="s">
        <v>1442</v>
      </c>
      <c r="C97" s="872" t="str">
        <f>IFERROR(IF(dms_LeapYear,"yes"),"no")</f>
        <v>no</v>
      </c>
      <c r="D97" s="873"/>
      <c r="E97" s="876"/>
      <c r="F97" s="875"/>
      <c r="G97" s="875"/>
      <c r="H97" s="870"/>
      <c r="I97" s="870"/>
      <c r="J97" s="870"/>
      <c r="K97" s="871"/>
    </row>
    <row r="98" spans="2:12" x14ac:dyDescent="0.25">
      <c r="B98" s="877" t="s">
        <v>1443</v>
      </c>
      <c r="C98" s="878" t="str">
        <f xml:space="preserve">
IFERROR(IF(MONTH(DATE(YEAR(dms_LeapYear),2,29))=2,"is a leap year","not a leap year"),
"dms_LeapYear not present")</f>
        <v>dms_LeapYear not present</v>
      </c>
      <c r="D98" s="869" t="s">
        <v>1444</v>
      </c>
      <c r="E98" s="869" t="s">
        <v>1445</v>
      </c>
      <c r="F98" s="870"/>
      <c r="G98" s="870"/>
      <c r="H98" s="870"/>
      <c r="I98" s="870"/>
      <c r="J98" s="870"/>
      <c r="K98" s="871"/>
    </row>
    <row r="99" spans="2:12" x14ac:dyDescent="0.25">
      <c r="B99" s="877" t="s">
        <v>1446</v>
      </c>
      <c r="C99" s="879">
        <f>IF(dms_LeapYear_Result="is a leap year",1827,1826)</f>
        <v>1826</v>
      </c>
      <c r="D99" s="869" t="s">
        <v>1447</v>
      </c>
      <c r="E99" s="880" t="s">
        <v>1448</v>
      </c>
      <c r="F99" s="870"/>
      <c r="G99" s="870"/>
      <c r="H99" s="679" t="s">
        <v>1449</v>
      </c>
      <c r="I99" s="870"/>
      <c r="J99" s="870"/>
      <c r="K99" s="871"/>
    </row>
    <row r="100" spans="2:12" x14ac:dyDescent="0.25">
      <c r="B100" s="877" t="s">
        <v>1450</v>
      </c>
      <c r="C100" s="879">
        <f>IF(dms_LeapYear_Result="is a leap year",366,365)</f>
        <v>365</v>
      </c>
      <c r="D100" s="869" t="s">
        <v>1451</v>
      </c>
      <c r="E100" s="880" t="s">
        <v>1452</v>
      </c>
      <c r="F100" s="870"/>
      <c r="G100" s="870"/>
      <c r="H100" s="679" t="s">
        <v>1453</v>
      </c>
      <c r="I100" s="870"/>
      <c r="J100" s="870"/>
      <c r="K100" s="871"/>
    </row>
    <row r="101" spans="2:12" ht="15.75" thickBot="1" x14ac:dyDescent="0.3">
      <c r="B101" s="881" t="s">
        <v>1454</v>
      </c>
      <c r="C101" s="882" t="str">
        <f>IF(dms_Model="ARR",dms_060701_ARR_MaxRows,IF(dms_Model="Reset",dms_060701_Reset_MaxRows,"not a relevant RIN type"))</f>
        <v>not a relevant RIN type</v>
      </c>
      <c r="D101" s="883" t="s">
        <v>1455</v>
      </c>
      <c r="E101" s="884" t="s">
        <v>1456</v>
      </c>
      <c r="F101" s="885"/>
      <c r="G101" s="885"/>
      <c r="H101" s="885"/>
      <c r="I101" s="885"/>
      <c r="J101" s="885"/>
      <c r="K101" s="886"/>
    </row>
    <row r="102" spans="2:12" ht="24" customHeight="1" x14ac:dyDescent="0.25">
      <c r="B102" s="887" t="s">
        <v>1457</v>
      </c>
      <c r="C102" s="888" t="str">
        <f>IF(dms_FifthFeeder_flag_NSP="NO","This NSP has only 4 feeder categories","This NSP has 5 feeder categories")</f>
        <v>This NSP has only 4 feeder categories</v>
      </c>
      <c r="D102" s="889"/>
      <c r="E102" s="890"/>
      <c r="F102" s="891"/>
      <c r="G102" s="891"/>
      <c r="H102" s="891"/>
      <c r="I102" s="891"/>
      <c r="J102" s="891"/>
      <c r="K102" s="892"/>
    </row>
    <row r="103" spans="2:12" x14ac:dyDescent="0.25">
      <c r="B103" s="860" t="s">
        <v>1458</v>
      </c>
      <c r="C103" s="893">
        <f>IF(dms_FifthFeeder_flag_NSP="NO",10,12)</f>
        <v>10</v>
      </c>
      <c r="D103" s="869" t="s">
        <v>1459</v>
      </c>
      <c r="E103" s="858" t="s">
        <v>1460</v>
      </c>
      <c r="F103" s="870"/>
      <c r="G103" s="870"/>
      <c r="H103" s="870"/>
      <c r="I103" s="870"/>
      <c r="J103" s="870"/>
      <c r="K103" s="871"/>
    </row>
    <row r="104" spans="2:12" x14ac:dyDescent="0.25">
      <c r="B104" s="861" t="s">
        <v>1461</v>
      </c>
      <c r="C104" s="894">
        <f>IF(dms_Model="ARR",15,9)</f>
        <v>9</v>
      </c>
      <c r="D104" s="895" t="s">
        <v>1462</v>
      </c>
      <c r="E104" s="896" t="s">
        <v>1463</v>
      </c>
      <c r="F104" s="897"/>
      <c r="G104" s="897"/>
      <c r="H104" s="897"/>
      <c r="I104" s="897"/>
      <c r="J104" s="897"/>
      <c r="K104" s="898"/>
    </row>
    <row r="105" spans="2:12" x14ac:dyDescent="0.25">
      <c r="B105" s="851" t="s">
        <v>1464</v>
      </c>
      <c r="C105" s="899"/>
      <c r="D105" s="900"/>
      <c r="E105" s="689" t="s">
        <v>1465</v>
      </c>
      <c r="F105" s="870"/>
      <c r="G105" s="870"/>
      <c r="H105" s="870"/>
      <c r="I105" s="870"/>
      <c r="J105" s="870"/>
      <c r="K105" s="871"/>
    </row>
    <row r="106" spans="2:12" x14ac:dyDescent="0.25">
      <c r="B106" s="860" t="s">
        <v>1466</v>
      </c>
      <c r="C106" s="899" t="s">
        <v>1467</v>
      </c>
      <c r="D106" s="869" t="s">
        <v>1168</v>
      </c>
      <c r="E106" s="856" t="s">
        <v>1468</v>
      </c>
      <c r="F106" s="870"/>
      <c r="G106" s="870"/>
      <c r="H106" s="870"/>
      <c r="I106" s="870"/>
      <c r="J106" s="870"/>
      <c r="K106" s="871"/>
    </row>
    <row r="107" spans="2:12" ht="15.75" thickBot="1" x14ac:dyDescent="0.3">
      <c r="B107" s="901" t="s">
        <v>1469</v>
      </c>
      <c r="C107" s="902">
        <f>DATEVALUE(dms_060701_StartDateTxt)</f>
        <v>38534</v>
      </c>
      <c r="D107" s="903" t="s">
        <v>1470</v>
      </c>
      <c r="E107" s="904" t="s">
        <v>1471</v>
      </c>
      <c r="F107" s="905"/>
      <c r="G107" s="905"/>
      <c r="H107" s="905"/>
      <c r="I107" s="905"/>
      <c r="J107" s="905"/>
      <c r="K107" s="906"/>
      <c r="L107" s="37"/>
    </row>
    <row r="108" spans="2:12" customFormat="1" ht="15.75" thickBot="1" x14ac:dyDescent="0.3">
      <c r="B108" s="731" t="s">
        <v>1472</v>
      </c>
      <c r="C108" s="732"/>
      <c r="D108" s="732"/>
      <c r="E108" s="732"/>
      <c r="F108" s="810"/>
      <c r="G108" s="810"/>
      <c r="H108" s="810"/>
      <c r="I108" s="810"/>
      <c r="J108" s="810"/>
      <c r="K108" s="811"/>
    </row>
    <row r="109" spans="2:12" ht="38.25" x14ac:dyDescent="0.25">
      <c r="B109" s="907" t="s">
        <v>1473</v>
      </c>
      <c r="C109" s="872" t="s">
        <v>1474</v>
      </c>
      <c r="D109" s="689"/>
      <c r="E109" s="689" t="s">
        <v>1475</v>
      </c>
      <c r="F109" s="908"/>
      <c r="G109" s="908"/>
      <c r="H109" s="908"/>
      <c r="I109" s="908"/>
      <c r="J109" s="908"/>
      <c r="K109" s="909"/>
      <c r="L109" s="37"/>
    </row>
    <row r="110" spans="2:12" x14ac:dyDescent="0.25">
      <c r="B110" s="851" t="s">
        <v>1476</v>
      </c>
      <c r="C110" s="910" t="str">
        <f>IFERROR(IF((ROW(dms_060801_StartCell)-1)=1,"yes","yes"),"no")</f>
        <v>no</v>
      </c>
      <c r="D110" s="911" t="s">
        <v>1477</v>
      </c>
      <c r="E110" s="858" t="s">
        <v>1478</v>
      </c>
      <c r="F110" s="870"/>
      <c r="G110" s="870"/>
      <c r="H110" s="870"/>
      <c r="I110" s="870"/>
      <c r="J110" s="870"/>
      <c r="K110" s="871"/>
      <c r="L110" s="37"/>
    </row>
    <row r="111" spans="2:12" x14ac:dyDescent="0.25">
      <c r="B111" s="860" t="s">
        <v>1479</v>
      </c>
      <c r="C111" s="899">
        <v>12</v>
      </c>
      <c r="D111" s="869" t="s">
        <v>1480</v>
      </c>
      <c r="E111" s="858" t="s">
        <v>1481</v>
      </c>
      <c r="F111" s="870"/>
      <c r="G111" s="870"/>
      <c r="H111" s="870"/>
      <c r="I111" s="870"/>
      <c r="J111" s="870"/>
      <c r="K111" s="871"/>
    </row>
    <row r="112" spans="2:12" x14ac:dyDescent="0.25">
      <c r="B112" s="860" t="s">
        <v>1482</v>
      </c>
      <c r="C112" s="910" t="str">
        <f>IFERROR(IF(dms_060801_StartCell&lt;&gt;"",IF(dms_Model="ARR",(LOOKUP(2,1/(dms_060801_01_Values&lt;&gt;""),(ROW(dms_060801_01_Values)))),"not an ARR"),0),"0")</f>
        <v>0</v>
      </c>
      <c r="D112" s="869" t="s">
        <v>1483</v>
      </c>
      <c r="E112" s="880" t="s">
        <v>1484</v>
      </c>
      <c r="F112" s="870"/>
      <c r="G112" s="870"/>
      <c r="H112" s="870"/>
      <c r="I112" s="870"/>
      <c r="J112" s="870"/>
      <c r="K112" s="871"/>
    </row>
    <row r="113" spans="2:90" ht="15.75" thickBot="1" x14ac:dyDescent="0.3">
      <c r="B113" s="901" t="s">
        <v>1485</v>
      </c>
      <c r="C113" s="912" t="str">
        <f>IFERROR(IF(dms_Model="ARR",(MAX(0,dms_0608_LastRow-dms_0608_OffsetRows)),"not an ARR"),"0")</f>
        <v>not an ARR</v>
      </c>
      <c r="D113" s="903" t="s">
        <v>1486</v>
      </c>
      <c r="E113" s="913" t="s">
        <v>1487</v>
      </c>
      <c r="F113" s="914"/>
      <c r="G113" s="905"/>
      <c r="H113" s="905"/>
      <c r="I113" s="905"/>
      <c r="J113" s="905"/>
      <c r="K113" s="906"/>
    </row>
    <row r="114" spans="2:90" customFormat="1" ht="15.75" thickBot="1" x14ac:dyDescent="0.3">
      <c r="B114" s="731" t="s">
        <v>1488</v>
      </c>
      <c r="C114" s="732"/>
      <c r="D114" s="732"/>
      <c r="E114" s="732"/>
      <c r="F114" s="810"/>
      <c r="G114" s="810"/>
      <c r="H114" s="810"/>
      <c r="I114" s="810"/>
      <c r="J114" s="810"/>
      <c r="K114" s="811"/>
    </row>
    <row r="115" spans="2:90" x14ac:dyDescent="0.25">
      <c r="B115" s="851" t="s">
        <v>1489</v>
      </c>
      <c r="C115" s="915"/>
      <c r="D115" s="869"/>
      <c r="E115" s="858"/>
      <c r="F115" s="916"/>
      <c r="G115" s="870"/>
      <c r="H115" s="870"/>
      <c r="I115" s="870"/>
      <c r="J115" s="870"/>
      <c r="K115" s="871"/>
    </row>
    <row r="116" spans="2:90" x14ac:dyDescent="0.25">
      <c r="B116" s="860" t="s">
        <v>1490</v>
      </c>
      <c r="C116" s="899" t="s">
        <v>1491</v>
      </c>
      <c r="D116" s="869" t="s">
        <v>1492</v>
      </c>
      <c r="E116" s="917" t="s">
        <v>1493</v>
      </c>
      <c r="F116" s="870"/>
      <c r="G116" s="870"/>
      <c r="H116" s="870"/>
      <c r="I116" s="870"/>
      <c r="J116" s="870"/>
      <c r="K116" s="871"/>
    </row>
    <row r="117" spans="2:90" ht="15.75" thickBot="1" x14ac:dyDescent="0.3">
      <c r="B117" s="918"/>
      <c r="C117" s="919"/>
      <c r="D117" s="920"/>
      <c r="E117" s="921"/>
      <c r="F117" s="922"/>
      <c r="G117" s="922"/>
      <c r="H117" s="922"/>
      <c r="I117" s="922"/>
      <c r="J117" s="922"/>
      <c r="K117" s="923"/>
    </row>
    <row r="118" spans="2:90" customFormat="1" ht="15.75" thickBot="1" x14ac:dyDescent="0.3">
      <c r="B118" s="731" t="s">
        <v>1494</v>
      </c>
      <c r="C118" s="732"/>
      <c r="D118" s="732"/>
      <c r="E118" s="732"/>
      <c r="F118" s="810"/>
      <c r="G118" s="810"/>
      <c r="H118" s="810"/>
      <c r="I118" s="810"/>
      <c r="J118" s="810"/>
      <c r="K118" s="811"/>
    </row>
    <row r="119" spans="2:90" customFormat="1" ht="14.25" customHeight="1" x14ac:dyDescent="0.25">
      <c r="B119" s="924" t="s">
        <v>1495</v>
      </c>
      <c r="C119" s="925" t="s">
        <v>754</v>
      </c>
      <c r="D119" s="926" t="s">
        <v>1496</v>
      </c>
      <c r="E119" s="927" t="s">
        <v>1497</v>
      </c>
      <c r="F119" s="928"/>
      <c r="G119" s="928"/>
      <c r="H119" s="928"/>
      <c r="I119" s="928"/>
      <c r="J119" s="928"/>
      <c r="K119" s="929"/>
    </row>
    <row r="120" spans="2:90" customFormat="1" ht="15" customHeight="1" x14ac:dyDescent="0.25">
      <c r="B120" s="930" t="s">
        <v>1498</v>
      </c>
      <c r="C120" s="669" t="s">
        <v>754</v>
      </c>
      <c r="D120" s="670" t="s">
        <v>1499</v>
      </c>
      <c r="E120" s="670"/>
      <c r="F120" s="931"/>
      <c r="G120" s="931"/>
      <c r="H120" s="931"/>
      <c r="I120" s="931"/>
      <c r="J120" s="931"/>
      <c r="K120" s="932"/>
      <c r="M120" s="20"/>
      <c r="N120" s="20"/>
      <c r="O120" s="20"/>
      <c r="P120" s="20"/>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c r="AW120" s="20"/>
      <c r="AX120" s="20"/>
      <c r="AY120" s="20"/>
      <c r="AZ120" s="20"/>
      <c r="BA120" s="20"/>
      <c r="BB120" s="20"/>
      <c r="BC120" s="20"/>
      <c r="BD120" s="20"/>
      <c r="BE120" s="20"/>
      <c r="BF120" s="20"/>
      <c r="BG120" s="20"/>
      <c r="BH120" s="20"/>
      <c r="BI120" s="20"/>
      <c r="BJ120" s="20"/>
      <c r="BK120" s="20"/>
      <c r="BL120" s="20"/>
      <c r="BM120" s="20"/>
      <c r="BN120" s="20"/>
      <c r="BO120" s="20"/>
      <c r="BP120" s="20"/>
      <c r="BQ120" s="20"/>
      <c r="BR120" s="20"/>
      <c r="BS120" s="20"/>
      <c r="BT120" s="20"/>
      <c r="BU120" s="20"/>
      <c r="BV120" s="20"/>
      <c r="BW120" s="20"/>
      <c r="BX120" s="20"/>
      <c r="BY120" s="20"/>
      <c r="BZ120" s="20"/>
      <c r="CA120" s="20"/>
      <c r="CB120" s="20"/>
      <c r="CC120" s="20"/>
      <c r="CD120" s="20"/>
      <c r="CE120" s="20"/>
      <c r="CF120" s="20"/>
      <c r="CG120" s="20"/>
      <c r="CH120" s="20"/>
      <c r="CI120" s="20"/>
      <c r="CJ120" s="20"/>
      <c r="CK120" s="20"/>
      <c r="CL120" s="20"/>
    </row>
    <row r="121" spans="2:90" customFormat="1" ht="15" customHeight="1" x14ac:dyDescent="0.25">
      <c r="B121" s="933" t="s">
        <v>1500</v>
      </c>
      <c r="C121" s="682" t="s">
        <v>754</v>
      </c>
      <c r="D121" s="677" t="s">
        <v>1501</v>
      </c>
      <c r="E121" s="677"/>
      <c r="F121" s="688"/>
      <c r="G121" s="688"/>
      <c r="H121" s="688"/>
      <c r="I121" s="688"/>
      <c r="J121" s="688"/>
      <c r="K121" s="934"/>
      <c r="M121" s="20"/>
      <c r="N121" s="20"/>
      <c r="O121" s="20"/>
      <c r="P121" s="20"/>
      <c r="Q121" s="20"/>
      <c r="R121" s="20"/>
      <c r="S121" s="20"/>
      <c r="T121" s="20"/>
      <c r="U121" s="20"/>
      <c r="V121" s="20"/>
      <c r="W121" s="20"/>
      <c r="X121" s="20"/>
      <c r="Y121" s="20"/>
      <c r="Z121" s="20"/>
      <c r="AA121" s="20"/>
      <c r="AB121" s="20"/>
      <c r="AC121" s="20"/>
      <c r="AD121" s="20"/>
      <c r="AE121" s="20"/>
      <c r="AF121" s="20"/>
      <c r="AG121" s="20"/>
      <c r="AH121" s="20"/>
      <c r="AI121" s="20"/>
      <c r="AJ121" s="20"/>
      <c r="AK121" s="20"/>
      <c r="AL121" s="20"/>
      <c r="AM121" s="20"/>
      <c r="AN121" s="20"/>
      <c r="AO121" s="20"/>
      <c r="AP121" s="20"/>
      <c r="AQ121" s="20"/>
      <c r="AR121" s="20"/>
      <c r="AS121" s="20"/>
      <c r="AT121" s="20"/>
      <c r="AU121" s="20"/>
      <c r="AV121" s="20"/>
      <c r="AW121" s="20"/>
      <c r="AX121" s="20"/>
      <c r="AY121" s="20"/>
      <c r="AZ121" s="20"/>
      <c r="BA121" s="20"/>
      <c r="BB121" s="20"/>
      <c r="BC121" s="20"/>
      <c r="BD121" s="20"/>
      <c r="BE121" s="20"/>
      <c r="BF121" s="20"/>
      <c r="BG121" s="20"/>
      <c r="BH121" s="20"/>
      <c r="BI121" s="20"/>
      <c r="BJ121" s="20"/>
      <c r="BK121" s="20"/>
      <c r="BL121" s="20"/>
      <c r="BM121" s="20"/>
      <c r="BN121" s="20"/>
      <c r="BO121" s="20"/>
      <c r="BP121" s="20"/>
      <c r="BQ121" s="20"/>
      <c r="BR121" s="20"/>
      <c r="BS121" s="20"/>
      <c r="BT121" s="20"/>
      <c r="BU121" s="20"/>
      <c r="BV121" s="20"/>
      <c r="BW121" s="20"/>
      <c r="BX121" s="20"/>
      <c r="BY121" s="20"/>
      <c r="BZ121" s="20"/>
      <c r="CA121" s="20"/>
      <c r="CB121" s="20"/>
      <c r="CC121" s="20"/>
      <c r="CD121" s="20"/>
      <c r="CE121" s="20"/>
      <c r="CF121" s="20"/>
      <c r="CG121" s="20"/>
      <c r="CH121" s="20"/>
      <c r="CI121" s="20"/>
      <c r="CJ121" s="20"/>
      <c r="CK121" s="20"/>
      <c r="CL121" s="20"/>
    </row>
    <row r="122" spans="2:90" customFormat="1" ht="15" customHeight="1" x14ac:dyDescent="0.25">
      <c r="B122" s="933" t="s">
        <v>1502</v>
      </c>
      <c r="C122" s="682" t="s">
        <v>754</v>
      </c>
      <c r="D122" s="677" t="s">
        <v>1503</v>
      </c>
      <c r="E122" s="677"/>
      <c r="F122" s="688"/>
      <c r="G122" s="688"/>
      <c r="H122" s="688"/>
      <c r="I122" s="688"/>
      <c r="J122" s="688"/>
      <c r="K122" s="934"/>
      <c r="M122" s="20"/>
      <c r="N122" s="20"/>
      <c r="O122" s="20"/>
      <c r="P122" s="20"/>
      <c r="Q122" s="20"/>
      <c r="R122" s="20"/>
      <c r="S122" s="20"/>
      <c r="T122" s="20"/>
      <c r="U122" s="20"/>
      <c r="V122" s="20"/>
      <c r="W122" s="20"/>
      <c r="X122" s="20"/>
      <c r="Y122" s="20"/>
      <c r="Z122" s="20"/>
      <c r="AA122" s="20"/>
      <c r="AB122" s="20"/>
      <c r="AC122" s="20"/>
      <c r="AD122" s="20"/>
      <c r="AE122" s="20"/>
      <c r="AF122" s="20"/>
      <c r="AG122" s="20"/>
      <c r="AH122" s="20"/>
      <c r="AI122" s="20"/>
      <c r="AJ122" s="20"/>
      <c r="AK122" s="20"/>
      <c r="AL122" s="20"/>
      <c r="AM122" s="20"/>
      <c r="AN122" s="20"/>
      <c r="AO122" s="20"/>
      <c r="AP122" s="20"/>
      <c r="AQ122" s="20"/>
      <c r="AR122" s="20"/>
      <c r="AS122" s="20"/>
      <c r="AT122" s="20"/>
      <c r="AU122" s="20"/>
      <c r="AV122" s="20"/>
      <c r="AW122" s="20"/>
      <c r="AX122" s="20"/>
      <c r="AY122" s="20"/>
      <c r="AZ122" s="20"/>
      <c r="BA122" s="20"/>
      <c r="BB122" s="20"/>
      <c r="BC122" s="20"/>
      <c r="BD122" s="20"/>
      <c r="BE122" s="20"/>
      <c r="BF122" s="20"/>
      <c r="BG122" s="20"/>
      <c r="BH122" s="20"/>
      <c r="BI122" s="20"/>
      <c r="BJ122" s="20"/>
      <c r="BK122" s="20"/>
      <c r="BL122" s="20"/>
      <c r="BM122" s="20"/>
      <c r="BN122" s="20"/>
      <c r="BO122" s="20"/>
      <c r="BP122" s="20"/>
      <c r="BQ122" s="20"/>
      <c r="BR122" s="20"/>
      <c r="BS122" s="20"/>
      <c r="BT122" s="20"/>
      <c r="BU122" s="20"/>
      <c r="BV122" s="20"/>
      <c r="BW122" s="20"/>
      <c r="BX122" s="20"/>
      <c r="BY122" s="20"/>
      <c r="BZ122" s="20"/>
      <c r="CA122" s="20"/>
      <c r="CB122" s="20"/>
      <c r="CC122" s="20"/>
      <c r="CD122" s="20"/>
      <c r="CE122" s="20"/>
      <c r="CF122" s="20"/>
      <c r="CG122" s="20"/>
      <c r="CH122" s="20"/>
      <c r="CI122" s="20"/>
      <c r="CJ122" s="20"/>
      <c r="CK122" s="20"/>
      <c r="CL122" s="20"/>
    </row>
    <row r="123" spans="2:90" customFormat="1" ht="15" customHeight="1" x14ac:dyDescent="0.25">
      <c r="B123" s="935" t="s">
        <v>1504</v>
      </c>
      <c r="C123" s="936" t="s">
        <v>754</v>
      </c>
      <c r="D123" s="937" t="s">
        <v>1505</v>
      </c>
      <c r="E123" s="937"/>
      <c r="F123" s="938"/>
      <c r="G123" s="938"/>
      <c r="H123" s="938"/>
      <c r="I123" s="938"/>
      <c r="J123" s="938"/>
      <c r="K123" s="939"/>
      <c r="M123" s="20"/>
      <c r="N123" s="20"/>
      <c r="O123" s="20"/>
      <c r="P123" s="20"/>
      <c r="Q123" s="20"/>
      <c r="R123" s="20"/>
      <c r="S123" s="20"/>
      <c r="T123" s="20"/>
      <c r="U123" s="20"/>
      <c r="V123" s="20"/>
      <c r="W123" s="20"/>
      <c r="X123" s="20"/>
      <c r="Y123" s="20"/>
      <c r="Z123" s="20"/>
      <c r="AA123" s="20"/>
      <c r="AB123" s="20"/>
      <c r="AC123" s="20"/>
      <c r="AD123" s="20"/>
      <c r="AE123" s="20"/>
      <c r="AF123" s="20"/>
      <c r="AG123" s="20"/>
      <c r="AH123" s="20"/>
      <c r="AI123" s="20"/>
      <c r="AJ123" s="20"/>
      <c r="AK123" s="20"/>
      <c r="AL123" s="20"/>
      <c r="AM123" s="20"/>
      <c r="AN123" s="20"/>
      <c r="AO123" s="20"/>
      <c r="AP123" s="20"/>
      <c r="AQ123" s="20"/>
      <c r="AR123" s="20"/>
      <c r="AS123" s="20"/>
      <c r="AT123" s="20"/>
      <c r="AU123" s="20"/>
      <c r="AV123" s="20"/>
      <c r="AW123" s="20"/>
      <c r="AX123" s="20"/>
      <c r="AY123" s="20"/>
      <c r="AZ123" s="20"/>
      <c r="BA123" s="20"/>
      <c r="BB123" s="20"/>
      <c r="BC123" s="20"/>
      <c r="BD123" s="20"/>
      <c r="BE123" s="20"/>
      <c r="BF123" s="20"/>
      <c r="BG123" s="20"/>
      <c r="BH123" s="20"/>
      <c r="BI123" s="20"/>
      <c r="BJ123" s="20"/>
      <c r="BK123" s="20"/>
      <c r="BL123" s="20"/>
      <c r="BM123" s="20"/>
      <c r="BN123" s="20"/>
      <c r="BO123" s="20"/>
      <c r="BP123" s="20"/>
      <c r="BQ123" s="20"/>
      <c r="BR123" s="20"/>
      <c r="BS123" s="20"/>
      <c r="BT123" s="20"/>
      <c r="BU123" s="20"/>
      <c r="BV123" s="20"/>
      <c r="BW123" s="20"/>
      <c r="BX123" s="20"/>
      <c r="BY123" s="20"/>
      <c r="BZ123" s="20"/>
      <c r="CA123" s="20"/>
      <c r="CB123" s="20"/>
      <c r="CC123" s="20"/>
      <c r="CD123" s="20"/>
      <c r="CE123" s="20"/>
      <c r="CF123" s="20"/>
      <c r="CG123" s="20"/>
      <c r="CH123" s="20"/>
      <c r="CI123" s="20"/>
      <c r="CJ123" s="20"/>
      <c r="CK123" s="20"/>
      <c r="CL123" s="20"/>
    </row>
    <row r="124" spans="2:90" customFormat="1" ht="15.75" thickBot="1" x14ac:dyDescent="0.3">
      <c r="B124" s="940" t="s">
        <v>1506</v>
      </c>
      <c r="C124" s="941" t="s">
        <v>754</v>
      </c>
      <c r="D124" s="903" t="s">
        <v>1507</v>
      </c>
      <c r="E124" s="913" t="s">
        <v>1508</v>
      </c>
      <c r="F124" s="942"/>
      <c r="G124" s="942"/>
      <c r="H124" s="942"/>
      <c r="I124" s="942"/>
      <c r="J124" s="942"/>
      <c r="K124" s="943"/>
      <c r="M124" s="20"/>
      <c r="N124" s="20"/>
      <c r="O124" s="20"/>
      <c r="P124" s="20"/>
      <c r="Q124" s="20"/>
      <c r="R124" s="20"/>
      <c r="S124" s="20"/>
      <c r="T124" s="20"/>
      <c r="U124" s="20"/>
      <c r="V124" s="20"/>
      <c r="W124" s="20"/>
      <c r="X124" s="20"/>
      <c r="Y124" s="20"/>
      <c r="Z124" s="20"/>
      <c r="AA124" s="20"/>
      <c r="AB124" s="20"/>
      <c r="AC124" s="20"/>
      <c r="AD124" s="20"/>
      <c r="AE124" s="20"/>
      <c r="AF124" s="20"/>
      <c r="AG124" s="20"/>
      <c r="AH124" s="20"/>
      <c r="AI124" s="20"/>
      <c r="AJ124" s="20"/>
      <c r="AK124" s="20"/>
      <c r="AL124" s="20"/>
      <c r="AM124" s="20"/>
      <c r="AN124" s="20"/>
      <c r="AO124" s="20"/>
      <c r="AP124" s="20"/>
      <c r="AQ124" s="20"/>
      <c r="AR124" s="20"/>
      <c r="AS124" s="20"/>
      <c r="AT124" s="20"/>
      <c r="AU124" s="20"/>
      <c r="AV124" s="20"/>
      <c r="AW124" s="20"/>
      <c r="AX124" s="20"/>
      <c r="AY124" s="20"/>
      <c r="AZ124" s="20"/>
      <c r="BA124" s="20"/>
      <c r="BB124" s="20"/>
      <c r="BC124" s="20"/>
      <c r="BD124" s="20"/>
      <c r="BE124" s="20"/>
      <c r="BF124" s="20"/>
      <c r="BG124" s="20"/>
      <c r="BH124" s="20"/>
      <c r="BI124" s="20"/>
      <c r="BJ124" s="20"/>
      <c r="BK124" s="20"/>
      <c r="BL124" s="20"/>
      <c r="BM124" s="20"/>
      <c r="BN124" s="20"/>
      <c r="BO124" s="20"/>
      <c r="BP124" s="20"/>
      <c r="BQ124" s="20"/>
      <c r="BR124" s="20"/>
      <c r="BS124" s="20"/>
      <c r="BT124" s="20"/>
      <c r="BU124" s="20"/>
      <c r="BV124" s="20"/>
      <c r="BW124" s="20"/>
      <c r="BX124" s="20"/>
      <c r="BY124" s="20"/>
      <c r="BZ124" s="20"/>
      <c r="CA124" s="20"/>
      <c r="CB124" s="20"/>
      <c r="CC124" s="20"/>
      <c r="CD124" s="20"/>
      <c r="CE124" s="20"/>
      <c r="CF124" s="20"/>
      <c r="CG124" s="20"/>
      <c r="CH124" s="20"/>
      <c r="CI124" s="20"/>
      <c r="CJ124" s="20"/>
      <c r="CK124" s="20"/>
      <c r="CL124" s="20"/>
    </row>
    <row r="125" spans="2:90" customFormat="1" ht="15.75" thickBot="1" x14ac:dyDescent="0.3">
      <c r="B125" s="918"/>
      <c r="C125" s="919"/>
      <c r="D125" s="920"/>
      <c r="E125" s="921"/>
      <c r="F125" s="922"/>
      <c r="G125" s="922"/>
      <c r="H125" s="922"/>
      <c r="I125" s="922"/>
      <c r="J125" s="922"/>
      <c r="K125" s="923"/>
      <c r="M125" s="20"/>
      <c r="N125" s="20"/>
      <c r="O125" s="20"/>
      <c r="P125" s="20"/>
      <c r="Q125" s="20"/>
      <c r="R125" s="20"/>
      <c r="S125" s="20"/>
      <c r="T125" s="20"/>
      <c r="U125" s="20"/>
      <c r="V125" s="20"/>
      <c r="W125" s="20"/>
      <c r="X125" s="20"/>
      <c r="Y125" s="20"/>
      <c r="Z125" s="20"/>
      <c r="AA125" s="20"/>
      <c r="AB125" s="20"/>
      <c r="AC125" s="20"/>
      <c r="AD125" s="20"/>
      <c r="AE125" s="20"/>
      <c r="AF125" s="20"/>
      <c r="AG125" s="20"/>
      <c r="AH125" s="20"/>
      <c r="AI125" s="20"/>
      <c r="AJ125" s="20"/>
      <c r="AK125" s="20"/>
      <c r="AL125" s="20"/>
      <c r="AM125" s="20"/>
      <c r="AN125" s="20"/>
      <c r="AO125" s="20"/>
      <c r="AP125" s="20"/>
      <c r="AQ125" s="20"/>
      <c r="AR125" s="20"/>
      <c r="AS125" s="20"/>
      <c r="AT125" s="20"/>
      <c r="AU125" s="20"/>
      <c r="AV125" s="20"/>
      <c r="AW125" s="20"/>
      <c r="AX125" s="20"/>
      <c r="AY125" s="20"/>
      <c r="AZ125" s="20"/>
      <c r="BA125" s="20"/>
      <c r="BB125" s="20"/>
      <c r="BC125" s="20"/>
      <c r="BD125" s="20"/>
      <c r="BE125" s="20"/>
      <c r="BF125" s="20"/>
      <c r="BG125" s="20"/>
      <c r="BH125" s="20"/>
      <c r="BI125" s="20"/>
      <c r="BJ125" s="20"/>
      <c r="BK125" s="20"/>
      <c r="BL125" s="20"/>
      <c r="BM125" s="20"/>
      <c r="BN125" s="20"/>
      <c r="BO125" s="20"/>
      <c r="BP125" s="20"/>
      <c r="BQ125" s="20"/>
      <c r="BR125" s="20"/>
      <c r="BS125" s="20"/>
      <c r="BT125" s="20"/>
      <c r="BU125" s="20"/>
      <c r="BV125" s="20"/>
      <c r="BW125" s="20"/>
      <c r="BX125" s="20"/>
      <c r="BY125" s="20"/>
      <c r="BZ125" s="20"/>
      <c r="CA125" s="20"/>
      <c r="CB125" s="20"/>
      <c r="CC125" s="20"/>
      <c r="CD125" s="20"/>
      <c r="CE125" s="20"/>
      <c r="CF125" s="20"/>
      <c r="CG125" s="20"/>
      <c r="CH125" s="20"/>
      <c r="CI125" s="20"/>
      <c r="CJ125" s="20"/>
      <c r="CK125" s="20"/>
      <c r="CL125" s="20"/>
    </row>
    <row r="126" spans="2:90" customFormat="1" ht="15.75" thickBot="1" x14ac:dyDescent="0.3">
      <c r="B126" s="944" t="s">
        <v>1509</v>
      </c>
      <c r="C126" s="945"/>
      <c r="D126" s="945"/>
      <c r="E126" s="945"/>
      <c r="F126" s="946"/>
      <c r="G126" s="946"/>
      <c r="H126" s="946"/>
      <c r="I126" s="946"/>
      <c r="J126" s="946"/>
      <c r="K126" s="947"/>
    </row>
    <row r="127" spans="2:90" customFormat="1" ht="15.75" thickBot="1" x14ac:dyDescent="0.3">
      <c r="B127" s="948" t="s">
        <v>1510</v>
      </c>
      <c r="C127" s="949" t="s">
        <v>754</v>
      </c>
      <c r="D127" s="950" t="s">
        <v>1511</v>
      </c>
      <c r="E127" s="951" t="s">
        <v>1512</v>
      </c>
      <c r="F127" s="952"/>
      <c r="G127" s="952"/>
      <c r="H127" s="952"/>
      <c r="I127" s="952"/>
      <c r="J127" s="952"/>
      <c r="K127" s="953"/>
      <c r="M127" s="20"/>
      <c r="N127" s="20"/>
      <c r="O127" s="20"/>
      <c r="P127" s="20"/>
      <c r="Q127" s="20"/>
      <c r="R127" s="20"/>
      <c r="S127" s="20"/>
      <c r="T127" s="20"/>
      <c r="U127" s="20"/>
      <c r="V127" s="20"/>
      <c r="W127" s="20"/>
      <c r="X127" s="20"/>
      <c r="Y127" s="20"/>
      <c r="Z127" s="20"/>
      <c r="AA127" s="20"/>
      <c r="AB127" s="20"/>
      <c r="AC127" s="20"/>
      <c r="AD127" s="20"/>
      <c r="AE127" s="20"/>
      <c r="AF127" s="20"/>
      <c r="AG127" s="20"/>
      <c r="AH127" s="20"/>
      <c r="AI127" s="20"/>
      <c r="AJ127" s="20"/>
      <c r="AK127" s="20"/>
      <c r="AL127" s="20"/>
      <c r="AM127" s="20"/>
      <c r="AN127" s="20"/>
      <c r="AO127" s="20"/>
      <c r="AP127" s="20"/>
      <c r="AQ127" s="20"/>
      <c r="AR127" s="20"/>
      <c r="AS127" s="20"/>
      <c r="AT127" s="20"/>
      <c r="AU127" s="20"/>
      <c r="AV127" s="20"/>
      <c r="AW127" s="20"/>
      <c r="AX127" s="20"/>
      <c r="AY127" s="20"/>
      <c r="AZ127" s="20"/>
      <c r="BA127" s="20"/>
      <c r="BB127" s="20"/>
      <c r="BC127" s="20"/>
      <c r="BD127" s="20"/>
      <c r="BE127" s="20"/>
      <c r="BF127" s="20"/>
      <c r="BG127" s="20"/>
      <c r="BH127" s="20"/>
      <c r="BI127" s="20"/>
      <c r="BJ127" s="20"/>
      <c r="BK127" s="20"/>
      <c r="BL127" s="20"/>
      <c r="BM127" s="20"/>
      <c r="BN127" s="20"/>
      <c r="BO127" s="20"/>
      <c r="BP127" s="20"/>
      <c r="BQ127" s="20"/>
      <c r="BR127" s="20"/>
      <c r="BS127" s="20"/>
      <c r="BT127" s="20"/>
      <c r="BU127" s="20"/>
      <c r="BV127" s="20"/>
      <c r="BW127" s="20"/>
      <c r="BX127" s="20"/>
      <c r="BY127" s="20"/>
      <c r="BZ127" s="20"/>
      <c r="CA127" s="20"/>
      <c r="CB127" s="20"/>
      <c r="CC127" s="20"/>
      <c r="CD127" s="20"/>
      <c r="CE127" s="20"/>
      <c r="CF127" s="20"/>
      <c r="CG127" s="20"/>
      <c r="CH127" s="20"/>
      <c r="CI127" s="20"/>
      <c r="CJ127" s="20"/>
      <c r="CK127" s="20"/>
      <c r="CL127" s="20"/>
    </row>
    <row r="128" spans="2:90" customFormat="1" ht="15.75" thickBot="1" x14ac:dyDescent="0.3"/>
    <row r="129" spans="2:90" customFormat="1" ht="15.75" thickBot="1" x14ac:dyDescent="0.3">
      <c r="B129" s="944" t="s">
        <v>1513</v>
      </c>
      <c r="C129" s="945"/>
      <c r="D129" s="945"/>
      <c r="E129" s="945"/>
      <c r="F129" s="946"/>
      <c r="G129" s="946"/>
      <c r="H129" s="946"/>
      <c r="I129" s="946"/>
      <c r="J129" s="946"/>
      <c r="K129" s="947"/>
    </row>
    <row r="130" spans="2:90" customFormat="1" x14ac:dyDescent="0.25">
      <c r="B130" s="954" t="s">
        <v>1514</v>
      </c>
      <c r="C130" s="955" t="s">
        <v>754</v>
      </c>
      <c r="D130" s="677" t="s">
        <v>1515</v>
      </c>
      <c r="E130" s="956"/>
      <c r="F130" s="957"/>
      <c r="G130" s="957"/>
      <c r="H130" s="957"/>
      <c r="I130" s="957"/>
      <c r="J130" s="957"/>
      <c r="K130" s="958"/>
      <c r="M130" s="20"/>
      <c r="N130" s="20"/>
      <c r="O130" s="20"/>
      <c r="P130" s="20"/>
      <c r="Q130" s="20"/>
      <c r="R130" s="20"/>
      <c r="S130" s="20"/>
      <c r="T130" s="20"/>
      <c r="U130" s="20"/>
      <c r="V130" s="20"/>
      <c r="W130" s="20"/>
      <c r="X130" s="20"/>
      <c r="Y130" s="20"/>
      <c r="Z130" s="20"/>
      <c r="AA130" s="20"/>
      <c r="AB130" s="20"/>
      <c r="AC130" s="20"/>
      <c r="AD130" s="20"/>
      <c r="AE130" s="20"/>
      <c r="AF130" s="20"/>
      <c r="AG130" s="20"/>
      <c r="AH130" s="20"/>
      <c r="AI130" s="20"/>
      <c r="AJ130" s="20"/>
      <c r="AK130" s="20"/>
      <c r="AL130" s="20"/>
      <c r="AM130" s="20"/>
      <c r="AN130" s="20"/>
      <c r="AO130" s="20"/>
      <c r="AP130" s="20"/>
      <c r="AQ130" s="20"/>
      <c r="AR130" s="20"/>
      <c r="AS130" s="20"/>
      <c r="AT130" s="20"/>
      <c r="AU130" s="20"/>
      <c r="AV130" s="20"/>
      <c r="AW130" s="20"/>
      <c r="AX130" s="20"/>
      <c r="AY130" s="20"/>
      <c r="AZ130" s="20"/>
      <c r="BA130" s="20"/>
      <c r="BB130" s="20"/>
      <c r="BC130" s="20"/>
      <c r="BD130" s="20"/>
      <c r="BE130" s="20"/>
      <c r="BF130" s="20"/>
      <c r="BG130" s="20"/>
      <c r="BH130" s="20"/>
      <c r="BI130" s="20"/>
      <c r="BJ130" s="20"/>
      <c r="BK130" s="20"/>
      <c r="BL130" s="20"/>
      <c r="BM130" s="20"/>
      <c r="BN130" s="20"/>
      <c r="BO130" s="20"/>
      <c r="BP130" s="20"/>
      <c r="BQ130" s="20"/>
      <c r="BR130" s="20"/>
      <c r="BS130" s="20"/>
      <c r="BT130" s="20"/>
      <c r="BU130" s="20"/>
      <c r="BV130" s="20"/>
      <c r="BW130" s="20"/>
      <c r="BX130" s="20"/>
      <c r="BY130" s="20"/>
      <c r="BZ130" s="20"/>
      <c r="CA130" s="20"/>
      <c r="CB130" s="20"/>
      <c r="CC130" s="20"/>
      <c r="CD130" s="20"/>
      <c r="CE130" s="20"/>
      <c r="CF130" s="20"/>
      <c r="CG130" s="20"/>
      <c r="CH130" s="20"/>
      <c r="CI130" s="20"/>
      <c r="CJ130" s="20"/>
      <c r="CK130" s="20"/>
      <c r="CL130" s="20"/>
    </row>
    <row r="131" spans="2:90" customFormat="1" x14ac:dyDescent="0.25"/>
    <row r="132" spans="2:90" customFormat="1" ht="15.75" thickBot="1" x14ac:dyDescent="0.3">
      <c r="B132" s="918"/>
      <c r="C132" s="919"/>
      <c r="D132" s="920"/>
      <c r="E132" s="921"/>
      <c r="F132" s="922"/>
      <c r="G132" s="922"/>
      <c r="H132" s="922"/>
      <c r="I132" s="922"/>
      <c r="J132" s="922"/>
      <c r="K132" s="923"/>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0"/>
      <c r="AT132" s="20"/>
      <c r="AU132" s="20"/>
      <c r="AV132" s="20"/>
      <c r="AW132" s="20"/>
      <c r="AX132" s="20"/>
      <c r="AY132" s="20"/>
      <c r="AZ132" s="20"/>
      <c r="BA132" s="20"/>
      <c r="BB132" s="20"/>
      <c r="BC132" s="20"/>
      <c r="BD132" s="20"/>
      <c r="BE132" s="20"/>
      <c r="BF132" s="20"/>
      <c r="BG132" s="20"/>
      <c r="BH132" s="20"/>
      <c r="BI132" s="20"/>
      <c r="BJ132" s="20"/>
      <c r="BK132" s="20"/>
      <c r="BL132" s="20"/>
      <c r="BM132" s="20"/>
      <c r="BN132" s="20"/>
      <c r="BO132" s="20"/>
      <c r="BP132" s="20"/>
      <c r="BQ132" s="20"/>
      <c r="BR132" s="20"/>
      <c r="BS132" s="20"/>
      <c r="BT132" s="20"/>
      <c r="BU132" s="20"/>
      <c r="BV132" s="20"/>
      <c r="BW132" s="20"/>
      <c r="BX132" s="20"/>
      <c r="BY132" s="20"/>
      <c r="BZ132" s="20"/>
      <c r="CA132" s="20"/>
      <c r="CB132" s="20"/>
      <c r="CC132" s="20"/>
      <c r="CD132" s="20"/>
      <c r="CE132" s="20"/>
      <c r="CF132" s="20"/>
      <c r="CG132" s="20"/>
      <c r="CH132" s="20"/>
      <c r="CI132" s="20"/>
      <c r="CJ132" s="20"/>
      <c r="CK132" s="20"/>
      <c r="CL132" s="20"/>
    </row>
    <row r="133" spans="2:90" customFormat="1" ht="15.75" thickBot="1" x14ac:dyDescent="0.3">
      <c r="B133" s="959" t="s">
        <v>1516</v>
      </c>
      <c r="C133" s="960"/>
      <c r="D133" s="960"/>
      <c r="E133" s="960"/>
      <c r="F133" s="961"/>
      <c r="G133" s="961"/>
      <c r="H133" s="961"/>
      <c r="I133" s="961"/>
      <c r="J133" s="961"/>
      <c r="K133" s="962"/>
      <c r="M133" s="20"/>
      <c r="N133" s="20"/>
      <c r="O133" s="20"/>
      <c r="P133" s="20"/>
      <c r="Q133" s="20"/>
      <c r="R133" s="20"/>
      <c r="S133" s="20"/>
      <c r="T133" s="20"/>
      <c r="U133" s="20"/>
      <c r="V133" s="20"/>
      <c r="W133" s="20"/>
      <c r="X133" s="20"/>
      <c r="Y133" s="20"/>
      <c r="Z133" s="20"/>
      <c r="AA133" s="20"/>
      <c r="AB133" s="20"/>
      <c r="AC133" s="20"/>
      <c r="AD133" s="20"/>
      <c r="AE133" s="20"/>
      <c r="AF133" s="20"/>
      <c r="AG133" s="20"/>
      <c r="AH133" s="20"/>
      <c r="AI133" s="20"/>
      <c r="AJ133" s="20"/>
      <c r="AK133" s="20"/>
      <c r="AL133" s="20"/>
      <c r="AM133" s="20"/>
      <c r="AN133" s="20"/>
      <c r="AO133" s="20"/>
      <c r="AP133" s="20"/>
      <c r="AQ133" s="20"/>
      <c r="AR133" s="20"/>
      <c r="AS133" s="20"/>
      <c r="AT133" s="20"/>
      <c r="AU133" s="20"/>
      <c r="AV133" s="20"/>
      <c r="AW133" s="20"/>
      <c r="AX133" s="20"/>
      <c r="AY133" s="20"/>
      <c r="AZ133" s="20"/>
      <c r="BA133" s="20"/>
      <c r="BB133" s="20"/>
      <c r="BC133" s="20"/>
      <c r="BD133" s="20"/>
      <c r="BE133" s="20"/>
      <c r="BF133" s="20"/>
      <c r="BG133" s="20"/>
      <c r="BH133" s="20"/>
      <c r="BI133" s="20"/>
      <c r="BJ133" s="20"/>
      <c r="BK133" s="20"/>
      <c r="BL133" s="20"/>
      <c r="BM133" s="20"/>
      <c r="BN133" s="20"/>
      <c r="BO133" s="20"/>
      <c r="BP133" s="20"/>
      <c r="BQ133" s="20"/>
      <c r="BR133" s="20"/>
      <c r="BS133" s="20"/>
      <c r="BT133" s="20"/>
      <c r="BU133" s="20"/>
      <c r="BV133" s="20"/>
      <c r="BW133" s="20"/>
      <c r="BX133" s="20"/>
      <c r="BY133" s="20"/>
      <c r="BZ133" s="20"/>
      <c r="CA133" s="20"/>
      <c r="CB133" s="20"/>
      <c r="CC133" s="20"/>
      <c r="CD133" s="20"/>
      <c r="CE133" s="20"/>
      <c r="CF133" s="20"/>
      <c r="CG133" s="20"/>
      <c r="CH133" s="20"/>
      <c r="CI133" s="20"/>
      <c r="CJ133" s="20"/>
      <c r="CK133" s="20"/>
      <c r="CL133" s="20"/>
    </row>
    <row r="134" spans="2:90" customFormat="1" x14ac:dyDescent="0.25">
      <c r="B134" s="963" t="s">
        <v>1517</v>
      </c>
      <c r="C134" s="955" t="s">
        <v>1518</v>
      </c>
      <c r="D134" s="964" t="s">
        <v>1519</v>
      </c>
      <c r="E134" s="965"/>
      <c r="F134" s="966"/>
      <c r="G134" s="966"/>
      <c r="H134" s="966"/>
      <c r="I134" s="966"/>
      <c r="J134" s="966"/>
      <c r="K134" s="967"/>
      <c r="M134" s="20"/>
      <c r="N134" s="20"/>
      <c r="O134" s="20"/>
      <c r="P134" s="20"/>
      <c r="Q134" s="20"/>
      <c r="R134" s="20"/>
      <c r="S134" s="20"/>
      <c r="T134" s="20"/>
      <c r="U134" s="20"/>
      <c r="V134" s="20"/>
      <c r="W134" s="20"/>
      <c r="X134" s="20"/>
      <c r="Y134" s="20"/>
      <c r="Z134" s="20"/>
      <c r="AA134" s="20"/>
      <c r="AB134" s="20"/>
      <c r="AC134" s="20"/>
      <c r="AD134" s="20"/>
      <c r="AE134" s="20"/>
      <c r="AF134" s="20"/>
      <c r="AG134" s="20"/>
      <c r="AH134" s="20"/>
      <c r="AI134" s="20"/>
      <c r="AJ134" s="20"/>
      <c r="AK134" s="20"/>
      <c r="AL134" s="20"/>
      <c r="AM134" s="20"/>
      <c r="AN134" s="20"/>
      <c r="AO134" s="20"/>
      <c r="AP134" s="20"/>
      <c r="AQ134" s="20"/>
      <c r="AR134" s="20"/>
      <c r="AS134" s="20"/>
      <c r="AT134" s="20"/>
      <c r="AU134" s="20"/>
      <c r="AV134" s="20"/>
      <c r="AW134" s="20"/>
      <c r="AX134" s="20"/>
      <c r="AY134" s="20"/>
      <c r="AZ134" s="20"/>
      <c r="BA134" s="20"/>
      <c r="BB134" s="20"/>
      <c r="BC134" s="20"/>
      <c r="BD134" s="20"/>
      <c r="BE134" s="20"/>
      <c r="BF134" s="20"/>
      <c r="BG134" s="20"/>
      <c r="BH134" s="20"/>
      <c r="BI134" s="20"/>
      <c r="BJ134" s="20"/>
      <c r="BK134" s="20"/>
      <c r="BL134" s="20"/>
      <c r="BM134" s="20"/>
      <c r="BN134" s="20"/>
      <c r="BO134" s="20"/>
      <c r="BP134" s="20"/>
      <c r="BQ134" s="20"/>
      <c r="BR134" s="20"/>
      <c r="BS134" s="20"/>
      <c r="BT134" s="20"/>
      <c r="BU134" s="20"/>
      <c r="BV134" s="20"/>
      <c r="BW134" s="20"/>
      <c r="BX134" s="20"/>
      <c r="BY134" s="20"/>
      <c r="BZ134" s="20"/>
      <c r="CA134" s="20"/>
      <c r="CB134" s="20"/>
      <c r="CC134" s="20"/>
      <c r="CD134" s="20"/>
      <c r="CE134" s="20"/>
      <c r="CF134" s="20"/>
      <c r="CG134" s="20"/>
      <c r="CH134" s="20"/>
      <c r="CI134" s="20"/>
      <c r="CJ134" s="20"/>
      <c r="CK134" s="20"/>
      <c r="CL134" s="20"/>
    </row>
    <row r="135" spans="2:90" customFormat="1" x14ac:dyDescent="0.25">
      <c r="B135" s="968"/>
      <c r="C135" s="969" t="s">
        <v>1520</v>
      </c>
      <c r="D135" s="970" t="s">
        <v>1521</v>
      </c>
      <c r="E135" s="971"/>
      <c r="F135" s="972"/>
      <c r="G135" s="972"/>
      <c r="H135" s="972"/>
      <c r="I135" s="972"/>
      <c r="J135" s="972"/>
      <c r="K135" s="973"/>
      <c r="M135" s="20"/>
      <c r="N135" s="20"/>
      <c r="O135" s="20"/>
      <c r="P135" s="20"/>
      <c r="Q135" s="20"/>
      <c r="R135" s="20"/>
      <c r="S135" s="20"/>
      <c r="T135" s="20"/>
      <c r="U135" s="20"/>
      <c r="V135" s="20"/>
      <c r="W135" s="20"/>
      <c r="X135" s="20"/>
      <c r="Y135" s="20"/>
      <c r="Z135" s="20"/>
      <c r="AA135" s="20"/>
      <c r="AB135" s="20"/>
      <c r="AC135" s="20"/>
      <c r="AD135" s="20"/>
      <c r="AE135" s="20"/>
      <c r="AF135" s="20"/>
      <c r="AG135" s="20"/>
      <c r="AH135" s="20"/>
      <c r="AI135" s="20"/>
      <c r="AJ135" s="20"/>
      <c r="AK135" s="20"/>
      <c r="AL135" s="20"/>
      <c r="AM135" s="20"/>
      <c r="AN135" s="20"/>
      <c r="AO135" s="20"/>
      <c r="AP135" s="20"/>
      <c r="AQ135" s="20"/>
      <c r="AR135" s="20"/>
      <c r="AS135" s="20"/>
      <c r="AT135" s="20"/>
      <c r="AU135" s="20"/>
      <c r="AV135" s="20"/>
      <c r="AW135" s="20"/>
      <c r="AX135" s="20"/>
      <c r="AY135" s="20"/>
      <c r="AZ135" s="20"/>
      <c r="BA135" s="20"/>
      <c r="BB135" s="20"/>
      <c r="BC135" s="20"/>
      <c r="BD135" s="20"/>
      <c r="BE135" s="20"/>
      <c r="BF135" s="20"/>
      <c r="BG135" s="20"/>
      <c r="BH135" s="20"/>
      <c r="BI135" s="20"/>
      <c r="BJ135" s="20"/>
      <c r="BK135" s="20"/>
      <c r="BL135" s="20"/>
      <c r="BM135" s="20"/>
      <c r="BN135" s="20"/>
      <c r="BO135" s="20"/>
      <c r="BP135" s="20"/>
      <c r="BQ135" s="20"/>
      <c r="BR135" s="20"/>
      <c r="BS135" s="20"/>
      <c r="BT135" s="20"/>
      <c r="BU135" s="20"/>
      <c r="BV135" s="20"/>
      <c r="BW135" s="20"/>
      <c r="BX135" s="20"/>
      <c r="BY135" s="20"/>
      <c r="BZ135" s="20"/>
      <c r="CA135" s="20"/>
      <c r="CB135" s="20"/>
      <c r="CC135" s="20"/>
      <c r="CD135" s="20"/>
      <c r="CE135" s="20"/>
      <c r="CF135" s="20"/>
      <c r="CG135" s="20"/>
      <c r="CH135" s="20"/>
      <c r="CI135" s="20"/>
      <c r="CJ135" s="20"/>
      <c r="CK135" s="20"/>
      <c r="CL135" s="20"/>
    </row>
    <row r="136" spans="2:90" customFormat="1" x14ac:dyDescent="0.25">
      <c r="B136" s="968"/>
      <c r="C136" s="974">
        <v>2007</v>
      </c>
      <c r="D136" s="975" t="s">
        <v>1522</v>
      </c>
      <c r="E136" s="976"/>
      <c r="F136" s="977"/>
      <c r="G136" s="977"/>
      <c r="H136" s="977"/>
      <c r="I136" s="977"/>
      <c r="J136" s="977"/>
      <c r="K136" s="978"/>
      <c r="M136" s="20"/>
      <c r="N136" s="20"/>
      <c r="O136" s="20"/>
      <c r="P136" s="20"/>
      <c r="Q136" s="20"/>
      <c r="R136" s="20"/>
      <c r="S136" s="20"/>
      <c r="T136" s="20"/>
      <c r="U136" s="20"/>
      <c r="V136" s="20"/>
      <c r="W136" s="20"/>
      <c r="X136" s="20"/>
      <c r="Y136" s="20"/>
      <c r="Z136" s="20"/>
      <c r="AA136" s="20"/>
      <c r="AB136" s="20"/>
      <c r="AC136" s="20"/>
      <c r="AD136" s="20"/>
      <c r="AE136" s="20"/>
      <c r="AF136" s="20"/>
      <c r="AG136" s="20"/>
      <c r="AH136" s="20"/>
      <c r="AI136" s="20"/>
      <c r="AJ136" s="20"/>
      <c r="AK136" s="20"/>
      <c r="AL136" s="20"/>
      <c r="AM136" s="20"/>
      <c r="AN136" s="20"/>
      <c r="AO136" s="20"/>
      <c r="AP136" s="20"/>
      <c r="AQ136" s="20"/>
      <c r="AR136" s="20"/>
      <c r="AS136" s="20"/>
      <c r="AT136" s="20"/>
      <c r="AU136" s="20"/>
      <c r="AV136" s="20"/>
      <c r="AW136" s="20"/>
      <c r="AX136" s="20"/>
      <c r="AY136" s="20"/>
      <c r="AZ136" s="20"/>
      <c r="BA136" s="20"/>
      <c r="BB136" s="20"/>
      <c r="BC136" s="20"/>
      <c r="BD136" s="20"/>
      <c r="BE136" s="20"/>
      <c r="BF136" s="20"/>
      <c r="BG136" s="20"/>
      <c r="BH136" s="20"/>
      <c r="BI136" s="20"/>
      <c r="BJ136" s="20"/>
      <c r="BK136" s="20"/>
      <c r="BL136" s="20"/>
      <c r="BM136" s="20"/>
      <c r="BN136" s="20"/>
      <c r="BO136" s="20"/>
      <c r="BP136" s="20"/>
      <c r="BQ136" s="20"/>
      <c r="BR136" s="20"/>
      <c r="BS136" s="20"/>
      <c r="BT136" s="20"/>
      <c r="BU136" s="20"/>
      <c r="BV136" s="20"/>
      <c r="BW136" s="20"/>
      <c r="BX136" s="20"/>
      <c r="BY136" s="20"/>
      <c r="BZ136" s="20"/>
      <c r="CA136" s="20"/>
      <c r="CB136" s="20"/>
      <c r="CC136" s="20"/>
      <c r="CD136" s="20"/>
      <c r="CE136" s="20"/>
      <c r="CF136" s="20"/>
      <c r="CG136" s="20"/>
      <c r="CH136" s="20"/>
      <c r="CI136" s="20"/>
      <c r="CJ136" s="20"/>
      <c r="CK136" s="20"/>
      <c r="CL136" s="20"/>
    </row>
    <row r="137" spans="2:90" customFormat="1" x14ac:dyDescent="0.25">
      <c r="B137" s="968"/>
      <c r="C137" s="974">
        <v>2008</v>
      </c>
      <c r="D137" s="975" t="s">
        <v>1523</v>
      </c>
      <c r="E137" s="976"/>
      <c r="F137" s="977"/>
      <c r="G137" s="977"/>
      <c r="H137" s="977"/>
      <c r="I137" s="977"/>
      <c r="J137" s="977"/>
      <c r="K137" s="978"/>
      <c r="M137" s="20"/>
      <c r="N137" s="20"/>
      <c r="O137" s="20"/>
      <c r="P137" s="20"/>
      <c r="Q137" s="20"/>
      <c r="R137" s="20"/>
      <c r="S137" s="20"/>
      <c r="T137" s="20"/>
      <c r="U137" s="20"/>
      <c r="V137" s="20"/>
      <c r="W137" s="20"/>
      <c r="X137" s="20"/>
      <c r="Y137" s="20"/>
      <c r="Z137" s="20"/>
      <c r="AA137" s="20"/>
      <c r="AB137" s="20"/>
      <c r="AC137" s="20"/>
      <c r="AD137" s="20"/>
      <c r="AE137" s="20"/>
      <c r="AF137" s="20"/>
      <c r="AG137" s="20"/>
      <c r="AH137" s="20"/>
      <c r="AI137" s="20"/>
      <c r="AJ137" s="20"/>
      <c r="AK137" s="20"/>
      <c r="AL137" s="20"/>
      <c r="AM137" s="20"/>
      <c r="AN137" s="20"/>
      <c r="AO137" s="20"/>
      <c r="AP137" s="20"/>
      <c r="AQ137" s="20"/>
      <c r="AR137" s="20"/>
      <c r="AS137" s="20"/>
      <c r="AT137" s="20"/>
      <c r="AU137" s="20"/>
      <c r="AV137" s="20"/>
      <c r="AW137" s="20"/>
      <c r="AX137" s="20"/>
      <c r="AY137" s="20"/>
      <c r="AZ137" s="20"/>
      <c r="BA137" s="20"/>
      <c r="BB137" s="20"/>
      <c r="BC137" s="20"/>
      <c r="BD137" s="20"/>
      <c r="BE137" s="20"/>
      <c r="BF137" s="20"/>
      <c r="BG137" s="20"/>
      <c r="BH137" s="20"/>
      <c r="BI137" s="20"/>
      <c r="BJ137" s="20"/>
      <c r="BK137" s="20"/>
      <c r="BL137" s="20"/>
      <c r="BM137" s="20"/>
      <c r="BN137" s="20"/>
      <c r="BO137" s="20"/>
      <c r="BP137" s="20"/>
      <c r="BQ137" s="20"/>
      <c r="BR137" s="20"/>
      <c r="BS137" s="20"/>
      <c r="BT137" s="20"/>
      <c r="BU137" s="20"/>
      <c r="BV137" s="20"/>
      <c r="BW137" s="20"/>
      <c r="BX137" s="20"/>
      <c r="BY137" s="20"/>
      <c r="BZ137" s="20"/>
      <c r="CA137" s="20"/>
      <c r="CB137" s="20"/>
      <c r="CC137" s="20"/>
      <c r="CD137" s="20"/>
      <c r="CE137" s="20"/>
      <c r="CF137" s="20"/>
      <c r="CG137" s="20"/>
      <c r="CH137" s="20"/>
      <c r="CI137" s="20"/>
      <c r="CJ137" s="20"/>
      <c r="CK137" s="20"/>
      <c r="CL137" s="20"/>
    </row>
    <row r="138" spans="2:90" customFormat="1" x14ac:dyDescent="0.25">
      <c r="B138" s="968"/>
      <c r="C138" s="974">
        <v>2009</v>
      </c>
      <c r="D138" s="975" t="s">
        <v>1524</v>
      </c>
      <c r="E138" s="976"/>
      <c r="F138" s="977"/>
      <c r="G138" s="977"/>
      <c r="H138" s="977"/>
      <c r="I138" s="977"/>
      <c r="J138" s="977"/>
      <c r="K138" s="978"/>
      <c r="M138" s="20"/>
      <c r="N138" s="20"/>
      <c r="O138" s="20"/>
      <c r="P138" s="20"/>
      <c r="Q138" s="20"/>
      <c r="R138" s="20"/>
      <c r="S138" s="20"/>
      <c r="T138" s="20"/>
      <c r="U138" s="20"/>
      <c r="V138" s="20"/>
      <c r="W138" s="20"/>
      <c r="X138" s="20"/>
      <c r="Y138" s="20"/>
      <c r="Z138" s="20"/>
      <c r="AA138" s="20"/>
      <c r="AB138" s="20"/>
      <c r="AC138" s="20"/>
      <c r="AD138" s="20"/>
      <c r="AE138" s="20"/>
      <c r="AF138" s="20"/>
      <c r="AG138" s="20"/>
      <c r="AH138" s="20"/>
      <c r="AI138" s="20"/>
      <c r="AJ138" s="20"/>
      <c r="AK138" s="20"/>
      <c r="AL138" s="20"/>
      <c r="AM138" s="20"/>
      <c r="AN138" s="20"/>
      <c r="AO138" s="20"/>
      <c r="AP138" s="20"/>
      <c r="AQ138" s="20"/>
      <c r="AR138" s="20"/>
      <c r="AS138" s="20"/>
      <c r="AT138" s="20"/>
      <c r="AU138" s="20"/>
      <c r="AV138" s="20"/>
      <c r="AW138" s="20"/>
      <c r="AX138" s="20"/>
      <c r="AY138" s="20"/>
      <c r="AZ138" s="20"/>
      <c r="BA138" s="20"/>
      <c r="BB138" s="20"/>
      <c r="BC138" s="20"/>
      <c r="BD138" s="20"/>
      <c r="BE138" s="20"/>
      <c r="BF138" s="20"/>
      <c r="BG138" s="20"/>
      <c r="BH138" s="20"/>
      <c r="BI138" s="20"/>
      <c r="BJ138" s="20"/>
      <c r="BK138" s="20"/>
      <c r="BL138" s="20"/>
      <c r="BM138" s="20"/>
      <c r="BN138" s="20"/>
      <c r="BO138" s="20"/>
      <c r="BP138" s="20"/>
      <c r="BQ138" s="20"/>
      <c r="BR138" s="20"/>
      <c r="BS138" s="20"/>
      <c r="BT138" s="20"/>
      <c r="BU138" s="20"/>
      <c r="BV138" s="20"/>
      <c r="BW138" s="20"/>
      <c r="BX138" s="20"/>
      <c r="BY138" s="20"/>
      <c r="BZ138" s="20"/>
      <c r="CA138" s="20"/>
      <c r="CB138" s="20"/>
      <c r="CC138" s="20"/>
      <c r="CD138" s="20"/>
      <c r="CE138" s="20"/>
      <c r="CF138" s="20"/>
      <c r="CG138" s="20"/>
      <c r="CH138" s="20"/>
      <c r="CI138" s="20"/>
      <c r="CJ138" s="20"/>
      <c r="CK138" s="20"/>
      <c r="CL138" s="20"/>
    </row>
    <row r="139" spans="2:90" customFormat="1" x14ac:dyDescent="0.25">
      <c r="B139" s="968"/>
      <c r="C139" s="974">
        <v>2010</v>
      </c>
      <c r="D139" s="975" t="s">
        <v>1525</v>
      </c>
      <c r="E139" s="976"/>
      <c r="F139" s="977"/>
      <c r="G139" s="977"/>
      <c r="H139" s="977"/>
      <c r="I139" s="977"/>
      <c r="J139" s="977"/>
      <c r="K139" s="978"/>
      <c r="M139" s="20"/>
      <c r="N139" s="20"/>
      <c r="O139" s="20"/>
      <c r="P139" s="20"/>
      <c r="Q139" s="20"/>
      <c r="R139" s="20"/>
      <c r="S139" s="20"/>
      <c r="T139" s="20"/>
      <c r="U139" s="20"/>
      <c r="V139" s="20"/>
      <c r="W139" s="20"/>
      <c r="X139" s="20"/>
      <c r="Y139" s="20"/>
      <c r="Z139" s="20"/>
      <c r="AA139" s="20"/>
      <c r="AB139" s="20"/>
      <c r="AC139" s="20"/>
      <c r="AD139" s="20"/>
      <c r="AE139" s="20"/>
      <c r="AF139" s="20"/>
      <c r="AG139" s="20"/>
      <c r="AH139" s="20"/>
      <c r="AI139" s="20"/>
      <c r="AJ139" s="20"/>
      <c r="AK139" s="20"/>
      <c r="AL139" s="20"/>
      <c r="AM139" s="20"/>
      <c r="AN139" s="20"/>
      <c r="AO139" s="20"/>
      <c r="AP139" s="20"/>
      <c r="AQ139" s="20"/>
      <c r="AR139" s="20"/>
      <c r="AS139" s="20"/>
      <c r="AT139" s="20"/>
      <c r="AU139" s="20"/>
      <c r="AV139" s="20"/>
      <c r="AW139" s="20"/>
      <c r="AX139" s="20"/>
      <c r="AY139" s="20"/>
      <c r="AZ139" s="20"/>
      <c r="BA139" s="20"/>
      <c r="BB139" s="20"/>
      <c r="BC139" s="20"/>
      <c r="BD139" s="20"/>
      <c r="BE139" s="20"/>
      <c r="BF139" s="20"/>
      <c r="BG139" s="20"/>
      <c r="BH139" s="20"/>
      <c r="BI139" s="20"/>
      <c r="BJ139" s="20"/>
      <c r="BK139" s="20"/>
      <c r="BL139" s="20"/>
      <c r="BM139" s="20"/>
      <c r="BN139" s="20"/>
      <c r="BO139" s="20"/>
      <c r="BP139" s="20"/>
      <c r="BQ139" s="20"/>
      <c r="BR139" s="20"/>
      <c r="BS139" s="20"/>
      <c r="BT139" s="20"/>
      <c r="BU139" s="20"/>
      <c r="BV139" s="20"/>
      <c r="BW139" s="20"/>
      <c r="BX139" s="20"/>
      <c r="BY139" s="20"/>
      <c r="BZ139" s="20"/>
      <c r="CA139" s="20"/>
      <c r="CB139" s="20"/>
      <c r="CC139" s="20"/>
      <c r="CD139" s="20"/>
      <c r="CE139" s="20"/>
      <c r="CF139" s="20"/>
      <c r="CG139" s="20"/>
      <c r="CH139" s="20"/>
      <c r="CI139" s="20"/>
      <c r="CJ139" s="20"/>
      <c r="CK139" s="20"/>
      <c r="CL139" s="20"/>
    </row>
    <row r="140" spans="2:90" customFormat="1" x14ac:dyDescent="0.25">
      <c r="B140" s="979"/>
      <c r="C140" s="974">
        <v>2011</v>
      </c>
      <c r="D140" s="980" t="s">
        <v>1526</v>
      </c>
      <c r="E140" s="981"/>
      <c r="F140" s="982"/>
      <c r="G140" s="982"/>
      <c r="H140" s="982"/>
      <c r="I140" s="982"/>
      <c r="J140" s="982"/>
      <c r="K140" s="983"/>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c r="AK140" s="20"/>
      <c r="AL140" s="20"/>
      <c r="AM140" s="20"/>
      <c r="AN140" s="20"/>
      <c r="AO140" s="20"/>
      <c r="AP140" s="20"/>
      <c r="AQ140" s="20"/>
      <c r="AR140" s="20"/>
      <c r="AS140" s="20"/>
      <c r="AT140" s="20"/>
      <c r="AU140" s="20"/>
      <c r="AV140" s="20"/>
      <c r="AW140" s="20"/>
      <c r="AX140" s="20"/>
      <c r="AY140" s="20"/>
      <c r="AZ140" s="20"/>
      <c r="BA140" s="20"/>
      <c r="BB140" s="20"/>
      <c r="BC140" s="20"/>
      <c r="BD140" s="20"/>
      <c r="BE140" s="20"/>
      <c r="BF140" s="20"/>
      <c r="BG140" s="20"/>
      <c r="BH140" s="20"/>
      <c r="BI140" s="20"/>
      <c r="BJ140" s="20"/>
      <c r="BK140" s="20"/>
      <c r="BL140" s="20"/>
      <c r="BM140" s="20"/>
      <c r="BN140" s="20"/>
      <c r="BO140" s="20"/>
      <c r="BP140" s="20"/>
      <c r="BQ140" s="20"/>
      <c r="BR140" s="20"/>
      <c r="BS140" s="20"/>
      <c r="BT140" s="20"/>
      <c r="BU140" s="20"/>
      <c r="BV140" s="20"/>
      <c r="BW140" s="20"/>
      <c r="BX140" s="20"/>
      <c r="BY140" s="20"/>
      <c r="BZ140" s="20"/>
      <c r="CA140" s="20"/>
      <c r="CB140" s="20"/>
      <c r="CC140" s="20"/>
      <c r="CD140" s="20"/>
      <c r="CE140" s="20"/>
      <c r="CF140" s="20"/>
      <c r="CG140" s="20"/>
      <c r="CH140" s="20"/>
      <c r="CI140" s="20"/>
      <c r="CJ140" s="20"/>
      <c r="CK140" s="20"/>
      <c r="CL140" s="20"/>
    </row>
    <row r="141" spans="2:90" customFormat="1" x14ac:dyDescent="0.25">
      <c r="B141" s="979"/>
      <c r="C141" s="974">
        <v>2012</v>
      </c>
      <c r="D141" s="980" t="s">
        <v>1527</v>
      </c>
      <c r="E141" s="981"/>
      <c r="F141" s="982"/>
      <c r="G141" s="982"/>
      <c r="H141" s="982"/>
      <c r="I141" s="982"/>
      <c r="J141" s="982"/>
      <c r="K141" s="983"/>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c r="AK141" s="20"/>
      <c r="AL141" s="20"/>
      <c r="AM141" s="20"/>
      <c r="AN141" s="20"/>
      <c r="AO141" s="20"/>
      <c r="AP141" s="20"/>
      <c r="AQ141" s="20"/>
      <c r="AR141" s="20"/>
      <c r="AS141" s="20"/>
      <c r="AT141" s="20"/>
      <c r="AU141" s="20"/>
      <c r="AV141" s="20"/>
      <c r="AW141" s="20"/>
      <c r="AX141" s="20"/>
      <c r="AY141" s="20"/>
      <c r="AZ141" s="20"/>
      <c r="BA141" s="20"/>
      <c r="BB141" s="20"/>
      <c r="BC141" s="20"/>
      <c r="BD141" s="20"/>
      <c r="BE141" s="20"/>
      <c r="BF141" s="20"/>
      <c r="BG141" s="20"/>
      <c r="BH141" s="20"/>
      <c r="BI141" s="20"/>
      <c r="BJ141" s="20"/>
      <c r="BK141" s="20"/>
      <c r="BL141" s="20"/>
      <c r="BM141" s="20"/>
      <c r="BN141" s="20"/>
      <c r="BO141" s="20"/>
      <c r="BP141" s="20"/>
      <c r="BQ141" s="20"/>
      <c r="BR141" s="20"/>
      <c r="BS141" s="20"/>
      <c r="BT141" s="20"/>
      <c r="BU141" s="20"/>
      <c r="BV141" s="20"/>
      <c r="BW141" s="20"/>
      <c r="BX141" s="20"/>
      <c r="BY141" s="20"/>
      <c r="BZ141" s="20"/>
      <c r="CA141" s="20"/>
      <c r="CB141" s="20"/>
      <c r="CC141" s="20"/>
      <c r="CD141" s="20"/>
      <c r="CE141" s="20"/>
      <c r="CF141" s="20"/>
      <c r="CG141" s="20"/>
      <c r="CH141" s="20"/>
      <c r="CI141" s="20"/>
      <c r="CJ141" s="20"/>
      <c r="CK141" s="20"/>
      <c r="CL141" s="20"/>
    </row>
    <row r="142" spans="2:90" customFormat="1" x14ac:dyDescent="0.25">
      <c r="B142" s="979"/>
      <c r="C142" s="974">
        <v>2013</v>
      </c>
      <c r="D142" s="980" t="s">
        <v>1528</v>
      </c>
      <c r="E142" s="981"/>
      <c r="F142" s="982"/>
      <c r="G142" s="982"/>
      <c r="H142" s="982"/>
      <c r="I142" s="982"/>
      <c r="J142" s="982"/>
      <c r="K142" s="983"/>
      <c r="M142" s="20"/>
      <c r="N142" s="20"/>
      <c r="O142" s="20"/>
      <c r="P142" s="20"/>
      <c r="Q142" s="20"/>
      <c r="R142" s="20"/>
      <c r="S142" s="20"/>
      <c r="T142" s="20"/>
      <c r="U142" s="20"/>
      <c r="V142" s="20"/>
      <c r="W142" s="20"/>
      <c r="X142" s="20"/>
      <c r="Y142" s="20"/>
      <c r="Z142" s="20"/>
      <c r="AA142" s="20"/>
      <c r="AB142" s="20"/>
      <c r="AC142" s="20"/>
      <c r="AD142" s="20"/>
      <c r="AE142" s="20"/>
      <c r="AF142" s="20"/>
      <c r="AG142" s="20"/>
      <c r="AH142" s="20"/>
      <c r="AI142" s="20"/>
      <c r="AJ142" s="20"/>
      <c r="AK142" s="20"/>
      <c r="AL142" s="20"/>
      <c r="AM142" s="20"/>
      <c r="AN142" s="20"/>
      <c r="AO142" s="20"/>
      <c r="AP142" s="20"/>
      <c r="AQ142" s="20"/>
      <c r="AR142" s="20"/>
      <c r="AS142" s="20"/>
      <c r="AT142" s="20"/>
      <c r="AU142" s="20"/>
      <c r="AV142" s="20"/>
      <c r="AW142" s="20"/>
      <c r="AX142" s="20"/>
      <c r="AY142" s="20"/>
      <c r="AZ142" s="20"/>
      <c r="BA142" s="20"/>
      <c r="BB142" s="20"/>
      <c r="BC142" s="20"/>
      <c r="BD142" s="20"/>
      <c r="BE142" s="20"/>
      <c r="BF142" s="20"/>
      <c r="BG142" s="20"/>
      <c r="BH142" s="20"/>
      <c r="BI142" s="20"/>
      <c r="BJ142" s="20"/>
      <c r="BK142" s="20"/>
      <c r="BL142" s="20"/>
      <c r="BM142" s="20"/>
      <c r="BN142" s="20"/>
      <c r="BO142" s="20"/>
      <c r="BP142" s="20"/>
      <c r="BQ142" s="20"/>
      <c r="BR142" s="20"/>
      <c r="BS142" s="20"/>
      <c r="BT142" s="20"/>
      <c r="BU142" s="20"/>
      <c r="BV142" s="20"/>
      <c r="BW142" s="20"/>
      <c r="BX142" s="20"/>
      <c r="BY142" s="20"/>
      <c r="BZ142" s="20"/>
      <c r="CA142" s="20"/>
      <c r="CB142" s="20"/>
      <c r="CC142" s="20"/>
      <c r="CD142" s="20"/>
      <c r="CE142" s="20"/>
      <c r="CF142" s="20"/>
      <c r="CG142" s="20"/>
      <c r="CH142" s="20"/>
      <c r="CI142" s="20"/>
      <c r="CJ142" s="20"/>
      <c r="CK142" s="20"/>
      <c r="CL142" s="20"/>
    </row>
    <row r="143" spans="2:90" customFormat="1" x14ac:dyDescent="0.25">
      <c r="B143" s="979"/>
      <c r="C143" s="974">
        <v>2014</v>
      </c>
      <c r="D143" s="980" t="s">
        <v>1529</v>
      </c>
      <c r="E143" s="981"/>
      <c r="F143" s="982"/>
      <c r="G143" s="982"/>
      <c r="H143" s="982"/>
      <c r="I143" s="982"/>
      <c r="J143" s="982"/>
      <c r="K143" s="983"/>
      <c r="M143" s="20"/>
      <c r="N143" s="20"/>
      <c r="O143" s="20"/>
      <c r="P143" s="20"/>
      <c r="Q143" s="20"/>
      <c r="R143" s="20"/>
      <c r="S143" s="20"/>
      <c r="T143" s="20"/>
      <c r="U143" s="20"/>
      <c r="V143" s="20"/>
      <c r="W143" s="20"/>
      <c r="X143" s="20"/>
      <c r="Y143" s="20"/>
      <c r="Z143" s="20"/>
      <c r="AA143" s="20"/>
      <c r="AB143" s="20"/>
      <c r="AC143" s="20"/>
      <c r="AD143" s="20"/>
      <c r="AE143" s="20"/>
      <c r="AF143" s="20"/>
      <c r="AG143" s="20"/>
      <c r="AH143" s="20"/>
      <c r="AI143" s="20"/>
      <c r="AJ143" s="20"/>
      <c r="AK143" s="20"/>
      <c r="AL143" s="20"/>
      <c r="AM143" s="20"/>
      <c r="AN143" s="20"/>
      <c r="AO143" s="20"/>
      <c r="AP143" s="20"/>
      <c r="AQ143" s="20"/>
      <c r="AR143" s="20"/>
      <c r="AS143" s="20"/>
      <c r="AT143" s="20"/>
      <c r="AU143" s="20"/>
      <c r="AV143" s="20"/>
      <c r="AW143" s="20"/>
      <c r="AX143" s="20"/>
      <c r="AY143" s="20"/>
      <c r="AZ143" s="20"/>
      <c r="BA143" s="20"/>
      <c r="BB143" s="20"/>
      <c r="BC143" s="20"/>
      <c r="BD143" s="20"/>
      <c r="BE143" s="20"/>
      <c r="BF143" s="20"/>
      <c r="BG143" s="20"/>
      <c r="BH143" s="20"/>
      <c r="BI143" s="20"/>
      <c r="BJ143" s="20"/>
      <c r="BK143" s="20"/>
      <c r="BL143" s="20"/>
      <c r="BM143" s="20"/>
      <c r="BN143" s="20"/>
      <c r="BO143" s="20"/>
      <c r="BP143" s="20"/>
      <c r="BQ143" s="20"/>
      <c r="BR143" s="20"/>
      <c r="BS143" s="20"/>
      <c r="BT143" s="20"/>
      <c r="BU143" s="20"/>
      <c r="BV143" s="20"/>
      <c r="BW143" s="20"/>
      <c r="BX143" s="20"/>
      <c r="BY143" s="20"/>
      <c r="BZ143" s="20"/>
      <c r="CA143" s="20"/>
      <c r="CB143" s="20"/>
      <c r="CC143" s="20"/>
      <c r="CD143" s="20"/>
      <c r="CE143" s="20"/>
      <c r="CF143" s="20"/>
      <c r="CG143" s="20"/>
      <c r="CH143" s="20"/>
      <c r="CI143" s="20"/>
      <c r="CJ143" s="20"/>
      <c r="CK143" s="20"/>
      <c r="CL143" s="20"/>
    </row>
    <row r="144" spans="2:90" customFormat="1" x14ac:dyDescent="0.25">
      <c r="B144" s="979"/>
      <c r="C144" s="974">
        <v>2015</v>
      </c>
      <c r="D144" s="980" t="s">
        <v>1530</v>
      </c>
      <c r="E144" s="981"/>
      <c r="F144" s="982"/>
      <c r="G144" s="982"/>
      <c r="H144" s="982"/>
      <c r="I144" s="982"/>
      <c r="J144" s="982"/>
      <c r="K144" s="983"/>
      <c r="M144" s="20"/>
      <c r="N144" s="20"/>
      <c r="O144" s="20"/>
      <c r="P144" s="20"/>
      <c r="Q144" s="20"/>
      <c r="R144" s="20"/>
      <c r="S144" s="20"/>
      <c r="T144" s="20"/>
      <c r="U144" s="20"/>
      <c r="V144" s="20"/>
      <c r="W144" s="20"/>
      <c r="X144" s="20"/>
      <c r="Y144" s="20"/>
      <c r="Z144" s="20"/>
      <c r="AA144" s="20"/>
      <c r="AB144" s="20"/>
      <c r="AC144" s="20"/>
      <c r="AD144" s="20"/>
      <c r="AE144" s="20"/>
      <c r="AF144" s="20"/>
      <c r="AG144" s="20"/>
      <c r="AH144" s="20"/>
      <c r="AI144" s="20"/>
      <c r="AJ144" s="20"/>
      <c r="AK144" s="20"/>
      <c r="AL144" s="20"/>
      <c r="AM144" s="20"/>
      <c r="AN144" s="20"/>
      <c r="AO144" s="20"/>
      <c r="AP144" s="20"/>
      <c r="AQ144" s="20"/>
      <c r="AR144" s="20"/>
      <c r="AS144" s="20"/>
      <c r="AT144" s="20"/>
      <c r="AU144" s="20"/>
      <c r="AV144" s="20"/>
      <c r="AW144" s="20"/>
      <c r="AX144" s="20"/>
      <c r="AY144" s="20"/>
      <c r="AZ144" s="20"/>
      <c r="BA144" s="20"/>
      <c r="BB144" s="20"/>
      <c r="BC144" s="20"/>
      <c r="BD144" s="20"/>
      <c r="BE144" s="20"/>
      <c r="BF144" s="20"/>
      <c r="BG144" s="20"/>
      <c r="BH144" s="20"/>
      <c r="BI144" s="20"/>
      <c r="BJ144" s="20"/>
      <c r="BK144" s="20"/>
      <c r="BL144" s="20"/>
      <c r="BM144" s="20"/>
      <c r="BN144" s="20"/>
      <c r="BO144" s="20"/>
      <c r="BP144" s="20"/>
      <c r="BQ144" s="20"/>
      <c r="BR144" s="20"/>
      <c r="BS144" s="20"/>
      <c r="BT144" s="20"/>
      <c r="BU144" s="20"/>
      <c r="BV144" s="20"/>
      <c r="BW144" s="20"/>
      <c r="BX144" s="20"/>
      <c r="BY144" s="20"/>
      <c r="BZ144" s="20"/>
      <c r="CA144" s="20"/>
      <c r="CB144" s="20"/>
      <c r="CC144" s="20"/>
      <c r="CD144" s="20"/>
      <c r="CE144" s="20"/>
      <c r="CF144" s="20"/>
      <c r="CG144" s="20"/>
      <c r="CH144" s="20"/>
      <c r="CI144" s="20"/>
      <c r="CJ144" s="20"/>
      <c r="CK144" s="20"/>
      <c r="CL144" s="20"/>
    </row>
    <row r="145" spans="2:90" customFormat="1" x14ac:dyDescent="0.25">
      <c r="B145" s="979"/>
      <c r="C145" s="974">
        <v>2016</v>
      </c>
      <c r="D145" s="980" t="s">
        <v>1531</v>
      </c>
      <c r="E145" s="981"/>
      <c r="F145" s="982"/>
      <c r="G145" s="982"/>
      <c r="H145" s="982"/>
      <c r="I145" s="982"/>
      <c r="J145" s="982"/>
      <c r="K145" s="983"/>
      <c r="M145" s="20"/>
      <c r="N145" s="20"/>
      <c r="O145" s="20"/>
      <c r="P145" s="20"/>
      <c r="Q145" s="20"/>
      <c r="R145" s="20"/>
      <c r="S145" s="20"/>
      <c r="T145" s="20"/>
      <c r="U145" s="20"/>
      <c r="V145" s="20"/>
      <c r="W145" s="20"/>
      <c r="X145" s="20"/>
      <c r="Y145" s="20"/>
      <c r="Z145" s="20"/>
      <c r="AA145" s="20"/>
      <c r="AB145" s="20"/>
      <c r="AC145" s="20"/>
      <c r="AD145" s="20"/>
      <c r="AE145" s="20"/>
      <c r="AF145" s="20"/>
      <c r="AG145" s="20"/>
      <c r="AH145" s="20"/>
      <c r="AI145" s="20"/>
      <c r="AJ145" s="20"/>
      <c r="AK145" s="20"/>
      <c r="AL145" s="20"/>
      <c r="AM145" s="20"/>
      <c r="AN145" s="20"/>
      <c r="AO145" s="20"/>
      <c r="AP145" s="20"/>
      <c r="AQ145" s="20"/>
      <c r="AR145" s="20"/>
      <c r="AS145" s="20"/>
      <c r="AT145" s="20"/>
      <c r="AU145" s="20"/>
      <c r="AV145" s="20"/>
      <c r="AW145" s="20"/>
      <c r="AX145" s="20"/>
      <c r="AY145" s="20"/>
      <c r="AZ145" s="20"/>
      <c r="BA145" s="20"/>
      <c r="BB145" s="20"/>
      <c r="BC145" s="20"/>
      <c r="BD145" s="20"/>
      <c r="BE145" s="20"/>
      <c r="BF145" s="20"/>
      <c r="BG145" s="20"/>
      <c r="BH145" s="20"/>
      <c r="BI145" s="20"/>
      <c r="BJ145" s="20"/>
      <c r="BK145" s="20"/>
      <c r="BL145" s="20"/>
      <c r="BM145" s="20"/>
      <c r="BN145" s="20"/>
      <c r="BO145" s="20"/>
      <c r="BP145" s="20"/>
      <c r="BQ145" s="20"/>
      <c r="BR145" s="20"/>
      <c r="BS145" s="20"/>
      <c r="BT145" s="20"/>
      <c r="BU145" s="20"/>
      <c r="BV145" s="20"/>
      <c r="BW145" s="20"/>
      <c r="BX145" s="20"/>
      <c r="BY145" s="20"/>
      <c r="BZ145" s="20"/>
      <c r="CA145" s="20"/>
      <c r="CB145" s="20"/>
      <c r="CC145" s="20"/>
      <c r="CD145" s="20"/>
      <c r="CE145" s="20"/>
      <c r="CF145" s="20"/>
      <c r="CG145" s="20"/>
      <c r="CH145" s="20"/>
      <c r="CI145" s="20"/>
      <c r="CJ145" s="20"/>
      <c r="CK145" s="20"/>
      <c r="CL145" s="20"/>
    </row>
    <row r="146" spans="2:90" customFormat="1" x14ac:dyDescent="0.25">
      <c r="B146" s="979"/>
      <c r="C146" s="974">
        <v>2017</v>
      </c>
      <c r="D146" s="980" t="s">
        <v>1532</v>
      </c>
      <c r="E146" s="981"/>
      <c r="F146" s="982"/>
      <c r="G146" s="982"/>
      <c r="H146" s="982"/>
      <c r="I146" s="982"/>
      <c r="J146" s="982"/>
      <c r="K146" s="983"/>
      <c r="M146" s="20"/>
      <c r="N146" s="20"/>
      <c r="O146" s="20"/>
      <c r="P146" s="20"/>
      <c r="Q146" s="20"/>
      <c r="R146" s="20"/>
      <c r="S146" s="20"/>
      <c r="T146" s="20"/>
      <c r="U146" s="20"/>
      <c r="V146" s="20"/>
      <c r="W146" s="20"/>
      <c r="X146" s="20"/>
      <c r="Y146" s="20"/>
      <c r="Z146" s="20"/>
      <c r="AA146" s="20"/>
      <c r="AB146" s="20"/>
      <c r="AC146" s="20"/>
      <c r="AD146" s="20"/>
      <c r="AE146" s="20"/>
      <c r="AF146" s="20"/>
      <c r="AG146" s="20"/>
      <c r="AH146" s="20"/>
      <c r="AI146" s="20"/>
      <c r="AJ146" s="20"/>
      <c r="AK146" s="20"/>
      <c r="AL146" s="20"/>
      <c r="AM146" s="20"/>
      <c r="AN146" s="20"/>
      <c r="AO146" s="20"/>
      <c r="AP146" s="20"/>
      <c r="AQ146" s="20"/>
      <c r="AR146" s="20"/>
      <c r="AS146" s="20"/>
      <c r="AT146" s="20"/>
      <c r="AU146" s="20"/>
      <c r="AV146" s="20"/>
      <c r="AW146" s="20"/>
      <c r="AX146" s="20"/>
      <c r="AY146" s="20"/>
      <c r="AZ146" s="20"/>
      <c r="BA146" s="20"/>
      <c r="BB146" s="20"/>
      <c r="BC146" s="20"/>
      <c r="BD146" s="20"/>
      <c r="BE146" s="20"/>
      <c r="BF146" s="20"/>
      <c r="BG146" s="20"/>
      <c r="BH146" s="20"/>
      <c r="BI146" s="20"/>
      <c r="BJ146" s="20"/>
      <c r="BK146" s="20"/>
      <c r="BL146" s="20"/>
      <c r="BM146" s="20"/>
      <c r="BN146" s="20"/>
      <c r="BO146" s="20"/>
      <c r="BP146" s="20"/>
      <c r="BQ146" s="20"/>
      <c r="BR146" s="20"/>
      <c r="BS146" s="20"/>
      <c r="BT146" s="20"/>
      <c r="BU146" s="20"/>
      <c r="BV146" s="20"/>
      <c r="BW146" s="20"/>
      <c r="BX146" s="20"/>
      <c r="BY146" s="20"/>
      <c r="BZ146" s="20"/>
      <c r="CA146" s="20"/>
      <c r="CB146" s="20"/>
      <c r="CC146" s="20"/>
      <c r="CD146" s="20"/>
      <c r="CE146" s="20"/>
      <c r="CF146" s="20"/>
      <c r="CG146" s="20"/>
      <c r="CH146" s="20"/>
      <c r="CI146" s="20"/>
      <c r="CJ146" s="20"/>
      <c r="CK146" s="20"/>
      <c r="CL146" s="20"/>
    </row>
    <row r="147" spans="2:90" customFormat="1" x14ac:dyDescent="0.25">
      <c r="B147" s="979"/>
      <c r="C147" s="974">
        <v>2018</v>
      </c>
      <c r="D147" s="980" t="s">
        <v>1533</v>
      </c>
      <c r="E147" s="981"/>
      <c r="F147" s="982"/>
      <c r="G147" s="982"/>
      <c r="H147" s="982"/>
      <c r="I147" s="982"/>
      <c r="J147" s="982"/>
      <c r="K147" s="983"/>
      <c r="M147" s="20"/>
      <c r="N147" s="20"/>
      <c r="O147" s="20"/>
      <c r="P147" s="20"/>
      <c r="Q147" s="20"/>
      <c r="R147" s="20"/>
      <c r="S147" s="20"/>
      <c r="T147" s="20"/>
      <c r="U147" s="20"/>
      <c r="V147" s="20"/>
      <c r="W147" s="20"/>
      <c r="X147" s="20"/>
      <c r="Y147" s="20"/>
      <c r="Z147" s="20"/>
      <c r="AA147" s="20"/>
      <c r="AB147" s="20"/>
      <c r="AC147" s="20"/>
      <c r="AD147" s="20"/>
      <c r="AE147" s="20"/>
      <c r="AF147" s="20"/>
      <c r="AG147" s="20"/>
      <c r="AH147" s="20"/>
      <c r="AI147" s="20"/>
      <c r="AJ147" s="20"/>
      <c r="AK147" s="20"/>
      <c r="AL147" s="20"/>
      <c r="AM147" s="20"/>
      <c r="AN147" s="20"/>
      <c r="AO147" s="20"/>
      <c r="AP147" s="20"/>
      <c r="AQ147" s="20"/>
      <c r="AR147" s="20"/>
      <c r="AS147" s="20"/>
      <c r="AT147" s="20"/>
      <c r="AU147" s="20"/>
      <c r="AV147" s="20"/>
      <c r="AW147" s="20"/>
      <c r="AX147" s="20"/>
      <c r="AY147" s="20"/>
      <c r="AZ147" s="20"/>
      <c r="BA147" s="20"/>
      <c r="BB147" s="20"/>
      <c r="BC147" s="20"/>
      <c r="BD147" s="20"/>
      <c r="BE147" s="20"/>
      <c r="BF147" s="20"/>
      <c r="BG147" s="20"/>
      <c r="BH147" s="20"/>
      <c r="BI147" s="20"/>
      <c r="BJ147" s="20"/>
      <c r="BK147" s="20"/>
      <c r="BL147" s="20"/>
      <c r="BM147" s="20"/>
      <c r="BN147" s="20"/>
      <c r="BO147" s="20"/>
      <c r="BP147" s="20"/>
      <c r="BQ147" s="20"/>
      <c r="BR147" s="20"/>
      <c r="BS147" s="20"/>
      <c r="BT147" s="20"/>
      <c r="BU147" s="20"/>
      <c r="BV147" s="20"/>
      <c r="BW147" s="20"/>
      <c r="BX147" s="20"/>
      <c r="BY147" s="20"/>
      <c r="BZ147" s="20"/>
      <c r="CA147" s="20"/>
      <c r="CB147" s="20"/>
      <c r="CC147" s="20"/>
      <c r="CD147" s="20"/>
      <c r="CE147" s="20"/>
      <c r="CF147" s="20"/>
      <c r="CG147" s="20"/>
      <c r="CH147" s="20"/>
      <c r="CI147" s="20"/>
      <c r="CJ147" s="20"/>
      <c r="CK147" s="20"/>
      <c r="CL147" s="20"/>
    </row>
    <row r="148" spans="2:90" customFormat="1" x14ac:dyDescent="0.25">
      <c r="B148" s="979"/>
      <c r="C148" s="974">
        <v>2019</v>
      </c>
      <c r="D148" s="980" t="s">
        <v>1534</v>
      </c>
      <c r="E148" s="981"/>
      <c r="F148" s="982"/>
      <c r="G148" s="982"/>
      <c r="H148" s="982"/>
      <c r="I148" s="982"/>
      <c r="J148" s="982"/>
      <c r="K148" s="983"/>
      <c r="M148" s="20"/>
      <c r="N148" s="20"/>
      <c r="O148" s="20"/>
      <c r="P148" s="20"/>
      <c r="Q148" s="20"/>
      <c r="R148" s="20"/>
      <c r="S148" s="20"/>
      <c r="T148" s="20"/>
      <c r="U148" s="20"/>
      <c r="V148" s="20"/>
      <c r="W148" s="20"/>
      <c r="X148" s="20"/>
      <c r="Y148" s="20"/>
      <c r="Z148" s="20"/>
      <c r="AA148" s="20"/>
      <c r="AB148" s="20"/>
      <c r="AC148" s="20"/>
      <c r="AD148" s="20"/>
      <c r="AE148" s="20"/>
      <c r="AF148" s="20"/>
      <c r="AG148" s="20"/>
      <c r="AH148" s="20"/>
      <c r="AI148" s="20"/>
      <c r="AJ148" s="20"/>
      <c r="AK148" s="20"/>
      <c r="AL148" s="20"/>
      <c r="AM148" s="20"/>
      <c r="AN148" s="20"/>
      <c r="AO148" s="20"/>
      <c r="AP148" s="20"/>
      <c r="AQ148" s="20"/>
      <c r="AR148" s="20"/>
      <c r="AS148" s="20"/>
      <c r="AT148" s="20"/>
      <c r="AU148" s="20"/>
      <c r="AV148" s="20"/>
      <c r="AW148" s="20"/>
      <c r="AX148" s="20"/>
      <c r="AY148" s="20"/>
      <c r="AZ148" s="20"/>
      <c r="BA148" s="20"/>
      <c r="BB148" s="20"/>
      <c r="BC148" s="20"/>
      <c r="BD148" s="20"/>
      <c r="BE148" s="20"/>
      <c r="BF148" s="20"/>
      <c r="BG148" s="20"/>
      <c r="BH148" s="20"/>
      <c r="BI148" s="20"/>
      <c r="BJ148" s="20"/>
      <c r="BK148" s="20"/>
      <c r="BL148" s="20"/>
      <c r="BM148" s="20"/>
      <c r="BN148" s="20"/>
      <c r="BO148" s="20"/>
      <c r="BP148" s="20"/>
      <c r="BQ148" s="20"/>
      <c r="BR148" s="20"/>
      <c r="BS148" s="20"/>
      <c r="BT148" s="20"/>
      <c r="BU148" s="20"/>
      <c r="BV148" s="20"/>
      <c r="BW148" s="20"/>
      <c r="BX148" s="20"/>
      <c r="BY148" s="20"/>
      <c r="BZ148" s="20"/>
      <c r="CA148" s="20"/>
      <c r="CB148" s="20"/>
      <c r="CC148" s="20"/>
      <c r="CD148" s="20"/>
      <c r="CE148" s="20"/>
      <c r="CF148" s="20"/>
      <c r="CG148" s="20"/>
      <c r="CH148" s="20"/>
      <c r="CI148" s="20"/>
      <c r="CJ148" s="20"/>
      <c r="CK148" s="20"/>
      <c r="CL148" s="20"/>
    </row>
    <row r="149" spans="2:90" customFormat="1" x14ac:dyDescent="0.25">
      <c r="B149" s="979"/>
      <c r="C149" s="974">
        <v>2020</v>
      </c>
      <c r="D149" s="980" t="s">
        <v>1535</v>
      </c>
      <c r="E149" s="981"/>
      <c r="F149" s="982"/>
      <c r="G149" s="982"/>
      <c r="H149" s="982"/>
      <c r="I149" s="982"/>
      <c r="J149" s="982"/>
      <c r="K149" s="983"/>
      <c r="M149" s="20"/>
      <c r="N149" s="20"/>
      <c r="O149" s="20"/>
      <c r="P149" s="20"/>
      <c r="Q149" s="20"/>
      <c r="R149" s="20"/>
      <c r="S149" s="20"/>
      <c r="T149" s="20"/>
      <c r="U149" s="20"/>
      <c r="V149" s="20"/>
      <c r="W149" s="20"/>
      <c r="X149" s="20"/>
      <c r="Y149" s="20"/>
      <c r="Z149" s="20"/>
      <c r="AA149" s="20"/>
      <c r="AB149" s="20"/>
      <c r="AC149" s="20"/>
      <c r="AD149" s="20"/>
      <c r="AE149" s="20"/>
      <c r="AF149" s="20"/>
      <c r="AG149" s="20"/>
      <c r="AH149" s="20"/>
      <c r="AI149" s="20"/>
      <c r="AJ149" s="20"/>
      <c r="AK149" s="20"/>
      <c r="AL149" s="20"/>
      <c r="AM149" s="20"/>
      <c r="AN149" s="20"/>
      <c r="AO149" s="20"/>
      <c r="AP149" s="20"/>
      <c r="AQ149" s="20"/>
      <c r="AR149" s="20"/>
      <c r="AS149" s="20"/>
      <c r="AT149" s="20"/>
      <c r="AU149" s="20"/>
      <c r="AV149" s="20"/>
      <c r="AW149" s="20"/>
      <c r="AX149" s="20"/>
      <c r="AY149" s="20"/>
      <c r="AZ149" s="20"/>
      <c r="BA149" s="20"/>
      <c r="BB149" s="20"/>
      <c r="BC149" s="20"/>
      <c r="BD149" s="20"/>
      <c r="BE149" s="20"/>
      <c r="BF149" s="20"/>
      <c r="BG149" s="20"/>
      <c r="BH149" s="20"/>
      <c r="BI149" s="20"/>
      <c r="BJ149" s="20"/>
      <c r="BK149" s="20"/>
      <c r="BL149" s="20"/>
      <c r="BM149" s="20"/>
      <c r="BN149" s="20"/>
      <c r="BO149" s="20"/>
      <c r="BP149" s="20"/>
      <c r="BQ149" s="20"/>
      <c r="BR149" s="20"/>
      <c r="BS149" s="20"/>
      <c r="BT149" s="20"/>
      <c r="BU149" s="20"/>
      <c r="BV149" s="20"/>
      <c r="BW149" s="20"/>
      <c r="BX149" s="20"/>
      <c r="BY149" s="20"/>
      <c r="BZ149" s="20"/>
      <c r="CA149" s="20"/>
      <c r="CB149" s="20"/>
      <c r="CC149" s="20"/>
      <c r="CD149" s="20"/>
      <c r="CE149" s="20"/>
      <c r="CF149" s="20"/>
      <c r="CG149" s="20"/>
      <c r="CH149" s="20"/>
      <c r="CI149" s="20"/>
      <c r="CJ149" s="20"/>
      <c r="CK149" s="20"/>
      <c r="CL149" s="20"/>
    </row>
    <row r="150" spans="2:90" customFormat="1" x14ac:dyDescent="0.25">
      <c r="B150" s="979"/>
      <c r="C150" s="974">
        <v>2021</v>
      </c>
      <c r="D150" s="980" t="s">
        <v>1536</v>
      </c>
      <c r="E150" s="981"/>
      <c r="F150" s="982"/>
      <c r="G150" s="982"/>
      <c r="H150" s="982"/>
      <c r="I150" s="982"/>
      <c r="J150" s="982"/>
      <c r="K150" s="983"/>
      <c r="M150" s="20"/>
      <c r="N150" s="20"/>
      <c r="O150" s="20"/>
      <c r="P150" s="20"/>
      <c r="Q150" s="20"/>
      <c r="R150" s="20"/>
      <c r="S150" s="20"/>
      <c r="T150" s="20"/>
      <c r="U150" s="20"/>
      <c r="V150" s="20"/>
      <c r="W150" s="20"/>
      <c r="X150" s="20"/>
      <c r="Y150" s="20"/>
      <c r="Z150" s="20"/>
      <c r="AA150" s="20"/>
      <c r="AB150" s="20"/>
      <c r="AC150" s="20"/>
      <c r="AD150" s="20"/>
      <c r="AE150" s="20"/>
      <c r="AF150" s="20"/>
      <c r="AG150" s="20"/>
      <c r="AH150" s="20"/>
      <c r="AI150" s="20"/>
      <c r="AJ150" s="20"/>
      <c r="AK150" s="20"/>
      <c r="AL150" s="20"/>
      <c r="AM150" s="20"/>
      <c r="AN150" s="20"/>
      <c r="AO150" s="20"/>
      <c r="AP150" s="20"/>
      <c r="AQ150" s="20"/>
      <c r="AR150" s="20"/>
      <c r="AS150" s="20"/>
      <c r="AT150" s="20"/>
      <c r="AU150" s="20"/>
      <c r="AV150" s="20"/>
      <c r="AW150" s="20"/>
      <c r="AX150" s="20"/>
      <c r="AY150" s="20"/>
      <c r="AZ150" s="20"/>
      <c r="BA150" s="20"/>
      <c r="BB150" s="20"/>
      <c r="BC150" s="20"/>
      <c r="BD150" s="20"/>
      <c r="BE150" s="20"/>
      <c r="BF150" s="20"/>
      <c r="BG150" s="20"/>
      <c r="BH150" s="20"/>
      <c r="BI150" s="20"/>
      <c r="BJ150" s="20"/>
      <c r="BK150" s="20"/>
      <c r="BL150" s="20"/>
      <c r="BM150" s="20"/>
      <c r="BN150" s="20"/>
      <c r="BO150" s="20"/>
      <c r="BP150" s="20"/>
      <c r="BQ150" s="20"/>
      <c r="BR150" s="20"/>
      <c r="BS150" s="20"/>
      <c r="BT150" s="20"/>
      <c r="BU150" s="20"/>
      <c r="BV150" s="20"/>
      <c r="BW150" s="20"/>
      <c r="BX150" s="20"/>
      <c r="BY150" s="20"/>
      <c r="BZ150" s="20"/>
      <c r="CA150" s="20"/>
      <c r="CB150" s="20"/>
      <c r="CC150" s="20"/>
      <c r="CD150" s="20"/>
      <c r="CE150" s="20"/>
      <c r="CF150" s="20"/>
      <c r="CG150" s="20"/>
      <c r="CH150" s="20"/>
      <c r="CI150" s="20"/>
      <c r="CJ150" s="20"/>
      <c r="CK150" s="20"/>
      <c r="CL150" s="20"/>
    </row>
    <row r="151" spans="2:90" customFormat="1" x14ac:dyDescent="0.25">
      <c r="B151" s="979"/>
      <c r="C151" s="974">
        <v>2022</v>
      </c>
      <c r="D151" s="980" t="s">
        <v>1537</v>
      </c>
      <c r="E151" s="981"/>
      <c r="F151" s="982"/>
      <c r="G151" s="982"/>
      <c r="H151" s="982"/>
      <c r="I151" s="982"/>
      <c r="J151" s="982"/>
      <c r="K151" s="983"/>
      <c r="M151" s="20"/>
      <c r="N151" s="20"/>
      <c r="O151" s="20"/>
      <c r="P151" s="20"/>
      <c r="Q151" s="20"/>
      <c r="R151" s="20"/>
      <c r="S151" s="20"/>
      <c r="T151" s="20"/>
      <c r="U151" s="20"/>
      <c r="V151" s="20"/>
      <c r="W151" s="20"/>
      <c r="X151" s="20"/>
      <c r="Y151" s="20"/>
      <c r="Z151" s="20"/>
      <c r="AA151" s="20"/>
      <c r="AB151" s="20"/>
      <c r="AC151" s="20"/>
      <c r="AD151" s="20"/>
      <c r="AE151" s="20"/>
      <c r="AF151" s="20"/>
      <c r="AG151" s="20"/>
      <c r="AH151" s="20"/>
      <c r="AI151" s="20"/>
      <c r="AJ151" s="20"/>
      <c r="AK151" s="20"/>
      <c r="AL151" s="20"/>
      <c r="AM151" s="20"/>
      <c r="AN151" s="20"/>
      <c r="AO151" s="20"/>
      <c r="AP151" s="20"/>
      <c r="AQ151" s="20"/>
      <c r="AR151" s="20"/>
      <c r="AS151" s="20"/>
      <c r="AT151" s="20"/>
      <c r="AU151" s="20"/>
      <c r="AV151" s="20"/>
      <c r="AW151" s="20"/>
      <c r="AX151" s="20"/>
      <c r="AY151" s="20"/>
      <c r="AZ151" s="20"/>
      <c r="BA151" s="20"/>
      <c r="BB151" s="20"/>
      <c r="BC151" s="20"/>
      <c r="BD151" s="20"/>
      <c r="BE151" s="20"/>
      <c r="BF151" s="20"/>
      <c r="BG151" s="20"/>
      <c r="BH151" s="20"/>
      <c r="BI151" s="20"/>
      <c r="BJ151" s="20"/>
      <c r="BK151" s="20"/>
      <c r="BL151" s="20"/>
      <c r="BM151" s="20"/>
      <c r="BN151" s="20"/>
      <c r="BO151" s="20"/>
      <c r="BP151" s="20"/>
      <c r="BQ151" s="20"/>
      <c r="BR151" s="20"/>
      <c r="BS151" s="20"/>
      <c r="BT151" s="20"/>
      <c r="BU151" s="20"/>
      <c r="BV151" s="20"/>
      <c r="BW151" s="20"/>
      <c r="BX151" s="20"/>
      <c r="BY151" s="20"/>
      <c r="BZ151" s="20"/>
      <c r="CA151" s="20"/>
      <c r="CB151" s="20"/>
      <c r="CC151" s="20"/>
      <c r="CD151" s="20"/>
      <c r="CE151" s="20"/>
      <c r="CF151" s="20"/>
      <c r="CG151" s="20"/>
      <c r="CH151" s="20"/>
      <c r="CI151" s="20"/>
      <c r="CJ151" s="20"/>
      <c r="CK151" s="20"/>
      <c r="CL151" s="20"/>
    </row>
    <row r="152" spans="2:90" customFormat="1" ht="15.75" thickBot="1" x14ac:dyDescent="0.3">
      <c r="B152" s="984"/>
      <c r="C152" s="985">
        <v>2023</v>
      </c>
      <c r="D152" s="986" t="s">
        <v>1538</v>
      </c>
      <c r="E152" s="987"/>
      <c r="F152" s="988"/>
      <c r="G152" s="988"/>
      <c r="H152" s="988"/>
      <c r="I152" s="988"/>
      <c r="J152" s="988"/>
      <c r="K152" s="989"/>
      <c r="M152" s="20"/>
      <c r="N152" s="20"/>
      <c r="O152" s="20"/>
      <c r="P152" s="20"/>
      <c r="Q152" s="20"/>
      <c r="R152" s="20"/>
      <c r="S152" s="20"/>
      <c r="T152" s="20"/>
      <c r="U152" s="20"/>
      <c r="V152" s="20"/>
      <c r="W152" s="20"/>
      <c r="X152" s="20"/>
      <c r="Y152" s="20"/>
      <c r="Z152" s="20"/>
      <c r="AA152" s="20"/>
      <c r="AB152" s="20"/>
      <c r="AC152" s="20"/>
      <c r="AD152" s="20"/>
      <c r="AE152" s="20"/>
      <c r="AF152" s="20"/>
      <c r="AG152" s="20"/>
      <c r="AH152" s="20"/>
      <c r="AI152" s="20"/>
      <c r="AJ152" s="20"/>
      <c r="AK152" s="20"/>
      <c r="AL152" s="20"/>
      <c r="AM152" s="20"/>
      <c r="AN152" s="20"/>
      <c r="AO152" s="20"/>
      <c r="AP152" s="20"/>
      <c r="AQ152" s="20"/>
      <c r="AR152" s="20"/>
      <c r="AS152" s="20"/>
      <c r="AT152" s="20"/>
      <c r="AU152" s="20"/>
      <c r="AV152" s="20"/>
      <c r="AW152" s="20"/>
      <c r="AX152" s="20"/>
      <c r="AY152" s="20"/>
      <c r="AZ152" s="20"/>
      <c r="BA152" s="20"/>
      <c r="BB152" s="20"/>
      <c r="BC152" s="20"/>
      <c r="BD152" s="20"/>
      <c r="BE152" s="20"/>
      <c r="BF152" s="20"/>
      <c r="BG152" s="20"/>
      <c r="BH152" s="20"/>
      <c r="BI152" s="20"/>
      <c r="BJ152" s="20"/>
      <c r="BK152" s="20"/>
      <c r="BL152" s="20"/>
      <c r="BM152" s="20"/>
      <c r="BN152" s="20"/>
      <c r="BO152" s="20"/>
      <c r="BP152" s="20"/>
      <c r="BQ152" s="20"/>
      <c r="BR152" s="20"/>
      <c r="BS152" s="20"/>
      <c r="BT152" s="20"/>
      <c r="BU152" s="20"/>
      <c r="BV152" s="20"/>
      <c r="BW152" s="20"/>
      <c r="BX152" s="20"/>
      <c r="BY152" s="20"/>
      <c r="BZ152" s="20"/>
      <c r="CA152" s="20"/>
      <c r="CB152" s="20"/>
      <c r="CC152" s="20"/>
      <c r="CD152" s="20"/>
      <c r="CE152" s="20"/>
      <c r="CF152" s="20"/>
      <c r="CG152" s="20"/>
      <c r="CH152" s="20"/>
      <c r="CI152" s="20"/>
      <c r="CJ152" s="20"/>
      <c r="CK152" s="20"/>
      <c r="CL152" s="20"/>
    </row>
    <row r="153" spans="2:90" customFormat="1" x14ac:dyDescent="0.25">
      <c r="D153" s="20"/>
      <c r="E153" s="20"/>
      <c r="F153" s="20"/>
      <c r="G153" s="20"/>
      <c r="H153" s="20"/>
      <c r="I153" s="20"/>
      <c r="M153" s="20"/>
      <c r="N153" s="20"/>
      <c r="O153" s="20"/>
      <c r="P153" s="20"/>
      <c r="Q153" s="20"/>
      <c r="R153" s="20"/>
      <c r="S153" s="20"/>
      <c r="T153" s="20"/>
      <c r="U153" s="20"/>
      <c r="V153" s="20"/>
      <c r="W153" s="20"/>
      <c r="X153" s="20"/>
      <c r="Y153" s="20"/>
      <c r="Z153" s="20"/>
      <c r="AA153" s="20"/>
      <c r="AB153" s="20"/>
      <c r="AC153" s="20"/>
      <c r="AD153" s="20"/>
      <c r="AE153" s="20"/>
      <c r="AF153" s="20"/>
      <c r="AG153" s="20"/>
      <c r="AH153" s="20"/>
      <c r="AI153" s="20"/>
      <c r="AJ153" s="20"/>
      <c r="AK153" s="20"/>
      <c r="AL153" s="20"/>
      <c r="AM153" s="20"/>
      <c r="AN153" s="20"/>
      <c r="AO153" s="20"/>
      <c r="AP153" s="20"/>
      <c r="AQ153" s="20"/>
      <c r="AR153" s="20"/>
      <c r="AS153" s="20"/>
      <c r="AT153" s="20"/>
      <c r="AU153" s="20"/>
      <c r="AV153" s="20"/>
      <c r="AW153" s="20"/>
      <c r="AX153" s="20"/>
      <c r="AY153" s="20"/>
      <c r="AZ153" s="20"/>
      <c r="BA153" s="20"/>
      <c r="BB153" s="20"/>
      <c r="BC153" s="20"/>
      <c r="BD153" s="20"/>
      <c r="BE153" s="20"/>
      <c r="BF153" s="20"/>
      <c r="BG153" s="20"/>
      <c r="BH153" s="20"/>
      <c r="BI153" s="20"/>
      <c r="BJ153" s="20"/>
      <c r="BK153" s="20"/>
      <c r="BL153" s="20"/>
      <c r="BM153" s="20"/>
      <c r="BN153" s="20"/>
      <c r="BO153" s="20"/>
      <c r="BP153" s="20"/>
      <c r="BQ153" s="20"/>
      <c r="BR153" s="20"/>
      <c r="BS153" s="20"/>
      <c r="BT153" s="20"/>
      <c r="BU153" s="20"/>
      <c r="BV153" s="20"/>
      <c r="BW153" s="20"/>
      <c r="BX153" s="20"/>
      <c r="BY153" s="20"/>
      <c r="BZ153" s="20"/>
      <c r="CA153" s="20"/>
      <c r="CB153" s="20"/>
      <c r="CC153" s="20"/>
      <c r="CD153" s="20"/>
      <c r="CE153" s="20"/>
      <c r="CF153" s="20"/>
      <c r="CG153" s="20"/>
      <c r="CH153" s="20"/>
      <c r="CI153" s="20"/>
      <c r="CJ153" s="20"/>
      <c r="CK153" s="20"/>
      <c r="CL153" s="20"/>
    </row>
    <row r="154" spans="2:90" customFormat="1" x14ac:dyDescent="0.25">
      <c r="D154" s="20"/>
      <c r="E154" s="20"/>
      <c r="F154" s="20"/>
      <c r="G154" s="20"/>
      <c r="H154" s="20"/>
      <c r="I154" s="20"/>
      <c r="M154" s="20"/>
      <c r="N154" s="20"/>
      <c r="O154" s="20"/>
      <c r="P154" s="20"/>
      <c r="Q154" s="20"/>
      <c r="R154" s="20"/>
      <c r="S154" s="20"/>
      <c r="T154" s="20"/>
      <c r="U154" s="20"/>
      <c r="V154" s="20"/>
      <c r="W154" s="20"/>
      <c r="X154" s="20"/>
      <c r="Y154" s="20"/>
      <c r="Z154" s="20"/>
      <c r="AA154" s="20"/>
      <c r="AB154" s="20"/>
      <c r="AC154" s="20"/>
      <c r="AD154" s="20"/>
      <c r="AE154" s="20"/>
      <c r="AF154" s="20"/>
      <c r="AG154" s="20"/>
      <c r="AH154" s="20"/>
      <c r="AI154" s="20"/>
      <c r="AJ154" s="20"/>
      <c r="AK154" s="20"/>
      <c r="AL154" s="20"/>
      <c r="AM154" s="20"/>
      <c r="AN154" s="20"/>
      <c r="AO154" s="20"/>
      <c r="AP154" s="20"/>
      <c r="AQ154" s="20"/>
      <c r="AR154" s="20"/>
      <c r="AS154" s="20"/>
      <c r="AT154" s="20"/>
      <c r="AU154" s="20"/>
      <c r="AV154" s="20"/>
      <c r="AW154" s="20"/>
      <c r="AX154" s="20"/>
      <c r="AY154" s="20"/>
      <c r="AZ154" s="20"/>
      <c r="BA154" s="20"/>
      <c r="BB154" s="20"/>
      <c r="BC154" s="20"/>
      <c r="BD154" s="20"/>
      <c r="BE154" s="20"/>
      <c r="BF154" s="20"/>
      <c r="BG154" s="20"/>
      <c r="BH154" s="20"/>
      <c r="BI154" s="20"/>
      <c r="BJ154" s="20"/>
      <c r="BK154" s="20"/>
      <c r="BL154" s="20"/>
      <c r="BM154" s="20"/>
      <c r="BN154" s="20"/>
      <c r="BO154" s="20"/>
      <c r="BP154" s="20"/>
      <c r="BQ154" s="20"/>
      <c r="BR154" s="20"/>
      <c r="BS154" s="20"/>
      <c r="BT154" s="20"/>
      <c r="BU154" s="20"/>
      <c r="BV154" s="20"/>
      <c r="BW154" s="20"/>
      <c r="BX154" s="20"/>
      <c r="BY154" s="20"/>
      <c r="BZ154" s="20"/>
      <c r="CA154" s="20"/>
      <c r="CB154" s="20"/>
      <c r="CC154" s="20"/>
      <c r="CD154" s="20"/>
      <c r="CE154" s="20"/>
      <c r="CF154" s="20"/>
      <c r="CG154" s="20"/>
      <c r="CH154" s="20"/>
      <c r="CI154" s="20"/>
      <c r="CJ154" s="20"/>
      <c r="CK154" s="20"/>
      <c r="CL154" s="20"/>
    </row>
    <row r="155" spans="2:90" customFormat="1" x14ac:dyDescent="0.25">
      <c r="M155" s="20"/>
      <c r="N155" s="20"/>
      <c r="O155" s="20"/>
      <c r="P155" s="20"/>
      <c r="Q155" s="20"/>
      <c r="R155" s="20"/>
      <c r="S155" s="20"/>
      <c r="T155" s="20"/>
      <c r="U155" s="20"/>
      <c r="V155" s="20"/>
      <c r="W155" s="20"/>
      <c r="X155" s="20"/>
      <c r="Y155" s="20"/>
      <c r="Z155" s="20"/>
      <c r="AA155" s="20"/>
      <c r="AB155" s="20"/>
      <c r="AC155" s="20"/>
      <c r="AD155" s="20"/>
      <c r="AE155" s="20"/>
      <c r="AF155" s="20"/>
      <c r="AG155" s="20"/>
      <c r="AH155" s="20"/>
      <c r="AI155" s="20"/>
      <c r="AJ155" s="20"/>
      <c r="AK155" s="20"/>
      <c r="AL155" s="20"/>
      <c r="AM155" s="20"/>
      <c r="AN155" s="20"/>
      <c r="AO155" s="20"/>
      <c r="AP155" s="20"/>
      <c r="AQ155" s="20"/>
      <c r="AR155" s="20"/>
      <c r="AS155" s="20"/>
      <c r="AT155" s="20"/>
      <c r="AU155" s="20"/>
      <c r="AV155" s="20"/>
      <c r="AW155" s="20"/>
      <c r="AX155" s="20"/>
      <c r="AY155" s="20"/>
      <c r="AZ155" s="20"/>
      <c r="BA155" s="20"/>
      <c r="BB155" s="20"/>
      <c r="BC155" s="20"/>
      <c r="BD155" s="20"/>
      <c r="BE155" s="20"/>
      <c r="BF155" s="20"/>
      <c r="BG155" s="20"/>
      <c r="BH155" s="20"/>
      <c r="BI155" s="20"/>
      <c r="BJ155" s="20"/>
      <c r="BK155" s="20"/>
      <c r="BL155" s="20"/>
      <c r="BM155" s="20"/>
      <c r="BN155" s="20"/>
      <c r="BO155" s="20"/>
      <c r="BP155" s="20"/>
      <c r="BQ155" s="20"/>
      <c r="BR155" s="20"/>
      <c r="BS155" s="20"/>
      <c r="BT155" s="20"/>
      <c r="BU155" s="20"/>
      <c r="BV155" s="20"/>
      <c r="BW155" s="20"/>
      <c r="BX155" s="20"/>
      <c r="BY155" s="20"/>
      <c r="BZ155" s="20"/>
      <c r="CA155" s="20"/>
      <c r="CB155" s="20"/>
      <c r="CC155" s="20"/>
      <c r="CD155" s="20"/>
      <c r="CE155" s="20"/>
      <c r="CF155" s="20"/>
      <c r="CG155" s="20"/>
      <c r="CH155" s="20"/>
      <c r="CI155" s="20"/>
      <c r="CJ155" s="20"/>
      <c r="CK155" s="20"/>
      <c r="CL155" s="20"/>
    </row>
    <row r="156" spans="2:90" customFormat="1" x14ac:dyDescent="0.25">
      <c r="M156" s="20"/>
      <c r="N156" s="20"/>
      <c r="O156" s="20"/>
      <c r="P156" s="20"/>
      <c r="Q156" s="20"/>
      <c r="R156" s="20"/>
      <c r="S156" s="20"/>
      <c r="T156" s="20"/>
      <c r="U156" s="20"/>
      <c r="V156" s="20"/>
      <c r="W156" s="20"/>
      <c r="X156" s="20"/>
      <c r="Y156" s="20"/>
      <c r="Z156" s="20"/>
      <c r="AA156" s="20"/>
      <c r="AB156" s="20"/>
      <c r="AC156" s="20"/>
      <c r="AD156" s="20"/>
      <c r="AE156" s="20"/>
      <c r="AF156" s="20"/>
      <c r="AG156" s="20"/>
      <c r="AH156" s="20"/>
      <c r="AI156" s="20"/>
      <c r="AJ156" s="20"/>
      <c r="AK156" s="20"/>
      <c r="AL156" s="20"/>
      <c r="AM156" s="20"/>
      <c r="AN156" s="20"/>
      <c r="AO156" s="20"/>
      <c r="AP156" s="20"/>
      <c r="AQ156" s="20"/>
      <c r="AR156" s="20"/>
      <c r="AS156" s="20"/>
      <c r="AT156" s="20"/>
      <c r="AU156" s="20"/>
      <c r="AV156" s="20"/>
      <c r="AW156" s="20"/>
      <c r="AX156" s="20"/>
      <c r="AY156" s="20"/>
      <c r="AZ156" s="20"/>
      <c r="BA156" s="20"/>
      <c r="BB156" s="20"/>
      <c r="BC156" s="20"/>
      <c r="BD156" s="20"/>
      <c r="BE156" s="20"/>
      <c r="BF156" s="20"/>
      <c r="BG156" s="20"/>
      <c r="BH156" s="20"/>
      <c r="BI156" s="20"/>
      <c r="BJ156" s="20"/>
      <c r="BK156" s="20"/>
      <c r="BL156" s="20"/>
      <c r="BM156" s="20"/>
      <c r="BN156" s="20"/>
      <c r="BO156" s="20"/>
      <c r="BP156" s="20"/>
      <c r="BQ156" s="20"/>
      <c r="BR156" s="20"/>
      <c r="BS156" s="20"/>
      <c r="BT156" s="20"/>
      <c r="BU156" s="20"/>
      <c r="BV156" s="20"/>
      <c r="BW156" s="20"/>
      <c r="BX156" s="20"/>
      <c r="BY156" s="20"/>
      <c r="BZ156" s="20"/>
      <c r="CA156" s="20"/>
      <c r="CB156" s="20"/>
      <c r="CC156" s="20"/>
      <c r="CD156" s="20"/>
      <c r="CE156" s="20"/>
      <c r="CF156" s="20"/>
      <c r="CG156" s="20"/>
      <c r="CH156" s="20"/>
      <c r="CI156" s="20"/>
      <c r="CJ156" s="20"/>
      <c r="CK156" s="20"/>
      <c r="CL156" s="20"/>
    </row>
    <row r="157" spans="2:90" customFormat="1" x14ac:dyDescent="0.25">
      <c r="M157" s="20"/>
      <c r="N157" s="20"/>
      <c r="O157" s="20"/>
      <c r="P157" s="20"/>
      <c r="Q157" s="20"/>
      <c r="R157" s="20"/>
      <c r="S157" s="20"/>
      <c r="T157" s="20"/>
      <c r="U157" s="20"/>
      <c r="V157" s="20"/>
      <c r="W157" s="20"/>
      <c r="X157" s="20"/>
      <c r="Y157" s="20"/>
      <c r="Z157" s="20"/>
      <c r="AA157" s="20"/>
      <c r="AB157" s="20"/>
      <c r="AC157" s="20"/>
      <c r="AD157" s="20"/>
      <c r="AE157" s="20"/>
      <c r="AF157" s="20"/>
      <c r="AG157" s="20"/>
      <c r="AH157" s="20"/>
      <c r="AI157" s="20"/>
      <c r="AJ157" s="20"/>
      <c r="AK157" s="20"/>
      <c r="AL157" s="20"/>
      <c r="AM157" s="20"/>
      <c r="AN157" s="20"/>
      <c r="AO157" s="20"/>
      <c r="AP157" s="20"/>
      <c r="AQ157" s="20"/>
      <c r="AR157" s="20"/>
      <c r="AS157" s="20"/>
      <c r="AT157" s="20"/>
      <c r="AU157" s="20"/>
      <c r="AV157" s="20"/>
      <c r="AW157" s="20"/>
      <c r="AX157" s="20"/>
      <c r="AY157" s="20"/>
      <c r="AZ157" s="20"/>
      <c r="BA157" s="20"/>
      <c r="BB157" s="20"/>
      <c r="BC157" s="20"/>
      <c r="BD157" s="20"/>
      <c r="BE157" s="20"/>
      <c r="BF157" s="20"/>
      <c r="BG157" s="20"/>
      <c r="BH157" s="20"/>
      <c r="BI157" s="20"/>
      <c r="BJ157" s="20"/>
      <c r="BK157" s="20"/>
      <c r="BL157" s="20"/>
      <c r="BM157" s="20"/>
      <c r="BN157" s="20"/>
      <c r="BO157" s="20"/>
      <c r="BP157" s="20"/>
      <c r="BQ157" s="20"/>
      <c r="BR157" s="20"/>
      <c r="BS157" s="20"/>
      <c r="BT157" s="20"/>
      <c r="BU157" s="20"/>
      <c r="BV157" s="20"/>
      <c r="BW157" s="20"/>
      <c r="BX157" s="20"/>
      <c r="BY157" s="20"/>
      <c r="BZ157" s="20"/>
      <c r="CA157" s="20"/>
      <c r="CB157" s="20"/>
      <c r="CC157" s="20"/>
      <c r="CD157" s="20"/>
      <c r="CE157" s="20"/>
      <c r="CF157" s="20"/>
      <c r="CG157" s="20"/>
      <c r="CH157" s="20"/>
      <c r="CI157" s="20"/>
      <c r="CJ157" s="20"/>
      <c r="CK157" s="20"/>
      <c r="CL157" s="20"/>
    </row>
    <row r="158" spans="2:90" customFormat="1" x14ac:dyDescent="0.25">
      <c r="M158" s="20"/>
      <c r="N158" s="20"/>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0"/>
      <c r="AT158" s="20"/>
      <c r="AU158" s="20"/>
      <c r="AV158" s="20"/>
      <c r="AW158" s="20"/>
      <c r="AX158" s="20"/>
      <c r="AY158" s="20"/>
      <c r="AZ158" s="20"/>
      <c r="BA158" s="20"/>
      <c r="BB158" s="20"/>
      <c r="BC158" s="20"/>
      <c r="BD158" s="20"/>
      <c r="BE158" s="20"/>
      <c r="BF158" s="20"/>
      <c r="BG158" s="20"/>
      <c r="BH158" s="20"/>
      <c r="BI158" s="20"/>
      <c r="BJ158" s="20"/>
      <c r="BK158" s="20"/>
      <c r="BL158" s="20"/>
      <c r="BM158" s="20"/>
      <c r="BN158" s="20"/>
      <c r="BO158" s="20"/>
      <c r="BP158" s="20"/>
      <c r="BQ158" s="20"/>
      <c r="BR158" s="20"/>
      <c r="BS158" s="20"/>
      <c r="BT158" s="20"/>
      <c r="BU158" s="20"/>
      <c r="BV158" s="20"/>
      <c r="BW158" s="20"/>
      <c r="BX158" s="20"/>
      <c r="BY158" s="20"/>
      <c r="BZ158" s="20"/>
      <c r="CA158" s="20"/>
      <c r="CB158" s="20"/>
      <c r="CC158" s="20"/>
      <c r="CD158" s="20"/>
      <c r="CE158" s="20"/>
      <c r="CF158" s="20"/>
      <c r="CG158" s="20"/>
      <c r="CH158" s="20"/>
      <c r="CI158" s="20"/>
      <c r="CJ158" s="20"/>
      <c r="CK158" s="20"/>
      <c r="CL158" s="20"/>
    </row>
    <row r="159" spans="2:90" customFormat="1" x14ac:dyDescent="0.25">
      <c r="M159" s="20"/>
      <c r="N159" s="20"/>
      <c r="O159" s="20"/>
      <c r="P159" s="20"/>
      <c r="Q159" s="20"/>
      <c r="R159" s="20"/>
      <c r="S159" s="20"/>
      <c r="T159" s="20"/>
      <c r="U159" s="20"/>
      <c r="V159" s="20"/>
      <c r="W159" s="20"/>
      <c r="X159" s="20"/>
      <c r="Y159" s="20"/>
      <c r="Z159" s="20"/>
      <c r="AA159" s="20"/>
      <c r="AB159" s="20"/>
      <c r="AC159" s="20"/>
      <c r="AD159" s="20"/>
      <c r="AE159" s="20"/>
      <c r="AF159" s="20"/>
      <c r="AG159" s="20"/>
      <c r="AH159" s="20"/>
      <c r="AI159" s="20"/>
      <c r="AJ159" s="20"/>
      <c r="AK159" s="20"/>
      <c r="AL159" s="20"/>
      <c r="AM159" s="20"/>
      <c r="AN159" s="20"/>
      <c r="AO159" s="20"/>
      <c r="AP159" s="20"/>
      <c r="AQ159" s="20"/>
      <c r="AR159" s="20"/>
      <c r="AS159" s="20"/>
      <c r="AT159" s="20"/>
      <c r="AU159" s="20"/>
      <c r="AV159" s="20"/>
      <c r="AW159" s="20"/>
      <c r="AX159" s="20"/>
      <c r="AY159" s="20"/>
      <c r="AZ159" s="20"/>
      <c r="BA159" s="20"/>
      <c r="BB159" s="20"/>
      <c r="BC159" s="20"/>
      <c r="BD159" s="20"/>
      <c r="BE159" s="20"/>
      <c r="BF159" s="20"/>
      <c r="BG159" s="20"/>
      <c r="BH159" s="20"/>
      <c r="BI159" s="20"/>
      <c r="BJ159" s="20"/>
      <c r="BK159" s="20"/>
      <c r="BL159" s="20"/>
      <c r="BM159" s="20"/>
      <c r="BN159" s="20"/>
      <c r="BO159" s="20"/>
      <c r="BP159" s="20"/>
      <c r="BQ159" s="20"/>
      <c r="BR159" s="20"/>
      <c r="BS159" s="20"/>
      <c r="BT159" s="20"/>
      <c r="BU159" s="20"/>
      <c r="BV159" s="20"/>
      <c r="BW159" s="20"/>
      <c r="BX159" s="20"/>
      <c r="BY159" s="20"/>
      <c r="BZ159" s="20"/>
      <c r="CA159" s="20"/>
      <c r="CB159" s="20"/>
      <c r="CC159" s="20"/>
      <c r="CD159" s="20"/>
      <c r="CE159" s="20"/>
      <c r="CF159" s="20"/>
      <c r="CG159" s="20"/>
      <c r="CH159" s="20"/>
      <c r="CI159" s="20"/>
      <c r="CJ159" s="20"/>
      <c r="CK159" s="20"/>
      <c r="CL159" s="20"/>
    </row>
  </sheetData>
  <sheetProtection formatCells="0"/>
  <dataConsolidate/>
  <mergeCells count="13">
    <mergeCell ref="A12:A16"/>
    <mergeCell ref="E13:I13"/>
    <mergeCell ref="C15:E15"/>
    <mergeCell ref="A19:A26"/>
    <mergeCell ref="A27:A32"/>
    <mergeCell ref="B72:B74"/>
    <mergeCell ref="BQ33:CL33"/>
    <mergeCell ref="AL34:BG34"/>
    <mergeCell ref="BQ34:CL34"/>
    <mergeCell ref="A35:A60"/>
    <mergeCell ref="AL35:BG35"/>
    <mergeCell ref="BQ35:CL35"/>
    <mergeCell ref="AL33:BG33"/>
  </mergeCells>
  <conditionalFormatting sqref="B85">
    <cfRule type="expression" dxfId="13" priority="11">
      <formula>dms_Model="EB"</formula>
    </cfRule>
  </conditionalFormatting>
  <conditionalFormatting sqref="B87">
    <cfRule type="expression" dxfId="12" priority="12">
      <formula>dms_Model="CA"</formula>
    </cfRule>
  </conditionalFormatting>
  <conditionalFormatting sqref="B95">
    <cfRule type="expression" dxfId="11" priority="9">
      <formula>IF(OR(dms_Model="ARR",dms_Model="Reset"),"True")</formula>
    </cfRule>
  </conditionalFormatting>
  <conditionalFormatting sqref="B108">
    <cfRule type="expression" dxfId="10" priority="10">
      <formula>dms_Model="ARR"</formula>
    </cfRule>
  </conditionalFormatting>
  <conditionalFormatting sqref="B114">
    <cfRule type="expression" dxfId="9" priority="4">
      <formula>AND(dms_Model="Reset",dms_Segment="Transmission")</formula>
    </cfRule>
  </conditionalFormatting>
  <conditionalFormatting sqref="C24">
    <cfRule type="expression" dxfId="8" priority="14">
      <formula>SUM(dms_SingleYear_Model)&gt;0</formula>
    </cfRule>
  </conditionalFormatting>
  <conditionalFormatting sqref="C62">
    <cfRule type="cellIs" dxfId="7" priority="5" operator="equal">
      <formula>"YES"</formula>
    </cfRule>
  </conditionalFormatting>
  <conditionalFormatting sqref="C64">
    <cfRule type="expression" dxfId="6" priority="13">
      <formula>dms_MultiYear_Flag=1</formula>
    </cfRule>
  </conditionalFormatting>
  <conditionalFormatting sqref="C76">
    <cfRule type="cellIs" dxfId="5" priority="2" operator="greaterThan">
      <formula>0</formula>
    </cfRule>
  </conditionalFormatting>
  <conditionalFormatting sqref="C80 C83">
    <cfRule type="cellIs" dxfId="4" priority="3" operator="greaterThan">
      <formula>0</formula>
    </cfRule>
  </conditionalFormatting>
  <conditionalFormatting sqref="C93">
    <cfRule type="cellIs" dxfId="2" priority="8" operator="equal">
      <formula>"error"</formula>
    </cfRule>
  </conditionalFormatting>
  <conditionalFormatting sqref="C110">
    <cfRule type="cellIs" dxfId="1" priority="1" operator="equal">
      <formula>"no"</formula>
    </cfRule>
  </conditionalFormatting>
  <conditionalFormatting sqref="C130 C134">
    <cfRule type="cellIs" dxfId="0" priority="6" operator="equal">
      <formula>"YES"</formula>
    </cfRule>
  </conditionalFormatting>
  <dataValidations count="9">
    <dataValidation type="list" allowBlank="1" showInputMessage="1" showErrorMessage="1" sqref="C14" xr:uid="{F1DC458B-878C-4F83-8A6A-86D8F4D2042E}">
      <formula1>dms_Confid_status_List</formula1>
    </dataValidation>
    <dataValidation type="list" allowBlank="1" showInputMessage="1" showErrorMessage="1" sqref="C127 C134 C130" xr:uid="{6E05C60E-8C74-41CB-B6E5-5B205B213510}">
      <formula1>"YES, NO"</formula1>
    </dataValidation>
    <dataValidation allowBlank="1" showInputMessage="1" showErrorMessage="1" prompt="If this is a MultiRYE historical ABC RIN then this value is set from the value specified in cell C75 - otherwise it is taken from the values calculated in FRCP_y5 (or whichever is last relevant year)." sqref="C84" xr:uid="{E9812D36-3270-4A7E-A73E-EB6E12F2C731}"/>
    <dataValidation type="list" allowBlank="1" showInputMessage="1" showErrorMessage="1" promptTitle="Model" prompt="Make sure corresponding Source type is correctly selected !!!_x000a__x000a_eg: ABC=Reporting, Reset=Regulatory proposal  etc" sqref="C11" xr:uid="{2783A77E-C462-4A8B-AE87-39A7167D7C84}">
      <formula1>dms_Model_List</formula1>
    </dataValidation>
    <dataValidation type="list" allowBlank="1" showInputMessage="1" showErrorMessage="1" sqref="C13" xr:uid="{6AD9B8D7-14B9-4ADB-8114-16C71199D779}">
      <formula1>dms_DataQuality_List</formula1>
    </dataValidation>
    <dataValidation type="list" allowBlank="1" showInputMessage="1" showErrorMessage="1" sqref="C23" xr:uid="{FD5A022C-B363-49AB-8884-E4143CE4EA41}">
      <formula1>"Financial, Calendar, Other"</formula1>
    </dataValidation>
    <dataValidation type="list" allowBlank="1" showInputMessage="1" showErrorMessage="1" sqref="C25" xr:uid="{342855B6-DECF-4F36-8EE8-0F312D588E84}">
      <formula1>"Public, Confidential"</formula1>
    </dataValidation>
    <dataValidation type="list" allowBlank="1" showInputMessage="1" showErrorMessage="1" sqref="C18 C62" xr:uid="{201D146F-52A5-4CCA-B3E0-EB0F3F1E5B1F}">
      <formula1>"Yes, No"</formula1>
    </dataValidation>
    <dataValidation type="list" allowBlank="1" showInputMessage="1" showErrorMessage="1" sqref="C12" xr:uid="{3619FD2F-A9B2-4FD8-ACF3-A0A03CB4D5F7}">
      <formula1>dms_SourceList</formula1>
    </dataValidation>
  </dataValidations>
  <pageMargins left="0.25" right="0.25" top="0.75" bottom="0.75" header="0.3" footer="0.3"/>
  <pageSetup paperSize="9" scale="90" orientation="landscape" r:id="rId1"/>
  <extLst>
    <ext xmlns:x14="http://schemas.microsoft.com/office/spreadsheetml/2009/9/main" uri="{78C0D931-6437-407d-A8EE-F0AAD7539E65}">
      <x14:conditionalFormattings>
        <x14:conditionalFormatting xmlns:xm="http://schemas.microsoft.com/office/excel/2006/main">
          <x14:cfRule type="containsText" priority="7" operator="containsText" id="{6949DEDC-1770-470E-B2BA-519C2E993CAA}">
            <xm:f>NOT(ISERROR(SEARCH("error - NR not present",C91)))</xm:f>
            <xm:f>"error - NR not present"</xm:f>
            <x14:dxf>
              <font>
                <color rgb="FF9C0006"/>
              </font>
              <fill>
                <patternFill>
                  <bgColor rgb="FFFFC7CE"/>
                </patternFill>
              </fill>
            </x14:dxf>
          </x14:cfRule>
          <xm:sqref>C91</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5E7A-94BC-4E1F-A16D-02A8B9DDA7A2}">
  <sheetPr codeName="Sheet16">
    <tabColor theme="9" tint="-0.249977111117893"/>
  </sheetPr>
  <dimension ref="D1:G17"/>
  <sheetViews>
    <sheetView showGridLines="0" zoomScaleNormal="100" workbookViewId="0">
      <selection activeCell="E24" sqref="E24"/>
    </sheetView>
  </sheetViews>
  <sheetFormatPr defaultRowHeight="15" x14ac:dyDescent="0.25"/>
  <cols>
    <col min="5" max="6" width="47.7109375" customWidth="1"/>
  </cols>
  <sheetData>
    <row r="1" spans="4:7" ht="26.25" x14ac:dyDescent="0.25">
      <c r="D1" s="1143" t="s">
        <v>17</v>
      </c>
      <c r="E1" s="1144"/>
      <c r="F1" s="1144"/>
      <c r="G1" s="1144"/>
    </row>
    <row r="2" spans="4:7" ht="26.25" x14ac:dyDescent="0.25">
      <c r="D2" s="1204" t="str">
        <f>INDEX(dms_TradingNameFull_List,MATCH(dms_TradingName,dms_TradingName_List))</f>
        <v>Queensland Electricity Transmission Corporation Limited trading as Powerlink Queensland</v>
      </c>
      <c r="E2" s="1203"/>
      <c r="F2" s="1146"/>
      <c r="G2" s="1146"/>
    </row>
    <row r="3" spans="4:7" ht="26.25" x14ac:dyDescent="0.25">
      <c r="D3" s="1145" t="str">
        <f ca="1">CONCATENATE("REGULATORY PERIOD FROM ",FRCP_y1," TO ", FRCP_y5)</f>
        <v>REGULATORY PERIOD FROM 2027-28 TO 2031-32</v>
      </c>
      <c r="E3" s="1144"/>
      <c r="F3" s="1144"/>
      <c r="G3" s="1144"/>
    </row>
    <row r="5" spans="4:7" ht="15.75" thickBot="1" x14ac:dyDescent="0.3">
      <c r="D5" s="1142"/>
      <c r="E5" s="634"/>
      <c r="F5" s="634"/>
      <c r="G5" s="1142"/>
    </row>
    <row r="6" spans="4:7" x14ac:dyDescent="0.25">
      <c r="D6" s="1136"/>
      <c r="E6" s="1139"/>
      <c r="F6" s="1139"/>
      <c r="G6" s="1135"/>
    </row>
    <row r="7" spans="4:7" ht="21" x14ac:dyDescent="0.25">
      <c r="D7" s="1136"/>
      <c r="E7" s="1235" t="s">
        <v>18</v>
      </c>
      <c r="F7" s="1235"/>
      <c r="G7" s="1135"/>
    </row>
    <row r="8" spans="4:7" ht="11.25" customHeight="1" x14ac:dyDescent="0.25">
      <c r="D8" s="1136"/>
      <c r="G8" s="1135"/>
    </row>
    <row r="9" spans="4:7" s="23" customFormat="1" ht="18.75" customHeight="1" x14ac:dyDescent="0.25">
      <c r="D9" s="1141"/>
      <c r="E9" s="1195" t="s">
        <v>19</v>
      </c>
      <c r="F9" s="1196" t="s">
        <v>20</v>
      </c>
      <c r="G9" s="1140"/>
    </row>
    <row r="10" spans="4:7" ht="22.5" customHeight="1" x14ac:dyDescent="0.25">
      <c r="D10" s="1136"/>
      <c r="E10" s="1139"/>
      <c r="F10" s="1139"/>
      <c r="G10" s="1135"/>
    </row>
    <row r="11" spans="4:7" ht="26.25" customHeight="1" x14ac:dyDescent="0.25">
      <c r="D11" s="1136"/>
      <c r="E11" s="1138" t="s">
        <v>21</v>
      </c>
      <c r="F11" s="1137" t="s">
        <v>22</v>
      </c>
      <c r="G11" s="1135"/>
    </row>
    <row r="12" spans="4:7" x14ac:dyDescent="0.25">
      <c r="D12" s="1136"/>
      <c r="G12" s="1135"/>
    </row>
    <row r="13" spans="4:7" s="23" customFormat="1" ht="18" customHeight="1" x14ac:dyDescent="0.25">
      <c r="D13" s="1134"/>
      <c r="E13" s="1133" t="s">
        <v>23</v>
      </c>
      <c r="F13" s="1132" t="s">
        <v>24</v>
      </c>
      <c r="G13" s="1131"/>
    </row>
    <row r="14" spans="4:7" s="23" customFormat="1" ht="18" customHeight="1" x14ac:dyDescent="0.25">
      <c r="D14" s="1134"/>
      <c r="E14" s="1133"/>
      <c r="F14" s="1132" t="s">
        <v>25</v>
      </c>
      <c r="G14" s="1131"/>
    </row>
    <row r="15" spans="4:7" s="23" customFormat="1" ht="18" customHeight="1" x14ac:dyDescent="0.25">
      <c r="D15" s="1134"/>
      <c r="E15" s="1133"/>
      <c r="F15" s="1132" t="s">
        <v>26</v>
      </c>
      <c r="G15" s="1131"/>
    </row>
    <row r="16" spans="4:7" s="23" customFormat="1" ht="18" customHeight="1" x14ac:dyDescent="0.25">
      <c r="D16" s="1134"/>
      <c r="E16" s="1133"/>
      <c r="F16" s="1132" t="s">
        <v>27</v>
      </c>
      <c r="G16" s="1131"/>
    </row>
    <row r="17" spans="4:7" s="23" customFormat="1" ht="18" customHeight="1" thickBot="1" x14ac:dyDescent="0.3">
      <c r="D17" s="1130"/>
      <c r="E17" s="1129"/>
      <c r="F17" s="1129"/>
      <c r="G17" s="1128"/>
    </row>
  </sheetData>
  <sheetProtection formatCells="0"/>
  <mergeCells count="1">
    <mergeCell ref="E7:F7"/>
  </mergeCells>
  <hyperlinks>
    <hyperlink ref="F13" location="'3.1 Revenue'!A1" display="'3.1 Revenue'!A1" xr:uid="{31105629-3D17-4D4B-84C6-062218F33D90}"/>
    <hyperlink ref="F14" location="'3.2 Operating expenditure'!A1" display="'3.2 Operating expenditure'!A1" xr:uid="{1119D0C3-6252-4E8C-9AA5-AE53A71C2167}"/>
    <hyperlink ref="F15" location="'3.2.3 Provisions'!A1" display="'3.2.3 Provisions'!A1" xr:uid="{3C81B899-72A3-45C8-B840-C1303A4E12DC}"/>
    <hyperlink ref="F16" location="'3.3 Assets (RAB)'!A1" display="'3.3 Assets (RAB)'!A1" xr:uid="{B42D1DF9-D12B-462B-9160-7DD39E5A5F6E}"/>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2B016-2847-4D6D-80D2-062B58AD43D1}">
  <sheetPr codeName="Sheet18">
    <tabColor theme="3"/>
  </sheetPr>
  <dimension ref="A1:CU77"/>
  <sheetViews>
    <sheetView showGridLines="0" topLeftCell="A12" zoomScale="55" zoomScaleNormal="55" workbookViewId="0">
      <selection activeCell="AL70" sqref="AL70:CD72"/>
    </sheetView>
  </sheetViews>
  <sheetFormatPr defaultRowHeight="15" x14ac:dyDescent="0.25"/>
  <cols>
    <col min="1" max="96" width="2.7109375" customWidth="1"/>
  </cols>
  <sheetData>
    <row r="1" spans="1:96" ht="44.25" customHeight="1" x14ac:dyDescent="0.25">
      <c r="H1" s="1252"/>
      <c r="I1" s="1252"/>
      <c r="J1" s="1252"/>
      <c r="K1" s="1252"/>
      <c r="L1" s="1252"/>
      <c r="M1" s="1252"/>
      <c r="N1" s="1252"/>
      <c r="O1" s="1252"/>
      <c r="P1" s="1252"/>
      <c r="Q1" s="1"/>
      <c r="R1" s="1"/>
      <c r="S1" s="1"/>
      <c r="T1" s="1"/>
      <c r="U1" s="1"/>
      <c r="V1" s="2" t="s">
        <v>17</v>
      </c>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row>
    <row r="2" spans="1:96" ht="44.25" customHeight="1" x14ac:dyDescent="0.25">
      <c r="H2" s="1252"/>
      <c r="I2" s="1252"/>
      <c r="J2" s="1252"/>
      <c r="K2" s="1252"/>
      <c r="L2" s="1252"/>
      <c r="M2" s="1252"/>
      <c r="N2" s="1252"/>
      <c r="O2" s="1252"/>
      <c r="P2" s="1252"/>
      <c r="Q2" s="1"/>
      <c r="R2" s="1"/>
      <c r="S2" s="1"/>
      <c r="T2" s="1"/>
      <c r="U2" s="1"/>
      <c r="V2" s="3" t="str">
        <f>dms_TradingName</f>
        <v>Powerlink</v>
      </c>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row>
    <row r="3" spans="1:96" ht="44.25" customHeight="1" x14ac:dyDescent="0.25">
      <c r="H3" s="1252"/>
      <c r="I3" s="1252"/>
      <c r="J3" s="1252"/>
      <c r="K3" s="1252"/>
      <c r="L3" s="1252"/>
      <c r="M3" s="1252"/>
      <c r="N3" s="1252"/>
      <c r="O3" s="1252"/>
      <c r="P3" s="1252"/>
      <c r="Q3" s="1"/>
      <c r="R3" s="1"/>
      <c r="S3" s="1"/>
      <c r="T3" s="1"/>
      <c r="U3" s="1"/>
      <c r="V3" s="5" t="str">
        <f ca="1">CONCATENATE("REGULATORY PERIOD FROM ",FRCP_y1," TO ", FRCP_y5)</f>
        <v>REGULATORY PERIOD FROM 2027-28 TO 2031-32</v>
      </c>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row>
    <row r="4" spans="1:96" ht="31.5" customHeight="1" x14ac:dyDescent="0.25">
      <c r="Q4" s="6"/>
      <c r="R4" s="6"/>
      <c r="S4" s="6"/>
      <c r="T4" s="6"/>
      <c r="U4" s="6"/>
      <c r="V4" s="1253" t="s">
        <v>28</v>
      </c>
      <c r="W4" s="1253"/>
      <c r="X4" s="1253"/>
      <c r="Y4" s="1253"/>
      <c r="Z4" s="1253"/>
      <c r="AA4" s="1253"/>
      <c r="AB4" s="1253"/>
      <c r="AC4" s="1253"/>
      <c r="AD4" s="1253"/>
      <c r="AE4" s="1253"/>
      <c r="AF4" s="1253"/>
      <c r="AG4" s="1253"/>
      <c r="AH4" s="1253"/>
      <c r="AI4" s="1253"/>
      <c r="AJ4" s="1253"/>
      <c r="AK4" s="1253"/>
      <c r="AL4" s="1253"/>
      <c r="AM4" s="1253"/>
      <c r="AN4" s="1253"/>
      <c r="AO4" s="1253"/>
      <c r="AP4" s="1253"/>
      <c r="AQ4" s="1253"/>
      <c r="AR4" s="1253"/>
      <c r="AS4" s="1253"/>
      <c r="AT4" s="1253"/>
      <c r="AU4" s="1253"/>
      <c r="AV4" s="1253"/>
      <c r="AW4" s="1253"/>
      <c r="AX4" s="1253"/>
      <c r="AY4" s="1253"/>
      <c r="AZ4" s="1253"/>
      <c r="BA4" s="1253"/>
      <c r="BB4" s="1253"/>
      <c r="BC4" s="1253"/>
      <c r="BD4" s="1253"/>
      <c r="BE4" s="1253"/>
      <c r="BF4" s="1253"/>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row>
    <row r="6" spans="1:96" ht="20.25" x14ac:dyDescent="0.25">
      <c r="H6" s="7"/>
      <c r="I6" s="7"/>
      <c r="J6" s="7"/>
      <c r="K6" s="7"/>
      <c r="L6" s="7"/>
      <c r="M6" s="7"/>
      <c r="N6" s="7"/>
      <c r="O6" s="7"/>
      <c r="P6" s="7"/>
      <c r="Q6" s="8"/>
      <c r="R6" s="8"/>
      <c r="S6" s="8"/>
      <c r="T6" s="8"/>
      <c r="U6" s="8"/>
      <c r="V6" s="9" t="s">
        <v>1</v>
      </c>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row>
    <row r="7" spans="1:96" ht="50.25" customHeight="1" x14ac:dyDescent="0.25">
      <c r="H7" s="7"/>
      <c r="I7" s="7"/>
      <c r="J7" s="7"/>
      <c r="K7" s="7"/>
      <c r="L7" s="7"/>
      <c r="M7" s="7"/>
      <c r="N7" s="7"/>
      <c r="O7" s="7"/>
      <c r="P7" s="7"/>
      <c r="Q7" s="8"/>
      <c r="R7" s="8"/>
      <c r="S7" s="8"/>
      <c r="T7" s="8"/>
      <c r="U7" s="8"/>
      <c r="V7" s="1254" t="s">
        <v>29</v>
      </c>
      <c r="W7" s="1254"/>
      <c r="X7" s="1254"/>
      <c r="Y7" s="1254"/>
      <c r="Z7" s="1254"/>
      <c r="AA7" s="1254"/>
      <c r="AB7" s="1254"/>
      <c r="AC7" s="1254"/>
      <c r="AD7" s="1254"/>
      <c r="AE7" s="1254"/>
      <c r="AF7" s="1254"/>
      <c r="AG7" s="1254"/>
      <c r="AH7" s="1254"/>
      <c r="AI7" s="1254"/>
      <c r="AJ7" s="1254"/>
      <c r="AK7" s="1254"/>
      <c r="AL7" s="1254"/>
      <c r="AM7" s="1254"/>
      <c r="AN7" s="1254"/>
      <c r="AO7" s="1254"/>
      <c r="AP7" s="1254"/>
      <c r="AQ7" s="1254"/>
      <c r="AR7" s="1254"/>
      <c r="AS7" s="1254"/>
      <c r="AT7" s="1254"/>
      <c r="AU7" s="1254"/>
      <c r="AV7" s="1254"/>
      <c r="AW7" s="1254"/>
      <c r="AX7" s="1254"/>
      <c r="AY7" s="1254"/>
      <c r="AZ7" s="1254"/>
      <c r="BA7" s="1254"/>
      <c r="BB7" s="1254"/>
      <c r="BC7" s="1254"/>
      <c r="BD7" s="1254"/>
      <c r="BE7" s="1254"/>
      <c r="BF7" s="1254"/>
      <c r="BG7" s="1254"/>
      <c r="BH7" s="1254"/>
      <c r="BI7" s="1254"/>
      <c r="BJ7" s="1254"/>
      <c r="BK7" s="1254"/>
      <c r="BL7" s="1254"/>
      <c r="BM7" s="1254"/>
      <c r="BN7" s="1254"/>
      <c r="BO7" s="1254"/>
      <c r="BP7" s="1254"/>
      <c r="BQ7" s="1254"/>
      <c r="BR7" s="1254"/>
      <c r="BS7" s="1254"/>
      <c r="BT7" s="1254"/>
      <c r="BU7" s="1254"/>
      <c r="BV7" s="1254"/>
      <c r="BW7" s="1254"/>
      <c r="BX7" s="1254"/>
      <c r="BY7" s="8"/>
      <c r="BZ7" s="8"/>
      <c r="CA7" s="8"/>
      <c r="CB7" s="8"/>
      <c r="CC7" s="8"/>
      <c r="CD7" s="8"/>
      <c r="CE7" s="8"/>
      <c r="CF7" s="8"/>
      <c r="CG7" s="8"/>
      <c r="CH7" s="8"/>
      <c r="CI7" s="8"/>
      <c r="CJ7" s="8"/>
      <c r="CK7" s="8"/>
      <c r="CL7" s="8"/>
      <c r="CM7" s="8"/>
      <c r="CN7" s="8"/>
      <c r="CO7" s="8"/>
      <c r="CP7" s="8"/>
    </row>
    <row r="8" spans="1:96" ht="20.25" x14ac:dyDescent="0.25">
      <c r="H8" s="7"/>
      <c r="I8" s="7"/>
      <c r="J8" s="7"/>
      <c r="K8" s="7"/>
      <c r="L8" s="7"/>
      <c r="M8" s="7"/>
      <c r="N8" s="7"/>
      <c r="O8" s="7"/>
      <c r="P8" s="7"/>
      <c r="Q8" s="7"/>
      <c r="R8" s="7"/>
      <c r="S8" s="7"/>
      <c r="T8" s="7"/>
      <c r="U8" s="7"/>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7"/>
      <c r="BZ8" s="7"/>
      <c r="CA8" s="7"/>
      <c r="CB8" s="7"/>
      <c r="CC8" s="7"/>
      <c r="CD8" s="7"/>
      <c r="CE8" s="7"/>
      <c r="CF8" s="7"/>
      <c r="CG8" s="7"/>
      <c r="CH8" s="7"/>
      <c r="CI8" s="7"/>
      <c r="CJ8" s="7"/>
      <c r="CK8" s="7"/>
      <c r="CL8" s="7"/>
      <c r="CM8" s="7"/>
      <c r="CN8" s="7"/>
      <c r="CO8" s="7"/>
      <c r="CP8" s="7"/>
    </row>
    <row r="9" spans="1:96" s="12" customFormat="1" ht="45" customHeight="1" x14ac:dyDescent="0.25">
      <c r="H9" s="11"/>
      <c r="I9" s="11"/>
      <c r="J9" s="11"/>
      <c r="K9" s="11"/>
      <c r="L9" s="11"/>
      <c r="M9" s="11"/>
      <c r="N9" s="11"/>
      <c r="O9" s="11"/>
      <c r="P9" s="11"/>
      <c r="Q9" s="1255" t="s">
        <v>30</v>
      </c>
      <c r="R9" s="1255"/>
      <c r="S9" s="1255"/>
      <c r="T9" s="1255"/>
      <c r="U9" s="1255"/>
      <c r="V9" s="1255"/>
      <c r="W9" s="1255"/>
      <c r="X9" s="1255"/>
      <c r="Y9" s="1255"/>
      <c r="Z9" s="1255"/>
      <c r="AA9" s="1255"/>
      <c r="AB9" s="1255"/>
      <c r="AC9" s="1255"/>
      <c r="AD9" s="1255"/>
      <c r="AE9" s="1255"/>
      <c r="AF9" s="1255"/>
      <c r="AG9" s="1255"/>
      <c r="AH9" s="1255"/>
      <c r="AI9" s="1255"/>
      <c r="AJ9" s="1255"/>
      <c r="AK9" s="1255"/>
      <c r="AL9" s="1255"/>
      <c r="AM9" s="1255"/>
      <c r="AN9" s="1255"/>
      <c r="AO9" s="1255"/>
      <c r="AP9" s="1255"/>
      <c r="AQ9" s="1255"/>
      <c r="AR9" s="1255"/>
      <c r="AS9" s="1255"/>
      <c r="AT9" s="1255"/>
      <c r="AU9" s="1255"/>
      <c r="AV9" s="1255"/>
      <c r="AW9" s="1255"/>
      <c r="AX9" s="1255"/>
      <c r="AY9" s="1255"/>
      <c r="AZ9" s="1255"/>
      <c r="BA9" s="1255"/>
      <c r="BB9" s="1255"/>
      <c r="BC9" s="1255"/>
      <c r="BD9" s="1255"/>
      <c r="BE9" s="1255"/>
      <c r="BF9" s="1255"/>
      <c r="BG9" s="1255"/>
      <c r="BH9" s="1255"/>
      <c r="BI9" s="1255"/>
      <c r="BJ9" s="1255"/>
      <c r="BK9" s="1255"/>
      <c r="BL9" s="1255"/>
      <c r="BM9" s="1255"/>
      <c r="BN9" s="1255"/>
      <c r="BO9" s="1255"/>
      <c r="BP9" s="1255"/>
      <c r="BQ9" s="1255"/>
      <c r="BR9" s="1255"/>
      <c r="BS9" s="1255"/>
      <c r="BT9" s="1255"/>
      <c r="BU9" s="1255"/>
      <c r="BV9" s="1255"/>
      <c r="BW9" s="1255"/>
      <c r="BX9" s="1255"/>
      <c r="BY9" s="1255"/>
      <c r="BZ9" s="1255"/>
      <c r="CA9" s="1255"/>
      <c r="CB9" s="1255"/>
      <c r="CC9" s="1255"/>
      <c r="CD9" s="1255"/>
      <c r="CE9" s="1255"/>
      <c r="CF9" s="1255"/>
      <c r="CG9" s="1255"/>
      <c r="CH9" s="1255"/>
      <c r="CI9" s="1255"/>
      <c r="CJ9" s="1255"/>
      <c r="CK9" s="1255"/>
      <c r="CL9" s="1255"/>
      <c r="CM9" s="1255"/>
      <c r="CN9" s="1255"/>
      <c r="CO9" s="1255"/>
      <c r="CP9" s="1255"/>
      <c r="CQ9"/>
      <c r="CR9"/>
    </row>
    <row r="10" spans="1:96" x14ac:dyDescent="0.25">
      <c r="H10" s="13"/>
      <c r="I10" s="13"/>
      <c r="J10" s="13"/>
      <c r="K10" s="13"/>
      <c r="L10" s="13"/>
      <c r="M10" s="13"/>
      <c r="N10" s="13"/>
      <c r="O10" s="13"/>
      <c r="P10" s="13"/>
      <c r="Q10" s="13"/>
      <c r="R10" s="13"/>
      <c r="S10" s="13"/>
      <c r="T10" s="13"/>
      <c r="U10" s="13"/>
      <c r="V10" s="13"/>
      <c r="W10" s="13"/>
      <c r="X10" s="13"/>
      <c r="Y10" s="13"/>
      <c r="Z10" s="13"/>
      <c r="AA10" s="13"/>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c r="CL10" s="13"/>
      <c r="CM10" s="13"/>
      <c r="CN10" s="13"/>
      <c r="CO10" s="13"/>
      <c r="CP10" s="13"/>
    </row>
    <row r="11" spans="1:96" ht="12" customHeight="1" x14ac:dyDescent="0.4">
      <c r="H11" s="14"/>
      <c r="I11" s="14"/>
      <c r="J11" s="14"/>
      <c r="K11" s="14"/>
      <c r="L11" s="14"/>
      <c r="M11" s="14"/>
      <c r="N11" s="14"/>
      <c r="O11" s="14"/>
      <c r="P11" s="14"/>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row>
    <row r="12" spans="1:96" ht="30" x14ac:dyDescent="0.4">
      <c r="H12" s="14"/>
      <c r="I12" s="14"/>
      <c r="J12" s="14"/>
      <c r="K12" s="14"/>
      <c r="L12" s="14"/>
      <c r="M12" s="14"/>
      <c r="N12" s="14"/>
      <c r="O12" s="14"/>
      <c r="P12" s="14"/>
      <c r="Q12" s="16"/>
      <c r="R12" s="16"/>
      <c r="S12" s="16"/>
      <c r="T12" s="16"/>
      <c r="U12" s="16"/>
      <c r="V12" s="17" t="s">
        <v>31</v>
      </c>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8"/>
      <c r="CK12" s="18"/>
      <c r="CL12" s="18"/>
      <c r="CM12" s="16"/>
      <c r="CN12" s="16"/>
      <c r="CO12" s="16"/>
      <c r="CP12" s="16"/>
    </row>
    <row r="13" spans="1:96" x14ac:dyDescent="0.25">
      <c r="H13" s="13"/>
      <c r="I13" s="13"/>
      <c r="J13" s="13"/>
      <c r="K13" s="13"/>
      <c r="L13" s="13"/>
      <c r="M13" s="13"/>
      <c r="N13" s="13"/>
      <c r="O13" s="13"/>
      <c r="P13" s="13"/>
      <c r="Q13" s="19"/>
      <c r="R13" s="19"/>
      <c r="S13" s="19"/>
      <c r="T13" s="19"/>
      <c r="U13" s="19"/>
      <c r="V13" s="19"/>
      <c r="W13" s="19"/>
      <c r="X13" s="19"/>
      <c r="Y13" s="19"/>
      <c r="Z13" s="19"/>
      <c r="AA13" s="19"/>
      <c r="AB13" s="19"/>
      <c r="AC13" s="19"/>
      <c r="AD13" s="19"/>
      <c r="AE13" s="19"/>
      <c r="AF13" s="19"/>
      <c r="AG13" s="19"/>
      <c r="AH13" s="19"/>
      <c r="AI13" s="19"/>
      <c r="AJ13" s="19"/>
      <c r="AK13" s="19"/>
      <c r="AL13" s="19"/>
      <c r="AM13" s="19"/>
      <c r="AN13" s="19"/>
      <c r="AO13" s="19"/>
      <c r="AP13" s="19"/>
      <c r="AQ13" s="19"/>
      <c r="AR13" s="19"/>
      <c r="AS13" s="19"/>
      <c r="AT13" s="19"/>
      <c r="AU13" s="19"/>
      <c r="AV13" s="19"/>
      <c r="AW13" s="19"/>
      <c r="AX13" s="19"/>
      <c r="AY13" s="19"/>
      <c r="AZ13" s="19"/>
      <c r="BA13" s="19"/>
      <c r="BB13" s="19"/>
      <c r="BC13" s="19"/>
      <c r="BD13" s="19"/>
      <c r="BE13" s="19"/>
      <c r="BF13" s="19"/>
      <c r="BG13" s="19"/>
      <c r="BH13" s="19"/>
      <c r="BI13" s="19"/>
      <c r="BJ13" s="19"/>
      <c r="BK13" s="19"/>
      <c r="BL13" s="19"/>
      <c r="BM13" s="19"/>
      <c r="BN13" s="19"/>
      <c r="BO13" s="19"/>
      <c r="BP13" s="19"/>
      <c r="BQ13" s="19"/>
      <c r="BR13" s="19"/>
      <c r="BS13" s="19"/>
      <c r="BT13" s="19"/>
      <c r="BU13" s="19"/>
      <c r="BV13" s="19"/>
      <c r="BW13" s="19"/>
      <c r="BX13" s="19"/>
      <c r="BY13" s="19"/>
      <c r="BZ13" s="19"/>
      <c r="CA13" s="19"/>
      <c r="CB13" s="19"/>
      <c r="CC13" s="19"/>
      <c r="CD13" s="19"/>
      <c r="CE13" s="19"/>
      <c r="CF13" s="19"/>
      <c r="CG13" s="19"/>
      <c r="CH13" s="19"/>
      <c r="CI13" s="19"/>
      <c r="CJ13" s="19"/>
      <c r="CK13" s="19"/>
      <c r="CL13" s="19"/>
      <c r="CM13" s="19"/>
      <c r="CN13" s="19"/>
      <c r="CO13" s="19"/>
      <c r="CP13" s="19"/>
    </row>
    <row r="14" spans="1:96" ht="18" x14ac:dyDescent="0.25">
      <c r="H14" s="20"/>
      <c r="I14" s="20"/>
      <c r="J14" s="20"/>
      <c r="K14" s="20"/>
      <c r="L14" s="20"/>
      <c r="M14" s="20"/>
      <c r="N14" s="20"/>
      <c r="O14" s="20"/>
      <c r="P14" s="20"/>
      <c r="Q14" s="21"/>
      <c r="R14" s="21"/>
      <c r="S14" s="21"/>
      <c r="T14" s="21"/>
      <c r="U14" s="21"/>
      <c r="V14" s="22" t="s">
        <v>32</v>
      </c>
      <c r="W14" s="22"/>
      <c r="X14" s="22"/>
      <c r="Y14" s="22"/>
      <c r="Z14" s="22"/>
      <c r="AA14" s="22"/>
      <c r="AB14" s="22"/>
      <c r="AC14" s="22"/>
      <c r="AD14" s="22"/>
      <c r="AE14" s="22"/>
      <c r="AF14" s="22"/>
      <c r="AG14" s="22"/>
      <c r="AH14" s="22"/>
      <c r="AI14" s="22"/>
      <c r="AJ14" s="22"/>
      <c r="AK14" s="22"/>
      <c r="AL14" s="22"/>
      <c r="AM14" s="22"/>
      <c r="AN14" s="22"/>
      <c r="AO14" s="22"/>
      <c r="AP14" s="22"/>
      <c r="AQ14" s="22"/>
      <c r="AR14" s="22"/>
      <c r="AS14" s="22"/>
      <c r="AT14" s="22"/>
      <c r="AU14" s="22"/>
      <c r="AV14" s="22"/>
      <c r="AW14" s="22"/>
      <c r="AX14" s="22"/>
      <c r="AY14" s="22"/>
      <c r="AZ14" s="22"/>
      <c r="BA14" s="22"/>
      <c r="BB14" s="22"/>
      <c r="BC14" s="22"/>
      <c r="BD14" s="22"/>
      <c r="BE14" s="22"/>
      <c r="BF14" s="22"/>
      <c r="BG14" s="22"/>
      <c r="BH14" s="21"/>
      <c r="BI14" s="21"/>
      <c r="BJ14" s="21"/>
      <c r="BK14" s="21"/>
      <c r="BL14" s="21"/>
      <c r="BM14" s="21"/>
      <c r="BN14" s="21"/>
      <c r="BO14" s="21"/>
      <c r="BP14" s="21"/>
      <c r="BQ14" s="21"/>
      <c r="BR14" s="21"/>
      <c r="BS14" s="21"/>
      <c r="BT14" s="21"/>
      <c r="BU14" s="21"/>
      <c r="BV14" s="21"/>
      <c r="BW14" s="21"/>
      <c r="BX14" s="21"/>
      <c r="BY14" s="21"/>
      <c r="BZ14" s="21"/>
      <c r="CA14" s="21"/>
      <c r="CB14" s="21"/>
      <c r="CC14" s="21"/>
      <c r="CD14" s="21"/>
      <c r="CE14" s="21"/>
      <c r="CF14" s="21"/>
      <c r="CG14" s="21"/>
      <c r="CH14" s="21"/>
      <c r="CI14" s="21"/>
      <c r="CJ14" s="21"/>
      <c r="CK14" s="21"/>
      <c r="CL14" s="21"/>
      <c r="CM14" s="21"/>
      <c r="CN14" s="21"/>
      <c r="CO14" s="21"/>
      <c r="CP14" s="21"/>
    </row>
    <row r="15" spans="1:96" x14ac:dyDescent="0.25">
      <c r="H15" s="20"/>
      <c r="I15" s="20"/>
      <c r="J15" s="20"/>
      <c r="K15" s="20"/>
      <c r="L15" s="20"/>
      <c r="M15" s="20"/>
      <c r="N15" s="20"/>
      <c r="O15" s="20"/>
      <c r="P15" s="20"/>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c r="BD15" s="21"/>
      <c r="BE15" s="21"/>
      <c r="BF15" s="21"/>
      <c r="BG15" s="21"/>
      <c r="BH15" s="21"/>
      <c r="BI15" s="21"/>
      <c r="BJ15" s="21"/>
      <c r="BK15" s="21"/>
      <c r="BL15" s="21"/>
      <c r="BM15" s="21"/>
      <c r="BN15" s="21"/>
      <c r="BO15" s="21"/>
      <c r="BP15" s="21"/>
      <c r="BQ15" s="21"/>
      <c r="BR15" s="21"/>
      <c r="BS15" s="21"/>
      <c r="BT15" s="21"/>
      <c r="BU15" s="21"/>
      <c r="BV15" s="21"/>
      <c r="BW15" s="21"/>
      <c r="BX15" s="21"/>
      <c r="BY15" s="21"/>
      <c r="BZ15" s="21"/>
      <c r="CA15" s="21"/>
      <c r="CB15" s="21"/>
      <c r="CC15" s="21"/>
      <c r="CD15" s="21"/>
      <c r="CE15" s="21"/>
      <c r="CF15" s="21"/>
      <c r="CG15" s="21"/>
      <c r="CH15" s="21"/>
      <c r="CI15" s="21"/>
      <c r="CJ15" s="21"/>
      <c r="CK15" s="21"/>
      <c r="CL15" s="21"/>
      <c r="CM15" s="21"/>
      <c r="CN15" s="21"/>
      <c r="CO15" s="21"/>
      <c r="CP15" s="21"/>
    </row>
    <row r="16" spans="1:96" s="23" customFormat="1" ht="27.75" customHeight="1" x14ac:dyDescent="0.25">
      <c r="A16"/>
      <c r="H16" s="24"/>
      <c r="I16" s="24"/>
      <c r="J16" s="24"/>
      <c r="K16" s="24"/>
      <c r="L16" s="24"/>
      <c r="M16" s="24"/>
      <c r="N16" s="24"/>
      <c r="O16" s="24"/>
      <c r="P16" s="24"/>
      <c r="Q16" s="25"/>
      <c r="R16" s="25"/>
      <c r="S16" s="25"/>
      <c r="T16" s="25"/>
      <c r="U16" s="25"/>
      <c r="V16" s="1259" t="s">
        <v>33</v>
      </c>
      <c r="W16" s="1259"/>
      <c r="X16" s="1259"/>
      <c r="Y16" s="1259"/>
      <c r="Z16" s="1259"/>
      <c r="AA16" s="1259"/>
      <c r="AB16" s="1259"/>
      <c r="AC16" s="1259"/>
      <c r="AD16" s="1259"/>
      <c r="AE16" s="1259"/>
      <c r="AF16" s="1259"/>
      <c r="AG16" s="1259"/>
      <c r="AH16" s="1259"/>
      <c r="AI16" s="1259"/>
      <c r="AJ16" s="1259"/>
      <c r="AK16" s="25"/>
      <c r="AL16" s="1260" t="s">
        <v>34</v>
      </c>
      <c r="AM16" s="1260"/>
      <c r="AN16" s="1260"/>
      <c r="AO16" s="1260"/>
      <c r="AP16" s="1260"/>
      <c r="AQ16" s="1260"/>
      <c r="AR16" s="1260"/>
      <c r="AS16" s="1260"/>
      <c r="AT16" s="1260"/>
      <c r="AU16" s="1260"/>
      <c r="AV16" s="1260"/>
      <c r="AW16" s="1260"/>
      <c r="AX16" s="1260"/>
      <c r="AY16" s="1260"/>
      <c r="AZ16" s="1260"/>
      <c r="BA16" s="1260"/>
      <c r="BB16" s="1260"/>
      <c r="BC16" s="1260"/>
      <c r="BD16" s="1260"/>
      <c r="BE16" s="1260"/>
      <c r="BF16" s="1260"/>
      <c r="BG16" s="1260"/>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c r="CR16"/>
    </row>
    <row r="17" spans="1:99" s="26" customFormat="1" ht="25.5" hidden="1" customHeight="1" x14ac:dyDescent="0.25">
      <c r="A17"/>
      <c r="H17" s="27"/>
      <c r="I17" s="27"/>
      <c r="J17" s="27"/>
      <c r="K17" s="27"/>
      <c r="L17" s="27"/>
      <c r="M17" s="27"/>
      <c r="N17" s="27"/>
      <c r="O17" s="27"/>
      <c r="P17" s="27"/>
      <c r="Q17" s="28"/>
      <c r="R17" s="28"/>
      <c r="S17" s="28"/>
      <c r="T17" s="28"/>
      <c r="U17" s="28"/>
      <c r="V17" s="1261" t="s">
        <v>35</v>
      </c>
      <c r="W17" s="1262"/>
      <c r="X17" s="1262"/>
      <c r="Y17" s="1262"/>
      <c r="Z17" s="1262"/>
      <c r="AA17" s="1262"/>
      <c r="AB17" s="1262"/>
      <c r="AC17" s="1262"/>
      <c r="AD17" s="1262"/>
      <c r="AE17" s="1262"/>
      <c r="AF17" s="1262"/>
      <c r="AG17" s="1262"/>
      <c r="AH17" s="1262"/>
      <c r="AI17" s="1262"/>
      <c r="AJ17" s="1262"/>
      <c r="AK17" s="28"/>
      <c r="AL17" s="1263">
        <v>24167357299</v>
      </c>
      <c r="AM17" s="1263"/>
      <c r="AN17" s="1263"/>
      <c r="AO17" s="1263"/>
      <c r="AP17" s="1263"/>
      <c r="AQ17" s="1263"/>
      <c r="AR17" s="1263"/>
      <c r="AS17" s="1263"/>
      <c r="AT17" s="1263"/>
      <c r="AU17" s="1263"/>
      <c r="AV17" s="1263"/>
      <c r="AW17" s="1263"/>
      <c r="AX17" s="28"/>
      <c r="AY17" s="28"/>
      <c r="AZ17" s="28"/>
      <c r="BA17" s="28"/>
      <c r="BB17" s="28"/>
      <c r="BC17" s="28"/>
      <c r="BD17" s="28"/>
      <c r="BE17" s="28"/>
      <c r="BF17" s="28"/>
      <c r="BG17" s="28"/>
      <c r="BH17" s="28"/>
      <c r="BI17" s="28"/>
      <c r="BJ17" s="28"/>
      <c r="BK17" s="28"/>
      <c r="BL17" s="28"/>
      <c r="BM17" s="28"/>
      <c r="BN17" s="28"/>
      <c r="BO17" s="28"/>
      <c r="BP17" s="28"/>
      <c r="BQ17" s="28"/>
      <c r="BR17" s="28"/>
      <c r="BS17" s="28"/>
      <c r="BT17" s="28"/>
      <c r="BU17" s="28"/>
      <c r="BV17" s="28"/>
      <c r="BW17" s="28"/>
      <c r="BX17" s="28"/>
      <c r="BY17" s="28"/>
      <c r="BZ17" s="28"/>
      <c r="CA17" s="28"/>
      <c r="CB17" s="28"/>
      <c r="CC17" s="28"/>
      <c r="CD17" s="28"/>
      <c r="CE17" s="28"/>
      <c r="CF17" s="28"/>
      <c r="CG17" s="28"/>
      <c r="CH17" s="28"/>
      <c r="CI17" s="28"/>
      <c r="CJ17" s="28"/>
      <c r="CK17" s="28"/>
      <c r="CL17" s="28"/>
      <c r="CM17" s="28"/>
      <c r="CN17" s="28"/>
      <c r="CO17" s="28"/>
      <c r="CP17" s="28"/>
      <c r="CQ17"/>
      <c r="CR17"/>
    </row>
    <row r="18" spans="1:99" x14ac:dyDescent="0.25">
      <c r="H18" s="20"/>
      <c r="I18" s="20"/>
      <c r="J18" s="20"/>
      <c r="K18" s="20"/>
      <c r="L18" s="20"/>
      <c r="M18" s="20"/>
      <c r="N18" s="20"/>
      <c r="O18" s="20"/>
      <c r="P18" s="20"/>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T18" s="21"/>
      <c r="BU18" s="21"/>
      <c r="BV18" s="21"/>
      <c r="BW18" s="21"/>
      <c r="BX18" s="21"/>
      <c r="BY18" s="21"/>
      <c r="BZ18" s="21"/>
      <c r="CA18" s="21"/>
      <c r="CB18" s="21"/>
      <c r="CC18" s="21"/>
      <c r="CD18" s="21"/>
      <c r="CE18" s="21"/>
      <c r="CF18" s="21"/>
      <c r="CG18" s="21"/>
      <c r="CH18" s="21"/>
      <c r="CI18" s="21"/>
      <c r="CJ18" s="21"/>
      <c r="CK18" s="21"/>
      <c r="CL18" s="21"/>
      <c r="CM18" s="21"/>
      <c r="CN18" s="21"/>
      <c r="CO18" s="21"/>
      <c r="CP18" s="21"/>
    </row>
    <row r="19" spans="1:99" x14ac:dyDescent="0.25">
      <c r="H19" s="20"/>
      <c r="I19" s="20"/>
      <c r="J19" s="20"/>
      <c r="K19" s="20"/>
      <c r="L19" s="20"/>
      <c r="M19" s="20"/>
      <c r="N19" s="20"/>
      <c r="O19" s="20"/>
      <c r="P19" s="20"/>
      <c r="Q19" s="21"/>
      <c r="R19" s="21"/>
      <c r="S19" s="21"/>
      <c r="T19" s="21"/>
      <c r="U19" s="21"/>
      <c r="V19" s="21"/>
      <c r="W19" s="21"/>
      <c r="X19" s="21"/>
      <c r="Y19" s="21"/>
      <c r="Z19" s="21"/>
      <c r="AA19" s="21"/>
      <c r="AB19" s="21"/>
      <c r="AC19" s="30"/>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T19" s="21"/>
      <c r="BU19" s="21"/>
      <c r="BV19" s="21"/>
      <c r="BW19" s="21"/>
      <c r="BX19" s="21"/>
      <c r="BY19" s="21"/>
      <c r="BZ19" s="21"/>
      <c r="CA19" s="21"/>
      <c r="CB19" s="21"/>
      <c r="CC19" s="21"/>
      <c r="CD19" s="21"/>
      <c r="CE19" s="21"/>
      <c r="CF19" s="21"/>
      <c r="CG19" s="21"/>
      <c r="CH19" s="21"/>
      <c r="CI19" s="21"/>
      <c r="CJ19" s="21"/>
      <c r="CK19" s="21"/>
      <c r="CL19" s="21"/>
      <c r="CM19" s="21"/>
      <c r="CN19" s="21"/>
      <c r="CO19" s="21"/>
      <c r="CP19" s="21"/>
    </row>
    <row r="20" spans="1:99" x14ac:dyDescent="0.25">
      <c r="H20" s="20"/>
      <c r="I20" s="20"/>
      <c r="J20" s="20"/>
      <c r="K20" s="20"/>
      <c r="L20" s="20"/>
      <c r="M20" s="20"/>
      <c r="N20" s="20"/>
      <c r="O20" s="20"/>
      <c r="P20" s="20"/>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T20" s="21"/>
      <c r="BU20" s="21"/>
      <c r="BV20" s="21"/>
      <c r="BW20" s="21"/>
      <c r="BX20" s="21"/>
      <c r="BY20" s="21"/>
      <c r="BZ20" s="21"/>
      <c r="CA20" s="21"/>
      <c r="CB20" s="21"/>
      <c r="CC20" s="21"/>
      <c r="CD20" s="21"/>
      <c r="CE20" s="21"/>
      <c r="CF20" s="21"/>
      <c r="CG20" s="21"/>
      <c r="CH20" s="21"/>
      <c r="CI20" s="21"/>
      <c r="CJ20" s="21"/>
      <c r="CK20" s="21"/>
      <c r="CL20" s="21"/>
      <c r="CM20" s="21"/>
      <c r="CN20" s="21"/>
      <c r="CO20" s="21"/>
      <c r="CP20" s="21"/>
    </row>
    <row r="21" spans="1:99" ht="15" customHeight="1" x14ac:dyDescent="0.25">
      <c r="H21" s="20"/>
      <c r="I21" s="20"/>
      <c r="J21" s="20"/>
      <c r="K21" s="20"/>
      <c r="L21" s="20"/>
      <c r="M21" s="20"/>
      <c r="N21" s="20"/>
      <c r="O21" s="20"/>
      <c r="P21" s="20"/>
      <c r="Q21" s="21"/>
      <c r="R21" s="21"/>
      <c r="S21" s="21"/>
      <c r="T21" s="21"/>
      <c r="U21" s="31"/>
      <c r="V21" s="22" t="s">
        <v>36</v>
      </c>
      <c r="W21" s="22"/>
      <c r="X21" s="22"/>
      <c r="Y21" s="22"/>
      <c r="Z21" s="22"/>
      <c r="AA21" s="22"/>
      <c r="AB21" s="22"/>
      <c r="AC21" s="22"/>
      <c r="AD21" s="22"/>
      <c r="AE21" s="22"/>
      <c r="AF21" s="22"/>
      <c r="AG21" s="22"/>
      <c r="AH21" s="22"/>
      <c r="AI21" s="22"/>
      <c r="AJ21" s="22"/>
      <c r="AK21" s="22"/>
      <c r="AL21" s="22"/>
      <c r="AM21" s="22"/>
      <c r="AN21" s="22"/>
      <c r="AO21" s="22"/>
      <c r="AP21" s="22"/>
      <c r="AQ21" s="22"/>
      <c r="AR21" s="22"/>
      <c r="AS21" s="22"/>
      <c r="AT21" s="22"/>
      <c r="AU21" s="22"/>
      <c r="AV21" s="22"/>
      <c r="AW21" s="22"/>
      <c r="AX21" s="22"/>
      <c r="AY21" s="22"/>
      <c r="AZ21" s="22"/>
      <c r="BA21" s="22"/>
      <c r="BB21" s="22"/>
      <c r="BC21" s="22"/>
      <c r="BD21" s="22"/>
      <c r="BE21" s="22"/>
      <c r="BF21" s="22"/>
      <c r="BG21" s="22"/>
      <c r="BH21" s="21"/>
      <c r="BI21" s="31"/>
      <c r="BJ21" s="32"/>
      <c r="BK21" s="32"/>
      <c r="BL21" s="32"/>
      <c r="BM21" s="32"/>
      <c r="BN21" s="32"/>
      <c r="BO21" s="32"/>
      <c r="BP21" s="32"/>
      <c r="BQ21" s="33" t="s">
        <v>37</v>
      </c>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row>
    <row r="22" spans="1:99" x14ac:dyDescent="0.25">
      <c r="H22" s="20"/>
      <c r="I22" s="20"/>
      <c r="J22" s="20"/>
      <c r="K22" s="20"/>
      <c r="L22" s="20"/>
      <c r="M22" s="20"/>
      <c r="N22" s="20"/>
      <c r="O22" s="20"/>
      <c r="P22" s="20"/>
      <c r="Q22" s="21"/>
      <c r="R22" s="21"/>
      <c r="S22" s="21"/>
      <c r="T22" s="21"/>
      <c r="U22" s="21"/>
      <c r="V22" s="21"/>
      <c r="W22" s="21"/>
      <c r="X22" s="21"/>
      <c r="Y22" s="21"/>
      <c r="Z22" s="21"/>
      <c r="AA22" s="21"/>
      <c r="AB22" s="21"/>
      <c r="AC22" s="21"/>
      <c r="AD22" s="21"/>
      <c r="AE22" s="21"/>
      <c r="AF22" s="21"/>
      <c r="AG22" s="21"/>
      <c r="AH22" s="21"/>
      <c r="AI22" s="21"/>
      <c r="AJ22" s="21"/>
      <c r="AK22" s="31"/>
      <c r="AL22" s="31"/>
      <c r="AM22" s="32"/>
      <c r="AN22" s="32"/>
      <c r="AO22" s="32"/>
      <c r="AP22" s="32"/>
      <c r="AQ22" s="32"/>
      <c r="AR22" s="32"/>
      <c r="AS22" s="32"/>
      <c r="AT22" s="32"/>
      <c r="AU22" s="32"/>
      <c r="AV22" s="32"/>
      <c r="AW22" s="32"/>
      <c r="AX22" s="32"/>
      <c r="AY22" s="32"/>
      <c r="AZ22" s="32"/>
      <c r="BA22" s="32"/>
      <c r="BB22" s="32"/>
      <c r="BC22" s="32"/>
      <c r="BD22" s="32"/>
      <c r="BE22" s="32"/>
      <c r="BF22" s="32"/>
      <c r="BG22" s="32"/>
      <c r="BH22" s="21"/>
      <c r="BI22" s="21"/>
      <c r="BJ22" s="21"/>
      <c r="BK22" s="21"/>
      <c r="BL22" s="21"/>
      <c r="BM22" s="21"/>
      <c r="BN22" s="21"/>
      <c r="BO22" s="21"/>
      <c r="BP22" s="21"/>
      <c r="BQ22" s="31"/>
      <c r="BR22" s="32"/>
      <c r="BS22" s="32"/>
      <c r="BT22" s="32"/>
      <c r="BU22" s="32"/>
      <c r="BV22" s="32"/>
      <c r="BW22" s="32"/>
      <c r="BX22" s="32"/>
      <c r="BY22" s="32"/>
      <c r="BZ22" s="32"/>
      <c r="CA22" s="32"/>
      <c r="CB22" s="32"/>
      <c r="CC22" s="32"/>
      <c r="CD22" s="32"/>
      <c r="CE22" s="32"/>
      <c r="CF22" s="32"/>
      <c r="CG22" s="32"/>
      <c r="CH22" s="32"/>
      <c r="CI22" s="32"/>
      <c r="CJ22" s="32"/>
      <c r="CK22" s="32"/>
      <c r="CL22" s="32"/>
      <c r="CM22" s="21"/>
      <c r="CN22" s="21"/>
      <c r="CO22" s="21"/>
      <c r="CP22" s="21"/>
    </row>
    <row r="23" spans="1:99" x14ac:dyDescent="0.25">
      <c r="H23" s="20"/>
      <c r="I23" s="20"/>
      <c r="J23" s="20"/>
      <c r="K23" s="20"/>
      <c r="L23" s="20"/>
      <c r="M23" s="20"/>
      <c r="N23" s="20"/>
      <c r="O23" s="20"/>
      <c r="P23" s="20"/>
      <c r="Q23" s="21"/>
      <c r="R23" s="21"/>
      <c r="S23" s="21"/>
      <c r="T23" s="21"/>
      <c r="U23" s="21"/>
      <c r="V23" s="1246" t="s">
        <v>38</v>
      </c>
      <c r="W23" s="1246"/>
      <c r="X23" s="1246"/>
      <c r="Y23" s="1246"/>
      <c r="Z23" s="1246"/>
      <c r="AA23" s="1246"/>
      <c r="AB23" s="1246"/>
      <c r="AC23" s="1246"/>
      <c r="AD23" s="1246"/>
      <c r="AE23" s="1246"/>
      <c r="AF23" s="1246"/>
      <c r="AG23" s="1246"/>
      <c r="AH23" s="1246"/>
      <c r="AI23" s="1246"/>
      <c r="AJ23" s="1246"/>
      <c r="AK23" s="21"/>
      <c r="AL23" s="1256"/>
      <c r="AM23" s="1257"/>
      <c r="AN23" s="1257"/>
      <c r="AO23" s="1257"/>
      <c r="AP23" s="1257"/>
      <c r="AQ23" s="1257"/>
      <c r="AR23" s="1257"/>
      <c r="AS23" s="1257"/>
      <c r="AT23" s="1257"/>
      <c r="AU23" s="1257"/>
      <c r="AV23" s="1257"/>
      <c r="AW23" s="1257"/>
      <c r="AX23" s="1257"/>
      <c r="AY23" s="1257"/>
      <c r="AZ23" s="1257"/>
      <c r="BA23" s="1257"/>
      <c r="BB23" s="1257"/>
      <c r="BC23" s="1257"/>
      <c r="BD23" s="1257"/>
      <c r="BE23" s="1257"/>
      <c r="BF23" s="1257"/>
      <c r="BG23" s="1258"/>
      <c r="BH23" s="21"/>
      <c r="BI23" s="1246" t="s">
        <v>38</v>
      </c>
      <c r="BJ23" s="1246"/>
      <c r="BK23" s="1246"/>
      <c r="BL23" s="1246"/>
      <c r="BM23" s="1246"/>
      <c r="BN23" s="1246"/>
      <c r="BO23" s="1246"/>
      <c r="BP23" s="34"/>
      <c r="BQ23" s="1256"/>
      <c r="BR23" s="1257"/>
      <c r="BS23" s="1257"/>
      <c r="BT23" s="1257"/>
      <c r="BU23" s="1257"/>
      <c r="BV23" s="1257"/>
      <c r="BW23" s="1257"/>
      <c r="BX23" s="1257"/>
      <c r="BY23" s="1257"/>
      <c r="BZ23" s="1257"/>
      <c r="CA23" s="1257"/>
      <c r="CB23" s="1257"/>
      <c r="CC23" s="1257"/>
      <c r="CD23" s="1257"/>
      <c r="CE23" s="1257"/>
      <c r="CF23" s="1257"/>
      <c r="CG23" s="1257"/>
      <c r="CH23" s="1257"/>
      <c r="CI23" s="1257"/>
      <c r="CJ23" s="1257"/>
      <c r="CK23" s="1257"/>
      <c r="CL23" s="1258"/>
      <c r="CM23" s="21"/>
      <c r="CN23" s="21"/>
      <c r="CO23" s="21"/>
      <c r="CP23" s="21"/>
    </row>
    <row r="24" spans="1:99" x14ac:dyDescent="0.25">
      <c r="H24" s="20"/>
      <c r="I24" s="20"/>
      <c r="J24" s="20"/>
      <c r="K24" s="20"/>
      <c r="L24" s="20"/>
      <c r="M24" s="20"/>
      <c r="N24" s="20"/>
      <c r="O24" s="20"/>
      <c r="P24" s="20"/>
      <c r="Q24" s="21"/>
      <c r="R24" s="21"/>
      <c r="S24" s="21"/>
      <c r="T24" s="21"/>
      <c r="U24" s="21"/>
      <c r="V24" s="1246" t="s">
        <v>39</v>
      </c>
      <c r="W24" s="1246"/>
      <c r="X24" s="1246"/>
      <c r="Y24" s="1246"/>
      <c r="Z24" s="1246"/>
      <c r="AA24" s="1246"/>
      <c r="AB24" s="1246"/>
      <c r="AC24" s="1246"/>
      <c r="AD24" s="1246"/>
      <c r="AE24" s="1246"/>
      <c r="AF24" s="1246"/>
      <c r="AG24" s="1246"/>
      <c r="AH24" s="1246"/>
      <c r="AI24" s="1246"/>
      <c r="AJ24" s="1246"/>
      <c r="AK24" s="21"/>
      <c r="AL24" s="1256"/>
      <c r="AM24" s="1257"/>
      <c r="AN24" s="1257"/>
      <c r="AO24" s="1257"/>
      <c r="AP24" s="1257"/>
      <c r="AQ24" s="1257"/>
      <c r="AR24" s="1257"/>
      <c r="AS24" s="1257"/>
      <c r="AT24" s="1257"/>
      <c r="AU24" s="1257"/>
      <c r="AV24" s="1257"/>
      <c r="AW24" s="1257"/>
      <c r="AX24" s="1257"/>
      <c r="AY24" s="1257"/>
      <c r="AZ24" s="1257"/>
      <c r="BA24" s="1257"/>
      <c r="BB24" s="1257"/>
      <c r="BC24" s="1257"/>
      <c r="BD24" s="1257"/>
      <c r="BE24" s="1257"/>
      <c r="BF24" s="1257"/>
      <c r="BG24" s="1258"/>
      <c r="BH24" s="21"/>
      <c r="BI24" s="1246" t="s">
        <v>39</v>
      </c>
      <c r="BJ24" s="1246"/>
      <c r="BK24" s="1246"/>
      <c r="BL24" s="1246"/>
      <c r="BM24" s="1246"/>
      <c r="BN24" s="1246"/>
      <c r="BO24" s="1246"/>
      <c r="BP24" s="34"/>
      <c r="BQ24" s="1256"/>
      <c r="BR24" s="1257"/>
      <c r="BS24" s="1257"/>
      <c r="BT24" s="1257"/>
      <c r="BU24" s="1257"/>
      <c r="BV24" s="1257"/>
      <c r="BW24" s="1257"/>
      <c r="BX24" s="1257"/>
      <c r="BY24" s="1257"/>
      <c r="BZ24" s="1257"/>
      <c r="CA24" s="1257"/>
      <c r="CB24" s="1257"/>
      <c r="CC24" s="1257"/>
      <c r="CD24" s="1257"/>
      <c r="CE24" s="1257"/>
      <c r="CF24" s="1257"/>
      <c r="CG24" s="1257"/>
      <c r="CH24" s="1257"/>
      <c r="CI24" s="1257"/>
      <c r="CJ24" s="1257"/>
      <c r="CK24" s="1257"/>
      <c r="CL24" s="1258"/>
      <c r="CM24" s="21"/>
      <c r="CN24" s="21"/>
      <c r="CO24" s="21"/>
      <c r="CP24" s="21"/>
    </row>
    <row r="25" spans="1:99" x14ac:dyDescent="0.25">
      <c r="H25" s="20"/>
      <c r="I25" s="20"/>
      <c r="J25" s="20"/>
      <c r="K25" s="20"/>
      <c r="L25" s="20"/>
      <c r="M25" s="20"/>
      <c r="N25" s="20"/>
      <c r="O25" s="20"/>
      <c r="P25" s="20"/>
      <c r="Q25" s="21"/>
      <c r="R25" s="21"/>
      <c r="S25" s="21"/>
      <c r="T25" s="21"/>
      <c r="U25" s="21"/>
      <c r="V25" s="1246" t="s">
        <v>40</v>
      </c>
      <c r="W25" s="1246"/>
      <c r="X25" s="1246"/>
      <c r="Y25" s="1246"/>
      <c r="Z25" s="1246"/>
      <c r="AA25" s="1246"/>
      <c r="AB25" s="1246"/>
      <c r="AC25" s="1246"/>
      <c r="AD25" s="1246"/>
      <c r="AE25" s="1246"/>
      <c r="AF25" s="1246"/>
      <c r="AG25" s="1246"/>
      <c r="AH25" s="1246"/>
      <c r="AI25" s="1246"/>
      <c r="AJ25" s="1246"/>
      <c r="AK25" s="21"/>
      <c r="AL25" s="1249"/>
      <c r="AM25" s="1249"/>
      <c r="AN25" s="1249"/>
      <c r="AO25" s="1249"/>
      <c r="AP25" s="1249"/>
      <c r="AQ25" s="1249"/>
      <c r="AR25" s="1249"/>
      <c r="AS25" s="1249"/>
      <c r="AT25" s="1249"/>
      <c r="AU25" s="1249"/>
      <c r="AV25" s="1249"/>
      <c r="AW25" s="1249"/>
      <c r="AX25" s="1249"/>
      <c r="AY25" s="1249"/>
      <c r="AZ25" s="1249"/>
      <c r="BA25" s="35"/>
      <c r="BB25" s="35"/>
      <c r="BC25" s="35"/>
      <c r="BD25" s="35"/>
      <c r="BE25" s="35"/>
      <c r="BF25" s="35"/>
      <c r="BG25" s="35"/>
      <c r="BH25" s="21"/>
      <c r="BI25" s="1246" t="s">
        <v>40</v>
      </c>
      <c r="BJ25" s="1246"/>
      <c r="BK25" s="1246"/>
      <c r="BL25" s="1246"/>
      <c r="BM25" s="1246"/>
      <c r="BN25" s="1246"/>
      <c r="BO25" s="1246"/>
      <c r="BP25" s="34"/>
      <c r="BQ25" s="1249"/>
      <c r="BR25" s="1249"/>
      <c r="BS25" s="1249"/>
      <c r="BT25" s="1249"/>
      <c r="BU25" s="1249"/>
      <c r="BV25" s="1249"/>
      <c r="BW25" s="1249"/>
      <c r="BX25" s="1249"/>
      <c r="BY25" s="1249"/>
      <c r="BZ25" s="1249"/>
      <c r="CA25" s="1249"/>
      <c r="CB25" s="1249"/>
      <c r="CC25" s="1249"/>
      <c r="CD25" s="1249"/>
      <c r="CE25" s="1249"/>
      <c r="CF25" s="35"/>
      <c r="CG25" s="35"/>
      <c r="CH25" s="35"/>
      <c r="CI25" s="35"/>
      <c r="CJ25" s="35"/>
      <c r="CK25" s="35"/>
      <c r="CL25" s="35"/>
      <c r="CM25" s="21"/>
      <c r="CN25" s="21"/>
      <c r="CO25" s="21"/>
      <c r="CP25" s="21"/>
    </row>
    <row r="26" spans="1:99" x14ac:dyDescent="0.25">
      <c r="H26" s="20"/>
      <c r="I26" s="20"/>
      <c r="J26" s="20"/>
      <c r="K26" s="20"/>
      <c r="L26" s="20"/>
      <c r="M26" s="20"/>
      <c r="N26" s="20"/>
      <c r="O26" s="20"/>
      <c r="P26" s="20"/>
      <c r="Q26" s="21"/>
      <c r="R26" s="21"/>
      <c r="S26" s="21"/>
      <c r="T26" s="21"/>
      <c r="U26" s="21"/>
      <c r="V26" s="1246" t="s">
        <v>41</v>
      </c>
      <c r="W26" s="1246"/>
      <c r="X26" s="1246"/>
      <c r="Y26" s="1246"/>
      <c r="Z26" s="1246"/>
      <c r="AA26" s="1246"/>
      <c r="AB26" s="1246"/>
      <c r="AC26" s="1246"/>
      <c r="AD26" s="1246"/>
      <c r="AE26" s="1246"/>
      <c r="AF26" s="1246"/>
      <c r="AG26" s="1246"/>
      <c r="AH26" s="1246"/>
      <c r="AI26" s="1246"/>
      <c r="AJ26" s="1246"/>
      <c r="AK26" s="21"/>
      <c r="AL26" s="1250"/>
      <c r="AM26" s="1250"/>
      <c r="AN26" s="1250"/>
      <c r="AO26" s="1250"/>
      <c r="AP26" s="21"/>
      <c r="AQ26" s="36"/>
      <c r="AR26" s="21"/>
      <c r="AS26" s="21"/>
      <c r="AT26" s="21"/>
      <c r="AU26" s="21"/>
      <c r="AV26" s="36" t="s">
        <v>42</v>
      </c>
      <c r="AW26" s="36"/>
      <c r="AX26" s="1251"/>
      <c r="AY26" s="1251"/>
      <c r="AZ26" s="1251"/>
      <c r="BA26" s="21"/>
      <c r="BB26" s="21"/>
      <c r="BC26" s="21"/>
      <c r="BD26" s="21"/>
      <c r="BE26" s="21"/>
      <c r="BF26" s="21"/>
      <c r="BG26" s="21"/>
      <c r="BH26" s="21"/>
      <c r="BI26" s="1246" t="s">
        <v>41</v>
      </c>
      <c r="BJ26" s="1246"/>
      <c r="BK26" s="1246"/>
      <c r="BL26" s="1246"/>
      <c r="BM26" s="1246"/>
      <c r="BN26" s="1246"/>
      <c r="BO26" s="1246"/>
      <c r="BP26" s="34"/>
      <c r="BQ26" s="1250"/>
      <c r="BR26" s="1250"/>
      <c r="BS26" s="1250"/>
      <c r="BT26" s="1250"/>
      <c r="BU26" s="21"/>
      <c r="BV26" s="21"/>
      <c r="BW26" s="34"/>
      <c r="BX26" s="21"/>
      <c r="BY26" s="21"/>
      <c r="BZ26" s="21"/>
      <c r="CA26" s="36" t="s">
        <v>42</v>
      </c>
      <c r="CB26" s="21"/>
      <c r="CC26" s="1251"/>
      <c r="CD26" s="1251"/>
      <c r="CE26" s="1251"/>
      <c r="CF26" s="21"/>
      <c r="CG26" s="21"/>
      <c r="CH26" s="21"/>
      <c r="CI26" s="21"/>
      <c r="CJ26" s="21"/>
      <c r="CK26" s="21"/>
      <c r="CL26" s="21"/>
      <c r="CM26" s="21"/>
      <c r="CN26" s="21"/>
      <c r="CO26" s="21"/>
      <c r="CP26" s="21"/>
    </row>
    <row r="27" spans="1:99" x14ac:dyDescent="0.25">
      <c r="H27" s="20"/>
      <c r="I27" s="20"/>
      <c r="J27" s="20"/>
      <c r="K27" s="20"/>
      <c r="L27" s="20"/>
      <c r="M27" s="20"/>
      <c r="N27" s="20"/>
      <c r="O27" s="20"/>
      <c r="P27" s="20"/>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c r="BD27" s="21"/>
      <c r="BE27" s="21"/>
      <c r="BF27" s="21"/>
      <c r="BG27" s="21"/>
      <c r="BH27" s="21"/>
      <c r="BI27" s="21"/>
      <c r="BJ27" s="21"/>
      <c r="BK27" s="21"/>
      <c r="BL27" s="21"/>
      <c r="BM27" s="21"/>
      <c r="BN27" s="21"/>
      <c r="BO27" s="21"/>
      <c r="BP27" s="21"/>
      <c r="BQ27" s="21"/>
      <c r="BR27" s="21"/>
      <c r="BS27" s="21"/>
      <c r="BT27" s="21"/>
      <c r="BU27" s="21"/>
      <c r="BV27" s="21"/>
      <c r="BW27" s="21"/>
      <c r="BX27" s="21"/>
      <c r="BY27" s="21"/>
      <c r="BZ27" s="21"/>
      <c r="CA27" s="21"/>
      <c r="CB27" s="21"/>
      <c r="CC27" s="21"/>
      <c r="CD27" s="21"/>
      <c r="CE27" s="21"/>
      <c r="CF27" s="21"/>
      <c r="CG27" s="21"/>
      <c r="CH27" s="21"/>
      <c r="CI27" s="21"/>
      <c r="CJ27" s="21"/>
      <c r="CK27" s="21"/>
      <c r="CL27" s="21"/>
      <c r="CM27" s="21"/>
      <c r="CN27" s="21"/>
      <c r="CO27" s="21"/>
      <c r="CP27" s="21"/>
      <c r="CU27" s="37"/>
    </row>
    <row r="28" spans="1:99" x14ac:dyDescent="0.25">
      <c r="H28" s="20"/>
      <c r="I28" s="20"/>
      <c r="J28" s="20"/>
      <c r="K28" s="20"/>
      <c r="L28" s="20"/>
      <c r="M28" s="20"/>
      <c r="N28" s="20"/>
      <c r="O28" s="20"/>
      <c r="P28" s="20"/>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t="s">
        <v>43</v>
      </c>
      <c r="BB28" s="21"/>
      <c r="BC28" s="21"/>
      <c r="BD28" s="21"/>
      <c r="BE28" s="21"/>
      <c r="BF28" s="21"/>
      <c r="BG28" s="21"/>
      <c r="BH28" s="21"/>
      <c r="BI28" s="21"/>
      <c r="BJ28" s="21"/>
      <c r="BK28" s="21"/>
      <c r="BL28" s="21"/>
      <c r="BM28" s="21"/>
      <c r="BN28" s="21"/>
      <c r="BO28" s="21"/>
      <c r="BP28" s="21"/>
      <c r="BQ28" s="21"/>
      <c r="BR28" s="21"/>
      <c r="BS28" s="21"/>
      <c r="BT28" s="21"/>
      <c r="BU28" s="21"/>
      <c r="BV28" s="21"/>
      <c r="BW28" s="21"/>
      <c r="BX28" s="21"/>
      <c r="BY28" s="21"/>
      <c r="BZ28" s="21"/>
      <c r="CA28" s="21"/>
      <c r="CB28" s="21"/>
      <c r="CC28" s="21"/>
      <c r="CD28" s="21"/>
      <c r="CE28" s="21"/>
      <c r="CF28" s="21"/>
      <c r="CG28" s="21"/>
      <c r="CH28" s="21"/>
      <c r="CI28" s="21"/>
      <c r="CJ28" s="21"/>
      <c r="CK28" s="21"/>
      <c r="CL28" s="21"/>
      <c r="CM28" s="21"/>
      <c r="CN28" s="21"/>
      <c r="CO28" s="21"/>
      <c r="CP28" s="21"/>
    </row>
    <row r="29" spans="1:99" x14ac:dyDescent="0.25">
      <c r="H29" s="20"/>
      <c r="I29" s="20"/>
      <c r="J29" s="20"/>
      <c r="K29" s="20"/>
      <c r="L29" s="20"/>
      <c r="M29" s="20"/>
      <c r="N29" s="20"/>
      <c r="O29" s="20"/>
      <c r="P29" s="20"/>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T29" s="21"/>
      <c r="BU29" s="21"/>
      <c r="BV29" s="21"/>
      <c r="BW29" s="21"/>
      <c r="BX29" s="21"/>
      <c r="BY29" s="21"/>
      <c r="BZ29" s="21"/>
      <c r="CA29" s="21"/>
      <c r="CB29" s="21"/>
      <c r="CC29" s="21"/>
      <c r="CD29" s="21"/>
      <c r="CE29" s="21"/>
      <c r="CF29" s="21"/>
      <c r="CG29" s="21"/>
      <c r="CH29" s="21"/>
      <c r="CI29" s="21"/>
      <c r="CJ29" s="21"/>
      <c r="CK29" s="21"/>
      <c r="CL29" s="21"/>
      <c r="CM29" s="21"/>
      <c r="CN29" s="21"/>
      <c r="CO29" s="21"/>
      <c r="CP29" s="21"/>
    </row>
    <row r="30" spans="1:99" ht="18" hidden="1" x14ac:dyDescent="0.25">
      <c r="H30" s="20"/>
      <c r="I30" s="20"/>
      <c r="J30" s="20"/>
      <c r="K30" s="20"/>
      <c r="L30" s="20"/>
      <c r="M30" s="20"/>
      <c r="N30" s="20"/>
      <c r="O30" s="20"/>
      <c r="P30" s="20"/>
      <c r="Q30" s="21"/>
      <c r="R30" s="21"/>
      <c r="S30" s="21"/>
      <c r="T30" s="21"/>
      <c r="U30" s="21"/>
      <c r="V30" s="22" t="s">
        <v>44</v>
      </c>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1"/>
      <c r="BI30" s="21"/>
      <c r="BJ30" s="21"/>
      <c r="BK30" s="21"/>
      <c r="BL30" s="21"/>
      <c r="BM30" s="21"/>
      <c r="BN30" s="21"/>
      <c r="BO30" s="21"/>
      <c r="BP30" s="21"/>
      <c r="BQ30" s="21"/>
      <c r="BR30" s="21"/>
      <c r="BS30" s="21"/>
      <c r="BT30" s="21"/>
      <c r="BU30" s="21"/>
      <c r="BV30" s="21"/>
      <c r="BW30" s="21"/>
      <c r="BX30" s="21"/>
      <c r="BY30" s="21"/>
      <c r="BZ30" s="21"/>
      <c r="CA30" s="21"/>
      <c r="CB30" s="21"/>
      <c r="CC30" s="21"/>
      <c r="CD30" s="21"/>
      <c r="CE30" s="21"/>
      <c r="CF30" s="21"/>
      <c r="CG30" s="21"/>
      <c r="CH30" s="21"/>
      <c r="CI30" s="21"/>
      <c r="CJ30" s="21"/>
      <c r="CK30" s="21"/>
      <c r="CL30" s="21"/>
      <c r="CM30" s="21"/>
      <c r="CN30" s="21"/>
      <c r="CO30" s="21"/>
      <c r="CP30" s="21"/>
    </row>
    <row r="31" spans="1:99" hidden="1" x14ac:dyDescent="0.25">
      <c r="H31" s="20"/>
      <c r="I31" s="20"/>
      <c r="J31" s="20"/>
      <c r="K31" s="20"/>
      <c r="L31" s="20"/>
      <c r="M31" s="20"/>
      <c r="N31" s="20"/>
      <c r="O31" s="20"/>
      <c r="P31" s="20"/>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T31" s="21"/>
      <c r="BU31" s="21"/>
      <c r="BV31" s="21"/>
      <c r="BW31" s="21"/>
      <c r="BX31" s="21"/>
      <c r="BY31" s="21"/>
      <c r="BZ31" s="21"/>
      <c r="CA31" s="21"/>
      <c r="CB31" s="21"/>
      <c r="CC31" s="21"/>
      <c r="CD31" s="21"/>
      <c r="CE31" s="21"/>
      <c r="CF31" s="21"/>
      <c r="CG31" s="21"/>
      <c r="CH31" s="21"/>
      <c r="CI31" s="21"/>
      <c r="CJ31" s="21"/>
      <c r="CK31" s="21"/>
      <c r="CL31" s="21"/>
      <c r="CM31" s="21"/>
      <c r="CN31" s="21"/>
      <c r="CO31" s="21"/>
      <c r="CP31" s="21"/>
    </row>
    <row r="32" spans="1:99" hidden="1" x14ac:dyDescent="0.25">
      <c r="H32" s="20"/>
      <c r="I32" s="20"/>
      <c r="J32" s="20"/>
      <c r="K32" s="20"/>
      <c r="L32" s="20"/>
      <c r="M32" s="20"/>
      <c r="N32" s="20"/>
      <c r="O32" s="20"/>
      <c r="P32" s="20"/>
      <c r="Q32" s="21"/>
      <c r="R32" s="21"/>
      <c r="S32" s="21"/>
      <c r="T32" s="21"/>
      <c r="U32" s="21"/>
      <c r="V32" s="1246" t="s">
        <v>45</v>
      </c>
      <c r="W32" s="1246"/>
      <c r="X32" s="1246"/>
      <c r="Y32" s="1246"/>
      <c r="Z32" s="1246"/>
      <c r="AA32" s="1246"/>
      <c r="AB32" s="1246"/>
      <c r="AC32" s="1246"/>
      <c r="AD32" s="1246"/>
      <c r="AE32" s="1246"/>
      <c r="AF32" s="1246"/>
      <c r="AG32" s="1246"/>
      <c r="AH32" s="1246"/>
      <c r="AI32" s="1246"/>
      <c r="AJ32" s="1246"/>
      <c r="AK32" s="21"/>
      <c r="AL32" s="1247"/>
      <c r="AM32" s="1247"/>
      <c r="AN32" s="1247"/>
      <c r="AO32" s="1247"/>
      <c r="AP32" s="1247"/>
      <c r="AQ32" s="1247"/>
      <c r="AR32" s="1247"/>
      <c r="AS32" s="1247"/>
      <c r="AT32" s="1247"/>
      <c r="AU32" s="1247"/>
      <c r="AV32" s="1247"/>
      <c r="AW32" s="1247"/>
      <c r="AX32" s="1247"/>
      <c r="AY32" s="1247"/>
      <c r="AZ32" s="1247"/>
      <c r="BA32" s="1247"/>
      <c r="BB32" s="1247"/>
      <c r="BC32" s="1247"/>
      <c r="BD32" s="1247"/>
      <c r="BE32" s="1247"/>
      <c r="BF32" s="1247"/>
      <c r="BG32" s="1247"/>
      <c r="BH32" s="21"/>
      <c r="BI32" s="1246" t="s">
        <v>45</v>
      </c>
      <c r="BJ32" s="1246"/>
      <c r="BK32" s="1246"/>
      <c r="BL32" s="1246"/>
      <c r="BM32" s="1246"/>
      <c r="BN32" s="1246"/>
      <c r="BO32" s="1246"/>
      <c r="BP32" s="34"/>
      <c r="BQ32" s="1247"/>
      <c r="BR32" s="1247"/>
      <c r="BS32" s="1247"/>
      <c r="BT32" s="1247"/>
      <c r="BU32" s="1247"/>
      <c r="BV32" s="1247"/>
      <c r="BW32" s="1247"/>
      <c r="BX32" s="1247"/>
      <c r="BY32" s="1247"/>
      <c r="BZ32" s="1247"/>
      <c r="CA32" s="1247"/>
      <c r="CB32" s="1247"/>
      <c r="CC32" s="1247"/>
      <c r="CD32" s="1247"/>
      <c r="CE32" s="1247"/>
      <c r="CF32" s="1247"/>
      <c r="CG32" s="1247"/>
      <c r="CH32" s="1247"/>
      <c r="CI32" s="1247"/>
      <c r="CJ32" s="1247"/>
      <c r="CK32" s="1247"/>
      <c r="CL32" s="1247"/>
      <c r="CM32" s="21"/>
      <c r="CN32" s="21"/>
      <c r="CO32" s="21"/>
      <c r="CP32" s="21"/>
    </row>
    <row r="33" spans="2:94" hidden="1" x14ac:dyDescent="0.25">
      <c r="H33" s="20"/>
      <c r="I33" s="20"/>
      <c r="J33" s="20"/>
      <c r="K33" s="20"/>
      <c r="L33" s="20"/>
      <c r="M33" s="20"/>
      <c r="N33" s="20"/>
      <c r="O33" s="20"/>
      <c r="P33" s="20"/>
      <c r="Q33" s="21"/>
      <c r="R33" s="21"/>
      <c r="S33" s="21"/>
      <c r="T33" s="21"/>
      <c r="U33" s="21"/>
      <c r="V33" s="1246" t="s">
        <v>46</v>
      </c>
      <c r="W33" s="1246"/>
      <c r="X33" s="1246"/>
      <c r="Y33" s="1246"/>
      <c r="Z33" s="1246"/>
      <c r="AA33" s="1246"/>
      <c r="AB33" s="1246"/>
      <c r="AC33" s="1246"/>
      <c r="AD33" s="1246"/>
      <c r="AE33" s="1246"/>
      <c r="AF33" s="1246"/>
      <c r="AG33" s="1246"/>
      <c r="AH33" s="1246"/>
      <c r="AI33" s="1246"/>
      <c r="AJ33" s="1246"/>
      <c r="AK33" s="21"/>
      <c r="AL33" s="1248"/>
      <c r="AM33" s="1248"/>
      <c r="AN33" s="1248"/>
      <c r="AO33" s="1248"/>
      <c r="AP33" s="1248"/>
      <c r="AQ33" s="1248"/>
      <c r="AR33" s="1248"/>
      <c r="AS33" s="1248"/>
      <c r="AT33" s="1248"/>
      <c r="AU33" s="1248"/>
      <c r="AV33" s="1248"/>
      <c r="AW33" s="1248"/>
      <c r="AX33" s="1248"/>
      <c r="AY33" s="1248"/>
      <c r="AZ33" s="1248"/>
      <c r="BA33" s="1248"/>
      <c r="BB33" s="1248"/>
      <c r="BC33" s="1248"/>
      <c r="BD33" s="1248"/>
      <c r="BE33" s="1248"/>
      <c r="BF33" s="1248"/>
      <c r="BG33" s="1248"/>
      <c r="BH33" s="31"/>
      <c r="BI33" s="1246" t="s">
        <v>46</v>
      </c>
      <c r="BJ33" s="1246"/>
      <c r="BK33" s="1246"/>
      <c r="BL33" s="1246"/>
      <c r="BM33" s="1246"/>
      <c r="BN33" s="1246"/>
      <c r="BO33" s="1246"/>
      <c r="BP33" s="34"/>
      <c r="BQ33" s="1248"/>
      <c r="BR33" s="1248"/>
      <c r="BS33" s="1248"/>
      <c r="BT33" s="1248"/>
      <c r="BU33" s="1248"/>
      <c r="BV33" s="1248"/>
      <c r="BW33" s="1248"/>
      <c r="BX33" s="1248"/>
      <c r="BY33" s="1248"/>
      <c r="BZ33" s="1248"/>
      <c r="CA33" s="1248"/>
      <c r="CB33" s="1248"/>
      <c r="CC33" s="1248"/>
      <c r="CD33" s="1248"/>
      <c r="CE33" s="1248"/>
      <c r="CF33" s="1248"/>
      <c r="CG33" s="1248"/>
      <c r="CH33" s="1248"/>
      <c r="CI33" s="1248"/>
      <c r="CJ33" s="1248"/>
      <c r="CK33" s="1248"/>
      <c r="CL33" s="1248"/>
      <c r="CM33" s="21"/>
      <c r="CN33" s="21"/>
      <c r="CO33" s="21"/>
      <c r="CP33" s="21"/>
    </row>
    <row r="34" spans="2:94" hidden="1" x14ac:dyDescent="0.25">
      <c r="H34" s="20"/>
      <c r="I34" s="20"/>
      <c r="J34" s="20"/>
      <c r="K34" s="20"/>
      <c r="L34" s="20"/>
      <c r="M34" s="20"/>
      <c r="N34" s="20"/>
      <c r="O34" s="20"/>
      <c r="P34" s="20"/>
      <c r="Q34" s="21"/>
      <c r="R34" s="21"/>
      <c r="S34" s="21"/>
      <c r="T34" s="21"/>
      <c r="U34" s="21"/>
      <c r="V34" s="1246" t="s">
        <v>47</v>
      </c>
      <c r="W34" s="1246"/>
      <c r="X34" s="1246"/>
      <c r="Y34" s="1246"/>
      <c r="Z34" s="1246"/>
      <c r="AA34" s="1246"/>
      <c r="AB34" s="1246"/>
      <c r="AC34" s="1246"/>
      <c r="AD34" s="1246"/>
      <c r="AE34" s="1246"/>
      <c r="AF34" s="1246"/>
      <c r="AG34" s="1246"/>
      <c r="AH34" s="1246"/>
      <c r="AI34" s="1246"/>
      <c r="AJ34" s="1246"/>
      <c r="AK34" s="21"/>
      <c r="AL34" s="1247"/>
      <c r="AM34" s="1247"/>
      <c r="AN34" s="1247"/>
      <c r="AO34" s="1247"/>
      <c r="AP34" s="1247"/>
      <c r="AQ34" s="1247"/>
      <c r="AR34" s="1247"/>
      <c r="AS34" s="1247"/>
      <c r="AT34" s="1247"/>
      <c r="AU34" s="1247"/>
      <c r="AV34" s="1247"/>
      <c r="AW34" s="1247"/>
      <c r="AX34" s="1247"/>
      <c r="AY34" s="1247"/>
      <c r="AZ34" s="1247"/>
      <c r="BA34" s="1247"/>
      <c r="BB34" s="1247"/>
      <c r="BC34" s="1247"/>
      <c r="BD34" s="1247"/>
      <c r="BE34" s="1247"/>
      <c r="BF34" s="1247"/>
      <c r="BG34" s="1247"/>
      <c r="BH34" s="21"/>
      <c r="BI34" s="1246" t="s">
        <v>47</v>
      </c>
      <c r="BJ34" s="1246"/>
      <c r="BK34" s="1246"/>
      <c r="BL34" s="1246"/>
      <c r="BM34" s="1246"/>
      <c r="BN34" s="1246"/>
      <c r="BO34" s="1246"/>
      <c r="BP34" s="34"/>
      <c r="BQ34" s="1247"/>
      <c r="BR34" s="1247"/>
      <c r="BS34" s="1247"/>
      <c r="BT34" s="1247"/>
      <c r="BU34" s="1247"/>
      <c r="BV34" s="1247"/>
      <c r="BW34" s="1247"/>
      <c r="BX34" s="1247"/>
      <c r="BY34" s="1247"/>
      <c r="BZ34" s="1247"/>
      <c r="CA34" s="1247"/>
      <c r="CB34" s="1247"/>
      <c r="CC34" s="1247"/>
      <c r="CD34" s="1247"/>
      <c r="CE34" s="1247"/>
      <c r="CF34" s="1247"/>
      <c r="CG34" s="1247"/>
      <c r="CH34" s="1247"/>
      <c r="CI34" s="1247"/>
      <c r="CJ34" s="1247"/>
      <c r="CK34" s="1247"/>
      <c r="CL34" s="1247"/>
      <c r="CM34" s="21"/>
      <c r="CN34" s="21"/>
      <c r="CO34" s="21"/>
      <c r="CP34" s="21"/>
    </row>
    <row r="35" spans="2:94" hidden="1" x14ac:dyDescent="0.25">
      <c r="H35" s="20"/>
      <c r="I35" s="20"/>
      <c r="J35" s="20"/>
      <c r="K35" s="20"/>
      <c r="L35" s="20"/>
      <c r="M35" s="20"/>
      <c r="N35" s="20"/>
      <c r="O35" s="20"/>
      <c r="P35" s="20"/>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c r="BZ35" s="21"/>
      <c r="CA35" s="21"/>
      <c r="CB35" s="21"/>
      <c r="CC35" s="21"/>
      <c r="CD35" s="21"/>
      <c r="CE35" s="21"/>
      <c r="CF35" s="21"/>
      <c r="CG35" s="21"/>
      <c r="CH35" s="21"/>
      <c r="CI35" s="21"/>
      <c r="CJ35" s="21"/>
      <c r="CK35" s="21"/>
      <c r="CL35" s="21"/>
      <c r="CM35" s="21"/>
      <c r="CN35" s="21"/>
      <c r="CO35" s="21"/>
      <c r="CP35" s="21"/>
    </row>
    <row r="36" spans="2:94" hidden="1" x14ac:dyDescent="0.25">
      <c r="H36" s="20"/>
      <c r="I36" s="20"/>
      <c r="J36" s="20"/>
      <c r="K36" s="20"/>
      <c r="L36" s="20"/>
      <c r="M36" s="20"/>
      <c r="N36" s="20"/>
      <c r="O36" s="20"/>
      <c r="P36" s="20"/>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c r="BD36" s="21"/>
      <c r="BE36" s="21"/>
      <c r="BF36" s="21"/>
      <c r="BG36" s="21"/>
      <c r="BH36" s="21"/>
      <c r="BI36" s="21"/>
      <c r="BJ36" s="21"/>
      <c r="BK36" s="21"/>
      <c r="BL36" s="21"/>
      <c r="BM36" s="21"/>
      <c r="BN36" s="21"/>
      <c r="BO36" s="21"/>
      <c r="BP36" s="21"/>
      <c r="BQ36" s="21"/>
      <c r="BR36" s="21"/>
      <c r="BS36" s="21"/>
      <c r="BT36" s="21"/>
      <c r="BU36" s="21"/>
      <c r="BV36" s="21"/>
      <c r="BW36" s="21"/>
      <c r="BX36" s="21"/>
      <c r="BY36" s="21"/>
      <c r="BZ36" s="21"/>
      <c r="CA36" s="21"/>
      <c r="CB36" s="21"/>
      <c r="CC36" s="21"/>
      <c r="CD36" s="21"/>
      <c r="CE36" s="21"/>
      <c r="CF36" s="21"/>
      <c r="CG36" s="21"/>
      <c r="CH36" s="21"/>
      <c r="CI36" s="21"/>
      <c r="CJ36" s="21"/>
      <c r="CK36" s="21"/>
      <c r="CL36" s="21"/>
      <c r="CM36" s="21"/>
      <c r="CN36" s="21"/>
      <c r="CO36" s="21"/>
      <c r="CP36" s="21"/>
    </row>
    <row r="37" spans="2:94" x14ac:dyDescent="0.25">
      <c r="H37" s="38"/>
      <c r="I37" s="38"/>
      <c r="J37" s="38"/>
      <c r="K37" s="38"/>
      <c r="L37" s="38"/>
      <c r="M37" s="38"/>
      <c r="N37" s="38"/>
      <c r="O37" s="38"/>
      <c r="P37" s="38"/>
      <c r="Q37" s="38"/>
      <c r="R37" s="38"/>
      <c r="S37" s="38"/>
      <c r="T37" s="38"/>
      <c r="U37" s="38"/>
      <c r="V37" s="38"/>
      <c r="W37" s="38"/>
      <c r="X37" s="38"/>
      <c r="Y37" s="38"/>
      <c r="Z37" s="38"/>
      <c r="AA37" s="38"/>
      <c r="AB37" s="38"/>
      <c r="AC37" s="38"/>
      <c r="AD37" s="38"/>
      <c r="AE37" s="38"/>
      <c r="AF37" s="39"/>
      <c r="AG37" s="39"/>
      <c r="AH37" s="39"/>
      <c r="AI37" s="39"/>
      <c r="AJ37" s="39"/>
      <c r="AK37" s="39"/>
      <c r="AL37" s="39"/>
      <c r="AM37" s="39"/>
      <c r="AN37" s="39"/>
      <c r="AO37" s="39"/>
      <c r="AP37" s="39"/>
      <c r="AQ37" s="39"/>
      <c r="AR37" s="39"/>
      <c r="AS37" s="39"/>
      <c r="AT37" s="39"/>
      <c r="AU37" s="39"/>
      <c r="AV37" s="39"/>
      <c r="AW37" s="39"/>
      <c r="AX37" s="39"/>
      <c r="AY37" s="38"/>
      <c r="AZ37" s="38"/>
      <c r="BA37" s="38"/>
      <c r="BB37" s="38"/>
      <c r="BC37" s="38"/>
      <c r="BD37" s="38"/>
      <c r="BE37" s="38"/>
      <c r="BF37" s="38"/>
      <c r="BG37" s="38"/>
      <c r="BH37" s="38"/>
      <c r="BI37" s="38"/>
      <c r="BJ37" s="38"/>
      <c r="BK37" s="38"/>
      <c r="BL37" s="38"/>
      <c r="BM37" s="38"/>
      <c r="BN37" s="38"/>
      <c r="BO37" s="38"/>
      <c r="BP37" s="38"/>
      <c r="BQ37" s="38"/>
      <c r="BR37" s="38"/>
      <c r="BS37" s="38"/>
      <c r="BT37" s="38"/>
      <c r="BU37" s="38"/>
      <c r="BV37" s="38"/>
      <c r="BW37" s="38"/>
      <c r="BX37" s="38"/>
      <c r="BY37" s="38"/>
      <c r="BZ37" s="38"/>
      <c r="CA37" s="38"/>
      <c r="CB37" s="38"/>
      <c r="CC37" s="38"/>
      <c r="CD37" s="38"/>
      <c r="CE37" s="38"/>
      <c r="CF37" s="38"/>
      <c r="CG37" s="38"/>
      <c r="CH37" s="38"/>
      <c r="CI37" s="38"/>
      <c r="CJ37" s="38"/>
      <c r="CK37" s="38"/>
      <c r="CL37" s="38"/>
      <c r="CM37" s="38"/>
      <c r="CN37" s="38"/>
      <c r="CO37" s="38"/>
      <c r="CP37" s="38"/>
    </row>
    <row r="38" spans="2:94" x14ac:dyDescent="0.25">
      <c r="H38" s="20"/>
      <c r="I38" s="20"/>
      <c r="J38" s="20"/>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c r="BD38" s="21"/>
      <c r="BE38" s="21"/>
      <c r="BF38" s="21"/>
      <c r="BG38" s="21"/>
      <c r="BH38" s="21"/>
      <c r="BI38" s="21"/>
      <c r="BJ38" s="21"/>
      <c r="BK38" s="21"/>
      <c r="BL38" s="21"/>
      <c r="BM38" s="21"/>
      <c r="BN38" s="21"/>
      <c r="BO38" s="21"/>
      <c r="BP38" s="21"/>
      <c r="BQ38" s="21"/>
      <c r="BR38" s="21"/>
      <c r="BS38" s="21"/>
      <c r="BT38" s="21"/>
      <c r="BU38" s="21"/>
      <c r="BV38" s="21"/>
      <c r="BW38" s="21"/>
      <c r="BX38" s="21"/>
      <c r="BY38" s="21"/>
      <c r="BZ38" s="21"/>
      <c r="CA38" s="21"/>
      <c r="CB38" s="21"/>
      <c r="CC38" s="21"/>
      <c r="CD38" s="21"/>
      <c r="CE38" s="21"/>
      <c r="CF38" s="21"/>
      <c r="CG38" s="21"/>
      <c r="CH38" s="21"/>
      <c r="CI38" s="21"/>
      <c r="CJ38" s="21"/>
      <c r="CK38" s="21"/>
      <c r="CL38" s="21"/>
      <c r="CM38" s="21"/>
      <c r="CN38" s="21"/>
      <c r="CO38" s="21"/>
      <c r="CP38" s="21"/>
    </row>
    <row r="39" spans="2:94" ht="30" x14ac:dyDescent="0.25">
      <c r="H39" s="40"/>
      <c r="I39" s="40"/>
      <c r="J39" s="40"/>
      <c r="Q39" s="17" t="s">
        <v>48</v>
      </c>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row>
    <row r="40" spans="2:94" x14ac:dyDescent="0.25">
      <c r="H40" s="38"/>
      <c r="I40" s="38"/>
      <c r="J40" s="38"/>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1"/>
      <c r="CE40" s="41"/>
      <c r="CF40" s="41"/>
      <c r="CG40" s="41"/>
      <c r="CH40" s="41"/>
      <c r="CI40" s="41"/>
      <c r="CJ40" s="41"/>
      <c r="CK40" s="41"/>
      <c r="CL40" s="41"/>
      <c r="CM40" s="41"/>
      <c r="CN40" s="41"/>
      <c r="CO40" s="41"/>
      <c r="CP40" s="41"/>
    </row>
    <row r="41" spans="2:94" x14ac:dyDescent="0.25">
      <c r="H41" s="38"/>
      <c r="I41" s="38"/>
      <c r="J41" s="38"/>
      <c r="Q41" s="41"/>
      <c r="R41" s="41"/>
      <c r="S41" s="41"/>
      <c r="T41" s="41"/>
      <c r="U41" s="41"/>
      <c r="V41" s="41"/>
      <c r="W41" s="41"/>
      <c r="X41" s="41"/>
      <c r="Y41" s="41"/>
      <c r="Z41" s="41"/>
      <c r="AA41" s="41"/>
      <c r="AB41" s="41"/>
      <c r="AC41" s="41"/>
      <c r="AD41" s="41"/>
      <c r="AE41" s="41"/>
      <c r="AF41" s="41"/>
      <c r="AG41" s="41"/>
      <c r="AH41" s="41"/>
      <c r="AI41" s="41"/>
      <c r="AJ41" s="41"/>
      <c r="AK41" s="41"/>
      <c r="AL41" s="42"/>
      <c r="AM41" s="43"/>
      <c r="AN41" s="43"/>
      <c r="AO41" s="43"/>
      <c r="AP41" s="43"/>
      <c r="AQ41" s="43"/>
      <c r="AR41" s="43"/>
      <c r="AS41" s="43"/>
      <c r="AT41" s="43"/>
      <c r="AU41" s="42"/>
      <c r="AV41" s="43"/>
      <c r="AW41" s="43"/>
      <c r="AX41" s="43"/>
      <c r="AY41" s="43"/>
      <c r="AZ41" s="43"/>
      <c r="BA41" s="43"/>
      <c r="BB41" s="43"/>
      <c r="BC41" s="43"/>
      <c r="BD41" s="42"/>
      <c r="BE41" s="43"/>
      <c r="BF41" s="43"/>
      <c r="BG41" s="43"/>
      <c r="BH41" s="43"/>
      <c r="BI41" s="43"/>
      <c r="BJ41" s="43"/>
      <c r="BK41" s="43"/>
      <c r="BL41" s="43"/>
      <c r="BM41" s="42"/>
      <c r="BN41" s="43"/>
      <c r="BO41" s="43"/>
      <c r="BP41" s="43"/>
      <c r="BQ41" s="43"/>
      <c r="BR41" s="43"/>
      <c r="BS41" s="43"/>
      <c r="BT41" s="43"/>
      <c r="BU41" s="43"/>
      <c r="BV41" s="42"/>
      <c r="BW41" s="43"/>
      <c r="BX41" s="43"/>
      <c r="BY41" s="43"/>
      <c r="BZ41" s="43"/>
      <c r="CA41" s="43"/>
      <c r="CB41" s="43"/>
      <c r="CC41" s="43"/>
      <c r="CD41" s="43"/>
      <c r="CE41" s="41"/>
      <c r="CF41" s="41"/>
      <c r="CG41" s="41"/>
      <c r="CH41" s="41"/>
      <c r="CI41" s="41"/>
      <c r="CJ41" s="41"/>
      <c r="CK41" s="41"/>
      <c r="CL41" s="41"/>
      <c r="CM41" s="41"/>
      <c r="CN41" s="41"/>
      <c r="CO41" s="41"/>
      <c r="CP41" s="41"/>
    </row>
    <row r="42" spans="2:94" ht="15.75" customHeight="1" x14ac:dyDescent="0.25">
      <c r="B42" s="37"/>
      <c r="H42" s="38"/>
      <c r="I42" s="38"/>
      <c r="J42" s="38"/>
      <c r="Q42" s="29"/>
      <c r="R42" s="29"/>
      <c r="S42" s="29"/>
      <c r="T42" s="29"/>
      <c r="U42" s="29"/>
      <c r="V42" s="29"/>
      <c r="W42" s="41"/>
      <c r="X42" s="41"/>
      <c r="Y42" s="41"/>
      <c r="Z42" s="1238" t="s">
        <v>49</v>
      </c>
      <c r="AA42" s="1238"/>
      <c r="AB42" s="1238"/>
      <c r="AC42" s="1238"/>
      <c r="AD42" s="1238"/>
      <c r="AE42" s="1238"/>
      <c r="AF42" s="1238"/>
      <c r="AG42" s="1238"/>
      <c r="AH42" s="1238"/>
      <c r="AI42" s="1238"/>
      <c r="AJ42" s="44"/>
      <c r="AK42" s="44"/>
      <c r="AL42" s="1242" t="s">
        <v>50</v>
      </c>
      <c r="AM42" s="1242"/>
      <c r="AN42" s="1242"/>
      <c r="AO42" s="1242"/>
      <c r="AP42" s="1242"/>
      <c r="AQ42" s="1242"/>
      <c r="AR42" s="1242"/>
      <c r="AS42" s="1242"/>
      <c r="AT42" s="45"/>
      <c r="AU42" s="1245" t="s">
        <v>51</v>
      </c>
      <c r="AV42" s="1245"/>
      <c r="AW42" s="1245"/>
      <c r="AX42" s="1245"/>
      <c r="AY42" s="1245"/>
      <c r="AZ42" s="1245"/>
      <c r="BA42" s="1245"/>
      <c r="BB42" s="1245"/>
      <c r="BC42" s="45"/>
      <c r="BD42" s="1245" t="s">
        <v>52</v>
      </c>
      <c r="BE42" s="1245"/>
      <c r="BF42" s="1245"/>
      <c r="BG42" s="1245"/>
      <c r="BH42" s="1245"/>
      <c r="BI42" s="1245"/>
      <c r="BJ42" s="1245"/>
      <c r="BK42" s="1245"/>
      <c r="BL42" s="45"/>
      <c r="BM42" s="1245" t="s">
        <v>50</v>
      </c>
      <c r="BN42" s="1245"/>
      <c r="BO42" s="1245"/>
      <c r="BP42" s="1245"/>
      <c r="BQ42" s="1245"/>
      <c r="BR42" s="1245"/>
      <c r="BS42" s="1245"/>
      <c r="BT42" s="1245"/>
      <c r="BU42" s="45"/>
      <c r="BV42" s="1244" t="s">
        <v>53</v>
      </c>
      <c r="BW42" s="1244"/>
      <c r="BX42" s="1244"/>
      <c r="BY42" s="1244"/>
      <c r="BZ42" s="1244"/>
      <c r="CA42" s="1244"/>
      <c r="CB42" s="1244"/>
      <c r="CC42" s="1244"/>
      <c r="CD42" s="41"/>
      <c r="CE42" s="41"/>
      <c r="CF42" s="41"/>
      <c r="CG42" s="41"/>
      <c r="CH42" s="41"/>
      <c r="CI42" s="41"/>
      <c r="CJ42" s="41"/>
      <c r="CK42" s="41"/>
      <c r="CL42" s="41"/>
      <c r="CM42" s="41"/>
      <c r="CN42" s="41"/>
      <c r="CO42" s="41"/>
      <c r="CP42" s="41"/>
    </row>
    <row r="43" spans="2:94" ht="18" x14ac:dyDescent="0.25">
      <c r="B43" s="37"/>
      <c r="H43" s="38"/>
      <c r="I43" s="38"/>
      <c r="J43" s="38"/>
      <c r="Q43" s="29"/>
      <c r="R43" s="29"/>
      <c r="S43" s="29"/>
      <c r="T43" s="29"/>
      <c r="U43" s="29"/>
      <c r="V43" s="29"/>
      <c r="W43" s="41"/>
      <c r="X43" s="41"/>
      <c r="Y43" s="41"/>
      <c r="Z43" s="44"/>
      <c r="AA43" s="46"/>
      <c r="AB43" s="46"/>
      <c r="AC43" s="46"/>
      <c r="AD43" s="46"/>
      <c r="AE43" s="46"/>
      <c r="AF43" s="46"/>
      <c r="AG43" s="46"/>
      <c r="AH43" s="46"/>
      <c r="AI43" s="46"/>
      <c r="AJ43" s="46"/>
      <c r="AK43" s="46"/>
      <c r="AL43" s="1244" t="s">
        <v>54</v>
      </c>
      <c r="AM43" s="1244"/>
      <c r="AN43" s="1244"/>
      <c r="AO43" s="1244"/>
      <c r="AP43" s="1244"/>
      <c r="AQ43" s="1244"/>
      <c r="AR43" s="1244"/>
      <c r="AS43" s="1244"/>
      <c r="AT43" s="47"/>
      <c r="AU43" s="1244" t="s">
        <v>55</v>
      </c>
      <c r="AV43" s="1244"/>
      <c r="AW43" s="1244"/>
      <c r="AX43" s="1244"/>
      <c r="AY43" s="1244"/>
      <c r="AZ43" s="1244"/>
      <c r="BA43" s="1244"/>
      <c r="BB43" s="1244"/>
      <c r="BC43" s="47"/>
      <c r="BD43" s="1244" t="s">
        <v>56</v>
      </c>
      <c r="BE43" s="1244"/>
      <c r="BF43" s="1244"/>
      <c r="BG43" s="1244"/>
      <c r="BH43" s="1244"/>
      <c r="BI43" s="1244"/>
      <c r="BJ43" s="1244"/>
      <c r="BK43" s="1244"/>
      <c r="BL43" s="48"/>
      <c r="BM43" s="1244" t="s">
        <v>57</v>
      </c>
      <c r="BN43" s="1244"/>
      <c r="BO43" s="1244"/>
      <c r="BP43" s="1244"/>
      <c r="BQ43" s="1244"/>
      <c r="BR43" s="1244"/>
      <c r="BS43" s="1244"/>
      <c r="BT43" s="1244"/>
      <c r="BU43" s="48"/>
      <c r="BV43" s="1244" t="s">
        <v>58</v>
      </c>
      <c r="BW43" s="1244"/>
      <c r="BX43" s="1244"/>
      <c r="BY43" s="1244"/>
      <c r="BZ43" s="1244"/>
      <c r="CA43" s="1244"/>
      <c r="CB43" s="1244"/>
      <c r="CC43" s="1244"/>
      <c r="CD43" s="41"/>
      <c r="CE43" s="41"/>
      <c r="CF43" s="41"/>
      <c r="CG43" s="41"/>
      <c r="CH43" s="41"/>
      <c r="CI43" s="41"/>
      <c r="CJ43" s="41"/>
      <c r="CK43" s="41"/>
      <c r="CL43" s="41"/>
      <c r="CM43" s="41"/>
      <c r="CN43" s="41"/>
      <c r="CO43" s="41"/>
      <c r="CP43" s="41"/>
    </row>
    <row r="44" spans="2:94" ht="15" customHeight="1" x14ac:dyDescent="0.25">
      <c r="H44" s="38"/>
      <c r="I44" s="38"/>
      <c r="J44" s="38"/>
      <c r="Q44" s="29"/>
      <c r="R44" s="29"/>
      <c r="S44" s="29"/>
      <c r="T44" s="29"/>
      <c r="U44" s="29"/>
      <c r="V44" s="29"/>
      <c r="W44" s="41"/>
      <c r="X44" s="41"/>
      <c r="Y44" s="41"/>
      <c r="Z44" s="44"/>
      <c r="AA44" s="44"/>
      <c r="AB44" s="44"/>
      <c r="AC44" s="44"/>
      <c r="AD44" s="44"/>
      <c r="AE44" s="44"/>
      <c r="AF44" s="44"/>
      <c r="AG44" s="44"/>
      <c r="AH44" s="44"/>
      <c r="AI44" s="44"/>
      <c r="AJ44" s="44"/>
      <c r="AK44" s="44"/>
      <c r="AL44" s="1244" t="s">
        <v>59</v>
      </c>
      <c r="AM44" s="1244"/>
      <c r="AN44" s="1244"/>
      <c r="AO44" s="1244"/>
      <c r="AP44" s="1244"/>
      <c r="AQ44" s="1244"/>
      <c r="AR44" s="1244"/>
      <c r="AS44" s="1244"/>
      <c r="AT44" s="49"/>
      <c r="AU44" s="1244" t="s">
        <v>60</v>
      </c>
      <c r="AV44" s="1244"/>
      <c r="AW44" s="1244"/>
      <c r="AX44" s="1244"/>
      <c r="AY44" s="1244"/>
      <c r="AZ44" s="1244"/>
      <c r="BA44" s="1244"/>
      <c r="BB44" s="1244"/>
      <c r="BC44" s="49"/>
      <c r="BD44" s="1244" t="s">
        <v>61</v>
      </c>
      <c r="BE44" s="1244"/>
      <c r="BF44" s="1244"/>
      <c r="BG44" s="1244"/>
      <c r="BH44" s="1244"/>
      <c r="BI44" s="1244"/>
      <c r="BJ44" s="1244"/>
      <c r="BK44" s="1244"/>
      <c r="BL44" s="49"/>
      <c r="BM44" s="1244" t="s">
        <v>62</v>
      </c>
      <c r="BN44" s="1244"/>
      <c r="BO44" s="1244"/>
      <c r="BP44" s="1244"/>
      <c r="BQ44" s="1244"/>
      <c r="BR44" s="1244"/>
      <c r="BS44" s="1244"/>
      <c r="BT44" s="1244"/>
      <c r="BU44" s="49"/>
      <c r="BV44" s="1244" t="s">
        <v>63</v>
      </c>
      <c r="BW44" s="1244"/>
      <c r="BX44" s="1244"/>
      <c r="BY44" s="1244"/>
      <c r="BZ44" s="1244"/>
      <c r="CA44" s="1244"/>
      <c r="CB44" s="1244"/>
      <c r="CC44" s="1244"/>
      <c r="CD44" s="41"/>
      <c r="CE44" s="41"/>
      <c r="CF44" s="41"/>
      <c r="CG44" s="41"/>
      <c r="CH44" s="41"/>
      <c r="CI44" s="41"/>
      <c r="CJ44" s="41"/>
      <c r="CK44" s="41"/>
      <c r="CL44" s="41"/>
      <c r="CM44" s="41"/>
      <c r="CN44" s="41"/>
      <c r="CO44" s="41"/>
      <c r="CP44" s="29"/>
    </row>
    <row r="45" spans="2:94" ht="15" customHeight="1" x14ac:dyDescent="0.25">
      <c r="B45" s="37"/>
      <c r="H45" s="38"/>
      <c r="I45" s="38"/>
      <c r="J45" s="38"/>
      <c r="Q45" s="29"/>
      <c r="R45" s="29"/>
      <c r="S45" s="29"/>
      <c r="T45" s="29"/>
      <c r="U45" s="29"/>
      <c r="V45" s="29"/>
      <c r="W45" s="41"/>
      <c r="X45" s="41"/>
      <c r="Y45" s="41"/>
      <c r="Z45" s="44"/>
      <c r="AA45" s="44"/>
      <c r="AB45" s="44"/>
      <c r="AC45" s="44"/>
      <c r="AD45" s="44"/>
      <c r="AE45" s="44"/>
      <c r="AF45" s="44"/>
      <c r="AG45" s="44"/>
      <c r="AH45" s="44"/>
      <c r="AI45" s="44"/>
      <c r="AJ45" s="44"/>
      <c r="AK45" s="44"/>
      <c r="AL45" s="50"/>
      <c r="AM45" s="49"/>
      <c r="AN45" s="49"/>
      <c r="AO45" s="49"/>
      <c r="AP45" s="49"/>
      <c r="AQ45" s="49"/>
      <c r="AR45" s="49"/>
      <c r="AS45" s="49"/>
      <c r="AT45" s="49"/>
      <c r="AU45" s="50"/>
      <c r="AV45" s="49"/>
      <c r="AW45" s="49"/>
      <c r="AX45" s="49"/>
      <c r="AY45" s="49"/>
      <c r="AZ45" s="49"/>
      <c r="BA45" s="49"/>
      <c r="BB45" s="49"/>
      <c r="BC45" s="49"/>
      <c r="BD45" s="50"/>
      <c r="BE45" s="49"/>
      <c r="BF45" s="49"/>
      <c r="BG45" s="49"/>
      <c r="BH45" s="49"/>
      <c r="BI45" s="49"/>
      <c r="BJ45" s="49"/>
      <c r="BK45" s="49"/>
      <c r="BL45" s="49"/>
      <c r="BM45" s="50"/>
      <c r="BN45" s="49"/>
      <c r="BO45" s="49"/>
      <c r="BP45" s="49"/>
      <c r="BQ45" s="49"/>
      <c r="BR45" s="49"/>
      <c r="BS45" s="49"/>
      <c r="BT45" s="49"/>
      <c r="BU45" s="49"/>
      <c r="BV45" s="50"/>
      <c r="BW45" s="49"/>
      <c r="BX45" s="49"/>
      <c r="BY45" s="49"/>
      <c r="BZ45" s="49"/>
      <c r="CA45" s="49"/>
      <c r="CB45" s="49"/>
      <c r="CC45" s="49"/>
      <c r="CD45" s="41"/>
      <c r="CE45" s="41"/>
      <c r="CF45" s="41"/>
      <c r="CG45" s="41"/>
      <c r="CH45" s="41"/>
      <c r="CI45" s="41"/>
      <c r="CJ45" s="41"/>
      <c r="CK45" s="41"/>
      <c r="CL45" s="41"/>
      <c r="CM45" s="41"/>
      <c r="CN45" s="41"/>
      <c r="CO45" s="41"/>
      <c r="CP45" s="29"/>
    </row>
    <row r="46" spans="2:94" ht="15.75" customHeight="1" x14ac:dyDescent="0.25">
      <c r="B46" s="37"/>
      <c r="H46" s="38"/>
      <c r="I46" s="38"/>
      <c r="J46" s="38"/>
      <c r="Q46" s="29"/>
      <c r="R46" s="29"/>
      <c r="S46" s="29"/>
      <c r="T46" s="29"/>
      <c r="U46" s="29"/>
      <c r="V46" s="29"/>
      <c r="W46" s="41"/>
      <c r="X46" s="29" t="s">
        <v>64</v>
      </c>
      <c r="Y46" s="41"/>
      <c r="Z46" s="1238" t="s">
        <v>65</v>
      </c>
      <c r="AA46" s="1238"/>
      <c r="AB46" s="1238"/>
      <c r="AC46" s="1238"/>
      <c r="AD46" s="1238"/>
      <c r="AE46" s="1238"/>
      <c r="AF46" s="1238"/>
      <c r="AG46" s="1238"/>
      <c r="AH46" s="1238"/>
      <c r="AI46" s="1238"/>
      <c r="AJ46" s="44"/>
      <c r="AK46" s="44"/>
      <c r="AL46" s="1245" t="s">
        <v>66</v>
      </c>
      <c r="AM46" s="1245"/>
      <c r="AN46" s="1245"/>
      <c r="AO46" s="1245"/>
      <c r="AP46" s="1245"/>
      <c r="AQ46" s="1245"/>
      <c r="AR46" s="1245"/>
      <c r="AS46" s="1245"/>
      <c r="AT46" s="45"/>
      <c r="AU46" s="1245" t="s">
        <v>67</v>
      </c>
      <c r="AV46" s="1245"/>
      <c r="AW46" s="1245"/>
      <c r="AX46" s="1245"/>
      <c r="AY46" s="1245"/>
      <c r="AZ46" s="1245"/>
      <c r="BA46" s="1245"/>
      <c r="BB46" s="1245"/>
      <c r="BC46" s="45"/>
      <c r="BD46" s="1245" t="s">
        <v>68</v>
      </c>
      <c r="BE46" s="1245"/>
      <c r="BF46" s="1245"/>
      <c r="BG46" s="1245"/>
      <c r="BH46" s="1245"/>
      <c r="BI46" s="1245"/>
      <c r="BJ46" s="1245"/>
      <c r="BK46" s="1245"/>
      <c r="BL46" s="45"/>
      <c r="BM46" s="1245" t="s">
        <v>69</v>
      </c>
      <c r="BN46" s="1245"/>
      <c r="BO46" s="1245"/>
      <c r="BP46" s="1245"/>
      <c r="BQ46" s="1245"/>
      <c r="BR46" s="1245"/>
      <c r="BS46" s="1245"/>
      <c r="BT46" s="1245"/>
      <c r="BU46" s="45"/>
      <c r="BV46" s="1245" t="s">
        <v>70</v>
      </c>
      <c r="BW46" s="1245"/>
      <c r="BX46" s="1245"/>
      <c r="BY46" s="1245"/>
      <c r="BZ46" s="1245"/>
      <c r="CA46" s="1245"/>
      <c r="CB46" s="1245"/>
      <c r="CC46" s="1245"/>
      <c r="CD46" s="41"/>
      <c r="CE46" s="41"/>
      <c r="CF46" s="41"/>
      <c r="CG46" s="41"/>
      <c r="CH46" s="41"/>
      <c r="CI46" s="41"/>
      <c r="CJ46" s="41"/>
      <c r="CK46" s="41"/>
      <c r="CL46" s="41"/>
      <c r="CM46" s="41"/>
      <c r="CN46" s="41"/>
      <c r="CO46" s="41"/>
      <c r="CP46" s="29"/>
    </row>
    <row r="47" spans="2:94" ht="15" customHeight="1" x14ac:dyDescent="0.25">
      <c r="H47" s="38"/>
      <c r="I47" s="38"/>
      <c r="J47" s="38"/>
      <c r="Q47" s="29"/>
      <c r="R47" s="29"/>
      <c r="S47" s="29"/>
      <c r="T47" s="29"/>
      <c r="U47" s="29"/>
      <c r="V47" s="29"/>
      <c r="W47" s="41"/>
      <c r="X47" s="41"/>
      <c r="Y47" s="41"/>
      <c r="Z47" s="44"/>
      <c r="AA47" s="44"/>
      <c r="AB47" s="44"/>
      <c r="AC47" s="44"/>
      <c r="AD47" s="44"/>
      <c r="AE47" s="44"/>
      <c r="AF47" s="44"/>
      <c r="AG47" s="44"/>
      <c r="AH47" s="44"/>
      <c r="AI47" s="44"/>
      <c r="AJ47" s="44"/>
      <c r="AK47" s="44"/>
      <c r="AL47" s="1244" t="s">
        <v>71</v>
      </c>
      <c r="AM47" s="1244"/>
      <c r="AN47" s="1244"/>
      <c r="AO47" s="1244"/>
      <c r="AP47" s="1244"/>
      <c r="AQ47" s="1244"/>
      <c r="AR47" s="1244"/>
      <c r="AS47" s="1244"/>
      <c r="AT47" s="51"/>
      <c r="AU47" s="1244" t="s">
        <v>51</v>
      </c>
      <c r="AV47" s="1244"/>
      <c r="AW47" s="1244"/>
      <c r="AX47" s="1244"/>
      <c r="AY47" s="1244"/>
      <c r="AZ47" s="1244"/>
      <c r="BA47" s="1244"/>
      <c r="BB47" s="1244"/>
      <c r="BC47" s="52"/>
      <c r="BD47" s="1244" t="s">
        <v>52</v>
      </c>
      <c r="BE47" s="1244"/>
      <c r="BF47" s="1244"/>
      <c r="BG47" s="1244"/>
      <c r="BH47" s="1244"/>
      <c r="BI47" s="1244"/>
      <c r="BJ47" s="1244"/>
      <c r="BK47" s="1244"/>
      <c r="BL47" s="52"/>
      <c r="BM47" s="1244" t="s">
        <v>50</v>
      </c>
      <c r="BN47" s="1244"/>
      <c r="BO47" s="1244"/>
      <c r="BP47" s="1244"/>
      <c r="BQ47" s="1244"/>
      <c r="BR47" s="1244"/>
      <c r="BS47" s="1244"/>
      <c r="BT47" s="1244"/>
      <c r="BU47" s="52"/>
      <c r="BV47" s="1244" t="s">
        <v>53</v>
      </c>
      <c r="BW47" s="1244"/>
      <c r="BX47" s="1244"/>
      <c r="BY47" s="1244"/>
      <c r="BZ47" s="1244"/>
      <c r="CA47" s="1244"/>
      <c r="CB47" s="1244"/>
      <c r="CC47" s="1244"/>
      <c r="CD47" s="41"/>
      <c r="CE47" s="41"/>
      <c r="CF47" s="41"/>
      <c r="CG47" s="41"/>
      <c r="CH47" s="41"/>
      <c r="CI47" s="41"/>
      <c r="CJ47" s="41"/>
      <c r="CK47" s="41"/>
      <c r="CL47" s="41"/>
      <c r="CM47" s="41"/>
      <c r="CN47" s="41"/>
      <c r="CO47" s="41"/>
      <c r="CP47" s="29"/>
    </row>
    <row r="48" spans="2:94" ht="15" customHeight="1" x14ac:dyDescent="0.25">
      <c r="H48" s="38"/>
      <c r="I48" s="38"/>
      <c r="J48" s="38"/>
      <c r="Q48" s="29"/>
      <c r="R48" s="29"/>
      <c r="S48" s="29"/>
      <c r="T48" s="29"/>
      <c r="U48" s="29"/>
      <c r="V48" s="29"/>
      <c r="W48" s="41"/>
      <c r="X48" s="41"/>
      <c r="Y48" s="41"/>
      <c r="Z48" s="44"/>
      <c r="AA48" s="44"/>
      <c r="AB48" s="44"/>
      <c r="AC48" s="44"/>
      <c r="AD48" s="44"/>
      <c r="AE48" s="44"/>
      <c r="AF48" s="44"/>
      <c r="AG48" s="44"/>
      <c r="AH48" s="44"/>
      <c r="AI48" s="44"/>
      <c r="AJ48" s="44"/>
      <c r="AK48" s="44"/>
      <c r="AL48" s="1244" t="s">
        <v>54</v>
      </c>
      <c r="AM48" s="1244"/>
      <c r="AN48" s="1244"/>
      <c r="AO48" s="1244"/>
      <c r="AP48" s="1244"/>
      <c r="AQ48" s="1244"/>
      <c r="AR48" s="1244"/>
      <c r="AS48" s="1244"/>
      <c r="AT48" s="51"/>
      <c r="AU48" s="1244" t="s">
        <v>55</v>
      </c>
      <c r="AV48" s="1244"/>
      <c r="AW48" s="1244"/>
      <c r="AX48" s="1244"/>
      <c r="AY48" s="1244"/>
      <c r="AZ48" s="1244"/>
      <c r="BA48" s="1244"/>
      <c r="BB48" s="1244"/>
      <c r="BC48" s="52"/>
      <c r="BD48" s="1244" t="s">
        <v>56</v>
      </c>
      <c r="BE48" s="1244"/>
      <c r="BF48" s="1244"/>
      <c r="BG48" s="1244"/>
      <c r="BH48" s="1244"/>
      <c r="BI48" s="1244"/>
      <c r="BJ48" s="1244"/>
      <c r="BK48" s="1244"/>
      <c r="BL48" s="52"/>
      <c r="BM48" s="1244" t="s">
        <v>57</v>
      </c>
      <c r="BN48" s="1244"/>
      <c r="BO48" s="1244"/>
      <c r="BP48" s="1244"/>
      <c r="BQ48" s="1244"/>
      <c r="BR48" s="1244"/>
      <c r="BS48" s="1244"/>
      <c r="BT48" s="1244"/>
      <c r="BU48" s="52"/>
      <c r="BV48" s="1244" t="s">
        <v>58</v>
      </c>
      <c r="BW48" s="1244"/>
      <c r="BX48" s="1244"/>
      <c r="BY48" s="1244"/>
      <c r="BZ48" s="1244"/>
      <c r="CA48" s="1244"/>
      <c r="CB48" s="1244"/>
      <c r="CC48" s="1244"/>
      <c r="CD48" s="41"/>
      <c r="CE48" s="41"/>
      <c r="CF48" s="41"/>
      <c r="CG48" s="41"/>
      <c r="CH48" s="41"/>
      <c r="CI48" s="41"/>
      <c r="CJ48" s="41"/>
      <c r="CK48" s="41"/>
      <c r="CL48" s="41"/>
      <c r="CM48" s="41"/>
      <c r="CN48" s="41"/>
      <c r="CO48" s="41"/>
      <c r="CP48" s="29"/>
    </row>
    <row r="49" spans="5:94" ht="15" customHeight="1" x14ac:dyDescent="0.25">
      <c r="H49" s="38"/>
      <c r="I49" s="38"/>
      <c r="J49" s="38"/>
      <c r="Q49" s="29"/>
      <c r="R49" s="29"/>
      <c r="S49" s="29"/>
      <c r="T49" s="29"/>
      <c r="U49" s="29"/>
      <c r="V49" s="29"/>
      <c r="W49" s="41"/>
      <c r="X49" s="41"/>
      <c r="Y49" s="41"/>
      <c r="Z49" s="44"/>
      <c r="AA49" s="44"/>
      <c r="AB49" s="44"/>
      <c r="AC49" s="44"/>
      <c r="AD49" s="44"/>
      <c r="AE49" s="44"/>
      <c r="AF49" s="44"/>
      <c r="AG49" s="44"/>
      <c r="AH49" s="44"/>
      <c r="AI49" s="44"/>
      <c r="AJ49" s="44"/>
      <c r="AK49" s="44"/>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53"/>
      <c r="CD49" s="41"/>
      <c r="CE49" s="41"/>
      <c r="CF49" s="41"/>
      <c r="CG49" s="41"/>
      <c r="CH49" s="41"/>
      <c r="CI49" s="41"/>
      <c r="CJ49" s="41"/>
      <c r="CK49" s="41"/>
      <c r="CL49" s="41"/>
      <c r="CM49" s="41"/>
      <c r="CN49" s="41"/>
      <c r="CO49" s="41"/>
      <c r="CP49" s="29"/>
    </row>
    <row r="50" spans="5:94" ht="15.75" customHeight="1" x14ac:dyDescent="0.25">
      <c r="H50" s="38"/>
      <c r="I50" s="38"/>
      <c r="J50" s="38"/>
      <c r="Q50" s="29"/>
      <c r="R50" s="29"/>
      <c r="S50" s="29"/>
      <c r="T50" s="29"/>
      <c r="U50" s="29"/>
      <c r="V50" s="29"/>
      <c r="W50" s="41"/>
      <c r="X50" s="41"/>
      <c r="Y50" s="41"/>
      <c r="Z50" s="1238" t="s">
        <v>72</v>
      </c>
      <c r="AA50" s="1238"/>
      <c r="AB50" s="1238"/>
      <c r="AC50" s="1238"/>
      <c r="AD50" s="1238"/>
      <c r="AE50" s="1238"/>
      <c r="AF50" s="1238"/>
      <c r="AG50" s="1238"/>
      <c r="AH50" s="1238"/>
      <c r="AI50" s="1238"/>
      <c r="AJ50" s="44"/>
      <c r="AK50" s="44"/>
      <c r="AL50" s="1245" t="s">
        <v>73</v>
      </c>
      <c r="AM50" s="1245"/>
      <c r="AN50" s="1245"/>
      <c r="AO50" s="1245"/>
      <c r="AP50" s="1245"/>
      <c r="AQ50" s="1245"/>
      <c r="AR50" s="1245"/>
      <c r="AS50" s="1245"/>
      <c r="AT50" s="45"/>
      <c r="AU50" s="1245" t="s">
        <v>74</v>
      </c>
      <c r="AV50" s="1245"/>
      <c r="AW50" s="1245"/>
      <c r="AX50" s="1245"/>
      <c r="AY50" s="1245"/>
      <c r="AZ50" s="1245"/>
      <c r="BA50" s="1245"/>
      <c r="BB50" s="1245"/>
      <c r="BC50" s="45"/>
      <c r="BD50" s="1245" t="s">
        <v>75</v>
      </c>
      <c r="BE50" s="1245"/>
      <c r="BF50" s="1245"/>
      <c r="BG50" s="1245"/>
      <c r="BH50" s="1245"/>
      <c r="BI50" s="1245"/>
      <c r="BJ50" s="1245"/>
      <c r="BK50" s="1245"/>
      <c r="BL50" s="45"/>
      <c r="BM50" s="1245" t="s">
        <v>76</v>
      </c>
      <c r="BN50" s="1245"/>
      <c r="BO50" s="1245"/>
      <c r="BP50" s="1245"/>
      <c r="BQ50" s="1245"/>
      <c r="BR50" s="1245"/>
      <c r="BS50" s="1245"/>
      <c r="BT50" s="1245"/>
      <c r="BU50" s="45"/>
      <c r="BV50" s="1245" t="s">
        <v>77</v>
      </c>
      <c r="BW50" s="1245"/>
      <c r="BX50" s="1245"/>
      <c r="BY50" s="1245"/>
      <c r="BZ50" s="1245"/>
      <c r="CA50" s="1245"/>
      <c r="CB50" s="1245"/>
      <c r="CC50" s="1245"/>
      <c r="CD50" s="41"/>
      <c r="CE50" s="41"/>
      <c r="CF50" s="41"/>
      <c r="CG50" s="41"/>
      <c r="CH50" s="41"/>
      <c r="CI50" s="41"/>
      <c r="CJ50" s="41"/>
      <c r="CK50" s="41"/>
      <c r="CL50" s="41"/>
      <c r="CM50" s="41"/>
      <c r="CN50" s="41"/>
      <c r="CO50" s="41"/>
      <c r="CP50" s="29"/>
    </row>
    <row r="51" spans="5:94" ht="15.75" x14ac:dyDescent="0.25">
      <c r="H51" s="38"/>
      <c r="I51" s="38"/>
      <c r="J51" s="38"/>
      <c r="Q51" s="41"/>
      <c r="R51" s="41"/>
      <c r="S51" s="41"/>
      <c r="T51" s="41"/>
      <c r="U51" s="41"/>
      <c r="V51" s="41"/>
      <c r="W51" s="41"/>
      <c r="X51" s="41"/>
      <c r="Y51" s="41"/>
      <c r="Z51" s="44"/>
      <c r="AA51" s="44"/>
      <c r="AB51" s="44"/>
      <c r="AC51" s="44"/>
      <c r="AD51" s="44"/>
      <c r="AE51" s="44"/>
      <c r="AF51" s="44"/>
      <c r="AG51" s="44"/>
      <c r="AH51" s="44"/>
      <c r="AI51" s="44"/>
      <c r="AJ51" s="44"/>
      <c r="AK51" s="44"/>
      <c r="AL51" s="1244" t="s">
        <v>66</v>
      </c>
      <c r="AM51" s="1244"/>
      <c r="AN51" s="1244"/>
      <c r="AO51" s="1244"/>
      <c r="AP51" s="1244"/>
      <c r="AQ51" s="1244"/>
      <c r="AR51" s="1244"/>
      <c r="AS51" s="1244"/>
      <c r="AT51" s="51"/>
      <c r="AU51" s="1244" t="s">
        <v>67</v>
      </c>
      <c r="AV51" s="1244"/>
      <c r="AW51" s="1244"/>
      <c r="AX51" s="1244"/>
      <c r="AY51" s="1244"/>
      <c r="AZ51" s="1244"/>
      <c r="BA51" s="1244"/>
      <c r="BB51" s="1244"/>
      <c r="BC51" s="52"/>
      <c r="BD51" s="1244" t="s">
        <v>68</v>
      </c>
      <c r="BE51" s="1244"/>
      <c r="BF51" s="1244"/>
      <c r="BG51" s="1244"/>
      <c r="BH51" s="1244"/>
      <c r="BI51" s="1244"/>
      <c r="BJ51" s="1244"/>
      <c r="BK51" s="1244"/>
      <c r="BL51" s="52"/>
      <c r="BM51" s="1244" t="s">
        <v>69</v>
      </c>
      <c r="BN51" s="1244"/>
      <c r="BO51" s="1244"/>
      <c r="BP51" s="1244"/>
      <c r="BQ51" s="1244"/>
      <c r="BR51" s="1244"/>
      <c r="BS51" s="1244"/>
      <c r="BT51" s="1244"/>
      <c r="BU51" s="52"/>
      <c r="BV51" s="1244" t="s">
        <v>70</v>
      </c>
      <c r="BW51" s="1244"/>
      <c r="BX51" s="1244"/>
      <c r="BY51" s="1244"/>
      <c r="BZ51" s="1244"/>
      <c r="CA51" s="1244"/>
      <c r="CB51" s="1244"/>
      <c r="CC51" s="1244"/>
      <c r="CD51" s="41"/>
      <c r="CE51" s="41"/>
      <c r="CF51" s="41"/>
      <c r="CG51" s="41"/>
      <c r="CH51" s="41"/>
      <c r="CI51" s="41"/>
      <c r="CJ51" s="41"/>
      <c r="CK51" s="41"/>
      <c r="CL51" s="41"/>
      <c r="CM51" s="41"/>
      <c r="CN51" s="41"/>
      <c r="CO51" s="41"/>
      <c r="CP51" s="41"/>
    </row>
    <row r="52" spans="5:94" ht="15.75" x14ac:dyDescent="0.25">
      <c r="H52" s="38"/>
      <c r="I52" s="38"/>
      <c r="J52" s="38"/>
      <c r="Q52" s="41"/>
      <c r="R52" s="41"/>
      <c r="S52" s="41"/>
      <c r="T52" s="41"/>
      <c r="U52" s="41"/>
      <c r="V52" s="41"/>
      <c r="W52" s="41"/>
      <c r="X52" s="41"/>
      <c r="Y52" s="41"/>
      <c r="Z52" s="44"/>
      <c r="AA52" s="44"/>
      <c r="AB52" s="44"/>
      <c r="AC52" s="44"/>
      <c r="AD52" s="44"/>
      <c r="AE52" s="44"/>
      <c r="AF52" s="44"/>
      <c r="AG52" s="44"/>
      <c r="AH52" s="44"/>
      <c r="AI52" s="44"/>
      <c r="AJ52" s="44"/>
      <c r="AK52" s="44"/>
      <c r="AL52" s="1244" t="s">
        <v>71</v>
      </c>
      <c r="AM52" s="1244"/>
      <c r="AN52" s="1244"/>
      <c r="AO52" s="1244"/>
      <c r="AP52" s="1244"/>
      <c r="AQ52" s="1244"/>
      <c r="AR52" s="1244"/>
      <c r="AS52" s="1244"/>
      <c r="AT52" s="51"/>
      <c r="AU52" s="1244" t="s">
        <v>51</v>
      </c>
      <c r="AV52" s="1244"/>
      <c r="AW52" s="1244"/>
      <c r="AX52" s="1244"/>
      <c r="AY52" s="1244"/>
      <c r="AZ52" s="1244"/>
      <c r="BA52" s="1244"/>
      <c r="BB52" s="1244"/>
      <c r="BC52" s="52"/>
      <c r="BD52" s="1244" t="s">
        <v>52</v>
      </c>
      <c r="BE52" s="1244"/>
      <c r="BF52" s="1244"/>
      <c r="BG52" s="1244"/>
      <c r="BH52" s="1244"/>
      <c r="BI52" s="1244"/>
      <c r="BJ52" s="1244"/>
      <c r="BK52" s="1244"/>
      <c r="BL52" s="52"/>
      <c r="BM52" s="1244" t="s">
        <v>50</v>
      </c>
      <c r="BN52" s="1244"/>
      <c r="BO52" s="1244"/>
      <c r="BP52" s="1244"/>
      <c r="BQ52" s="1244"/>
      <c r="BR52" s="1244"/>
      <c r="BS52" s="1244"/>
      <c r="BT52" s="1244"/>
      <c r="BU52" s="52"/>
      <c r="BV52" s="1244" t="s">
        <v>53</v>
      </c>
      <c r="BW52" s="1244"/>
      <c r="BX52" s="1244"/>
      <c r="BY52" s="1244"/>
      <c r="BZ52" s="1244"/>
      <c r="CA52" s="1244"/>
      <c r="CB52" s="1244"/>
      <c r="CC52" s="1244"/>
      <c r="CD52" s="41"/>
      <c r="CE52" s="41"/>
      <c r="CF52" s="41"/>
      <c r="CG52" s="41"/>
      <c r="CH52" s="41"/>
      <c r="CI52" s="41"/>
      <c r="CJ52" s="41"/>
      <c r="CK52" s="41"/>
      <c r="CL52" s="41"/>
      <c r="CM52" s="41"/>
      <c r="CN52" s="41"/>
      <c r="CO52" s="41"/>
      <c r="CP52" s="41"/>
    </row>
    <row r="53" spans="5:94" x14ac:dyDescent="0.25">
      <c r="E53" s="54"/>
      <c r="H53" s="38"/>
      <c r="I53" s="38"/>
      <c r="J53" s="38"/>
      <c r="Q53" s="41"/>
      <c r="R53" s="41"/>
      <c r="S53" s="41"/>
      <c r="T53" s="41"/>
      <c r="U53" s="41"/>
      <c r="V53" s="41"/>
      <c r="W53" s="41"/>
      <c r="X53" s="41"/>
      <c r="Y53" s="41"/>
      <c r="Z53" s="44"/>
      <c r="AA53" s="44"/>
      <c r="AB53" s="44"/>
      <c r="AC53" s="44"/>
      <c r="AD53" s="44"/>
      <c r="AE53" s="44"/>
      <c r="AF53" s="44"/>
      <c r="AG53" s="44"/>
      <c r="AH53" s="44"/>
      <c r="AI53" s="44"/>
      <c r="AJ53" s="44"/>
      <c r="AK53" s="44"/>
      <c r="AL53" s="44"/>
      <c r="AM53" s="44"/>
      <c r="AN53" s="44"/>
      <c r="AO53" s="44"/>
      <c r="AP53" s="44"/>
      <c r="AQ53" s="44"/>
      <c r="AR53" s="44"/>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1"/>
      <c r="CE53" s="41"/>
      <c r="CF53" s="41"/>
      <c r="CG53" s="41"/>
      <c r="CH53" s="41"/>
      <c r="CI53" s="41"/>
      <c r="CJ53" s="41"/>
      <c r="CK53" s="41"/>
      <c r="CL53" s="41"/>
      <c r="CM53" s="41"/>
      <c r="CN53" s="41"/>
      <c r="CO53" s="41"/>
      <c r="CP53" s="41"/>
    </row>
    <row r="54" spans="5:94" ht="15.75" customHeight="1" x14ac:dyDescent="0.25">
      <c r="H54" s="38"/>
      <c r="I54" s="38"/>
      <c r="J54" s="38"/>
      <c r="Q54" s="29"/>
      <c r="R54" s="29"/>
      <c r="S54" s="29"/>
      <c r="T54" s="29"/>
      <c r="U54" s="29"/>
      <c r="V54" s="29"/>
      <c r="W54" s="55"/>
      <c r="X54" s="29"/>
      <c r="Y54" s="41"/>
      <c r="Z54" s="1238" t="s">
        <v>78</v>
      </c>
      <c r="AA54" s="1238"/>
      <c r="AB54" s="1238"/>
      <c r="AC54" s="1238"/>
      <c r="AD54" s="1238"/>
      <c r="AE54" s="1238"/>
      <c r="AF54" s="1238"/>
      <c r="AG54" s="1238"/>
      <c r="AH54" s="1238"/>
      <c r="AI54" s="1238"/>
      <c r="AJ54" s="44"/>
      <c r="AK54" s="44"/>
      <c r="AL54" s="1242" t="s">
        <v>79</v>
      </c>
      <c r="AM54" s="1242"/>
      <c r="AN54" s="1242"/>
      <c r="AO54" s="1242"/>
      <c r="AP54" s="1242"/>
      <c r="AQ54" s="1242"/>
      <c r="AR54" s="1242"/>
      <c r="AS54" s="1242"/>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1"/>
      <c r="CE54" s="41"/>
      <c r="CF54" s="41"/>
      <c r="CG54" s="41"/>
      <c r="CH54" s="41"/>
      <c r="CI54" s="41"/>
      <c r="CJ54" s="41"/>
      <c r="CK54" s="41"/>
      <c r="CL54" s="41"/>
      <c r="CM54" s="41"/>
      <c r="CN54" s="41"/>
      <c r="CO54" s="41"/>
      <c r="CP54" s="41"/>
    </row>
    <row r="55" spans="5:94" ht="15.75" customHeight="1" x14ac:dyDescent="0.25">
      <c r="H55" s="38"/>
      <c r="I55" s="38"/>
      <c r="J55" s="38"/>
      <c r="Q55" s="29"/>
      <c r="R55" s="29"/>
      <c r="S55" s="29"/>
      <c r="T55" s="29"/>
      <c r="U55" s="29"/>
      <c r="V55" s="29"/>
      <c r="W55" s="55"/>
      <c r="X55" s="29" t="s">
        <v>80</v>
      </c>
      <c r="Y55" s="41"/>
      <c r="Z55" s="44"/>
      <c r="AA55" s="44"/>
      <c r="AB55" s="44"/>
      <c r="AC55" s="44"/>
      <c r="AD55" s="44"/>
      <c r="AE55" s="44"/>
      <c r="AF55" s="44"/>
      <c r="AG55" s="44"/>
      <c r="AH55" s="44"/>
      <c r="AI55" s="44"/>
      <c r="AJ55" s="44"/>
      <c r="AK55" s="44"/>
      <c r="AL55" s="44"/>
      <c r="AM55" s="44"/>
      <c r="AN55" s="44"/>
      <c r="AO55" s="44"/>
      <c r="AP55" s="44"/>
      <c r="AQ55" s="44"/>
      <c r="AR55" s="44"/>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1"/>
      <c r="CE55" s="41"/>
      <c r="CF55" s="41"/>
      <c r="CG55" s="41"/>
      <c r="CH55" s="41"/>
      <c r="CI55" s="41"/>
      <c r="CJ55" s="41"/>
      <c r="CK55" s="41"/>
      <c r="CL55" s="41"/>
      <c r="CM55" s="41"/>
      <c r="CN55" s="41"/>
      <c r="CO55" s="41"/>
      <c r="CP55" s="41"/>
    </row>
    <row r="56" spans="5:94" ht="15.75" customHeight="1" x14ac:dyDescent="0.25">
      <c r="H56" s="38"/>
      <c r="I56" s="38"/>
      <c r="J56" s="38"/>
      <c r="Q56" s="29"/>
      <c r="R56" s="29"/>
      <c r="S56" s="29"/>
      <c r="T56" s="29"/>
      <c r="U56" s="29"/>
      <c r="V56" s="29"/>
      <c r="W56" s="55"/>
      <c r="X56" s="55"/>
      <c r="Y56" s="41"/>
      <c r="Z56" s="1238" t="s">
        <v>81</v>
      </c>
      <c r="AA56" s="1238"/>
      <c r="AB56" s="1238"/>
      <c r="AC56" s="1238"/>
      <c r="AD56" s="1238"/>
      <c r="AE56" s="1238"/>
      <c r="AF56" s="1238"/>
      <c r="AG56" s="1238"/>
      <c r="AH56" s="1238"/>
      <c r="AI56" s="1238"/>
      <c r="AJ56" s="44"/>
      <c r="AK56" s="44"/>
      <c r="AL56" s="1242" t="s">
        <v>71</v>
      </c>
      <c r="AM56" s="1242"/>
      <c r="AN56" s="1242"/>
      <c r="AO56" s="1242"/>
      <c r="AP56" s="1242"/>
      <c r="AQ56" s="1242"/>
      <c r="AR56" s="1242"/>
      <c r="AS56" s="1242"/>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1"/>
      <c r="CE56" s="41"/>
      <c r="CF56" s="41"/>
      <c r="CG56" s="41"/>
      <c r="CH56" s="41"/>
      <c r="CI56" s="41"/>
      <c r="CJ56" s="41"/>
      <c r="CK56" s="41"/>
      <c r="CL56" s="41"/>
      <c r="CM56" s="41"/>
      <c r="CN56" s="41"/>
      <c r="CO56" s="41"/>
      <c r="CP56" s="29"/>
    </row>
    <row r="57" spans="5:94" x14ac:dyDescent="0.25">
      <c r="H57" s="38"/>
      <c r="I57" s="38"/>
      <c r="J57" s="38"/>
      <c r="Q57" s="41"/>
      <c r="R57" s="41"/>
      <c r="S57" s="41"/>
      <c r="T57" s="41"/>
      <c r="U57" s="41"/>
      <c r="V57" s="41"/>
      <c r="W57" s="41"/>
      <c r="X57" s="41"/>
      <c r="Y57" s="41"/>
      <c r="Z57" s="44"/>
      <c r="AA57" s="44"/>
      <c r="AB57" s="44"/>
      <c r="AC57" s="44"/>
      <c r="AD57" s="44"/>
      <c r="AE57" s="44"/>
      <c r="AF57" s="44"/>
      <c r="AG57" s="44"/>
      <c r="AH57" s="44"/>
      <c r="AI57" s="44"/>
      <c r="AJ57" s="44"/>
      <c r="AK57" s="44"/>
      <c r="AL57" s="44"/>
      <c r="AM57" s="44"/>
      <c r="AN57" s="44"/>
      <c r="AO57" s="44"/>
      <c r="AP57" s="44"/>
      <c r="AQ57" s="44"/>
      <c r="AR57" s="44"/>
      <c r="AS57" s="41"/>
      <c r="AT57" s="41"/>
      <c r="AU57" s="41"/>
      <c r="AV57" s="41"/>
      <c r="AW57" s="41"/>
      <c r="AX57" s="41"/>
      <c r="AY57" s="41"/>
      <c r="AZ57" s="41"/>
      <c r="BA57" s="41"/>
      <c r="BB57" s="41"/>
      <c r="BC57" s="41"/>
      <c r="BD57" s="41"/>
      <c r="BE57" s="41"/>
      <c r="BF57" s="41"/>
      <c r="BG57" s="41"/>
      <c r="BH57" s="41"/>
      <c r="BI57" s="41"/>
      <c r="BJ57" s="41"/>
      <c r="BK57" s="41"/>
      <c r="BL57" s="41"/>
      <c r="BM57" s="41"/>
      <c r="BN57" s="41"/>
      <c r="BO57" s="41"/>
      <c r="BP57" s="41"/>
      <c r="BQ57" s="41"/>
      <c r="BR57" s="41"/>
      <c r="BS57" s="41"/>
      <c r="BT57" s="41"/>
      <c r="BU57" s="41"/>
      <c r="BV57" s="41"/>
      <c r="BW57" s="41"/>
      <c r="BX57" s="41"/>
      <c r="BY57" s="41"/>
      <c r="BZ57" s="41"/>
      <c r="CA57" s="41"/>
      <c r="CB57" s="41"/>
      <c r="CC57" s="41"/>
      <c r="CD57" s="41"/>
      <c r="CE57" s="41"/>
      <c r="CF57" s="41"/>
      <c r="CG57" s="41"/>
      <c r="CH57" s="41"/>
      <c r="CI57" s="41"/>
      <c r="CJ57" s="41"/>
      <c r="CK57" s="41"/>
      <c r="CL57" s="41"/>
      <c r="CM57" s="41"/>
      <c r="CN57" s="41"/>
      <c r="CO57" s="41"/>
      <c r="CP57" s="41"/>
    </row>
    <row r="58" spans="5:94" x14ac:dyDescent="0.25">
      <c r="H58" s="38"/>
      <c r="I58" s="38"/>
      <c r="J58" s="38"/>
      <c r="Q58" s="38"/>
      <c r="R58" s="38"/>
      <c r="S58" s="38"/>
      <c r="T58" s="38"/>
      <c r="U58" s="38"/>
      <c r="V58" s="38"/>
      <c r="W58" s="38"/>
      <c r="X58" s="38"/>
      <c r="Y58" s="38"/>
      <c r="Z58" s="39"/>
      <c r="AA58" s="39"/>
      <c r="AB58" s="39"/>
      <c r="AC58" s="39"/>
      <c r="AD58" s="39"/>
      <c r="AE58" s="39"/>
      <c r="AF58" s="39"/>
      <c r="AG58" s="39"/>
      <c r="AH58" s="39"/>
      <c r="AI58" s="39"/>
      <c r="AJ58" s="39"/>
      <c r="AK58" s="39"/>
      <c r="AL58" s="39"/>
      <c r="AM58" s="39"/>
      <c r="AN58" s="39"/>
      <c r="AO58" s="39"/>
      <c r="AP58" s="39"/>
      <c r="AQ58" s="39"/>
      <c r="AR58" s="39"/>
      <c r="AS58" s="38"/>
      <c r="AT58" s="38"/>
      <c r="AU58" s="38"/>
      <c r="AV58" s="38"/>
      <c r="AW58" s="38"/>
      <c r="AX58" s="38"/>
      <c r="AY58" s="38"/>
      <c r="AZ58" s="38"/>
      <c r="BA58" s="38"/>
      <c r="BB58" s="38"/>
      <c r="BC58" s="38"/>
      <c r="BD58" s="38"/>
      <c r="BE58" s="38"/>
      <c r="BF58" s="38"/>
      <c r="BG58" s="38"/>
      <c r="BH58" s="38"/>
      <c r="BI58" s="38"/>
      <c r="BJ58" s="38"/>
      <c r="BK58" s="38"/>
      <c r="BL58" s="38"/>
      <c r="BM58" s="38"/>
      <c r="BN58" s="38"/>
      <c r="BO58" s="38"/>
      <c r="BP58" s="38"/>
      <c r="BQ58" s="38"/>
      <c r="BR58" s="38"/>
      <c r="BS58" s="38"/>
      <c r="BT58" s="38"/>
      <c r="BU58" s="38"/>
      <c r="BV58" s="38"/>
      <c r="BW58" s="38"/>
      <c r="BX58" s="38"/>
      <c r="BY58" s="38"/>
      <c r="BZ58" s="38"/>
      <c r="CA58" s="38"/>
      <c r="CB58" s="38"/>
      <c r="CC58" s="38"/>
      <c r="CD58" s="38"/>
      <c r="CE58" s="38"/>
      <c r="CF58" s="38"/>
      <c r="CG58" s="38"/>
      <c r="CH58" s="38"/>
      <c r="CI58" s="38"/>
      <c r="CJ58" s="38"/>
      <c r="CK58" s="38"/>
      <c r="CL58" s="38"/>
      <c r="CM58" s="38"/>
      <c r="CN58" s="38"/>
      <c r="CO58" s="38"/>
      <c r="CP58" s="38"/>
    </row>
    <row r="59" spans="5:94" ht="15.75" customHeight="1" x14ac:dyDescent="0.25">
      <c r="H59" s="38"/>
      <c r="I59" s="38"/>
      <c r="J59" s="38"/>
      <c r="Q59" s="41"/>
      <c r="R59" s="41"/>
      <c r="S59" s="41"/>
      <c r="T59" s="41"/>
      <c r="U59" s="55"/>
      <c r="V59" s="55"/>
      <c r="W59" s="55"/>
      <c r="X59" s="55"/>
      <c r="Y59" s="41"/>
      <c r="Z59" s="44"/>
      <c r="AA59" s="44"/>
      <c r="AB59" s="44"/>
      <c r="AC59" s="44"/>
      <c r="AD59" s="44"/>
      <c r="AE59" s="44"/>
      <c r="AF59" s="44"/>
      <c r="AG59" s="44"/>
      <c r="AH59" s="44"/>
      <c r="AI59" s="44"/>
      <c r="AJ59" s="44"/>
      <c r="AK59" s="44"/>
      <c r="AL59" s="44"/>
      <c r="AM59" s="44"/>
      <c r="AN59" s="44"/>
      <c r="AO59" s="44"/>
      <c r="AP59" s="44"/>
      <c r="AQ59" s="44"/>
      <c r="AR59" s="44"/>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1"/>
      <c r="CE59" s="41"/>
      <c r="CF59" s="41"/>
      <c r="CG59" s="41"/>
      <c r="CH59" s="41"/>
      <c r="CI59" s="41"/>
      <c r="CJ59" s="41"/>
      <c r="CK59" s="41"/>
      <c r="CL59" s="41"/>
      <c r="CM59" s="41"/>
      <c r="CN59" s="41"/>
      <c r="CO59" s="41"/>
      <c r="CP59" s="41"/>
    </row>
    <row r="60" spans="5:94" ht="30" x14ac:dyDescent="0.25">
      <c r="H60" s="40"/>
      <c r="I60" s="40"/>
      <c r="J60" s="40"/>
      <c r="Q60" s="17" t="s">
        <v>82</v>
      </c>
      <c r="R60" s="17"/>
      <c r="S60" s="17"/>
      <c r="T60" s="17"/>
      <c r="U60" s="17"/>
      <c r="V60" s="17"/>
      <c r="W60" s="17"/>
      <c r="X60" s="17"/>
      <c r="Y60" s="17"/>
      <c r="Z60" s="17"/>
      <c r="AA60" s="17"/>
      <c r="AB60" s="17"/>
      <c r="AC60" s="17"/>
      <c r="AD60" s="17"/>
      <c r="AE60" s="17"/>
      <c r="AF60" s="17"/>
      <c r="AG60" s="17"/>
      <c r="AH60" s="17"/>
      <c r="AI60" s="17"/>
      <c r="AJ60" s="17"/>
      <c r="AK60" s="17"/>
      <c r="AL60" s="17"/>
      <c r="AM60" s="17"/>
      <c r="AN60" s="17"/>
      <c r="AO60" s="17"/>
      <c r="AP60" s="17"/>
      <c r="AQ60" s="17"/>
      <c r="AR60" s="17"/>
      <c r="AS60" s="17"/>
      <c r="AT60" s="17"/>
      <c r="AU60" s="17"/>
      <c r="AV60" s="17"/>
      <c r="AW60" s="17"/>
      <c r="AX60" s="17"/>
      <c r="AY60" s="17"/>
      <c r="AZ60" s="17"/>
      <c r="BA60" s="17"/>
      <c r="BB60" s="17"/>
      <c r="BC60" s="17"/>
      <c r="BD60" s="17"/>
      <c r="BE60" s="17"/>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row>
    <row r="61" spans="5:94" ht="18" x14ac:dyDescent="0.25">
      <c r="Q61" s="41"/>
      <c r="R61" s="41"/>
      <c r="S61" s="41"/>
      <c r="T61" s="41"/>
      <c r="U61" s="55"/>
      <c r="V61" s="55"/>
      <c r="W61" s="55"/>
      <c r="X61" s="55"/>
      <c r="Y61" s="41"/>
      <c r="Z61" s="44"/>
      <c r="AA61" s="44"/>
      <c r="AB61" s="44"/>
      <c r="AC61" s="44"/>
      <c r="AD61" s="44"/>
      <c r="AE61" s="44"/>
      <c r="AF61" s="44"/>
      <c r="AG61" s="44"/>
      <c r="AH61" s="44"/>
      <c r="AI61" s="44"/>
      <c r="AJ61" s="44"/>
      <c r="AK61" s="44"/>
      <c r="AL61" s="44"/>
      <c r="AM61" s="44"/>
      <c r="AN61" s="44"/>
      <c r="AO61" s="44"/>
      <c r="AP61" s="44"/>
      <c r="AQ61" s="44"/>
      <c r="AR61" s="44"/>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1"/>
      <c r="CE61" s="41"/>
      <c r="CF61" s="41"/>
      <c r="CG61" s="41"/>
      <c r="CH61" s="41"/>
      <c r="CI61" s="41"/>
      <c r="CJ61" s="41"/>
      <c r="CK61" s="41"/>
      <c r="CL61" s="41"/>
      <c r="CM61" s="41"/>
      <c r="CN61" s="41"/>
      <c r="CO61" s="41"/>
      <c r="CP61" s="41"/>
    </row>
    <row r="62" spans="5:94" ht="18" x14ac:dyDescent="0.25">
      <c r="Q62" s="41"/>
      <c r="R62" s="41"/>
      <c r="S62" s="41"/>
      <c r="T62" s="41"/>
      <c r="U62" s="55"/>
      <c r="V62" s="55"/>
      <c r="W62" s="55"/>
      <c r="X62" s="55"/>
      <c r="Y62" s="41"/>
      <c r="Z62" s="1238" t="s">
        <v>83</v>
      </c>
      <c r="AA62" s="1238"/>
      <c r="AB62" s="1238"/>
      <c r="AC62" s="1238"/>
      <c r="AD62" s="1238"/>
      <c r="AE62" s="1238"/>
      <c r="AF62" s="1238"/>
      <c r="AG62" s="1238"/>
      <c r="AH62" s="1238"/>
      <c r="AI62" s="1238"/>
      <c r="AJ62" s="41"/>
      <c r="AK62" s="41"/>
      <c r="AL62" s="1243" t="str" cm="1">
        <f t="array" aca="1" ref="AL62" ca="1">INDIRECT(dms_Model)</f>
        <v>Economic Benchmarking</v>
      </c>
      <c r="AM62" s="1243"/>
      <c r="AN62" s="1243"/>
      <c r="AO62" s="1243"/>
      <c r="AP62" s="1243"/>
      <c r="AQ62" s="1243"/>
      <c r="AR62" s="1243"/>
      <c r="AS62" s="1243"/>
      <c r="AT62" s="1243"/>
      <c r="AU62" s="1243"/>
      <c r="AV62" s="1243"/>
      <c r="AW62" s="1243"/>
      <c r="AX62" s="1243"/>
      <c r="AY62" s="1243"/>
      <c r="AZ62" s="1243"/>
      <c r="BA62" s="1243"/>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1"/>
      <c r="CE62" s="41"/>
      <c r="CF62" s="41"/>
      <c r="CG62" s="41"/>
      <c r="CH62" s="41"/>
      <c r="CI62" s="41"/>
      <c r="CJ62" s="41"/>
      <c r="CK62" s="41"/>
      <c r="CL62" s="41"/>
      <c r="CM62" s="41"/>
      <c r="CN62" s="41"/>
      <c r="CO62" s="41"/>
      <c r="CP62" s="41"/>
    </row>
    <row r="63" spans="5:94" ht="18" x14ac:dyDescent="0.25">
      <c r="Q63" s="41"/>
      <c r="R63" s="41"/>
      <c r="S63" s="41"/>
      <c r="T63" s="41"/>
      <c r="U63" s="55"/>
      <c r="V63" s="55"/>
      <c r="W63" s="55"/>
      <c r="X63" s="55"/>
      <c r="Y63" s="41"/>
      <c r="Z63" s="44"/>
      <c r="AA63" s="44"/>
      <c r="AB63" s="44"/>
      <c r="AC63" s="44"/>
      <c r="AD63" s="44"/>
      <c r="AE63" s="44"/>
      <c r="AF63" s="44"/>
      <c r="AG63" s="44"/>
      <c r="AH63" s="44"/>
      <c r="AI63" s="44"/>
      <c r="AJ63" s="44"/>
      <c r="AK63" s="44"/>
      <c r="AL63" s="44"/>
      <c r="AM63" s="44"/>
      <c r="AN63" s="44"/>
      <c r="AO63" s="44"/>
      <c r="AP63" s="44"/>
      <c r="AQ63" s="44"/>
      <c r="AR63" s="44"/>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c r="CH63" s="41"/>
      <c r="CI63" s="41"/>
      <c r="CJ63" s="41"/>
      <c r="CK63" s="41"/>
      <c r="CL63" s="41"/>
      <c r="CM63" s="41"/>
      <c r="CN63" s="41"/>
      <c r="CO63" s="41"/>
      <c r="CP63" s="41"/>
    </row>
    <row r="64" spans="5:94" ht="15.75" customHeight="1" x14ac:dyDescent="0.25">
      <c r="H64" s="38"/>
      <c r="I64" s="38"/>
      <c r="J64" s="38"/>
      <c r="Q64" s="29"/>
      <c r="R64" s="29"/>
      <c r="S64" s="29"/>
      <c r="T64" s="29"/>
      <c r="U64" s="29"/>
      <c r="V64" s="29"/>
      <c r="W64" s="44"/>
      <c r="X64" s="44"/>
      <c r="Y64" s="44"/>
      <c r="Z64" s="1238" t="s">
        <v>84</v>
      </c>
      <c r="AA64" s="1238"/>
      <c r="AB64" s="1238"/>
      <c r="AC64" s="1238"/>
      <c r="AD64" s="1238"/>
      <c r="AE64" s="1238"/>
      <c r="AF64" s="1238"/>
      <c r="AG64" s="1238"/>
      <c r="AH64" s="1238"/>
      <c r="AI64" s="1238"/>
      <c r="AJ64" s="41"/>
      <c r="AK64" s="41"/>
      <c r="AL64" s="1241" t="s">
        <v>85</v>
      </c>
      <c r="AM64" s="1241"/>
      <c r="AN64" s="1241"/>
      <c r="AO64" s="1241"/>
      <c r="AP64" s="1241"/>
      <c r="AQ64" s="1241"/>
      <c r="AR64" s="1241"/>
      <c r="AS64" s="1241"/>
      <c r="AT64" s="1241"/>
      <c r="AU64" s="1241"/>
      <c r="AV64" s="1241"/>
      <c r="AW64" s="1241"/>
      <c r="AX64" s="1241"/>
      <c r="AY64" s="1241"/>
      <c r="AZ64" s="1241"/>
      <c r="BA64" s="12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1"/>
      <c r="CE64" s="41"/>
      <c r="CF64" s="41"/>
      <c r="CG64" s="41"/>
      <c r="CH64" s="41"/>
      <c r="CI64" s="41"/>
      <c r="CJ64" s="41"/>
      <c r="CK64" s="41"/>
      <c r="CL64" s="41"/>
      <c r="CM64" s="41"/>
      <c r="CN64" s="41"/>
      <c r="CO64" s="41"/>
      <c r="CP64" s="41"/>
    </row>
    <row r="65" spans="8:94" ht="15" customHeight="1" x14ac:dyDescent="0.25">
      <c r="H65" s="38"/>
      <c r="I65" s="38"/>
      <c r="J65" s="38"/>
      <c r="Q65" s="29"/>
      <c r="R65" s="29"/>
      <c r="S65" s="29"/>
      <c r="T65" s="29"/>
      <c r="U65" s="29"/>
      <c r="V65" s="29"/>
      <c r="W65" s="44"/>
      <c r="X65" s="44"/>
      <c r="Y65" s="44"/>
      <c r="Z65" s="44"/>
      <c r="AA65" s="44"/>
      <c r="AB65" s="44"/>
      <c r="AC65" s="44"/>
      <c r="AD65" s="44"/>
      <c r="AE65" s="44"/>
      <c r="AF65" s="44"/>
      <c r="AG65" s="44"/>
      <c r="AH65" s="44"/>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1"/>
      <c r="CE65" s="41"/>
      <c r="CF65" s="41"/>
      <c r="CG65" s="41"/>
      <c r="CH65" s="41"/>
      <c r="CI65" s="41"/>
      <c r="CJ65" s="41"/>
      <c r="CK65" s="41"/>
      <c r="CL65" s="41"/>
      <c r="CM65" s="41"/>
      <c r="CN65" s="41"/>
      <c r="CO65" s="41"/>
      <c r="CP65" s="41"/>
    </row>
    <row r="66" spans="8:94" ht="15.75" customHeight="1" x14ac:dyDescent="0.25">
      <c r="H66" s="38"/>
      <c r="I66" s="38"/>
      <c r="J66" s="38"/>
      <c r="Q66" s="29"/>
      <c r="R66" s="29"/>
      <c r="S66" s="29"/>
      <c r="T66" s="29"/>
      <c r="U66" s="29"/>
      <c r="V66" s="29"/>
      <c r="W66" s="29"/>
      <c r="X66" s="29" t="s">
        <v>86</v>
      </c>
      <c r="Y66" s="44"/>
      <c r="Z66" s="1238" t="s">
        <v>87</v>
      </c>
      <c r="AA66" s="1238"/>
      <c r="AB66" s="1238"/>
      <c r="AC66" s="1238"/>
      <c r="AD66" s="1238"/>
      <c r="AE66" s="1238"/>
      <c r="AF66" s="1238"/>
      <c r="AG66" s="1238"/>
      <c r="AH66" s="1238"/>
      <c r="AI66" s="1238"/>
      <c r="AJ66" s="41"/>
      <c r="AK66" s="41"/>
      <c r="AL66" s="1241" t="s">
        <v>88</v>
      </c>
      <c r="AM66" s="1241"/>
      <c r="AN66" s="1241"/>
      <c r="AO66" s="1241"/>
      <c r="AP66" s="1241"/>
      <c r="AQ66" s="1241"/>
      <c r="AR66" s="1241"/>
      <c r="AS66" s="1241"/>
      <c r="AT66" s="1241"/>
      <c r="AU66" s="1241"/>
      <c r="AV66" s="1241"/>
      <c r="AW66" s="1241"/>
      <c r="AX66" s="1241"/>
      <c r="AY66" s="1241"/>
      <c r="AZ66" s="1241"/>
      <c r="BA66" s="12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1"/>
      <c r="CE66" s="41"/>
      <c r="CF66" s="41"/>
      <c r="CG66" s="41"/>
      <c r="CH66" s="41"/>
      <c r="CI66" s="41"/>
      <c r="CJ66" s="41"/>
      <c r="CK66" s="41"/>
      <c r="CL66" s="41"/>
      <c r="CM66" s="41"/>
      <c r="CN66" s="41"/>
      <c r="CO66" s="44"/>
      <c r="CP66" s="29"/>
    </row>
    <row r="67" spans="8:94" ht="15" customHeight="1" x14ac:dyDescent="0.25">
      <c r="H67" s="38"/>
      <c r="I67" s="38"/>
      <c r="J67" s="38"/>
      <c r="Q67" s="29"/>
      <c r="R67" s="29"/>
      <c r="S67" s="29"/>
      <c r="T67" s="29"/>
      <c r="U67" s="29"/>
      <c r="V67" s="29"/>
      <c r="W67" s="44"/>
      <c r="X67" s="44"/>
      <c r="Y67" s="44"/>
      <c r="Z67" s="44"/>
      <c r="AA67" s="44"/>
      <c r="AB67" s="44"/>
      <c r="AC67" s="44"/>
      <c r="AD67" s="44"/>
      <c r="AE67" s="44"/>
      <c r="AF67" s="44"/>
      <c r="AG67" s="44"/>
      <c r="AH67" s="44"/>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1"/>
      <c r="CE67" s="41"/>
      <c r="CF67" s="41"/>
      <c r="CG67" s="41"/>
      <c r="CH67" s="41"/>
      <c r="CI67" s="41"/>
      <c r="CJ67" s="41"/>
      <c r="CK67" s="41"/>
      <c r="CL67" s="41"/>
      <c r="CM67" s="41"/>
      <c r="CN67" s="41"/>
      <c r="CO67" s="44"/>
      <c r="CP67" s="29"/>
    </row>
    <row r="68" spans="8:94" ht="15.75" customHeight="1" x14ac:dyDescent="0.25">
      <c r="H68" s="38"/>
      <c r="I68" s="38"/>
      <c r="J68" s="38"/>
      <c r="Q68" s="29"/>
      <c r="R68" s="29"/>
      <c r="S68" s="29"/>
      <c r="T68" s="29"/>
      <c r="U68" s="29"/>
      <c r="V68" s="29"/>
      <c r="W68" s="44"/>
      <c r="X68" s="44"/>
      <c r="Y68" s="44"/>
      <c r="Z68" s="1238" t="s">
        <v>89</v>
      </c>
      <c r="AA68" s="1238"/>
      <c r="AB68" s="1238"/>
      <c r="AC68" s="1238"/>
      <c r="AD68" s="1238"/>
      <c r="AE68" s="1238"/>
      <c r="AF68" s="1238"/>
      <c r="AG68" s="1238"/>
      <c r="AH68" s="1238"/>
      <c r="AI68" s="1238"/>
      <c r="AJ68" s="41"/>
      <c r="AK68" s="41"/>
      <c r="AL68" s="1241" t="s">
        <v>90</v>
      </c>
      <c r="AM68" s="1241"/>
      <c r="AN68" s="1241"/>
      <c r="AO68" s="1241"/>
      <c r="AP68" s="1241"/>
      <c r="AQ68" s="1241"/>
      <c r="AR68" s="1241"/>
      <c r="AS68" s="1241"/>
      <c r="AT68" s="1241"/>
      <c r="AU68" s="1241"/>
      <c r="AV68" s="1241"/>
      <c r="AW68" s="1241"/>
      <c r="AX68" s="1241"/>
      <c r="AY68" s="1241"/>
      <c r="AZ68" s="1241"/>
      <c r="BA68" s="12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1"/>
      <c r="CE68" s="41"/>
      <c r="CF68" s="41"/>
      <c r="CG68" s="41"/>
      <c r="CH68" s="41"/>
      <c r="CI68" s="41"/>
      <c r="CJ68" s="41"/>
      <c r="CK68" s="41"/>
      <c r="CL68" s="41"/>
      <c r="CM68" s="41"/>
      <c r="CN68" s="41"/>
      <c r="CO68" s="44"/>
      <c r="CP68" s="29"/>
    </row>
    <row r="69" spans="8:94" ht="15" customHeight="1" x14ac:dyDescent="0.25">
      <c r="H69" s="38"/>
      <c r="I69" s="38"/>
      <c r="J69" s="38"/>
      <c r="Q69" s="29"/>
      <c r="R69" s="29"/>
      <c r="S69" s="29"/>
      <c r="T69" s="29"/>
      <c r="U69" s="29"/>
      <c r="V69" s="29"/>
      <c r="W69" s="44"/>
      <c r="X69" s="44"/>
      <c r="Y69" s="44"/>
      <c r="Z69" s="44"/>
      <c r="AA69" s="44"/>
      <c r="AB69" s="44"/>
      <c r="AC69" s="44"/>
      <c r="AD69" s="44"/>
      <c r="AE69" s="44"/>
      <c r="AF69" s="44"/>
      <c r="AG69" s="44"/>
      <c r="AH69" s="44"/>
      <c r="AI69" s="41"/>
      <c r="AJ69" s="41"/>
      <c r="AK69" s="41"/>
      <c r="AL69" s="41"/>
      <c r="AM69" s="41"/>
      <c r="AN69" s="41"/>
      <c r="AO69" s="41"/>
      <c r="AP69" s="41"/>
      <c r="AQ69" s="41"/>
      <c r="AR69" s="41"/>
      <c r="AS69" s="41"/>
      <c r="AT69" s="41"/>
      <c r="AU69" s="41"/>
      <c r="AV69" s="41"/>
      <c r="AW69" s="41"/>
      <c r="AX69" s="41"/>
      <c r="AY69" s="41"/>
      <c r="AZ69" s="41"/>
      <c r="BA69" s="41"/>
      <c r="BB69" s="41"/>
      <c r="BC69" s="41"/>
      <c r="BD69" s="41"/>
      <c r="BE69" s="41"/>
      <c r="BF69" s="41"/>
      <c r="BG69" s="41"/>
      <c r="BH69" s="41"/>
      <c r="BI69" s="41"/>
      <c r="BJ69" s="41"/>
      <c r="BK69" s="41"/>
      <c r="BL69" s="41"/>
      <c r="BM69" s="41"/>
      <c r="BN69" s="41"/>
      <c r="BO69" s="41"/>
      <c r="BP69" s="41"/>
      <c r="BQ69" s="41"/>
      <c r="BR69" s="41"/>
      <c r="BS69" s="41"/>
      <c r="BT69" s="41"/>
      <c r="BU69" s="41"/>
      <c r="BV69" s="41"/>
      <c r="BW69" s="41"/>
      <c r="BX69" s="41"/>
      <c r="BY69" s="41"/>
      <c r="BZ69" s="41"/>
      <c r="CA69" s="41"/>
      <c r="CB69" s="41"/>
      <c r="CC69" s="41"/>
      <c r="CD69" s="41"/>
      <c r="CE69" s="41"/>
      <c r="CF69" s="41"/>
      <c r="CG69" s="41"/>
      <c r="CH69" s="41"/>
      <c r="CI69" s="41"/>
      <c r="CJ69" s="41"/>
      <c r="CK69" s="41"/>
      <c r="CL69" s="41"/>
      <c r="CM69" s="41"/>
      <c r="CN69" s="41"/>
      <c r="CO69" s="44"/>
      <c r="CP69" s="29"/>
    </row>
    <row r="70" spans="8:94" ht="15" customHeight="1" x14ac:dyDescent="0.25">
      <c r="H70" s="38"/>
      <c r="I70" s="38"/>
      <c r="J70" s="38"/>
      <c r="Q70" s="29"/>
      <c r="R70" s="29"/>
      <c r="S70" s="29"/>
      <c r="T70" s="29"/>
      <c r="U70" s="29"/>
      <c r="V70" s="29"/>
      <c r="W70" s="44"/>
      <c r="X70" s="44"/>
      <c r="Y70" s="44"/>
      <c r="Z70" s="1236" t="s">
        <v>91</v>
      </c>
      <c r="AA70" s="1236"/>
      <c r="AB70" s="1236"/>
      <c r="AC70" s="1236"/>
      <c r="AD70" s="1236"/>
      <c r="AE70" s="1236"/>
      <c r="AF70" s="1236"/>
      <c r="AG70" s="1236"/>
      <c r="AH70" s="1236"/>
      <c r="AI70" s="1236"/>
      <c r="AJ70" s="41"/>
      <c r="AK70" s="41"/>
      <c r="AL70" s="1237" t="s">
        <v>92</v>
      </c>
      <c r="AM70" s="1237"/>
      <c r="AN70" s="1237"/>
      <c r="AO70" s="1237"/>
      <c r="AP70" s="1237"/>
      <c r="AQ70" s="1237"/>
      <c r="AR70" s="1237"/>
      <c r="AS70" s="1237"/>
      <c r="AT70" s="1237"/>
      <c r="AU70" s="1237"/>
      <c r="AV70" s="1237"/>
      <c r="AW70" s="1237"/>
      <c r="AX70" s="1237"/>
      <c r="AY70" s="1237"/>
      <c r="AZ70" s="1237"/>
      <c r="BA70" s="1237"/>
      <c r="BB70" s="1237"/>
      <c r="BC70" s="1237"/>
      <c r="BD70" s="1237"/>
      <c r="BE70" s="1237"/>
      <c r="BF70" s="1237"/>
      <c r="BG70" s="1237"/>
      <c r="BH70" s="1237"/>
      <c r="BI70" s="1237"/>
      <c r="BJ70" s="1237"/>
      <c r="BK70" s="1237"/>
      <c r="BL70" s="1237"/>
      <c r="BM70" s="1237"/>
      <c r="BN70" s="1237"/>
      <c r="BO70" s="1237"/>
      <c r="BP70" s="1237"/>
      <c r="BQ70" s="1237"/>
      <c r="BR70" s="1237"/>
      <c r="BS70" s="1237"/>
      <c r="BT70" s="1237"/>
      <c r="BU70" s="1237"/>
      <c r="BV70" s="1237"/>
      <c r="BW70" s="1237"/>
      <c r="BX70" s="1237"/>
      <c r="BY70" s="1237"/>
      <c r="BZ70" s="1237"/>
      <c r="CA70" s="1237"/>
      <c r="CB70" s="1237"/>
      <c r="CC70" s="1237"/>
      <c r="CD70" s="1237"/>
      <c r="CE70" s="41"/>
      <c r="CF70" s="41"/>
      <c r="CG70" s="41"/>
      <c r="CH70" s="41"/>
      <c r="CI70" s="41"/>
      <c r="CJ70" s="41"/>
      <c r="CK70" s="41"/>
      <c r="CL70" s="41"/>
      <c r="CM70" s="41"/>
      <c r="CN70" s="41"/>
      <c r="CO70" s="44"/>
      <c r="CP70" s="29"/>
    </row>
    <row r="71" spans="8:94" ht="15" customHeight="1" x14ac:dyDescent="0.25">
      <c r="H71" s="38"/>
      <c r="I71" s="38"/>
      <c r="J71" s="38"/>
      <c r="Q71" s="29"/>
      <c r="R71" s="29"/>
      <c r="S71" s="29"/>
      <c r="T71" s="29"/>
      <c r="U71" s="29"/>
      <c r="V71" s="29"/>
      <c r="W71" s="44"/>
      <c r="X71" s="44"/>
      <c r="Y71" s="44"/>
      <c r="Z71" s="1236"/>
      <c r="AA71" s="1236"/>
      <c r="AB71" s="1236"/>
      <c r="AC71" s="1236"/>
      <c r="AD71" s="1236"/>
      <c r="AE71" s="1236"/>
      <c r="AF71" s="1236"/>
      <c r="AG71" s="1236"/>
      <c r="AH71" s="1236"/>
      <c r="AI71" s="1236"/>
      <c r="AJ71" s="41"/>
      <c r="AK71" s="41"/>
      <c r="AL71" s="1237"/>
      <c r="AM71" s="1237"/>
      <c r="AN71" s="1237"/>
      <c r="AO71" s="1237"/>
      <c r="AP71" s="1237"/>
      <c r="AQ71" s="1237"/>
      <c r="AR71" s="1237"/>
      <c r="AS71" s="1237"/>
      <c r="AT71" s="1237"/>
      <c r="AU71" s="1237"/>
      <c r="AV71" s="1237"/>
      <c r="AW71" s="1237"/>
      <c r="AX71" s="1237"/>
      <c r="AY71" s="1237"/>
      <c r="AZ71" s="1237"/>
      <c r="BA71" s="1237"/>
      <c r="BB71" s="1237"/>
      <c r="BC71" s="1237"/>
      <c r="BD71" s="1237"/>
      <c r="BE71" s="1237"/>
      <c r="BF71" s="1237"/>
      <c r="BG71" s="1237"/>
      <c r="BH71" s="1237"/>
      <c r="BI71" s="1237"/>
      <c r="BJ71" s="1237"/>
      <c r="BK71" s="1237"/>
      <c r="BL71" s="1237"/>
      <c r="BM71" s="1237"/>
      <c r="BN71" s="1237"/>
      <c r="BO71" s="1237"/>
      <c r="BP71" s="1237"/>
      <c r="BQ71" s="1237"/>
      <c r="BR71" s="1237"/>
      <c r="BS71" s="1237"/>
      <c r="BT71" s="1237"/>
      <c r="BU71" s="1237"/>
      <c r="BV71" s="1237"/>
      <c r="BW71" s="1237"/>
      <c r="BX71" s="1237"/>
      <c r="BY71" s="1237"/>
      <c r="BZ71" s="1237"/>
      <c r="CA71" s="1237"/>
      <c r="CB71" s="1237"/>
      <c r="CC71" s="1237"/>
      <c r="CD71" s="1237"/>
      <c r="CE71" s="41"/>
      <c r="CF71" s="41"/>
      <c r="CG71" s="41"/>
      <c r="CH71" s="41"/>
      <c r="CI71" s="41"/>
      <c r="CJ71" s="41"/>
      <c r="CK71" s="41"/>
      <c r="CL71" s="41"/>
      <c r="CM71" s="41"/>
      <c r="CN71" s="41"/>
      <c r="CO71" s="44"/>
      <c r="CP71" s="29"/>
    </row>
    <row r="72" spans="8:94" ht="15" customHeight="1" x14ac:dyDescent="0.25">
      <c r="H72" s="38"/>
      <c r="I72" s="38"/>
      <c r="J72" s="38"/>
      <c r="Q72" s="29"/>
      <c r="R72" s="29"/>
      <c r="S72" s="29"/>
      <c r="T72" s="29"/>
      <c r="U72" s="29"/>
      <c r="V72" s="29"/>
      <c r="W72" s="44"/>
      <c r="X72" s="44"/>
      <c r="Y72" s="44"/>
      <c r="Z72" s="1236"/>
      <c r="AA72" s="1236"/>
      <c r="AB72" s="1236"/>
      <c r="AC72" s="1236"/>
      <c r="AD72" s="1236"/>
      <c r="AE72" s="1236"/>
      <c r="AF72" s="1236"/>
      <c r="AG72" s="1236"/>
      <c r="AH72" s="1236"/>
      <c r="AI72" s="1236"/>
      <c r="AJ72" s="41"/>
      <c r="AK72" s="41"/>
      <c r="AL72" s="1237"/>
      <c r="AM72" s="1237"/>
      <c r="AN72" s="1237"/>
      <c r="AO72" s="1237"/>
      <c r="AP72" s="1237"/>
      <c r="AQ72" s="1237"/>
      <c r="AR72" s="1237"/>
      <c r="AS72" s="1237"/>
      <c r="AT72" s="1237"/>
      <c r="AU72" s="1237"/>
      <c r="AV72" s="1237"/>
      <c r="AW72" s="1237"/>
      <c r="AX72" s="1237"/>
      <c r="AY72" s="1237"/>
      <c r="AZ72" s="1237"/>
      <c r="BA72" s="1237"/>
      <c r="BB72" s="1237"/>
      <c r="BC72" s="1237"/>
      <c r="BD72" s="1237"/>
      <c r="BE72" s="1237"/>
      <c r="BF72" s="1237"/>
      <c r="BG72" s="1237"/>
      <c r="BH72" s="1237"/>
      <c r="BI72" s="1237"/>
      <c r="BJ72" s="1237"/>
      <c r="BK72" s="1237"/>
      <c r="BL72" s="1237"/>
      <c r="BM72" s="1237"/>
      <c r="BN72" s="1237"/>
      <c r="BO72" s="1237"/>
      <c r="BP72" s="1237"/>
      <c r="BQ72" s="1237"/>
      <c r="BR72" s="1237"/>
      <c r="BS72" s="1237"/>
      <c r="BT72" s="1237"/>
      <c r="BU72" s="1237"/>
      <c r="BV72" s="1237"/>
      <c r="BW72" s="1237"/>
      <c r="BX72" s="1237"/>
      <c r="BY72" s="1237"/>
      <c r="BZ72" s="1237"/>
      <c r="CA72" s="1237"/>
      <c r="CB72" s="1237"/>
      <c r="CC72" s="1237"/>
      <c r="CD72" s="1237"/>
      <c r="CE72" s="41"/>
      <c r="CF72" s="41"/>
      <c r="CG72" s="41"/>
      <c r="CH72" s="41"/>
      <c r="CI72" s="41"/>
      <c r="CJ72" s="41"/>
      <c r="CK72" s="41"/>
      <c r="CL72" s="41"/>
      <c r="CM72" s="41"/>
      <c r="CN72" s="41"/>
      <c r="CO72" s="44"/>
      <c r="CP72" s="29"/>
    </row>
    <row r="73" spans="8:94" ht="15" customHeight="1" x14ac:dyDescent="0.25">
      <c r="H73" s="38"/>
      <c r="I73" s="38"/>
      <c r="J73" s="38"/>
      <c r="Q73" s="29"/>
      <c r="R73" s="29"/>
      <c r="S73" s="29"/>
      <c r="T73" s="29"/>
      <c r="U73" s="29"/>
      <c r="V73" s="29"/>
      <c r="W73" s="44"/>
      <c r="X73" s="44"/>
      <c r="Y73" s="44"/>
      <c r="Z73" s="44"/>
      <c r="AA73" s="44"/>
      <c r="AB73" s="44"/>
      <c r="AC73" s="44"/>
      <c r="AD73" s="44"/>
      <c r="AE73" s="44"/>
      <c r="AF73" s="44"/>
      <c r="AG73" s="44"/>
      <c r="AH73" s="44"/>
      <c r="AI73" s="41"/>
      <c r="AJ73" s="41"/>
      <c r="AK73" s="41"/>
      <c r="AL73" s="41"/>
      <c r="AM73" s="41"/>
      <c r="AN73" s="41"/>
      <c r="AO73" s="41"/>
      <c r="AP73" s="41"/>
      <c r="AQ73" s="41"/>
      <c r="AR73" s="41"/>
      <c r="AS73" s="41"/>
      <c r="AT73" s="41"/>
      <c r="AU73" s="41"/>
      <c r="AV73" s="41"/>
      <c r="AW73" s="41"/>
      <c r="AX73" s="41"/>
      <c r="AY73" s="41"/>
      <c r="AZ73" s="41"/>
      <c r="BA73" s="41"/>
      <c r="BB73" s="41"/>
      <c r="BC73" s="41"/>
      <c r="BD73" s="41"/>
      <c r="BE73" s="41"/>
      <c r="BF73" s="41"/>
      <c r="BG73" s="41"/>
      <c r="BH73" s="41"/>
      <c r="BI73" s="41"/>
      <c r="BJ73" s="41"/>
      <c r="BK73" s="41"/>
      <c r="BL73" s="41"/>
      <c r="BM73" s="41"/>
      <c r="BN73" s="41"/>
      <c r="BO73" s="41"/>
      <c r="BP73" s="41"/>
      <c r="BQ73" s="41"/>
      <c r="BR73" s="41"/>
      <c r="BS73" s="41"/>
      <c r="BT73" s="41"/>
      <c r="BU73" s="41"/>
      <c r="BV73" s="41"/>
      <c r="BW73" s="41"/>
      <c r="BX73" s="41"/>
      <c r="BY73" s="41"/>
      <c r="BZ73" s="41"/>
      <c r="CA73" s="41"/>
      <c r="CB73" s="41"/>
      <c r="CC73" s="41"/>
      <c r="CD73" s="41"/>
      <c r="CE73" s="41"/>
      <c r="CF73" s="41"/>
      <c r="CG73" s="41"/>
      <c r="CH73" s="41"/>
      <c r="CI73" s="41"/>
      <c r="CJ73" s="41"/>
      <c r="CK73" s="41"/>
      <c r="CL73" s="41"/>
      <c r="CM73" s="41"/>
      <c r="CN73" s="41"/>
      <c r="CO73" s="44"/>
      <c r="CP73" s="29"/>
    </row>
    <row r="74" spans="8:94" ht="15.75" customHeight="1" x14ac:dyDescent="0.25">
      <c r="H74" s="38"/>
      <c r="I74" s="38"/>
      <c r="J74" s="38"/>
      <c r="Q74" s="29"/>
      <c r="R74" s="29"/>
      <c r="S74" s="29"/>
      <c r="T74" s="29"/>
      <c r="U74" s="29"/>
      <c r="V74" s="29"/>
      <c r="W74" s="44"/>
      <c r="X74" s="44"/>
      <c r="Y74" s="44"/>
      <c r="Z74" s="1238" t="s">
        <v>93</v>
      </c>
      <c r="AA74" s="1238"/>
      <c r="AB74" s="1238"/>
      <c r="AC74" s="1238"/>
      <c r="AD74" s="1238"/>
      <c r="AE74" s="1238"/>
      <c r="AF74" s="1238"/>
      <c r="AG74" s="1238"/>
      <c r="AH74" s="1238"/>
      <c r="AI74" s="1238"/>
      <c r="AJ74" s="41"/>
      <c r="AK74" s="41"/>
      <c r="AL74" s="1239" t="s">
        <v>94</v>
      </c>
      <c r="AM74" s="1240"/>
      <c r="AN74" s="1240"/>
      <c r="AO74" s="1240"/>
      <c r="AP74" s="1240"/>
      <c r="AQ74" s="1240"/>
      <c r="AR74" s="1240"/>
      <c r="AS74" s="1240"/>
      <c r="AT74" s="1240"/>
      <c r="AU74" s="1240"/>
      <c r="AV74" s="1240"/>
      <c r="AW74" s="1240"/>
      <c r="AX74" s="1240"/>
      <c r="AY74" s="1240"/>
      <c r="AZ74" s="1240"/>
      <c r="BA74" s="1240"/>
      <c r="BB74" s="41"/>
      <c r="BC74" s="41"/>
      <c r="BD74" s="56" t="s">
        <v>95</v>
      </c>
      <c r="BE74" s="41"/>
      <c r="BF74" s="41"/>
      <c r="BG74" s="41"/>
      <c r="BH74" s="41"/>
      <c r="BI74" s="41"/>
      <c r="BJ74" s="41"/>
      <c r="BK74" s="41"/>
      <c r="BL74" s="41"/>
      <c r="BM74" s="41"/>
      <c r="BN74" s="41"/>
      <c r="BO74" s="41"/>
      <c r="BP74" s="41"/>
      <c r="BQ74" s="41"/>
      <c r="BR74" s="41"/>
      <c r="BS74" s="41"/>
      <c r="BT74" s="41"/>
      <c r="BU74" s="41"/>
      <c r="BV74" s="41"/>
      <c r="BW74" s="41"/>
      <c r="BX74" s="41"/>
      <c r="BY74" s="41"/>
      <c r="BZ74" s="41"/>
      <c r="CA74" s="41"/>
      <c r="CB74" s="41"/>
      <c r="CC74" s="41"/>
      <c r="CD74" s="41"/>
      <c r="CE74" s="41"/>
      <c r="CF74" s="41"/>
      <c r="CG74" s="41"/>
      <c r="CH74" s="41"/>
      <c r="CI74" s="41"/>
      <c r="CJ74" s="41"/>
      <c r="CK74" s="41"/>
      <c r="CL74" s="41"/>
      <c r="CM74" s="41"/>
      <c r="CN74" s="41"/>
      <c r="CO74" s="44"/>
      <c r="CP74" s="29"/>
    </row>
    <row r="75" spans="8:94" x14ac:dyDescent="0.25">
      <c r="H75" s="38"/>
      <c r="I75" s="38"/>
      <c r="J75" s="38"/>
      <c r="Q75" s="44"/>
      <c r="R75" s="44"/>
      <c r="S75" s="44"/>
      <c r="T75" s="44"/>
      <c r="U75" s="44"/>
      <c r="V75" s="44"/>
      <c r="W75" s="44"/>
      <c r="X75" s="44"/>
      <c r="Y75" s="44"/>
      <c r="Z75" s="44"/>
      <c r="AA75" s="44"/>
      <c r="AB75" s="44"/>
      <c r="AC75" s="44"/>
      <c r="AD75" s="44"/>
      <c r="AE75" s="44"/>
      <c r="AF75" s="44"/>
      <c r="AG75" s="44"/>
      <c r="AH75" s="44"/>
      <c r="AI75" s="41"/>
      <c r="AJ75" s="41"/>
      <c r="AK75" s="41"/>
      <c r="AL75" s="41"/>
      <c r="AM75" s="41"/>
      <c r="AN75" s="41"/>
      <c r="AO75" s="41"/>
      <c r="AP75" s="41"/>
      <c r="AQ75" s="41"/>
      <c r="AR75" s="41"/>
      <c r="AS75" s="41"/>
      <c r="AT75" s="41"/>
      <c r="AU75" s="41"/>
      <c r="AV75" s="41"/>
      <c r="AW75" s="41"/>
      <c r="AX75" s="41"/>
      <c r="AY75" s="41"/>
      <c r="AZ75" s="41"/>
      <c r="BA75" s="41"/>
      <c r="BB75" s="41"/>
      <c r="BC75" s="41"/>
      <c r="BD75" s="41"/>
      <c r="BE75" s="41"/>
      <c r="BF75" s="41"/>
      <c r="BG75" s="41"/>
      <c r="BH75" s="41"/>
      <c r="BI75" s="41"/>
      <c r="BJ75" s="41"/>
      <c r="BK75" s="41"/>
      <c r="BL75" s="41"/>
      <c r="BM75" s="41"/>
      <c r="BN75" s="41"/>
      <c r="BO75" s="41"/>
      <c r="BP75" s="41"/>
      <c r="BQ75" s="41"/>
      <c r="BR75" s="41"/>
      <c r="BS75" s="41"/>
      <c r="BT75" s="41"/>
      <c r="BU75" s="41"/>
      <c r="BV75" s="41"/>
      <c r="BW75" s="41"/>
      <c r="BX75" s="41"/>
      <c r="BY75" s="41"/>
      <c r="BZ75" s="41"/>
      <c r="CA75" s="41"/>
      <c r="CB75" s="41"/>
      <c r="CC75" s="41"/>
      <c r="CD75" s="41"/>
      <c r="CE75" s="41"/>
      <c r="CF75" s="41"/>
      <c r="CG75" s="41"/>
      <c r="CH75" s="41"/>
      <c r="CI75" s="41"/>
      <c r="CJ75" s="41"/>
      <c r="CK75" s="41"/>
      <c r="CL75" s="41"/>
      <c r="CM75" s="41"/>
      <c r="CN75" s="41"/>
      <c r="CO75" s="44"/>
      <c r="CP75" s="44"/>
    </row>
    <row r="76" spans="8:94" x14ac:dyDescent="0.25">
      <c r="H76" s="38"/>
      <c r="I76" s="38"/>
      <c r="J76" s="38"/>
      <c r="Q76" s="44"/>
      <c r="R76" s="44"/>
      <c r="S76" s="44"/>
      <c r="T76" s="44"/>
      <c r="U76" s="44"/>
      <c r="V76" s="44"/>
      <c r="W76" s="44"/>
      <c r="X76" s="44"/>
      <c r="Y76" s="44"/>
      <c r="Z76" s="44"/>
      <c r="AA76" s="44"/>
      <c r="AB76" s="44"/>
      <c r="AC76" s="44"/>
      <c r="AD76" s="44"/>
      <c r="AE76" s="44"/>
      <c r="AF76" s="44"/>
      <c r="AG76" s="44"/>
      <c r="AH76" s="44"/>
      <c r="AI76" s="41"/>
      <c r="AJ76" s="41"/>
      <c r="AK76" s="41"/>
      <c r="AL76" s="41"/>
      <c r="AM76" s="41"/>
      <c r="AN76" s="41"/>
      <c r="AO76" s="41"/>
      <c r="AP76" s="41"/>
      <c r="AQ76" s="41"/>
      <c r="AR76" s="41"/>
      <c r="AS76" s="41"/>
      <c r="AT76" s="41"/>
      <c r="AU76" s="41"/>
      <c r="AV76" s="41"/>
      <c r="AW76" s="41"/>
      <c r="AX76" s="41"/>
      <c r="AY76" s="41"/>
      <c r="AZ76" s="41"/>
      <c r="BA76" s="41"/>
      <c r="BB76" s="41"/>
      <c r="BC76" s="41"/>
      <c r="BD76" s="41"/>
      <c r="BE76" s="41"/>
      <c r="BF76" s="41"/>
      <c r="BG76" s="41"/>
      <c r="BH76" s="41"/>
      <c r="BI76" s="41"/>
      <c r="BJ76" s="41"/>
      <c r="BK76" s="41"/>
      <c r="BL76" s="41"/>
      <c r="BM76" s="41"/>
      <c r="BN76" s="41"/>
      <c r="BO76" s="41"/>
      <c r="BP76" s="41"/>
      <c r="BQ76" s="41"/>
      <c r="BR76" s="41"/>
      <c r="BS76" s="41"/>
      <c r="BT76" s="41"/>
      <c r="BU76" s="41"/>
      <c r="BV76" s="41"/>
      <c r="BW76" s="41"/>
      <c r="BX76" s="41"/>
      <c r="BY76" s="41"/>
      <c r="BZ76" s="41"/>
      <c r="CA76" s="41"/>
      <c r="CB76" s="41"/>
      <c r="CC76" s="41"/>
      <c r="CD76" s="41"/>
      <c r="CE76" s="41"/>
      <c r="CF76" s="41"/>
      <c r="CG76" s="41"/>
      <c r="CH76" s="41"/>
      <c r="CI76" s="41"/>
      <c r="CJ76" s="41"/>
      <c r="CK76" s="41"/>
      <c r="CL76" s="41"/>
      <c r="CM76" s="41"/>
      <c r="CN76" s="41"/>
      <c r="CO76" s="44"/>
      <c r="CP76" s="44"/>
    </row>
    <row r="77" spans="8:94" ht="15.75" x14ac:dyDescent="0.25">
      <c r="H77" s="20"/>
      <c r="I77" s="20"/>
      <c r="J77" s="20"/>
      <c r="Q77" s="57"/>
      <c r="R77" s="57"/>
      <c r="S77" s="57"/>
      <c r="T77" s="57"/>
      <c r="U77" s="57"/>
      <c r="V77" s="57"/>
      <c r="W77" s="57"/>
      <c r="X77" s="57"/>
      <c r="Y77" s="57"/>
      <c r="Z77" s="57"/>
      <c r="AA77" s="57"/>
      <c r="AB77" s="57"/>
      <c r="AC77" s="57"/>
      <c r="AD77" s="57"/>
      <c r="AE77" s="57"/>
      <c r="AF77" s="57"/>
      <c r="AG77" s="57"/>
      <c r="AH77" s="57"/>
      <c r="AI77" s="21"/>
      <c r="AJ77" s="21"/>
      <c r="AK77" s="21"/>
      <c r="AL77" s="21"/>
      <c r="AM77" s="21"/>
      <c r="AN77" s="21"/>
      <c r="AO77" s="21"/>
      <c r="AP77" s="21"/>
      <c r="AQ77" s="21"/>
      <c r="AR77" s="21"/>
      <c r="AS77" s="21"/>
      <c r="AT77" s="21"/>
      <c r="AU77" s="21"/>
      <c r="AV77" s="21"/>
      <c r="AW77" s="21"/>
      <c r="AX77" s="21"/>
      <c r="AY77" s="21"/>
      <c r="AZ77" s="21"/>
      <c r="BA77" s="21"/>
      <c r="BB77" s="21"/>
      <c r="BC77" s="21"/>
      <c r="BD77" s="21"/>
      <c r="BE77" s="21"/>
      <c r="BF77" s="21"/>
      <c r="BG77" s="21"/>
      <c r="BH77" s="21"/>
      <c r="BI77" s="21"/>
      <c r="BJ77" s="21"/>
      <c r="BK77" s="21"/>
      <c r="BL77" s="21"/>
      <c r="BM77" s="21"/>
      <c r="BN77" s="21"/>
      <c r="BO77" s="21"/>
      <c r="BP77" s="21"/>
      <c r="BQ77" s="21"/>
      <c r="BR77" s="21"/>
      <c r="BS77" s="21"/>
      <c r="BT77" s="21"/>
      <c r="BU77" s="21"/>
      <c r="BV77" s="21"/>
      <c r="BW77" s="21"/>
      <c r="BX77" s="21"/>
      <c r="BY77" s="21"/>
      <c r="BZ77" s="21"/>
      <c r="CA77" s="21"/>
      <c r="CB77" s="21"/>
      <c r="CC77" s="21"/>
      <c r="CD77" s="21"/>
      <c r="CE77" s="21"/>
      <c r="CF77" s="21"/>
      <c r="CG77" s="21"/>
      <c r="CH77" s="21"/>
      <c r="CI77" s="21"/>
      <c r="CJ77" s="21"/>
      <c r="CK77" s="21"/>
      <c r="CL77" s="21"/>
      <c r="CM77" s="21"/>
      <c r="CN77" s="21"/>
      <c r="CO77" s="57"/>
      <c r="CP77" s="57"/>
    </row>
  </sheetData>
  <sheetProtection formatCells="0"/>
  <mergeCells count="102">
    <mergeCell ref="H1:P3"/>
    <mergeCell ref="V4:BF4"/>
    <mergeCell ref="V7:BX7"/>
    <mergeCell ref="Q9:CP9"/>
    <mergeCell ref="BI23:BO23"/>
    <mergeCell ref="BQ23:CL23"/>
    <mergeCell ref="V24:AJ24"/>
    <mergeCell ref="AL24:BG24"/>
    <mergeCell ref="BI24:BO24"/>
    <mergeCell ref="BQ24:CL24"/>
    <mergeCell ref="V16:AJ16"/>
    <mergeCell ref="AL16:BG16"/>
    <mergeCell ref="V17:AJ17"/>
    <mergeCell ref="AL17:AW17"/>
    <mergeCell ref="V23:AJ23"/>
    <mergeCell ref="AL23:BG23"/>
    <mergeCell ref="V32:AJ32"/>
    <mergeCell ref="AL32:BG32"/>
    <mergeCell ref="BI32:BO32"/>
    <mergeCell ref="BQ32:CL32"/>
    <mergeCell ref="V33:AJ33"/>
    <mergeCell ref="AL33:BG33"/>
    <mergeCell ref="BI33:BO33"/>
    <mergeCell ref="BQ33:CL33"/>
    <mergeCell ref="V25:AJ25"/>
    <mergeCell ref="AL25:AZ25"/>
    <mergeCell ref="BI25:BO25"/>
    <mergeCell ref="BQ25:CE25"/>
    <mergeCell ref="V26:AJ26"/>
    <mergeCell ref="AL26:AO26"/>
    <mergeCell ref="AX26:AZ26"/>
    <mergeCell ref="BI26:BO26"/>
    <mergeCell ref="BQ26:BT26"/>
    <mergeCell ref="CC26:CE26"/>
    <mergeCell ref="V34:AJ34"/>
    <mergeCell ref="AL34:BG34"/>
    <mergeCell ref="BI34:BO34"/>
    <mergeCell ref="BQ34:CL34"/>
    <mergeCell ref="Z42:AI42"/>
    <mergeCell ref="AL42:AS42"/>
    <mergeCell ref="AU42:BB42"/>
    <mergeCell ref="BD42:BK42"/>
    <mergeCell ref="BM42:BT42"/>
    <mergeCell ref="BV42:CC42"/>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AL47:AS47"/>
    <mergeCell ref="AU47:BB47"/>
    <mergeCell ref="BD47:BK47"/>
    <mergeCell ref="BM47:BT47"/>
    <mergeCell ref="BV47:CC47"/>
    <mergeCell ref="AL48:AS48"/>
    <mergeCell ref="AU48:BB48"/>
    <mergeCell ref="BD48:BK48"/>
    <mergeCell ref="BM48:BT48"/>
    <mergeCell ref="BV48:CC48"/>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Z54:AI54"/>
    <mergeCell ref="AL54:AS54"/>
    <mergeCell ref="Z56:AI56"/>
    <mergeCell ref="AL56:AS56"/>
    <mergeCell ref="Z62:AI62"/>
    <mergeCell ref="AL62:BA62"/>
    <mergeCell ref="AL51:AS51"/>
    <mergeCell ref="AU51:BB51"/>
    <mergeCell ref="BD51:BK51"/>
    <mergeCell ref="Z70:AI72"/>
    <mergeCell ref="AL70:CD72"/>
    <mergeCell ref="Z74:AI74"/>
    <mergeCell ref="AL74:BA74"/>
    <mergeCell ref="Z64:AI64"/>
    <mergeCell ref="AL64:BA64"/>
    <mergeCell ref="Z66:AI66"/>
    <mergeCell ref="AL66:BA66"/>
    <mergeCell ref="Z68:AI68"/>
    <mergeCell ref="AL68:BA68"/>
  </mergeCells>
  <conditionalFormatting sqref="AL43">
    <cfRule type="expression" dxfId="52" priority="36">
      <formula>dms_FRCPlength_Num&lt;6</formula>
    </cfRule>
  </conditionalFormatting>
  <conditionalFormatting sqref="AL44">
    <cfRule type="expression" dxfId="51" priority="28">
      <formula>dms_FRCPlength_Num&lt;11</formula>
    </cfRule>
  </conditionalFormatting>
  <conditionalFormatting sqref="AL47">
    <cfRule type="expression" dxfId="50" priority="32">
      <formula>dms_CRCPlength_Num&lt;6</formula>
    </cfRule>
  </conditionalFormatting>
  <conditionalFormatting sqref="AL48">
    <cfRule type="expression" dxfId="49" priority="22">
      <formula>dms_CRCPlength_Num&lt;11</formula>
    </cfRule>
  </conditionalFormatting>
  <conditionalFormatting sqref="AL51">
    <cfRule type="expression" dxfId="48" priority="13">
      <formula>dms_PRCPlength_Num&lt;6</formula>
    </cfRule>
  </conditionalFormatting>
  <conditionalFormatting sqref="AL52">
    <cfRule type="expression" dxfId="47" priority="12">
      <formula>dms_PRCPlength_Num&lt;11</formula>
    </cfRule>
  </conditionalFormatting>
  <conditionalFormatting sqref="AL42:AS42">
    <cfRule type="expression" dxfId="46" priority="30" stopIfTrue="1">
      <formula>(INDEX(dms_Model_Span_List,MATCH(dms_Model,dms_Model_List))&gt;1)</formula>
    </cfRule>
  </conditionalFormatting>
  <conditionalFormatting sqref="AL54:AS54">
    <cfRule type="expression" dxfId="45" priority="31" stopIfTrue="1">
      <formula>(INDEX(dms_Model_Span_List,MATCH(dms_Model,dms_Model_List))=1)</formula>
    </cfRule>
  </conditionalFormatting>
  <conditionalFormatting sqref="AL68:BA68">
    <cfRule type="cellIs" dxfId="44" priority="29" operator="equal">
      <formula>"Confidential"</formula>
    </cfRule>
  </conditionalFormatting>
  <conditionalFormatting sqref="AU43">
    <cfRule type="expression" dxfId="43" priority="35">
      <formula>dms_FRCPlength_Num&lt;7</formula>
    </cfRule>
  </conditionalFormatting>
  <conditionalFormatting sqref="AU44">
    <cfRule type="expression" dxfId="42" priority="17">
      <formula>dms_FRCPlength_Num&lt;12</formula>
    </cfRule>
  </conditionalFormatting>
  <conditionalFormatting sqref="AU47">
    <cfRule type="expression" dxfId="41" priority="26">
      <formula>dms_CRCPlength_Num&lt;7</formula>
    </cfRule>
  </conditionalFormatting>
  <conditionalFormatting sqref="AU48">
    <cfRule type="expression" dxfId="40" priority="21">
      <formula>dms_CRCPlength_Num&lt;12</formula>
    </cfRule>
  </conditionalFormatting>
  <conditionalFormatting sqref="AU51">
    <cfRule type="expression" dxfId="39" priority="11">
      <formula>dms_PRCPlength_Num&lt;7</formula>
    </cfRule>
  </conditionalFormatting>
  <conditionalFormatting sqref="AU52">
    <cfRule type="expression" dxfId="38" priority="7">
      <formula>dms_PRCPlength_Num&lt;12</formula>
    </cfRule>
  </conditionalFormatting>
  <conditionalFormatting sqref="BD43">
    <cfRule type="expression" dxfId="37" priority="34">
      <formula>dms_FRCPlength_Num&lt;8</formula>
    </cfRule>
  </conditionalFormatting>
  <conditionalFormatting sqref="BD44">
    <cfRule type="expression" dxfId="36" priority="16">
      <formula>dms_FRCPlength_Num&lt;13</formula>
    </cfRule>
  </conditionalFormatting>
  <conditionalFormatting sqref="BD47">
    <cfRule type="expression" dxfId="35" priority="25">
      <formula>dms_CRCPlength_Num&lt;8</formula>
    </cfRule>
  </conditionalFormatting>
  <conditionalFormatting sqref="BD48">
    <cfRule type="expression" dxfId="34" priority="20">
      <formula>dms_CRCPlength_Num&lt;13</formula>
    </cfRule>
  </conditionalFormatting>
  <conditionalFormatting sqref="BD51">
    <cfRule type="expression" dxfId="33" priority="10">
      <formula>dms_PRCPlength_Num&lt;8</formula>
    </cfRule>
  </conditionalFormatting>
  <conditionalFormatting sqref="BD52">
    <cfRule type="expression" dxfId="32" priority="6">
      <formula>dms_PRCPlength_Num&lt;13</formula>
    </cfRule>
  </conditionalFormatting>
  <conditionalFormatting sqref="BM43">
    <cfRule type="expression" dxfId="31" priority="27">
      <formula>dms_FRCPlength_Num&lt;9</formula>
    </cfRule>
  </conditionalFormatting>
  <conditionalFormatting sqref="BM44">
    <cfRule type="expression" dxfId="30" priority="15">
      <formula>dms_FRCPlength_Num&lt;14</formula>
    </cfRule>
  </conditionalFormatting>
  <conditionalFormatting sqref="BM47">
    <cfRule type="expression" dxfId="29" priority="24">
      <formula>dms_CRCPlength_Num&lt;9</formula>
    </cfRule>
  </conditionalFormatting>
  <conditionalFormatting sqref="BM48">
    <cfRule type="expression" dxfId="28" priority="19">
      <formula>dms_CRCPlength_Num&lt;14</formula>
    </cfRule>
  </conditionalFormatting>
  <conditionalFormatting sqref="BM51">
    <cfRule type="expression" dxfId="27" priority="9">
      <formula>dms_PRCPlength_Num&lt;9</formula>
    </cfRule>
  </conditionalFormatting>
  <conditionalFormatting sqref="BM52">
    <cfRule type="expression" dxfId="26" priority="5">
      <formula>dms_PRCPlength_Num&lt;14</formula>
    </cfRule>
  </conditionalFormatting>
  <conditionalFormatting sqref="BV42">
    <cfRule type="expression" dxfId="25" priority="3">
      <formula>dms_FRCPlength_Num&lt;5</formula>
    </cfRule>
  </conditionalFormatting>
  <conditionalFormatting sqref="BV43">
    <cfRule type="expression" dxfId="24" priority="33">
      <formula>dms_FRCPlength_Num&lt;10</formula>
    </cfRule>
  </conditionalFormatting>
  <conditionalFormatting sqref="BV44">
    <cfRule type="expression" dxfId="23" priority="14">
      <formula>dms_FRCPlength_Num&lt;15</formula>
    </cfRule>
  </conditionalFormatting>
  <conditionalFormatting sqref="BV47">
    <cfRule type="expression" dxfId="22" priority="23">
      <formula>dms_CRCPlength_Num&lt;10</formula>
    </cfRule>
  </conditionalFormatting>
  <conditionalFormatting sqref="BV48">
    <cfRule type="expression" dxfId="21" priority="18">
      <formula>dms_CRCPlength_Num&lt;15</formula>
    </cfRule>
  </conditionalFormatting>
  <conditionalFormatting sqref="BV51">
    <cfRule type="expression" dxfId="20" priority="8">
      <formula>dms_PRCPlength_Num&lt;10</formula>
    </cfRule>
  </conditionalFormatting>
  <conditionalFormatting sqref="BV52">
    <cfRule type="expression" dxfId="19" priority="4">
      <formula>dms_PRCPlength_Num&lt;15</formula>
    </cfRule>
  </conditionalFormatting>
  <conditionalFormatting sqref="BV46:CC46">
    <cfRule type="expression" dxfId="18" priority="2">
      <formula>dms_CRCPlength_Num&lt;5</formula>
    </cfRule>
  </conditionalFormatting>
  <conditionalFormatting sqref="BV50:CC50">
    <cfRule type="expression" dxfId="17" priority="1">
      <formula>dms_PRCPlength_Num&lt;5</formula>
    </cfRule>
  </conditionalFormatting>
  <dataValidations count="6">
    <dataValidation type="list" allowBlank="1" showInputMessage="1" showErrorMessage="1" sqref="AL42:AS42 AL54:AS54 AL56:AS56" xr:uid="{D95E64C8-D749-4755-A3B6-C07417CF2408}">
      <formula1>INDIRECT(dms_RPT)</formula1>
    </dataValidation>
    <dataValidation allowBlank="1" showInputMessage="1" showErrorMessage="1" promptTitle="Submission Date" prompt="-- enter date file submitted to AER -- " sqref="AL74:BA74" xr:uid="{3B68FD21-5826-440F-8631-616F04CCB84D}"/>
    <dataValidation type="list" allowBlank="1" showInputMessage="1" showErrorMessage="1" sqref="AL68:BA68" xr:uid="{5F99CD78-3E5D-4FC1-B158-E7C2C99EC270}">
      <formula1>dms_Confid_status_List</formula1>
    </dataValidation>
    <dataValidation type="list" allowBlank="1" showInputMessage="1" showErrorMessage="1" sqref="AL66:BA66" xr:uid="{236216F0-1495-4749-ADFD-2A22CF6C602A}">
      <formula1>dms_DataQuality_List</formula1>
    </dataValidation>
    <dataValidation type="list" allowBlank="1" showInputMessage="1" showErrorMessage="1" sqref="AL64:BA64" xr:uid="{F6EF6F49-97B2-426F-BCBC-FB2439C35CC1}">
      <formula1>dms_SourceList</formula1>
    </dataValidation>
    <dataValidation type="list" operator="lessThanOrEqual" showInputMessage="1" showErrorMessage="1" prompt="Please use drop down to select correct business name. ABN will auto populate." sqref="AL16:AN16" xr:uid="{64566E7D-5095-4D9D-8582-B173BDBC23E1}">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6E725-F3FA-4070-922B-5372CA3FE500}">
  <sheetPr codeName="Sheet3">
    <tabColor theme="8" tint="-0.249977111117893"/>
    <pageSetUpPr fitToPage="1"/>
  </sheetPr>
  <dimension ref="A1:X44"/>
  <sheetViews>
    <sheetView showGridLines="0" zoomScale="75" zoomScaleNormal="75" workbookViewId="0">
      <selection activeCell="O28" sqref="O28"/>
    </sheetView>
  </sheetViews>
  <sheetFormatPr defaultColWidth="0" defaultRowHeight="15" zeroHeight="1" outlineLevelRow="1" x14ac:dyDescent="0.25"/>
  <cols>
    <col min="1" max="1" width="17" style="996" customWidth="1"/>
    <col min="2" max="2" width="78.28515625" bestFit="1" customWidth="1"/>
    <col min="3" max="22" width="18.7109375" customWidth="1"/>
    <col min="23" max="23" width="9.140625" customWidth="1"/>
    <col min="24" max="24" width="0" hidden="1" customWidth="1"/>
    <col min="25" max="16384" width="9.140625" hidden="1"/>
  </cols>
  <sheetData>
    <row r="1" spans="1:22" ht="30.2" customHeight="1" x14ac:dyDescent="0.25">
      <c r="B1" s="1194" t="s">
        <v>17</v>
      </c>
      <c r="C1" s="1032"/>
      <c r="D1" s="1032"/>
      <c r="E1" s="1032"/>
      <c r="F1" s="1032"/>
      <c r="G1" s="1032"/>
      <c r="H1" s="1032"/>
      <c r="I1" s="1032"/>
      <c r="J1" s="1032"/>
      <c r="K1" s="1032"/>
      <c r="L1" s="1032"/>
      <c r="M1" s="1032"/>
      <c r="N1" s="1032"/>
      <c r="O1" s="1032"/>
      <c r="P1" s="1032"/>
      <c r="Q1" s="1032"/>
      <c r="R1" s="1032"/>
      <c r="S1" s="1032"/>
      <c r="T1" s="1032"/>
      <c r="U1" s="1032"/>
      <c r="V1" s="1032"/>
    </row>
    <row r="2" spans="1:22" ht="30.2" customHeight="1" x14ac:dyDescent="0.25">
      <c r="B2" s="1033" t="str">
        <f>dms_TradingName</f>
        <v>Powerlink</v>
      </c>
      <c r="C2" s="1032"/>
      <c r="D2" s="1032"/>
      <c r="E2" s="1032"/>
      <c r="F2" s="1032"/>
      <c r="G2" s="1032"/>
      <c r="H2" s="1032"/>
      <c r="I2" s="1032"/>
      <c r="J2" s="1032"/>
      <c r="K2" s="1032"/>
      <c r="L2" s="1032"/>
      <c r="M2" s="1032"/>
      <c r="N2" s="1032"/>
      <c r="O2" s="1032"/>
      <c r="P2" s="1032"/>
      <c r="Q2" s="1032"/>
      <c r="R2" s="1032"/>
      <c r="S2" s="1032"/>
      <c r="T2" s="1032"/>
      <c r="U2" s="1032"/>
      <c r="V2" s="1032"/>
    </row>
    <row r="3" spans="1:22" ht="30.2" customHeight="1" x14ac:dyDescent="0.25">
      <c r="B3" s="1031" t="str">
        <f ca="1">CONCATENATE("REGULATORY PERIOD FROM ",FRCP_y1," TO ", FRCP_y5)</f>
        <v>REGULATORY PERIOD FROM 2027-28 TO 2031-32</v>
      </c>
      <c r="C3" s="1030"/>
      <c r="D3" s="1030"/>
      <c r="E3" s="1030"/>
      <c r="F3" s="1030"/>
      <c r="G3" s="1030"/>
      <c r="H3" s="1030"/>
      <c r="I3" s="1030"/>
      <c r="J3" s="1030"/>
      <c r="K3" s="1030"/>
      <c r="L3" s="1030"/>
      <c r="M3" s="1030"/>
      <c r="N3" s="1030"/>
      <c r="O3" s="1030"/>
      <c r="P3" s="1030"/>
      <c r="Q3" s="1030"/>
      <c r="R3" s="1030"/>
      <c r="S3" s="1030"/>
      <c r="T3" s="1030"/>
      <c r="U3" s="1030"/>
      <c r="V3" s="1030"/>
    </row>
    <row r="4" spans="1:22" ht="30.2" customHeight="1" x14ac:dyDescent="0.25">
      <c r="B4" s="1029" t="s">
        <v>96</v>
      </c>
      <c r="C4" s="1029"/>
      <c r="D4" s="1029"/>
      <c r="E4" s="1029"/>
      <c r="F4" s="1029"/>
      <c r="G4" s="1029"/>
      <c r="H4" s="1029"/>
      <c r="I4" s="1029"/>
      <c r="J4" s="1029"/>
      <c r="K4" s="1029"/>
      <c r="L4" s="1029"/>
      <c r="M4" s="1029"/>
      <c r="N4" s="1029"/>
      <c r="O4" s="1029"/>
      <c r="P4" s="1029"/>
      <c r="Q4" s="1029"/>
      <c r="R4" s="1029"/>
      <c r="S4" s="1029"/>
      <c r="T4" s="1029"/>
      <c r="U4" s="1029"/>
      <c r="V4" s="1029"/>
    </row>
    <row r="5" spans="1:22" x14ac:dyDescent="0.25">
      <c r="A5"/>
    </row>
    <row r="6" spans="1:22" x14ac:dyDescent="0.25">
      <c r="B6" s="13"/>
      <c r="C6" s="13"/>
      <c r="D6" s="13"/>
      <c r="E6" s="13"/>
      <c r="F6" s="13"/>
      <c r="G6" s="13"/>
      <c r="H6" s="13"/>
      <c r="I6" s="13"/>
      <c r="J6" s="13"/>
      <c r="K6" s="13"/>
      <c r="L6" s="13"/>
      <c r="M6" s="13"/>
      <c r="N6" s="13"/>
      <c r="O6" s="13"/>
      <c r="P6" s="13"/>
      <c r="Q6" s="13"/>
      <c r="R6" s="13"/>
      <c r="S6" s="13"/>
      <c r="T6" s="13"/>
      <c r="U6" s="13"/>
      <c r="V6" s="13"/>
    </row>
    <row r="7" spans="1:22" ht="19.5" thickBot="1" x14ac:dyDescent="0.3">
      <c r="A7" s="459"/>
      <c r="B7" s="1025" t="s">
        <v>97</v>
      </c>
      <c r="C7" s="1025"/>
      <c r="D7" s="1025"/>
      <c r="E7" s="1025"/>
      <c r="F7" s="1025"/>
      <c r="G7" s="1025"/>
      <c r="H7" s="1025"/>
      <c r="I7" s="1025"/>
      <c r="J7" s="1025"/>
      <c r="K7" s="1025"/>
      <c r="L7" s="1025"/>
      <c r="M7" s="1025"/>
      <c r="N7" s="1025"/>
      <c r="O7" s="1025"/>
      <c r="P7" s="1025"/>
      <c r="Q7" s="1025"/>
      <c r="R7" s="1025"/>
      <c r="S7" s="1025"/>
      <c r="T7" s="1025"/>
      <c r="U7" s="1025"/>
      <c r="V7" s="1025"/>
    </row>
    <row r="8" spans="1:22" ht="37.5" customHeight="1" outlineLevel="1" x14ac:dyDescent="0.25">
      <c r="C8" s="100" t="s">
        <v>98</v>
      </c>
      <c r="D8" s="1153"/>
      <c r="E8" s="1153"/>
      <c r="F8" s="1153"/>
      <c r="G8" s="1153"/>
      <c r="H8" s="1153"/>
      <c r="I8" s="1153"/>
      <c r="J8" s="1153"/>
      <c r="K8" s="1153"/>
      <c r="L8" s="1153"/>
      <c r="M8" s="1153"/>
      <c r="N8" s="1153"/>
      <c r="O8" s="1153"/>
      <c r="P8" s="1153"/>
      <c r="Q8" s="1153"/>
      <c r="R8" s="1153"/>
      <c r="S8" s="1154"/>
      <c r="T8" s="1198"/>
      <c r="U8" s="1198"/>
      <c r="V8" s="1198"/>
    </row>
    <row r="9" spans="1:22" ht="15.75" outlineLevel="1" thickBot="1" x14ac:dyDescent="0.3">
      <c r="C9" s="1096" t="str">
        <f ca="1">dms_y1</f>
        <v>2005-06</v>
      </c>
      <c r="D9" s="94" t="str">
        <f ca="1">dms_y2</f>
        <v>2006-07</v>
      </c>
      <c r="E9" s="94" t="str">
        <f ca="1">dms_y3</f>
        <v>2007-08</v>
      </c>
      <c r="F9" s="94" t="str">
        <f ca="1">dms_y4</f>
        <v>2008-09</v>
      </c>
      <c r="G9" s="94" t="str">
        <f ca="1">dms_y5</f>
        <v>2009-10</v>
      </c>
      <c r="H9" s="94" t="str">
        <f ca="1">dms_y6</f>
        <v>2010-11</v>
      </c>
      <c r="I9" s="94" t="str">
        <f ca="1">dms_y7</f>
        <v>2011-12</v>
      </c>
      <c r="J9" s="94" t="str">
        <f ca="1">dms_y8</f>
        <v>2012-13</v>
      </c>
      <c r="K9" s="94" t="str">
        <f ca="1">dms_y9</f>
        <v>2013-14</v>
      </c>
      <c r="L9" s="94" t="str">
        <f ca="1">dms_y10</f>
        <v>2014-15</v>
      </c>
      <c r="M9" s="94" t="str">
        <f ca="1">dms_y11</f>
        <v>2015-16</v>
      </c>
      <c r="N9" s="94" t="str">
        <f ca="1">dms_y12</f>
        <v>2016-17</v>
      </c>
      <c r="O9" s="94" t="str">
        <f ca="1">dms_y13</f>
        <v>2017-18</v>
      </c>
      <c r="P9" s="94" t="str">
        <f ca="1">dms_y14</f>
        <v>2018-19</v>
      </c>
      <c r="Q9" s="94" t="str">
        <f ca="1">dms_y15</f>
        <v>2019-20</v>
      </c>
      <c r="R9" s="94" t="str">
        <f ca="1">dms_y16</f>
        <v>2020-21</v>
      </c>
      <c r="S9" s="94" t="str">
        <f ca="1">dms_y17</f>
        <v>2021-22</v>
      </c>
      <c r="T9" s="94" t="str">
        <f ca="1">dms_y18</f>
        <v>2022-23</v>
      </c>
      <c r="U9" s="94" t="str">
        <f ca="1">dms_y19</f>
        <v>2023-24</v>
      </c>
      <c r="V9" s="94" t="s">
        <v>71</v>
      </c>
    </row>
    <row r="10" spans="1:22" outlineLevel="1" x14ac:dyDescent="0.25">
      <c r="A10" s="1019" t="s">
        <v>99</v>
      </c>
      <c r="B10" s="1021" t="s">
        <v>100</v>
      </c>
      <c r="C10" s="1147"/>
      <c r="D10" s="1099"/>
      <c r="E10" s="1099"/>
      <c r="F10" s="1099"/>
      <c r="G10" s="1148"/>
      <c r="H10" s="1147"/>
      <c r="I10" s="1099"/>
      <c r="J10" s="1099"/>
      <c r="K10" s="1099"/>
      <c r="L10" s="1148"/>
      <c r="M10" s="1147"/>
      <c r="N10" s="1099"/>
      <c r="O10" s="1149"/>
      <c r="P10" s="1099"/>
      <c r="Q10" s="1148"/>
      <c r="R10" s="1099"/>
      <c r="S10" s="1099"/>
      <c r="T10" s="1099"/>
      <c r="U10" s="1099"/>
      <c r="V10" s="1099"/>
    </row>
    <row r="11" spans="1:22" outlineLevel="1" x14ac:dyDescent="0.25">
      <c r="A11" s="1019" t="s">
        <v>101</v>
      </c>
      <c r="B11" s="1020" t="s">
        <v>102</v>
      </c>
      <c r="C11" s="1010"/>
      <c r="D11" s="113"/>
      <c r="E11" s="113"/>
      <c r="F11" s="113"/>
      <c r="G11" s="1011"/>
      <c r="H11" s="1010"/>
      <c r="I11" s="113"/>
      <c r="J11" s="113"/>
      <c r="K11" s="113"/>
      <c r="L11" s="1011"/>
      <c r="M11" s="1010"/>
      <c r="N11" s="113"/>
      <c r="O11" s="1109"/>
      <c r="P11" s="113"/>
      <c r="Q11" s="1011"/>
      <c r="R11" s="113"/>
      <c r="S11" s="113"/>
      <c r="T11" s="113"/>
      <c r="U11" s="113"/>
      <c r="V11" s="113"/>
    </row>
    <row r="12" spans="1:22" outlineLevel="1" x14ac:dyDescent="0.25">
      <c r="A12" s="1019" t="s">
        <v>103</v>
      </c>
      <c r="B12" s="1020" t="s">
        <v>104</v>
      </c>
      <c r="C12" s="1010"/>
      <c r="D12" s="113"/>
      <c r="E12" s="113"/>
      <c r="F12" s="113"/>
      <c r="G12" s="1011"/>
      <c r="H12" s="1010"/>
      <c r="I12" s="113"/>
      <c r="J12" s="113"/>
      <c r="K12" s="113"/>
      <c r="L12" s="1011"/>
      <c r="M12" s="1010"/>
      <c r="N12" s="113"/>
      <c r="O12" s="1109"/>
      <c r="P12" s="113"/>
      <c r="Q12" s="1011"/>
      <c r="R12" s="113"/>
      <c r="S12" s="113"/>
      <c r="T12" s="113"/>
      <c r="U12" s="113"/>
      <c r="V12" s="113"/>
    </row>
    <row r="13" spans="1:22" outlineLevel="1" x14ac:dyDescent="0.25">
      <c r="A13" s="1019" t="s">
        <v>105</v>
      </c>
      <c r="B13" s="1020" t="s">
        <v>106</v>
      </c>
      <c r="C13" s="1010"/>
      <c r="D13" s="113"/>
      <c r="E13" s="113"/>
      <c r="F13" s="113"/>
      <c r="G13" s="1011"/>
      <c r="H13" s="1010"/>
      <c r="I13" s="113"/>
      <c r="J13" s="113"/>
      <c r="K13" s="113"/>
      <c r="L13" s="1011"/>
      <c r="M13" s="1010"/>
      <c r="N13" s="113"/>
      <c r="O13" s="1109"/>
      <c r="P13" s="113"/>
      <c r="Q13" s="1011"/>
      <c r="R13" s="113"/>
      <c r="S13" s="113"/>
      <c r="T13" s="113"/>
      <c r="U13" s="113"/>
      <c r="V13" s="113"/>
    </row>
    <row r="14" spans="1:22" outlineLevel="1" x14ac:dyDescent="0.25">
      <c r="A14" s="1019" t="s">
        <v>107</v>
      </c>
      <c r="B14" s="1020" t="s">
        <v>108</v>
      </c>
      <c r="C14" s="1010"/>
      <c r="D14" s="113"/>
      <c r="E14" s="113"/>
      <c r="F14" s="113"/>
      <c r="G14" s="1011"/>
      <c r="H14" s="1010"/>
      <c r="I14" s="113"/>
      <c r="J14" s="113"/>
      <c r="K14" s="113"/>
      <c r="L14" s="1011"/>
      <c r="M14" s="1010"/>
      <c r="N14" s="113"/>
      <c r="O14" s="1109"/>
      <c r="P14" s="113"/>
      <c r="Q14" s="1011"/>
      <c r="R14" s="113"/>
      <c r="S14" s="113"/>
      <c r="T14" s="113"/>
      <c r="U14" s="113"/>
      <c r="V14" s="113"/>
    </row>
    <row r="15" spans="1:22" outlineLevel="1" x14ac:dyDescent="0.25">
      <c r="A15" s="1019" t="s">
        <v>109</v>
      </c>
      <c r="B15" s="1020" t="s">
        <v>110</v>
      </c>
      <c r="C15" s="1010"/>
      <c r="D15" s="113"/>
      <c r="E15" s="113"/>
      <c r="F15" s="113"/>
      <c r="G15" s="1011"/>
      <c r="H15" s="1010"/>
      <c r="I15" s="113"/>
      <c r="J15" s="113"/>
      <c r="K15" s="113"/>
      <c r="L15" s="1011"/>
      <c r="M15" s="1010"/>
      <c r="N15" s="113"/>
      <c r="O15" s="1109"/>
      <c r="P15" s="113"/>
      <c r="Q15" s="1011"/>
      <c r="R15" s="113"/>
      <c r="S15" s="113"/>
      <c r="T15" s="113"/>
      <c r="U15" s="113"/>
      <c r="V15" s="113"/>
    </row>
    <row r="16" spans="1:22" outlineLevel="1" x14ac:dyDescent="0.25">
      <c r="A16" s="1019" t="s">
        <v>111</v>
      </c>
      <c r="B16" s="1020" t="s">
        <v>112</v>
      </c>
      <c r="C16" s="1010"/>
      <c r="D16" s="113"/>
      <c r="E16" s="113"/>
      <c r="F16" s="113"/>
      <c r="G16" s="1011"/>
      <c r="H16" s="1010"/>
      <c r="I16" s="113"/>
      <c r="J16" s="113"/>
      <c r="K16" s="113"/>
      <c r="L16" s="1011"/>
      <c r="M16" s="1010"/>
      <c r="N16" s="113"/>
      <c r="O16" s="1109"/>
      <c r="P16" s="113"/>
      <c r="Q16" s="1011"/>
      <c r="R16" s="113"/>
      <c r="S16" s="113"/>
      <c r="T16" s="113"/>
      <c r="U16" s="113"/>
      <c r="V16" s="113"/>
    </row>
    <row r="17" spans="1:22" outlineLevel="1" x14ac:dyDescent="0.25">
      <c r="A17" s="1019" t="s">
        <v>113</v>
      </c>
      <c r="B17" s="1020" t="s">
        <v>114</v>
      </c>
      <c r="C17" s="1010"/>
      <c r="D17" s="113"/>
      <c r="E17" s="113"/>
      <c r="F17" s="113"/>
      <c r="G17" s="1011"/>
      <c r="H17" s="1010"/>
      <c r="I17" s="113"/>
      <c r="J17" s="113"/>
      <c r="K17" s="113"/>
      <c r="L17" s="1011"/>
      <c r="M17" s="1010"/>
      <c r="N17" s="113"/>
      <c r="O17" s="1109"/>
      <c r="P17" s="113"/>
      <c r="Q17" s="1011"/>
      <c r="R17" s="113"/>
      <c r="S17" s="113"/>
      <c r="T17" s="113"/>
      <c r="U17" s="113"/>
      <c r="V17" s="113"/>
    </row>
    <row r="18" spans="1:22" outlineLevel="1" x14ac:dyDescent="0.25">
      <c r="A18" s="1019" t="s">
        <v>115</v>
      </c>
      <c r="B18" s="1020" t="s">
        <v>116</v>
      </c>
      <c r="C18" s="1010"/>
      <c r="D18" s="113"/>
      <c r="E18" s="113"/>
      <c r="F18" s="113"/>
      <c r="G18" s="1011"/>
      <c r="H18" s="1010"/>
      <c r="I18" s="113"/>
      <c r="J18" s="113"/>
      <c r="K18" s="113"/>
      <c r="L18" s="1011"/>
      <c r="M18" s="1010"/>
      <c r="N18" s="113"/>
      <c r="O18" s="1109"/>
      <c r="P18" s="113"/>
      <c r="Q18" s="1011"/>
      <c r="R18" s="113"/>
      <c r="S18" s="113"/>
      <c r="T18" s="113"/>
      <c r="U18" s="113"/>
      <c r="V18" s="113"/>
    </row>
    <row r="19" spans="1:22" ht="15.75" outlineLevel="1" thickBot="1" x14ac:dyDescent="0.3">
      <c r="A19" s="1019" t="s">
        <v>117</v>
      </c>
      <c r="B19" s="1069" t="s">
        <v>118</v>
      </c>
      <c r="C19" s="1013"/>
      <c r="D19" s="116"/>
      <c r="E19" s="116"/>
      <c r="F19" s="116"/>
      <c r="G19" s="1014"/>
      <c r="H19" s="1013"/>
      <c r="I19" s="116"/>
      <c r="J19" s="116"/>
      <c r="K19" s="116"/>
      <c r="L19" s="1014"/>
      <c r="M19" s="1013"/>
      <c r="N19" s="116"/>
      <c r="O19" s="1113"/>
      <c r="P19" s="116"/>
      <c r="Q19" s="1014"/>
      <c r="R19" s="116"/>
      <c r="S19" s="116"/>
      <c r="T19" s="116"/>
      <c r="U19" s="116"/>
      <c r="V19" s="116"/>
    </row>
    <row r="20" spans="1:22" ht="15.75" outlineLevel="1" thickBot="1" x14ac:dyDescent="0.3">
      <c r="A20" s="1019" t="s">
        <v>119</v>
      </c>
      <c r="B20" s="1043" t="s">
        <v>120</v>
      </c>
      <c r="C20" s="1157">
        <f t="shared" ref="C20:O20" si="0">SUM(C10:C19)</f>
        <v>0</v>
      </c>
      <c r="D20" s="1157">
        <f t="shared" si="0"/>
        <v>0</v>
      </c>
      <c r="E20" s="1157">
        <f t="shared" si="0"/>
        <v>0</v>
      </c>
      <c r="F20" s="1157">
        <f t="shared" si="0"/>
        <v>0</v>
      </c>
      <c r="G20" s="1157">
        <f t="shared" si="0"/>
        <v>0</v>
      </c>
      <c r="H20" s="1157">
        <f t="shared" si="0"/>
        <v>0</v>
      </c>
      <c r="I20" s="1157">
        <f t="shared" si="0"/>
        <v>0</v>
      </c>
      <c r="J20" s="1157">
        <f t="shared" si="0"/>
        <v>0</v>
      </c>
      <c r="K20" s="1157">
        <f t="shared" si="0"/>
        <v>0</v>
      </c>
      <c r="L20" s="1157">
        <f t="shared" si="0"/>
        <v>0</v>
      </c>
      <c r="M20" s="1157">
        <f t="shared" si="0"/>
        <v>0</v>
      </c>
      <c r="N20" s="1157">
        <f t="shared" si="0"/>
        <v>0</v>
      </c>
      <c r="O20" s="1157">
        <f t="shared" si="0"/>
        <v>0</v>
      </c>
      <c r="P20" s="1157"/>
      <c r="Q20" s="1157">
        <f>SUM(Q10:Q19)</f>
        <v>0</v>
      </c>
      <c r="R20" s="1157"/>
      <c r="S20" s="1158">
        <f>SUM(S10:S19)</f>
        <v>0</v>
      </c>
      <c r="T20" s="1158">
        <f>SUM(T10:T19)</f>
        <v>0</v>
      </c>
      <c r="U20" s="1158">
        <f>SUM(U10:U19)</f>
        <v>0</v>
      </c>
      <c r="V20" s="1158">
        <f>SUM(V10:V19)</f>
        <v>0</v>
      </c>
    </row>
    <row r="21" spans="1:22" x14ac:dyDescent="0.25">
      <c r="A21" s="1019"/>
      <c r="B21" s="1027"/>
      <c r="C21" s="1026"/>
      <c r="D21" s="1026"/>
      <c r="E21" s="1026"/>
      <c r="F21" s="1026"/>
      <c r="G21" s="1026"/>
      <c r="H21" s="1026"/>
      <c r="I21" s="1026"/>
      <c r="J21" s="1026"/>
      <c r="K21" s="1026"/>
      <c r="L21" s="1026"/>
      <c r="M21" s="1026"/>
      <c r="N21" s="1026"/>
      <c r="O21" s="1026"/>
      <c r="P21" s="1026"/>
      <c r="Q21" s="1026"/>
      <c r="R21" s="1026"/>
      <c r="S21" s="1026"/>
      <c r="T21" s="1026"/>
      <c r="U21" s="1026"/>
      <c r="V21" s="1026"/>
    </row>
    <row r="22" spans="1:22" x14ac:dyDescent="0.25">
      <c r="A22" s="1019"/>
      <c r="B22" s="1027"/>
      <c r="C22" s="1026"/>
      <c r="D22" s="1026"/>
      <c r="E22" s="1026"/>
      <c r="F22" s="1026"/>
      <c r="G22" s="1026"/>
      <c r="H22" s="1026"/>
      <c r="I22" s="1026"/>
      <c r="J22" s="1026"/>
      <c r="K22" s="1026"/>
      <c r="L22" s="1026"/>
      <c r="M22" s="1026"/>
      <c r="N22" s="1026"/>
      <c r="O22" s="1026"/>
      <c r="P22" s="1026"/>
      <c r="Q22" s="1026"/>
      <c r="R22" s="1026"/>
      <c r="S22" s="1026"/>
      <c r="T22" s="1026"/>
      <c r="U22" s="1026"/>
      <c r="V22" s="1026"/>
    </row>
    <row r="23" spans="1:22" ht="18.75" x14ac:dyDescent="0.25">
      <c r="B23" s="1025" t="s">
        <v>121</v>
      </c>
      <c r="C23" s="1028"/>
      <c r="D23" s="1028"/>
      <c r="E23" s="1028"/>
      <c r="F23" s="1028"/>
      <c r="G23" s="1028"/>
      <c r="H23" s="1028"/>
      <c r="I23" s="1028"/>
      <c r="J23" s="1028"/>
      <c r="K23" s="1028"/>
      <c r="L23" s="1028"/>
      <c r="M23" s="1028"/>
      <c r="N23" s="1028"/>
      <c r="O23" s="1028"/>
      <c r="P23" s="1028"/>
      <c r="Q23" s="1028"/>
      <c r="R23" s="1028"/>
      <c r="S23" s="1028"/>
      <c r="T23" s="1028"/>
      <c r="U23" s="1028"/>
      <c r="V23" s="1028"/>
    </row>
    <row r="24" spans="1:22" s="1022" customFormat="1" ht="42" customHeight="1" outlineLevel="1" x14ac:dyDescent="0.25">
      <c r="A24" s="1024"/>
      <c r="B24" s="1023"/>
      <c r="C24" s="93" t="s">
        <v>98</v>
      </c>
      <c r="D24" s="93"/>
      <c r="E24" s="93"/>
      <c r="F24" s="93"/>
      <c r="G24" s="93"/>
      <c r="H24" s="93"/>
      <c r="I24" s="93"/>
      <c r="J24" s="93"/>
      <c r="K24" s="93"/>
      <c r="L24" s="93"/>
      <c r="M24" s="93"/>
      <c r="N24" s="93"/>
      <c r="O24" s="93"/>
      <c r="P24" s="93"/>
      <c r="Q24" s="93"/>
      <c r="R24" s="93"/>
      <c r="S24" s="93"/>
      <c r="T24" s="93"/>
      <c r="U24" s="93"/>
      <c r="V24" s="93"/>
    </row>
    <row r="25" spans="1:22" ht="15.75" outlineLevel="1" thickBot="1" x14ac:dyDescent="0.3">
      <c r="B25" s="399"/>
      <c r="C25" s="94" t="str">
        <f ca="1">dms_y1</f>
        <v>2005-06</v>
      </c>
      <c r="D25" s="94" t="str">
        <f ca="1">dms_y2</f>
        <v>2006-07</v>
      </c>
      <c r="E25" s="94" t="str">
        <f ca="1">dms_y3</f>
        <v>2007-08</v>
      </c>
      <c r="F25" s="94" t="str">
        <f ca="1">dms_y4</f>
        <v>2008-09</v>
      </c>
      <c r="G25" s="94" t="str">
        <f ca="1">dms_y5</f>
        <v>2009-10</v>
      </c>
      <c r="H25" s="94" t="str">
        <f ca="1">dms_y6</f>
        <v>2010-11</v>
      </c>
      <c r="I25" s="94" t="str">
        <f ca="1">dms_y7</f>
        <v>2011-12</v>
      </c>
      <c r="J25" s="94" t="str">
        <f ca="1">dms_y8</f>
        <v>2012-13</v>
      </c>
      <c r="K25" s="94" t="str">
        <f ca="1">dms_y9</f>
        <v>2013-14</v>
      </c>
      <c r="L25" s="94" t="str">
        <f ca="1">dms_y10</f>
        <v>2014-15</v>
      </c>
      <c r="M25" s="94" t="str">
        <f ca="1">dms_y11</f>
        <v>2015-16</v>
      </c>
      <c r="N25" s="94" t="str">
        <f ca="1">dms_y12</f>
        <v>2016-17</v>
      </c>
      <c r="O25" s="94" t="str">
        <f ca="1">dms_y13</f>
        <v>2017-18</v>
      </c>
      <c r="P25" s="94" t="str">
        <f ca="1">dms_y14</f>
        <v>2018-19</v>
      </c>
      <c r="Q25" s="94" t="str">
        <f ca="1">dms_y15</f>
        <v>2019-20</v>
      </c>
      <c r="R25" s="94" t="str">
        <f ca="1">dms_y16</f>
        <v>2020-21</v>
      </c>
      <c r="S25" s="94" t="str">
        <f ca="1">dms_y17</f>
        <v>2021-22</v>
      </c>
      <c r="T25" s="94" t="str">
        <f ca="1">dms_y18</f>
        <v>2022-23</v>
      </c>
      <c r="U25" s="94" t="str">
        <f ca="1">dms_y19</f>
        <v>2023-24</v>
      </c>
      <c r="V25" s="94" t="s">
        <v>71</v>
      </c>
    </row>
    <row r="26" spans="1:22" outlineLevel="1" x14ac:dyDescent="0.25">
      <c r="A26" s="1019" t="s">
        <v>122</v>
      </c>
      <c r="B26" s="1021" t="s">
        <v>123</v>
      </c>
      <c r="C26" s="1010"/>
      <c r="D26" s="113"/>
      <c r="E26" s="113"/>
      <c r="F26" s="113"/>
      <c r="G26" s="1011"/>
      <c r="H26" s="1010"/>
      <c r="I26" s="113"/>
      <c r="J26" s="113"/>
      <c r="K26" s="113"/>
      <c r="L26" s="1011"/>
      <c r="M26" s="1010"/>
      <c r="N26" s="113"/>
      <c r="O26" s="1109"/>
      <c r="P26" s="113"/>
      <c r="Q26" s="1011"/>
      <c r="R26" s="113"/>
      <c r="S26" s="113"/>
      <c r="T26" s="113"/>
      <c r="U26" s="113"/>
      <c r="V26" s="113"/>
    </row>
    <row r="27" spans="1:22" outlineLevel="1" x14ac:dyDescent="0.25">
      <c r="A27" s="1019" t="s">
        <v>124</v>
      </c>
      <c r="B27" s="1020" t="s">
        <v>125</v>
      </c>
      <c r="C27" s="1010"/>
      <c r="D27" s="113"/>
      <c r="E27" s="113"/>
      <c r="F27" s="113"/>
      <c r="G27" s="1011"/>
      <c r="H27" s="1010"/>
      <c r="I27" s="113"/>
      <c r="J27" s="113"/>
      <c r="K27" s="113"/>
      <c r="L27" s="1011"/>
      <c r="M27" s="1010"/>
      <c r="N27" s="113"/>
      <c r="O27" s="1109"/>
      <c r="P27" s="113"/>
      <c r="Q27" s="1011"/>
      <c r="R27" s="113"/>
      <c r="S27" s="113"/>
      <c r="T27" s="113"/>
      <c r="U27" s="113"/>
      <c r="V27" s="113"/>
    </row>
    <row r="28" spans="1:22" outlineLevel="1" x14ac:dyDescent="0.25">
      <c r="A28" s="1019" t="s">
        <v>126</v>
      </c>
      <c r="B28" s="1020" t="s">
        <v>127</v>
      </c>
      <c r="C28" s="1010"/>
      <c r="D28" s="113"/>
      <c r="E28" s="113"/>
      <c r="F28" s="113"/>
      <c r="G28" s="1011"/>
      <c r="H28" s="1010"/>
      <c r="I28" s="113"/>
      <c r="J28" s="113"/>
      <c r="K28" s="113"/>
      <c r="L28" s="1011"/>
      <c r="M28" s="1010"/>
      <c r="N28" s="113"/>
      <c r="O28" s="1109"/>
      <c r="P28" s="113"/>
      <c r="Q28" s="1011"/>
      <c r="R28" s="113"/>
      <c r="S28" s="113"/>
      <c r="T28" s="113"/>
      <c r="U28" s="113"/>
      <c r="V28" s="113"/>
    </row>
    <row r="29" spans="1:22" outlineLevel="1" x14ac:dyDescent="0.25">
      <c r="A29" s="1019" t="s">
        <v>128</v>
      </c>
      <c r="B29" s="1020" t="s">
        <v>129</v>
      </c>
      <c r="C29" s="1010"/>
      <c r="D29" s="113"/>
      <c r="E29" s="113"/>
      <c r="F29" s="113"/>
      <c r="G29" s="1011"/>
      <c r="H29" s="1010"/>
      <c r="I29" s="113"/>
      <c r="J29" s="113"/>
      <c r="K29" s="113"/>
      <c r="L29" s="1011"/>
      <c r="M29" s="1010"/>
      <c r="N29" s="113"/>
      <c r="O29" s="1109"/>
      <c r="P29" s="113"/>
      <c r="Q29" s="1011"/>
      <c r="R29" s="113"/>
      <c r="S29" s="113"/>
      <c r="T29" s="113"/>
      <c r="U29" s="113"/>
      <c r="V29" s="113"/>
    </row>
    <row r="30" spans="1:22" ht="15.75" outlineLevel="1" thickBot="1" x14ac:dyDescent="0.3">
      <c r="A30" s="1019" t="s">
        <v>130</v>
      </c>
      <c r="B30" s="1069" t="s">
        <v>131</v>
      </c>
      <c r="C30" s="1013"/>
      <c r="D30" s="116"/>
      <c r="E30" s="116"/>
      <c r="F30" s="116"/>
      <c r="G30" s="1014"/>
      <c r="H30" s="1013"/>
      <c r="I30" s="116"/>
      <c r="J30" s="116"/>
      <c r="K30" s="116"/>
      <c r="L30" s="1014"/>
      <c r="M30" s="1013"/>
      <c r="N30" s="116"/>
      <c r="O30" s="1113"/>
      <c r="P30" s="116"/>
      <c r="Q30" s="1014"/>
      <c r="R30" s="116"/>
      <c r="S30" s="116"/>
      <c r="T30" s="116"/>
      <c r="U30" s="116"/>
      <c r="V30" s="116"/>
    </row>
    <row r="31" spans="1:22" ht="15.75" outlineLevel="1" thickBot="1" x14ac:dyDescent="0.3">
      <c r="A31" s="1019" t="s">
        <v>132</v>
      </c>
      <c r="B31" s="1018" t="s">
        <v>133</v>
      </c>
      <c r="C31" s="1155">
        <f>SUM(C26:C30)</f>
        <v>0</v>
      </c>
      <c r="D31" s="1155">
        <f t="shared" ref="D31:J31" si="1">SUM(D26:D30)</f>
        <v>0</v>
      </c>
      <c r="E31" s="1155">
        <f t="shared" si="1"/>
        <v>0</v>
      </c>
      <c r="F31" s="1155">
        <f t="shared" si="1"/>
        <v>0</v>
      </c>
      <c r="G31" s="1155">
        <f t="shared" si="1"/>
        <v>0</v>
      </c>
      <c r="H31" s="1155">
        <f t="shared" si="1"/>
        <v>0</v>
      </c>
      <c r="I31" s="1155">
        <f t="shared" si="1"/>
        <v>0</v>
      </c>
      <c r="J31" s="1155">
        <f t="shared" si="1"/>
        <v>0</v>
      </c>
      <c r="K31" s="1155">
        <f t="shared" ref="K31" si="2">SUM(K26:K30)</f>
        <v>0</v>
      </c>
      <c r="L31" s="1155">
        <f t="shared" ref="L31" si="3">SUM(L26:L30)</f>
        <v>0</v>
      </c>
      <c r="M31" s="1155">
        <f t="shared" ref="M31" si="4">SUM(M26:M30)</f>
        <v>0</v>
      </c>
      <c r="N31" s="1155">
        <f t="shared" ref="N31" si="5">SUM(N26:N30)</f>
        <v>0</v>
      </c>
      <c r="O31" s="1155">
        <f t="shared" ref="O31" si="6">SUM(O26:O30)</f>
        <v>0</v>
      </c>
      <c r="P31" s="1155">
        <f t="shared" ref="P31" si="7">SUM(P26:P30)</f>
        <v>0</v>
      </c>
      <c r="Q31" s="1155">
        <f t="shared" ref="Q31" si="8">SUM(Q26:Q30)</f>
        <v>0</v>
      </c>
      <c r="R31" s="1155">
        <f t="shared" ref="R31" si="9">SUM(R26:R30)</f>
        <v>0</v>
      </c>
      <c r="S31" s="1155">
        <f t="shared" ref="S31:V31" si="10">SUM(S26:S30)</f>
        <v>0</v>
      </c>
      <c r="T31" s="1155">
        <f t="shared" si="10"/>
        <v>0</v>
      </c>
      <c r="U31" s="1155"/>
      <c r="V31" s="1155">
        <f t="shared" si="10"/>
        <v>0</v>
      </c>
    </row>
    <row r="32" spans="1:22" x14ac:dyDescent="0.25">
      <c r="A32" s="1019"/>
      <c r="B32" s="1027"/>
      <c r="C32" s="1026"/>
      <c r="D32" s="1026"/>
      <c r="E32" s="1026"/>
      <c r="F32" s="1026"/>
      <c r="G32" s="1026"/>
      <c r="H32" s="1026"/>
      <c r="I32" s="1026"/>
      <c r="J32" s="1026"/>
      <c r="K32" s="1026"/>
      <c r="L32" s="1026"/>
      <c r="M32" s="1026"/>
      <c r="N32" s="1026"/>
      <c r="O32" s="1026"/>
      <c r="P32" s="1026"/>
      <c r="Q32" s="1026"/>
      <c r="R32" s="1026"/>
      <c r="S32" s="1026"/>
      <c r="T32" s="1026"/>
      <c r="U32" s="1026"/>
      <c r="V32" s="1026"/>
    </row>
    <row r="33" spans="1:22" x14ac:dyDescent="0.25">
      <c r="B33" s="1027"/>
      <c r="C33" s="1026"/>
      <c r="D33" s="1026"/>
      <c r="E33" s="1026"/>
      <c r="F33" s="1026"/>
      <c r="G33" s="1026"/>
      <c r="H33" s="1026"/>
      <c r="I33" s="1026"/>
      <c r="J33" s="1026"/>
      <c r="K33" s="1026"/>
      <c r="L33" s="1026"/>
      <c r="M33" s="1026"/>
      <c r="N33" s="1026"/>
      <c r="O33" s="1026"/>
      <c r="P33" s="1026"/>
      <c r="Q33" s="1026"/>
      <c r="R33" s="1026"/>
      <c r="S33" s="1026"/>
      <c r="T33" s="1026"/>
      <c r="U33" s="1026"/>
      <c r="V33" s="1026"/>
    </row>
    <row r="34" spans="1:22" ht="19.5" thickBot="1" x14ac:dyDescent="0.3">
      <c r="B34" s="1025" t="s">
        <v>134</v>
      </c>
      <c r="C34" s="1025"/>
      <c r="D34" s="1025"/>
      <c r="E34" s="1025"/>
      <c r="F34" s="1025"/>
      <c r="G34" s="1025"/>
      <c r="H34" s="1025"/>
      <c r="I34" s="1025"/>
      <c r="J34" s="1025"/>
      <c r="K34" s="1025"/>
      <c r="L34" s="1025"/>
      <c r="M34" s="1025"/>
      <c r="N34" s="1025"/>
      <c r="O34" s="1025"/>
      <c r="P34" s="1025"/>
      <c r="Q34" s="1025"/>
      <c r="R34" s="1025"/>
      <c r="S34" s="1025"/>
      <c r="T34" s="1025"/>
      <c r="U34" s="1025"/>
      <c r="V34" s="1025"/>
    </row>
    <row r="35" spans="1:22" s="1022" customFormat="1" ht="35.25" customHeight="1" outlineLevel="1" x14ac:dyDescent="0.25">
      <c r="A35" s="1024"/>
      <c r="C35" s="100" t="s">
        <v>98</v>
      </c>
      <c r="D35" s="100"/>
      <c r="E35" s="100"/>
      <c r="F35" s="100"/>
      <c r="G35" s="100"/>
      <c r="H35" s="100"/>
      <c r="I35" s="100"/>
      <c r="J35" s="100"/>
      <c r="K35" s="100"/>
      <c r="L35" s="100"/>
      <c r="M35" s="100"/>
      <c r="N35" s="100"/>
      <c r="O35" s="100"/>
      <c r="P35" s="100"/>
      <c r="Q35" s="100"/>
      <c r="R35" s="100"/>
      <c r="S35" s="101"/>
      <c r="T35" s="101"/>
      <c r="U35" s="101"/>
      <c r="V35" s="101"/>
    </row>
    <row r="36" spans="1:22" ht="15.75" outlineLevel="1" thickBot="1" x14ac:dyDescent="0.3">
      <c r="C36" s="1096" t="str">
        <f ca="1">dms_y1</f>
        <v>2005-06</v>
      </c>
      <c r="D36" s="94" t="str">
        <f ca="1">dms_y2</f>
        <v>2006-07</v>
      </c>
      <c r="E36" s="94" t="str">
        <f ca="1">dms_y3</f>
        <v>2007-08</v>
      </c>
      <c r="F36" s="94" t="str">
        <f ca="1">dms_y4</f>
        <v>2008-09</v>
      </c>
      <c r="G36" s="94" t="str">
        <f ca="1">dms_y5</f>
        <v>2009-10</v>
      </c>
      <c r="H36" s="94" t="str">
        <f ca="1">dms_y6</f>
        <v>2010-11</v>
      </c>
      <c r="I36" s="94" t="str">
        <f ca="1">dms_y7</f>
        <v>2011-12</v>
      </c>
      <c r="J36" s="94" t="str">
        <f ca="1">dms_y8</f>
        <v>2012-13</v>
      </c>
      <c r="K36" s="94" t="str">
        <f ca="1">dms_y9</f>
        <v>2013-14</v>
      </c>
      <c r="L36" s="94" t="str">
        <f ca="1">dms_y10</f>
        <v>2014-15</v>
      </c>
      <c r="M36" s="94" t="str">
        <f ca="1">dms_y11</f>
        <v>2015-16</v>
      </c>
      <c r="N36" s="94" t="str">
        <f ca="1">dms_y12</f>
        <v>2016-17</v>
      </c>
      <c r="O36" s="94" t="str">
        <f ca="1">dms_y13</f>
        <v>2017-18</v>
      </c>
      <c r="P36" s="94" t="str">
        <f ca="1">dms_y14</f>
        <v>2018-19</v>
      </c>
      <c r="Q36" s="94" t="str">
        <f ca="1">dms_y15</f>
        <v>2019-20</v>
      </c>
      <c r="R36" s="94" t="str">
        <f ca="1">dms_y16</f>
        <v>2020-21</v>
      </c>
      <c r="S36" s="94" t="str">
        <f ca="1">dms_y17</f>
        <v>2021-22</v>
      </c>
      <c r="T36" s="94" t="str">
        <f ca="1">dms_y18</f>
        <v>2022-23</v>
      </c>
      <c r="U36" s="94" t="str">
        <f ca="1">dms_y19</f>
        <v>2023-24</v>
      </c>
      <c r="V36" s="94" t="s">
        <v>71</v>
      </c>
    </row>
    <row r="37" spans="1:22" outlineLevel="1" x14ac:dyDescent="0.25">
      <c r="A37" s="1019" t="s">
        <v>135</v>
      </c>
      <c r="B37" s="1021" t="s">
        <v>136</v>
      </c>
      <c r="C37" s="1159"/>
      <c r="D37" s="1151"/>
      <c r="E37" s="1151"/>
      <c r="F37" s="1151"/>
      <c r="G37" s="1152"/>
      <c r="H37" s="1150"/>
      <c r="I37" s="113"/>
      <c r="J37" s="113"/>
      <c r="K37" s="113"/>
      <c r="L37" s="1011"/>
      <c r="M37" s="1010"/>
      <c r="N37" s="113"/>
      <c r="O37" s="1109"/>
      <c r="P37" s="113"/>
      <c r="Q37" s="1011"/>
      <c r="R37" s="113"/>
      <c r="S37" s="113"/>
      <c r="T37" s="113"/>
      <c r="U37" s="113"/>
      <c r="V37" s="114"/>
    </row>
    <row r="38" spans="1:22" outlineLevel="1" x14ac:dyDescent="0.25">
      <c r="A38" s="1019" t="s">
        <v>137</v>
      </c>
      <c r="B38" s="1020" t="s">
        <v>138</v>
      </c>
      <c r="C38" s="1101"/>
      <c r="D38" s="113"/>
      <c r="E38" s="113"/>
      <c r="F38" s="113"/>
      <c r="G38" s="1109"/>
      <c r="H38" s="1010"/>
      <c r="I38" s="113"/>
      <c r="J38" s="113"/>
      <c r="K38" s="113"/>
      <c r="L38" s="1011"/>
      <c r="M38" s="1010"/>
      <c r="N38" s="113"/>
      <c r="O38" s="1109"/>
      <c r="P38" s="113"/>
      <c r="Q38" s="1011"/>
      <c r="R38" s="113"/>
      <c r="S38" s="113"/>
      <c r="T38" s="113"/>
      <c r="U38" s="113"/>
      <c r="V38" s="114"/>
    </row>
    <row r="39" spans="1:22" ht="15.75" outlineLevel="1" thickBot="1" x14ac:dyDescent="0.3">
      <c r="A39" s="1019" t="s">
        <v>139</v>
      </c>
      <c r="B39" s="1156" t="s">
        <v>140</v>
      </c>
      <c r="C39" s="1160"/>
      <c r="D39" s="116"/>
      <c r="E39" s="116"/>
      <c r="F39" s="116"/>
      <c r="G39" s="1113"/>
      <c r="H39" s="1013"/>
      <c r="I39" s="116"/>
      <c r="J39" s="116"/>
      <c r="K39" s="116"/>
      <c r="L39" s="1014"/>
      <c r="M39" s="1013"/>
      <c r="N39" s="116"/>
      <c r="O39" s="1113"/>
      <c r="P39" s="116"/>
      <c r="Q39" s="1014"/>
      <c r="R39" s="116"/>
      <c r="S39" s="116"/>
      <c r="T39" s="116"/>
      <c r="U39" s="116"/>
      <c r="V39" s="117"/>
    </row>
    <row r="40" spans="1:22" ht="15.75" outlineLevel="1" thickBot="1" x14ac:dyDescent="0.3">
      <c r="A40" s="1019" t="s">
        <v>141</v>
      </c>
      <c r="B40" s="1043" t="s">
        <v>142</v>
      </c>
      <c r="C40" s="1157">
        <f t="shared" ref="C40" si="11">SUM(C37:C39)</f>
        <v>0</v>
      </c>
      <c r="D40" s="1157">
        <f t="shared" ref="D40" si="12">SUM(D37:D39)</f>
        <v>0</v>
      </c>
      <c r="E40" s="1157">
        <f t="shared" ref="E40" si="13">SUM(E37:E39)</f>
        <v>0</v>
      </c>
      <c r="F40" s="1157">
        <f t="shared" ref="F40" si="14">SUM(F37:F39)</f>
        <v>0</v>
      </c>
      <c r="G40" s="1157">
        <f t="shared" ref="G40" si="15">SUM(G37:G39)</f>
        <v>0</v>
      </c>
      <c r="H40" s="1157">
        <f t="shared" ref="H40" si="16">SUM(H37:H39)</f>
        <v>0</v>
      </c>
      <c r="I40" s="1157">
        <f t="shared" ref="I40" si="17">SUM(I37:I39)</f>
        <v>0</v>
      </c>
      <c r="J40" s="1157">
        <f t="shared" ref="J40" si="18">SUM(J37:J39)</f>
        <v>0</v>
      </c>
      <c r="K40" s="1157">
        <f t="shared" ref="K40" si="19">SUM(K37:K39)</f>
        <v>0</v>
      </c>
      <c r="L40" s="1157">
        <f t="shared" ref="L40" si="20">SUM(L37:L39)</f>
        <v>0</v>
      </c>
      <c r="M40" s="1157">
        <f t="shared" ref="M40" si="21">SUM(M37:M39)</f>
        <v>0</v>
      </c>
      <c r="N40" s="1157">
        <f t="shared" ref="N40" si="22">SUM(N37:N39)</f>
        <v>0</v>
      </c>
      <c r="O40" s="1157">
        <f t="shared" ref="O40" si="23">SUM(O37:O39)</f>
        <v>0</v>
      </c>
      <c r="P40" s="1157">
        <f t="shared" ref="P40" si="24">SUM(P37:P39)</f>
        <v>0</v>
      </c>
      <c r="Q40" s="1157">
        <f t="shared" ref="Q40" si="25">SUM(Q37:Q39)</f>
        <v>0</v>
      </c>
      <c r="R40" s="1157">
        <f t="shared" ref="R40" si="26">SUM(R37:R39)</f>
        <v>0</v>
      </c>
      <c r="S40" s="1158">
        <f t="shared" ref="S40:V40" si="27">SUM(S37:S39)</f>
        <v>0</v>
      </c>
      <c r="T40" s="1158">
        <f t="shared" si="27"/>
        <v>0</v>
      </c>
      <c r="U40" s="1158"/>
      <c r="V40" s="1158">
        <f t="shared" si="27"/>
        <v>0</v>
      </c>
    </row>
    <row r="41" spans="1:22" x14ac:dyDescent="0.25"/>
    <row r="42" spans="1:22" x14ac:dyDescent="0.25"/>
    <row r="43" spans="1:22" x14ac:dyDescent="0.25"/>
    <row r="44" spans="1:22" x14ac:dyDescent="0.25"/>
  </sheetData>
  <sheetProtection formatCells="0"/>
  <pageMargins left="0.7" right="0.7" top="0.75" bottom="0.75" header="0.3" footer="0.3"/>
  <pageSetup paperSize="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2CF54-2C19-4216-8DBA-80930386F2A2}">
  <sheetPr codeName="Sheet38">
    <tabColor theme="8" tint="-0.249977111117893"/>
    <pageSetUpPr fitToPage="1"/>
  </sheetPr>
  <dimension ref="A1:AI202"/>
  <sheetViews>
    <sheetView showGridLines="0" zoomScale="75" zoomScaleNormal="75" workbookViewId="0">
      <selection activeCell="B54" sqref="B54"/>
    </sheetView>
  </sheetViews>
  <sheetFormatPr defaultColWidth="0" defaultRowHeight="15" zeroHeight="1" outlineLevelRow="1" x14ac:dyDescent="0.25"/>
  <cols>
    <col min="1" max="1" width="19.28515625" style="1034" customWidth="1"/>
    <col min="2" max="2" width="78.28515625" customWidth="1"/>
    <col min="3" max="22" width="18.7109375" customWidth="1"/>
    <col min="23" max="24" width="9.140625" customWidth="1"/>
    <col min="25" max="35" width="0" hidden="1" customWidth="1"/>
    <col min="36" max="16384" width="9.140625" hidden="1"/>
  </cols>
  <sheetData>
    <row r="1" spans="1:35" ht="30.2" customHeight="1" x14ac:dyDescent="0.25">
      <c r="B1" s="1194" t="s">
        <v>17</v>
      </c>
      <c r="C1" s="1032"/>
      <c r="D1" s="1032"/>
      <c r="E1" s="1032"/>
      <c r="F1" s="1032"/>
      <c r="G1" s="1032"/>
      <c r="H1" s="1032"/>
      <c r="I1" s="1032"/>
      <c r="J1" s="1032"/>
      <c r="K1" s="1032"/>
      <c r="L1" s="1032"/>
      <c r="M1" s="1032"/>
      <c r="N1" s="1032"/>
      <c r="O1" s="1032"/>
      <c r="P1" s="1032"/>
      <c r="Q1" s="1032"/>
      <c r="R1" s="1032"/>
      <c r="S1" s="1032"/>
      <c r="T1" s="1032"/>
      <c r="U1" s="1032"/>
      <c r="V1" s="1032"/>
    </row>
    <row r="2" spans="1:35" ht="30.2" customHeight="1" x14ac:dyDescent="0.25">
      <c r="B2" s="1033" t="str">
        <f>dms_TradingName</f>
        <v>Powerlink</v>
      </c>
      <c r="C2" s="1032"/>
      <c r="D2" s="1032"/>
      <c r="E2" s="1032"/>
      <c r="F2" s="1032"/>
      <c r="G2" s="1032"/>
      <c r="H2" s="1032"/>
      <c r="I2" s="1032"/>
      <c r="J2" s="1032"/>
      <c r="K2" s="1032"/>
      <c r="L2" s="1032"/>
      <c r="M2" s="1032"/>
      <c r="N2" s="1032"/>
      <c r="O2" s="1032"/>
      <c r="P2" s="1032"/>
      <c r="Q2" s="1032"/>
      <c r="R2" s="1032"/>
      <c r="S2" s="1032"/>
      <c r="T2" s="1032"/>
      <c r="U2" s="1032"/>
      <c r="V2" s="1032"/>
    </row>
    <row r="3" spans="1:35" ht="30.2" customHeight="1" x14ac:dyDescent="0.25">
      <c r="B3" s="1031" t="str">
        <f ca="1">CONCATENATE("REGULATORY PERIOD FROM ",FRCP_y1," TO ", FRCP_y5)</f>
        <v>REGULATORY PERIOD FROM 2027-28 TO 2031-32</v>
      </c>
      <c r="C3" s="1052"/>
      <c r="D3" s="1052"/>
      <c r="E3" s="1052"/>
      <c r="F3" s="1052"/>
      <c r="G3" s="1052"/>
      <c r="H3" s="1052"/>
      <c r="I3" s="1052"/>
      <c r="J3" s="1052"/>
      <c r="K3" s="1052"/>
      <c r="L3" s="1052"/>
      <c r="M3" s="1052"/>
      <c r="N3" s="1052"/>
      <c r="O3" s="1052"/>
      <c r="P3" s="1052"/>
      <c r="Q3" s="1052"/>
      <c r="R3" s="1052"/>
      <c r="S3" s="1052"/>
      <c r="T3" s="1052"/>
      <c r="U3" s="1052"/>
      <c r="V3" s="1052"/>
    </row>
    <row r="4" spans="1:35" ht="30.2" customHeight="1" x14ac:dyDescent="0.25">
      <c r="B4" s="1029" t="s">
        <v>143</v>
      </c>
      <c r="C4" s="1029"/>
      <c r="D4" s="1029"/>
      <c r="E4" s="1029"/>
      <c r="F4" s="1029"/>
      <c r="G4" s="1029"/>
      <c r="H4" s="1029"/>
      <c r="I4" s="1029"/>
      <c r="J4" s="1029"/>
      <c r="K4" s="1029"/>
      <c r="L4" s="1029"/>
      <c r="M4" s="1029"/>
      <c r="N4" s="1029"/>
      <c r="O4" s="1029"/>
      <c r="P4" s="1029"/>
      <c r="Q4" s="1029"/>
      <c r="R4" s="1029"/>
      <c r="S4" s="1029"/>
      <c r="T4" s="1029"/>
      <c r="U4" s="1029"/>
      <c r="V4" s="1029"/>
    </row>
    <row r="5" spans="1:35" x14ac:dyDescent="0.25">
      <c r="A5" s="1051"/>
      <c r="B5" s="992"/>
      <c r="C5" s="992"/>
      <c r="D5" s="992"/>
      <c r="E5" s="992"/>
      <c r="F5" s="992"/>
      <c r="G5" s="992"/>
      <c r="H5" s="992"/>
      <c r="I5" s="992"/>
      <c r="J5" s="992"/>
      <c r="K5" s="992"/>
      <c r="L5" s="992"/>
      <c r="M5" s="992"/>
      <c r="N5" s="992"/>
      <c r="O5" s="992"/>
      <c r="P5" s="992"/>
      <c r="Q5" s="992"/>
      <c r="R5" s="992"/>
      <c r="S5" s="992"/>
      <c r="T5" s="992"/>
      <c r="U5" s="992"/>
      <c r="V5" s="992"/>
    </row>
    <row r="6" spans="1:35" s="13" customFormat="1" ht="18" customHeight="1" x14ac:dyDescent="0.25">
      <c r="A6" s="1034"/>
      <c r="B6" s="1050" t="s">
        <v>144</v>
      </c>
      <c r="C6"/>
      <c r="D6"/>
      <c r="E6"/>
      <c r="F6"/>
      <c r="G6"/>
      <c r="H6"/>
      <c r="I6"/>
      <c r="J6"/>
      <c r="K6"/>
      <c r="L6"/>
      <c r="M6"/>
      <c r="N6"/>
      <c r="O6"/>
      <c r="P6"/>
      <c r="Q6"/>
      <c r="R6"/>
      <c r="S6"/>
      <c r="T6"/>
      <c r="U6"/>
      <c r="V6"/>
      <c r="W6"/>
      <c r="X6"/>
      <c r="Y6"/>
      <c r="Z6"/>
      <c r="AA6"/>
      <c r="AB6"/>
      <c r="AC6"/>
      <c r="AD6"/>
      <c r="AE6"/>
      <c r="AF6"/>
      <c r="AG6"/>
      <c r="AH6"/>
      <c r="AI6"/>
    </row>
    <row r="7" spans="1:35" s="13" customFormat="1" ht="42.75" customHeight="1" x14ac:dyDescent="0.25">
      <c r="A7" s="1034"/>
      <c r="B7" s="1264" t="str">
        <f>CONCATENATE("Please list current opex categories in table 3.2.1 and provide opex data as required.","  Where opex categories have changed at any time during the ",CRY, " to ",dms_MultiYear_FinalYear_Result," regulatory period, list previous opex categories in the 'Historical' sub-table and provide opex data as required.")</f>
        <v>Please list current opex categories in table 3.2.1 and provide opex data as required.  Where opex categories have changed at any time during the 2005-06 to 0 regulatory period, list previous opex categories in the 'Historical' sub-table and provide opex data as required.</v>
      </c>
      <c r="C7" s="1265"/>
      <c r="D7"/>
      <c r="E7"/>
      <c r="F7"/>
      <c r="G7"/>
      <c r="H7"/>
      <c r="I7"/>
      <c r="J7"/>
      <c r="K7"/>
      <c r="L7"/>
      <c r="M7"/>
      <c r="N7"/>
      <c r="O7"/>
      <c r="P7"/>
      <c r="Q7"/>
      <c r="R7"/>
      <c r="S7"/>
      <c r="T7"/>
      <c r="U7"/>
      <c r="V7"/>
      <c r="W7"/>
      <c r="X7"/>
      <c r="Y7"/>
      <c r="Z7"/>
      <c r="AA7"/>
      <c r="AB7"/>
      <c r="AC7"/>
      <c r="AD7"/>
      <c r="AE7"/>
      <c r="AF7"/>
      <c r="AG7"/>
      <c r="AH7"/>
      <c r="AI7"/>
    </row>
    <row r="8" spans="1:35" x14ac:dyDescent="0.25">
      <c r="C8" s="13"/>
      <c r="D8" s="13"/>
      <c r="E8" s="13"/>
      <c r="F8" s="13"/>
      <c r="G8" s="13"/>
      <c r="H8" s="13"/>
      <c r="I8" s="13"/>
      <c r="J8" s="13"/>
      <c r="K8" s="13"/>
      <c r="L8" s="13"/>
      <c r="M8" s="13"/>
      <c r="N8" s="13"/>
      <c r="O8" s="13"/>
      <c r="P8" s="13"/>
      <c r="Q8" s="13"/>
      <c r="R8" s="13"/>
      <c r="S8" s="13"/>
      <c r="T8" s="13"/>
      <c r="U8" s="13"/>
      <c r="V8" s="13"/>
    </row>
    <row r="9" spans="1:35" s="1048" customFormat="1" ht="15" customHeight="1" x14ac:dyDescent="0.25">
      <c r="A9" s="990"/>
      <c r="B9" s="1049"/>
      <c r="C9" s="1049"/>
      <c r="D9" s="1049"/>
      <c r="E9" s="1049"/>
      <c r="F9" s="1049"/>
      <c r="G9" s="1049"/>
      <c r="H9" s="1049"/>
      <c r="I9" s="1049"/>
      <c r="J9" s="1049"/>
      <c r="K9" s="1049"/>
      <c r="L9" s="1049"/>
      <c r="M9" s="1049"/>
      <c r="N9" s="1049"/>
      <c r="O9" s="1049"/>
      <c r="P9" s="1049"/>
      <c r="Q9" s="1049"/>
      <c r="R9" s="1049"/>
      <c r="S9" s="1049"/>
      <c r="T9" s="1049"/>
      <c r="U9" s="1049"/>
      <c r="V9" s="1049"/>
      <c r="W9"/>
      <c r="X9"/>
      <c r="Y9"/>
      <c r="Z9"/>
      <c r="AA9"/>
      <c r="AB9"/>
      <c r="AC9"/>
      <c r="AD9"/>
      <c r="AE9"/>
      <c r="AF9"/>
      <c r="AG9"/>
      <c r="AH9"/>
      <c r="AI9"/>
    </row>
    <row r="10" spans="1:35" ht="33" customHeight="1" thickBot="1" x14ac:dyDescent="0.3">
      <c r="A10" s="1036"/>
      <c r="B10" s="1028" t="s">
        <v>145</v>
      </c>
      <c r="C10" s="1028"/>
      <c r="D10" s="1028"/>
      <c r="E10" s="1028"/>
      <c r="F10" s="1028"/>
      <c r="G10" s="1028"/>
      <c r="H10" s="1028"/>
      <c r="I10" s="1028"/>
      <c r="J10" s="1028"/>
      <c r="K10" s="1028"/>
      <c r="L10" s="1028"/>
      <c r="M10" s="1028"/>
      <c r="N10" s="1028"/>
      <c r="O10" s="1028"/>
      <c r="P10" s="1028"/>
      <c r="Q10" s="1028"/>
      <c r="R10" s="1028"/>
      <c r="S10" s="1028"/>
      <c r="T10" s="1028"/>
      <c r="U10" s="1028"/>
      <c r="V10" s="1028"/>
    </row>
    <row r="11" spans="1:35" s="13" customFormat="1" ht="27.2" customHeight="1" thickBot="1" x14ac:dyDescent="0.3">
      <c r="A11" s="1036"/>
      <c r="B11" s="1047" t="s">
        <v>146</v>
      </c>
      <c r="C11" s="1046"/>
      <c r="D11" s="1046"/>
      <c r="E11" s="1046"/>
      <c r="F11" s="1046"/>
      <c r="G11" s="1046"/>
      <c r="H11" s="1046"/>
      <c r="I11" s="1046"/>
      <c r="J11" s="1046"/>
      <c r="K11" s="1046"/>
      <c r="L11" s="1046"/>
      <c r="M11" s="1046"/>
      <c r="N11" s="1046"/>
      <c r="O11" s="1046"/>
      <c r="P11" s="1046"/>
      <c r="Q11" s="1046"/>
      <c r="R11" s="1046"/>
      <c r="S11" s="1045"/>
      <c r="T11" s="1200"/>
      <c r="U11" s="1200"/>
      <c r="V11" s="1200"/>
      <c r="W11"/>
      <c r="X11"/>
      <c r="Y11"/>
      <c r="Z11"/>
      <c r="AA11"/>
      <c r="AB11"/>
      <c r="AC11"/>
      <c r="AD11"/>
      <c r="AE11"/>
      <c r="AF11"/>
      <c r="AG11"/>
      <c r="AH11"/>
      <c r="AI11"/>
    </row>
    <row r="12" spans="1:35" ht="41.25" customHeight="1" outlineLevel="1" x14ac:dyDescent="0.25">
      <c r="A12" s="1036"/>
      <c r="B12" s="13"/>
      <c r="C12" s="100" t="s">
        <v>147</v>
      </c>
      <c r="D12" s="100"/>
      <c r="E12" s="100"/>
      <c r="F12" s="100"/>
      <c r="G12" s="100"/>
      <c r="H12" s="100"/>
      <c r="I12" s="100"/>
      <c r="J12" s="100"/>
      <c r="K12" s="100"/>
      <c r="L12" s="100"/>
      <c r="M12" s="100"/>
      <c r="N12" s="100"/>
      <c r="O12" s="100"/>
      <c r="P12" s="100"/>
      <c r="Q12" s="100"/>
      <c r="R12" s="1097"/>
      <c r="S12" s="101"/>
      <c r="T12" s="1199"/>
      <c r="U12" s="1199"/>
      <c r="V12" s="1199"/>
    </row>
    <row r="13" spans="1:35" ht="15.75" outlineLevel="1" thickBot="1" x14ac:dyDescent="0.3">
      <c r="A13" s="1036"/>
      <c r="B13" s="1044"/>
      <c r="C13" s="1096" t="str">
        <f ca="1">dms_y1</f>
        <v>2005-06</v>
      </c>
      <c r="D13" s="94" t="str">
        <f ca="1">dms_y2</f>
        <v>2006-07</v>
      </c>
      <c r="E13" s="94" t="str">
        <f ca="1">dms_y3</f>
        <v>2007-08</v>
      </c>
      <c r="F13" s="94" t="str">
        <f ca="1">dms_y4</f>
        <v>2008-09</v>
      </c>
      <c r="G13" s="94" t="str">
        <f ca="1">dms_y5</f>
        <v>2009-10</v>
      </c>
      <c r="H13" s="94" t="str">
        <f ca="1">dms_y6</f>
        <v>2010-11</v>
      </c>
      <c r="I13" s="94" t="str">
        <f ca="1">dms_y7</f>
        <v>2011-12</v>
      </c>
      <c r="J13" s="94" t="str">
        <f ca="1">dms_y8</f>
        <v>2012-13</v>
      </c>
      <c r="K13" s="94" t="str">
        <f ca="1">dms_y9</f>
        <v>2013-14</v>
      </c>
      <c r="L13" s="94" t="str">
        <f ca="1">dms_y10</f>
        <v>2014-15</v>
      </c>
      <c r="M13" s="94" t="str">
        <f ca="1">dms_y11</f>
        <v>2015-16</v>
      </c>
      <c r="N13" s="94" t="str">
        <f ca="1">dms_y12</f>
        <v>2016-17</v>
      </c>
      <c r="O13" s="94" t="str">
        <f ca="1">dms_y13</f>
        <v>2017-18</v>
      </c>
      <c r="P13" s="94" t="str">
        <f ca="1">dms_y14</f>
        <v>2018-19</v>
      </c>
      <c r="Q13" s="94" t="str">
        <f ca="1">dms_y15</f>
        <v>2019-20</v>
      </c>
      <c r="R13" s="94" t="str">
        <f ca="1">dms_y16</f>
        <v>2020-21</v>
      </c>
      <c r="S13" s="94" t="str">
        <f ca="1">dms_y17</f>
        <v>2021-22</v>
      </c>
      <c r="T13" s="94" t="str">
        <f ca="1">dms_y18</f>
        <v>2022-23</v>
      </c>
      <c r="U13" s="94" t="str">
        <f ca="1">dms_y19</f>
        <v>2023-24</v>
      </c>
      <c r="V13" s="94" t="s">
        <v>71</v>
      </c>
    </row>
    <row r="14" spans="1:35" s="13" customFormat="1" outlineLevel="1" x14ac:dyDescent="0.25">
      <c r="A14" s="993" t="s">
        <v>148</v>
      </c>
      <c r="B14" s="1171"/>
      <c r="C14" s="1161"/>
      <c r="D14" s="110"/>
      <c r="E14" s="110"/>
      <c r="F14" s="110"/>
      <c r="G14" s="1108"/>
      <c r="H14" s="1008"/>
      <c r="I14" s="110"/>
      <c r="J14" s="110"/>
      <c r="K14" s="110"/>
      <c r="L14" s="110"/>
      <c r="M14" s="110"/>
      <c r="N14" s="110"/>
      <c r="O14" s="110"/>
      <c r="P14" s="1009"/>
      <c r="Q14" s="1161"/>
      <c r="R14" s="1009"/>
      <c r="S14" s="111"/>
      <c r="T14" s="111"/>
      <c r="U14" s="111"/>
      <c r="V14" s="111"/>
      <c r="W14"/>
      <c r="X14"/>
      <c r="Y14"/>
      <c r="Z14"/>
      <c r="AA14"/>
      <c r="AB14"/>
      <c r="AC14"/>
      <c r="AD14"/>
      <c r="AE14"/>
      <c r="AF14"/>
      <c r="AG14"/>
      <c r="AH14"/>
      <c r="AI14"/>
    </row>
    <row r="15" spans="1:35" s="13" customFormat="1" outlineLevel="1" x14ac:dyDescent="0.25">
      <c r="A15" s="993" t="s">
        <v>149</v>
      </c>
      <c r="B15" s="1172"/>
      <c r="C15" s="1101"/>
      <c r="D15" s="113"/>
      <c r="E15" s="113"/>
      <c r="F15" s="113"/>
      <c r="G15" s="1109"/>
      <c r="H15" s="1010"/>
      <c r="I15" s="113"/>
      <c r="J15" s="113"/>
      <c r="K15" s="113"/>
      <c r="L15" s="113"/>
      <c r="M15" s="113"/>
      <c r="N15" s="113"/>
      <c r="O15" s="113"/>
      <c r="P15" s="1012"/>
      <c r="Q15" s="1101"/>
      <c r="R15" s="1012"/>
      <c r="S15" s="114"/>
      <c r="T15" s="114"/>
      <c r="U15" s="114"/>
      <c r="V15" s="114"/>
      <c r="W15"/>
      <c r="X15"/>
      <c r="Y15"/>
      <c r="Z15"/>
      <c r="AA15"/>
      <c r="AB15"/>
      <c r="AC15"/>
      <c r="AD15"/>
      <c r="AE15"/>
      <c r="AF15"/>
      <c r="AG15"/>
      <c r="AH15"/>
      <c r="AI15"/>
    </row>
    <row r="16" spans="1:35" s="13" customFormat="1" outlineLevel="1" x14ac:dyDescent="0.25">
      <c r="A16" s="993" t="s">
        <v>150</v>
      </c>
      <c r="B16" s="1172"/>
      <c r="C16" s="1101"/>
      <c r="D16" s="113"/>
      <c r="E16" s="113"/>
      <c r="F16" s="113"/>
      <c r="G16" s="1109"/>
      <c r="H16" s="1010"/>
      <c r="I16" s="113"/>
      <c r="J16" s="113"/>
      <c r="K16" s="113"/>
      <c r="L16" s="113"/>
      <c r="M16" s="113"/>
      <c r="N16" s="113"/>
      <c r="O16" s="113"/>
      <c r="P16" s="1012"/>
      <c r="Q16" s="1101"/>
      <c r="R16" s="1012"/>
      <c r="S16" s="114"/>
      <c r="T16" s="114"/>
      <c r="U16" s="114"/>
      <c r="V16" s="114"/>
      <c r="W16"/>
      <c r="X16"/>
      <c r="Y16"/>
      <c r="Z16"/>
      <c r="AA16"/>
      <c r="AB16"/>
      <c r="AC16"/>
      <c r="AD16"/>
      <c r="AE16"/>
      <c r="AF16"/>
      <c r="AG16"/>
      <c r="AH16"/>
      <c r="AI16"/>
    </row>
    <row r="17" spans="1:35" s="13" customFormat="1" outlineLevel="1" x14ac:dyDescent="0.25">
      <c r="A17" s="993" t="s">
        <v>151</v>
      </c>
      <c r="B17" s="1172"/>
      <c r="C17" s="1101"/>
      <c r="D17" s="113"/>
      <c r="E17" s="113"/>
      <c r="F17" s="113"/>
      <c r="G17" s="1109"/>
      <c r="H17" s="1010"/>
      <c r="I17" s="113"/>
      <c r="J17" s="113"/>
      <c r="K17" s="113"/>
      <c r="L17" s="113"/>
      <c r="M17" s="113"/>
      <c r="N17" s="113"/>
      <c r="O17" s="113"/>
      <c r="P17" s="1012"/>
      <c r="Q17" s="1101"/>
      <c r="R17" s="1012"/>
      <c r="S17" s="114"/>
      <c r="T17" s="114"/>
      <c r="U17" s="114"/>
      <c r="V17" s="114"/>
      <c r="W17"/>
      <c r="X17"/>
      <c r="Y17"/>
      <c r="Z17"/>
      <c r="AA17"/>
      <c r="AB17"/>
      <c r="AC17"/>
      <c r="AD17"/>
      <c r="AE17"/>
      <c r="AF17"/>
      <c r="AG17"/>
      <c r="AH17"/>
      <c r="AI17"/>
    </row>
    <row r="18" spans="1:35" s="13" customFormat="1" outlineLevel="1" x14ac:dyDescent="0.25">
      <c r="A18" s="993" t="s">
        <v>152</v>
      </c>
      <c r="B18" s="1172"/>
      <c r="C18" s="1101"/>
      <c r="D18" s="113"/>
      <c r="E18" s="113"/>
      <c r="F18" s="113"/>
      <c r="G18" s="1109"/>
      <c r="H18" s="1010"/>
      <c r="I18" s="113"/>
      <c r="J18" s="113"/>
      <c r="K18" s="113"/>
      <c r="L18" s="113"/>
      <c r="M18" s="113"/>
      <c r="N18" s="113"/>
      <c r="O18" s="113"/>
      <c r="P18" s="1012"/>
      <c r="Q18" s="1101"/>
      <c r="R18" s="1012"/>
      <c r="S18" s="114"/>
      <c r="T18" s="114"/>
      <c r="U18" s="114"/>
      <c r="V18" s="114"/>
      <c r="W18"/>
      <c r="X18"/>
      <c r="Y18"/>
      <c r="Z18"/>
      <c r="AA18"/>
      <c r="AB18"/>
      <c r="AC18"/>
      <c r="AD18"/>
      <c r="AE18"/>
      <c r="AF18"/>
      <c r="AG18"/>
      <c r="AH18"/>
      <c r="AI18"/>
    </row>
    <row r="19" spans="1:35" s="13" customFormat="1" outlineLevel="1" x14ac:dyDescent="0.25">
      <c r="A19" s="993" t="s">
        <v>153</v>
      </c>
      <c r="B19" s="1172"/>
      <c r="C19" s="1101"/>
      <c r="D19" s="113"/>
      <c r="E19" s="113"/>
      <c r="F19" s="113"/>
      <c r="G19" s="1109"/>
      <c r="H19" s="1010"/>
      <c r="I19" s="113"/>
      <c r="J19" s="113"/>
      <c r="K19" s="113"/>
      <c r="L19" s="113"/>
      <c r="M19" s="113"/>
      <c r="N19" s="113"/>
      <c r="O19" s="113"/>
      <c r="P19" s="1012"/>
      <c r="Q19" s="1101"/>
      <c r="R19" s="1012"/>
      <c r="S19" s="114"/>
      <c r="T19" s="114"/>
      <c r="U19" s="114"/>
      <c r="V19" s="114"/>
      <c r="W19"/>
      <c r="X19"/>
      <c r="Y19"/>
      <c r="Z19"/>
      <c r="AA19"/>
      <c r="AB19"/>
      <c r="AC19"/>
      <c r="AD19"/>
      <c r="AE19"/>
      <c r="AF19"/>
      <c r="AG19"/>
      <c r="AH19"/>
      <c r="AI19"/>
    </row>
    <row r="20" spans="1:35" s="13" customFormat="1" outlineLevel="1" x14ac:dyDescent="0.25">
      <c r="A20" s="993" t="s">
        <v>154</v>
      </c>
      <c r="B20" s="1172"/>
      <c r="C20" s="1101"/>
      <c r="D20" s="113"/>
      <c r="E20" s="113"/>
      <c r="F20" s="113"/>
      <c r="G20" s="1109"/>
      <c r="H20" s="1010"/>
      <c r="I20" s="113"/>
      <c r="J20" s="113"/>
      <c r="K20" s="113"/>
      <c r="L20" s="113"/>
      <c r="M20" s="113"/>
      <c r="N20" s="113"/>
      <c r="O20" s="113"/>
      <c r="P20" s="1012"/>
      <c r="Q20" s="1101"/>
      <c r="R20" s="1012"/>
      <c r="S20" s="114"/>
      <c r="T20" s="114"/>
      <c r="U20" s="114"/>
      <c r="V20" s="114"/>
      <c r="W20"/>
      <c r="X20"/>
      <c r="Y20"/>
      <c r="Z20"/>
      <c r="AA20"/>
      <c r="AB20"/>
      <c r="AC20"/>
      <c r="AD20"/>
      <c r="AE20"/>
      <c r="AF20"/>
      <c r="AG20"/>
      <c r="AH20"/>
      <c r="AI20"/>
    </row>
    <row r="21" spans="1:35" s="13" customFormat="1" outlineLevel="1" x14ac:dyDescent="0.25">
      <c r="A21" s="993" t="s">
        <v>155</v>
      </c>
      <c r="B21" s="1172"/>
      <c r="C21" s="1101"/>
      <c r="D21" s="113"/>
      <c r="E21" s="113"/>
      <c r="F21" s="113"/>
      <c r="G21" s="1109"/>
      <c r="H21" s="1010"/>
      <c r="I21" s="113"/>
      <c r="J21" s="113"/>
      <c r="K21" s="113"/>
      <c r="L21" s="113"/>
      <c r="M21" s="113"/>
      <c r="N21" s="113"/>
      <c r="O21" s="113"/>
      <c r="P21" s="1012"/>
      <c r="Q21" s="1101"/>
      <c r="R21" s="1012"/>
      <c r="S21" s="114"/>
      <c r="T21" s="114"/>
      <c r="U21" s="114"/>
      <c r="V21" s="114"/>
      <c r="W21"/>
      <c r="X21"/>
      <c r="Y21"/>
      <c r="Z21"/>
      <c r="AA21"/>
      <c r="AB21"/>
      <c r="AC21"/>
      <c r="AD21"/>
      <c r="AE21"/>
      <c r="AF21"/>
      <c r="AG21"/>
      <c r="AH21"/>
      <c r="AI21"/>
    </row>
    <row r="22" spans="1:35" s="13" customFormat="1" outlineLevel="1" x14ac:dyDescent="0.25">
      <c r="A22" s="993" t="s">
        <v>156</v>
      </c>
      <c r="B22" s="1172"/>
      <c r="C22" s="1101"/>
      <c r="D22" s="113"/>
      <c r="E22" s="113"/>
      <c r="F22" s="113"/>
      <c r="G22" s="1109"/>
      <c r="H22" s="1010"/>
      <c r="I22" s="113"/>
      <c r="J22" s="113"/>
      <c r="K22" s="113"/>
      <c r="L22" s="113"/>
      <c r="M22" s="113"/>
      <c r="N22" s="113"/>
      <c r="O22" s="113"/>
      <c r="P22" s="1012"/>
      <c r="Q22" s="1101"/>
      <c r="R22" s="1012"/>
      <c r="S22" s="114"/>
      <c r="T22" s="114"/>
      <c r="U22" s="114"/>
      <c r="V22" s="114"/>
      <c r="W22"/>
      <c r="X22"/>
      <c r="Y22"/>
      <c r="Z22"/>
      <c r="AA22"/>
      <c r="AB22"/>
      <c r="AC22"/>
      <c r="AD22"/>
      <c r="AE22"/>
      <c r="AF22"/>
      <c r="AG22"/>
      <c r="AH22"/>
      <c r="AI22"/>
    </row>
    <row r="23" spans="1:35" s="13" customFormat="1" outlineLevel="1" x14ac:dyDescent="0.25">
      <c r="A23" s="993" t="s">
        <v>157</v>
      </c>
      <c r="B23" s="1172"/>
      <c r="C23" s="1101"/>
      <c r="D23" s="113"/>
      <c r="E23" s="113"/>
      <c r="F23" s="113"/>
      <c r="G23" s="1109"/>
      <c r="H23" s="1010"/>
      <c r="I23" s="113"/>
      <c r="J23" s="113"/>
      <c r="K23" s="113"/>
      <c r="L23" s="113"/>
      <c r="M23" s="113"/>
      <c r="N23" s="113"/>
      <c r="O23" s="113"/>
      <c r="P23" s="1012"/>
      <c r="Q23" s="1101"/>
      <c r="R23" s="1012"/>
      <c r="S23" s="114"/>
      <c r="T23" s="114"/>
      <c r="U23" s="114"/>
      <c r="V23" s="114"/>
      <c r="W23"/>
      <c r="X23"/>
      <c r="Y23"/>
      <c r="Z23"/>
      <c r="AA23"/>
      <c r="AB23"/>
      <c r="AC23"/>
      <c r="AD23"/>
      <c r="AE23"/>
      <c r="AF23"/>
      <c r="AG23"/>
      <c r="AH23"/>
      <c r="AI23"/>
    </row>
    <row r="24" spans="1:35" s="13" customFormat="1" outlineLevel="1" x14ac:dyDescent="0.25">
      <c r="A24" s="993" t="s">
        <v>158</v>
      </c>
      <c r="B24" s="1172"/>
      <c r="C24" s="1101"/>
      <c r="D24" s="113"/>
      <c r="E24" s="113"/>
      <c r="F24" s="113"/>
      <c r="G24" s="1109"/>
      <c r="H24" s="1010"/>
      <c r="I24" s="113"/>
      <c r="J24" s="113"/>
      <c r="K24" s="113"/>
      <c r="L24" s="113"/>
      <c r="M24" s="113"/>
      <c r="N24" s="113"/>
      <c r="O24" s="113"/>
      <c r="P24" s="1012"/>
      <c r="Q24" s="1101"/>
      <c r="R24" s="1012"/>
      <c r="S24" s="114"/>
      <c r="T24" s="114"/>
      <c r="U24" s="114"/>
      <c r="V24" s="114"/>
      <c r="W24"/>
      <c r="X24"/>
      <c r="Y24"/>
      <c r="Z24"/>
      <c r="AA24"/>
      <c r="AB24"/>
      <c r="AC24"/>
      <c r="AD24"/>
      <c r="AE24"/>
      <c r="AF24"/>
      <c r="AG24"/>
      <c r="AH24"/>
      <c r="AI24"/>
    </row>
    <row r="25" spans="1:35" s="13" customFormat="1" outlineLevel="1" x14ac:dyDescent="0.25">
      <c r="A25" s="993" t="s">
        <v>159</v>
      </c>
      <c r="B25" s="1172"/>
      <c r="C25" s="1101"/>
      <c r="D25" s="113"/>
      <c r="E25" s="113"/>
      <c r="F25" s="113"/>
      <c r="G25" s="1109"/>
      <c r="H25" s="1010"/>
      <c r="I25" s="113"/>
      <c r="J25" s="113"/>
      <c r="K25" s="113"/>
      <c r="L25" s="113"/>
      <c r="M25" s="113"/>
      <c r="N25" s="113"/>
      <c r="O25" s="113"/>
      <c r="P25" s="1012"/>
      <c r="Q25" s="1101"/>
      <c r="R25" s="1012"/>
      <c r="S25" s="114"/>
      <c r="T25" s="114"/>
      <c r="U25" s="114"/>
      <c r="V25" s="114"/>
      <c r="W25"/>
      <c r="X25"/>
      <c r="Y25"/>
      <c r="Z25"/>
      <c r="AA25"/>
      <c r="AB25"/>
      <c r="AC25"/>
      <c r="AD25"/>
      <c r="AE25"/>
      <c r="AF25"/>
      <c r="AG25"/>
      <c r="AH25"/>
      <c r="AI25"/>
    </row>
    <row r="26" spans="1:35" s="13" customFormat="1" outlineLevel="1" x14ac:dyDescent="0.25">
      <c r="A26" s="993" t="s">
        <v>160</v>
      </c>
      <c r="B26" s="1172"/>
      <c r="C26" s="1101"/>
      <c r="D26" s="113"/>
      <c r="E26" s="113"/>
      <c r="F26" s="113"/>
      <c r="G26" s="1109"/>
      <c r="H26" s="1010"/>
      <c r="I26" s="113"/>
      <c r="J26" s="113"/>
      <c r="K26" s="113"/>
      <c r="L26" s="113"/>
      <c r="M26" s="113"/>
      <c r="N26" s="113"/>
      <c r="O26" s="113"/>
      <c r="P26" s="1012"/>
      <c r="Q26" s="1101"/>
      <c r="R26" s="1012"/>
      <c r="S26" s="114"/>
      <c r="T26" s="114"/>
      <c r="U26" s="114"/>
      <c r="V26" s="114"/>
      <c r="W26"/>
      <c r="X26"/>
      <c r="Y26"/>
      <c r="Z26"/>
      <c r="AA26"/>
      <c r="AB26"/>
      <c r="AC26"/>
      <c r="AD26"/>
      <c r="AE26"/>
      <c r="AF26"/>
      <c r="AG26"/>
      <c r="AH26"/>
      <c r="AI26"/>
    </row>
    <row r="27" spans="1:35" s="13" customFormat="1" outlineLevel="1" x14ac:dyDescent="0.25">
      <c r="A27" s="993" t="s">
        <v>161</v>
      </c>
      <c r="B27" s="1172"/>
      <c r="C27" s="1101"/>
      <c r="D27" s="113"/>
      <c r="E27" s="113"/>
      <c r="F27" s="113"/>
      <c r="G27" s="1109"/>
      <c r="H27" s="1010"/>
      <c r="I27" s="113"/>
      <c r="J27" s="113"/>
      <c r="K27" s="113"/>
      <c r="L27" s="113"/>
      <c r="M27" s="113"/>
      <c r="N27" s="113"/>
      <c r="O27" s="113"/>
      <c r="P27" s="1012"/>
      <c r="Q27" s="1101"/>
      <c r="R27" s="1012"/>
      <c r="S27" s="114"/>
      <c r="T27" s="114"/>
      <c r="U27" s="114"/>
      <c r="V27" s="114"/>
      <c r="W27"/>
      <c r="X27"/>
      <c r="Y27"/>
      <c r="Z27"/>
      <c r="AA27"/>
      <c r="AB27"/>
      <c r="AC27"/>
      <c r="AD27"/>
      <c r="AE27"/>
      <c r="AF27"/>
      <c r="AG27"/>
      <c r="AH27"/>
      <c r="AI27"/>
    </row>
    <row r="28" spans="1:35" s="13" customFormat="1" outlineLevel="1" x14ac:dyDescent="0.25">
      <c r="A28" s="993" t="s">
        <v>162</v>
      </c>
      <c r="B28" s="1172"/>
      <c r="C28" s="1101"/>
      <c r="D28" s="113"/>
      <c r="E28" s="113"/>
      <c r="F28" s="113"/>
      <c r="G28" s="1109"/>
      <c r="H28" s="1010"/>
      <c r="I28" s="113"/>
      <c r="J28" s="113"/>
      <c r="K28" s="113"/>
      <c r="L28" s="113"/>
      <c r="M28" s="113"/>
      <c r="N28" s="113"/>
      <c r="O28" s="113"/>
      <c r="P28" s="1012"/>
      <c r="Q28" s="1101"/>
      <c r="R28" s="1012"/>
      <c r="S28" s="114"/>
      <c r="T28" s="114"/>
      <c r="U28" s="114"/>
      <c r="V28" s="114"/>
      <c r="W28"/>
      <c r="X28"/>
      <c r="Y28"/>
      <c r="Z28"/>
      <c r="AA28"/>
      <c r="AB28"/>
      <c r="AC28"/>
      <c r="AD28"/>
      <c r="AE28"/>
      <c r="AF28"/>
      <c r="AG28"/>
      <c r="AH28"/>
      <c r="AI28"/>
    </row>
    <row r="29" spans="1:35" s="13" customFormat="1" outlineLevel="1" x14ac:dyDescent="0.25">
      <c r="A29" s="993" t="s">
        <v>163</v>
      </c>
      <c r="B29" s="1172"/>
      <c r="C29" s="1101"/>
      <c r="D29" s="113"/>
      <c r="E29" s="113"/>
      <c r="F29" s="113"/>
      <c r="G29" s="1109"/>
      <c r="H29" s="1010"/>
      <c r="I29" s="113"/>
      <c r="J29" s="113"/>
      <c r="K29" s="113"/>
      <c r="L29" s="113"/>
      <c r="M29" s="113"/>
      <c r="N29" s="113"/>
      <c r="O29" s="113"/>
      <c r="P29" s="1012"/>
      <c r="Q29" s="1101"/>
      <c r="R29" s="1012"/>
      <c r="S29" s="114"/>
      <c r="T29" s="114"/>
      <c r="U29" s="114"/>
      <c r="V29" s="114"/>
      <c r="W29"/>
      <c r="X29"/>
      <c r="Y29"/>
      <c r="Z29"/>
      <c r="AA29"/>
      <c r="AB29"/>
      <c r="AC29"/>
      <c r="AD29"/>
      <c r="AE29"/>
      <c r="AF29"/>
      <c r="AG29"/>
      <c r="AH29"/>
      <c r="AI29"/>
    </row>
    <row r="30" spans="1:35" s="13" customFormat="1" outlineLevel="1" x14ac:dyDescent="0.25">
      <c r="A30" s="993" t="s">
        <v>164</v>
      </c>
      <c r="B30" s="1172"/>
      <c r="C30" s="1101"/>
      <c r="D30" s="113"/>
      <c r="E30" s="113"/>
      <c r="F30" s="113"/>
      <c r="G30" s="1109"/>
      <c r="H30" s="1010"/>
      <c r="I30" s="113"/>
      <c r="J30" s="113"/>
      <c r="K30" s="113"/>
      <c r="L30" s="113"/>
      <c r="M30" s="113"/>
      <c r="N30" s="113"/>
      <c r="O30" s="113"/>
      <c r="P30" s="1012"/>
      <c r="Q30" s="1101"/>
      <c r="R30" s="1012"/>
      <c r="S30" s="114"/>
      <c r="T30" s="114"/>
      <c r="U30" s="114"/>
      <c r="V30" s="114"/>
      <c r="W30"/>
      <c r="X30"/>
      <c r="Y30"/>
      <c r="Z30"/>
      <c r="AA30"/>
      <c r="AB30"/>
      <c r="AC30"/>
      <c r="AD30"/>
      <c r="AE30"/>
      <c r="AF30"/>
      <c r="AG30"/>
      <c r="AH30"/>
      <c r="AI30"/>
    </row>
    <row r="31" spans="1:35" s="13" customFormat="1" outlineLevel="1" x14ac:dyDescent="0.25">
      <c r="A31" s="993" t="s">
        <v>165</v>
      </c>
      <c r="B31" s="1172"/>
      <c r="C31" s="1101"/>
      <c r="D31" s="113"/>
      <c r="E31" s="113"/>
      <c r="F31" s="113"/>
      <c r="G31" s="1109"/>
      <c r="H31" s="1010"/>
      <c r="I31" s="113"/>
      <c r="J31" s="113"/>
      <c r="K31" s="113"/>
      <c r="L31" s="113"/>
      <c r="M31" s="113"/>
      <c r="N31" s="113"/>
      <c r="O31" s="113"/>
      <c r="P31" s="1012"/>
      <c r="Q31" s="1101"/>
      <c r="R31" s="1012"/>
      <c r="S31" s="114"/>
      <c r="T31" s="114"/>
      <c r="U31" s="114"/>
      <c r="V31" s="114"/>
      <c r="W31"/>
      <c r="X31"/>
      <c r="Y31"/>
      <c r="Z31"/>
      <c r="AA31"/>
      <c r="AB31"/>
      <c r="AC31"/>
      <c r="AD31"/>
      <c r="AE31"/>
      <c r="AF31"/>
      <c r="AG31"/>
      <c r="AH31"/>
      <c r="AI31"/>
    </row>
    <row r="32" spans="1:35" s="13" customFormat="1" outlineLevel="1" x14ac:dyDescent="0.25">
      <c r="A32" s="993" t="s">
        <v>166</v>
      </c>
      <c r="B32" s="1172"/>
      <c r="C32" s="1101"/>
      <c r="D32" s="113"/>
      <c r="E32" s="113"/>
      <c r="F32" s="113"/>
      <c r="G32" s="1109"/>
      <c r="H32" s="1010"/>
      <c r="I32" s="113"/>
      <c r="J32" s="113"/>
      <c r="K32" s="113"/>
      <c r="L32" s="113"/>
      <c r="M32" s="113"/>
      <c r="N32" s="113"/>
      <c r="O32" s="113"/>
      <c r="P32" s="1012"/>
      <c r="Q32" s="1101"/>
      <c r="R32" s="1012"/>
      <c r="S32" s="114"/>
      <c r="T32" s="114"/>
      <c r="U32" s="114"/>
      <c r="V32" s="114"/>
      <c r="W32"/>
      <c r="X32"/>
      <c r="Y32"/>
      <c r="Z32"/>
      <c r="AA32"/>
      <c r="AB32"/>
      <c r="AC32"/>
      <c r="AD32"/>
      <c r="AE32"/>
      <c r="AF32"/>
      <c r="AG32"/>
      <c r="AH32"/>
      <c r="AI32"/>
    </row>
    <row r="33" spans="1:35" s="13" customFormat="1" outlineLevel="1" x14ac:dyDescent="0.25">
      <c r="A33" s="993" t="s">
        <v>167</v>
      </c>
      <c r="B33" s="1172"/>
      <c r="C33" s="1101"/>
      <c r="D33" s="113"/>
      <c r="E33" s="113"/>
      <c r="F33" s="113"/>
      <c r="G33" s="1109"/>
      <c r="H33" s="1010"/>
      <c r="I33" s="113"/>
      <c r="J33" s="113"/>
      <c r="K33" s="113"/>
      <c r="L33" s="113"/>
      <c r="M33" s="113"/>
      <c r="N33" s="113"/>
      <c r="O33" s="113"/>
      <c r="P33" s="1012"/>
      <c r="Q33" s="1101"/>
      <c r="R33" s="1012"/>
      <c r="S33" s="114"/>
      <c r="T33" s="114"/>
      <c r="U33" s="114"/>
      <c r="V33" s="114"/>
      <c r="W33"/>
      <c r="X33"/>
      <c r="Y33"/>
      <c r="Z33"/>
      <c r="AA33"/>
      <c r="AB33"/>
      <c r="AC33"/>
      <c r="AD33"/>
      <c r="AE33"/>
      <c r="AF33"/>
      <c r="AG33"/>
      <c r="AH33"/>
      <c r="AI33"/>
    </row>
    <row r="34" spans="1:35" s="13" customFormat="1" outlineLevel="1" x14ac:dyDescent="0.25">
      <c r="A34" s="993" t="s">
        <v>168</v>
      </c>
      <c r="B34" s="1172"/>
      <c r="C34" s="1101"/>
      <c r="D34" s="113"/>
      <c r="E34" s="113"/>
      <c r="F34" s="113"/>
      <c r="G34" s="1109"/>
      <c r="H34" s="1010"/>
      <c r="I34" s="113"/>
      <c r="J34" s="113"/>
      <c r="K34" s="113"/>
      <c r="L34" s="113"/>
      <c r="M34" s="113"/>
      <c r="N34" s="113"/>
      <c r="O34" s="113"/>
      <c r="P34" s="1012"/>
      <c r="Q34" s="1101"/>
      <c r="R34" s="1012"/>
      <c r="S34" s="114"/>
      <c r="T34" s="114"/>
      <c r="U34" s="114"/>
      <c r="V34" s="114"/>
      <c r="W34"/>
      <c r="X34"/>
      <c r="Y34"/>
      <c r="Z34"/>
      <c r="AA34"/>
      <c r="AB34"/>
      <c r="AC34"/>
      <c r="AD34"/>
      <c r="AE34"/>
      <c r="AF34"/>
      <c r="AG34"/>
      <c r="AH34"/>
      <c r="AI34"/>
    </row>
    <row r="35" spans="1:35" s="13" customFormat="1" outlineLevel="1" x14ac:dyDescent="0.25">
      <c r="A35" s="993" t="s">
        <v>169</v>
      </c>
      <c r="B35" s="1172"/>
      <c r="C35" s="1101"/>
      <c r="D35" s="113"/>
      <c r="E35" s="113"/>
      <c r="F35" s="113"/>
      <c r="G35" s="1109"/>
      <c r="H35" s="1010"/>
      <c r="I35" s="113"/>
      <c r="J35" s="113"/>
      <c r="K35" s="113"/>
      <c r="L35" s="113"/>
      <c r="M35" s="113"/>
      <c r="N35" s="113"/>
      <c r="O35" s="113"/>
      <c r="P35" s="1012"/>
      <c r="Q35" s="1101"/>
      <c r="R35" s="1012"/>
      <c r="S35" s="114"/>
      <c r="T35" s="114"/>
      <c r="U35" s="114"/>
      <c r="V35" s="114"/>
      <c r="W35"/>
      <c r="X35"/>
      <c r="Y35"/>
      <c r="Z35"/>
      <c r="AA35"/>
      <c r="AB35"/>
      <c r="AC35"/>
      <c r="AD35"/>
      <c r="AE35"/>
      <c r="AF35"/>
      <c r="AG35"/>
      <c r="AH35"/>
      <c r="AI35"/>
    </row>
    <row r="36" spans="1:35" s="13" customFormat="1" outlineLevel="1" x14ac:dyDescent="0.25">
      <c r="A36" s="993" t="s">
        <v>170</v>
      </c>
      <c r="B36" s="1172"/>
      <c r="C36" s="1101"/>
      <c r="D36" s="113"/>
      <c r="E36" s="113"/>
      <c r="F36" s="113"/>
      <c r="G36" s="1109"/>
      <c r="H36" s="1010"/>
      <c r="I36" s="113"/>
      <c r="J36" s="113"/>
      <c r="K36" s="113"/>
      <c r="L36" s="113"/>
      <c r="M36" s="113"/>
      <c r="N36" s="113"/>
      <c r="O36" s="113"/>
      <c r="P36" s="1012"/>
      <c r="Q36" s="1101"/>
      <c r="R36" s="1012"/>
      <c r="S36" s="114"/>
      <c r="T36" s="114"/>
      <c r="U36" s="114"/>
      <c r="V36" s="114"/>
      <c r="W36"/>
      <c r="X36"/>
      <c r="Y36"/>
      <c r="Z36"/>
      <c r="AA36"/>
      <c r="AB36"/>
      <c r="AC36"/>
      <c r="AD36"/>
      <c r="AE36"/>
      <c r="AF36"/>
      <c r="AG36"/>
      <c r="AH36"/>
      <c r="AI36"/>
    </row>
    <row r="37" spans="1:35" s="13" customFormat="1" outlineLevel="1" x14ac:dyDescent="0.25">
      <c r="A37" s="993" t="s">
        <v>171</v>
      </c>
      <c r="B37" s="1172"/>
      <c r="C37" s="1101"/>
      <c r="D37" s="113"/>
      <c r="E37" s="113"/>
      <c r="F37" s="113"/>
      <c r="G37" s="1109"/>
      <c r="H37" s="1010"/>
      <c r="I37" s="113"/>
      <c r="J37" s="113"/>
      <c r="K37" s="113"/>
      <c r="L37" s="113"/>
      <c r="M37" s="113"/>
      <c r="N37" s="113"/>
      <c r="O37" s="113"/>
      <c r="P37" s="1012"/>
      <c r="Q37" s="1101"/>
      <c r="R37" s="1012"/>
      <c r="S37" s="114"/>
      <c r="T37" s="114"/>
      <c r="U37" s="114"/>
      <c r="V37" s="114"/>
      <c r="W37"/>
      <c r="X37"/>
      <c r="Y37"/>
      <c r="Z37"/>
      <c r="AA37"/>
      <c r="AB37"/>
      <c r="AC37"/>
      <c r="AD37"/>
      <c r="AE37"/>
      <c r="AF37"/>
      <c r="AG37"/>
      <c r="AH37"/>
      <c r="AI37"/>
    </row>
    <row r="38" spans="1:35" s="13" customFormat="1" outlineLevel="1" x14ac:dyDescent="0.25">
      <c r="A38" s="993" t="s">
        <v>172</v>
      </c>
      <c r="B38" s="1172"/>
      <c r="C38" s="1101"/>
      <c r="D38" s="113"/>
      <c r="E38" s="113"/>
      <c r="F38" s="113"/>
      <c r="G38" s="1109"/>
      <c r="H38" s="1010"/>
      <c r="I38" s="113"/>
      <c r="J38" s="113"/>
      <c r="K38" s="113"/>
      <c r="L38" s="113"/>
      <c r="M38" s="113"/>
      <c r="N38" s="113"/>
      <c r="O38" s="113"/>
      <c r="P38" s="1012"/>
      <c r="Q38" s="1101"/>
      <c r="R38" s="1012"/>
      <c r="S38" s="114"/>
      <c r="T38" s="114"/>
      <c r="U38" s="114"/>
      <c r="V38" s="114"/>
      <c r="W38"/>
      <c r="X38"/>
      <c r="Y38"/>
      <c r="Z38"/>
      <c r="AA38"/>
      <c r="AB38"/>
      <c r="AC38"/>
      <c r="AD38"/>
      <c r="AE38"/>
      <c r="AF38"/>
      <c r="AG38"/>
      <c r="AH38"/>
      <c r="AI38"/>
    </row>
    <row r="39" spans="1:35" s="13" customFormat="1" outlineLevel="1" x14ac:dyDescent="0.25">
      <c r="A39" s="993" t="s">
        <v>173</v>
      </c>
      <c r="B39" s="1172"/>
      <c r="C39" s="1101"/>
      <c r="D39" s="113"/>
      <c r="E39" s="113"/>
      <c r="F39" s="113"/>
      <c r="G39" s="1109"/>
      <c r="H39" s="1010"/>
      <c r="I39" s="113"/>
      <c r="J39" s="113"/>
      <c r="K39" s="113"/>
      <c r="L39" s="113"/>
      <c r="M39" s="113"/>
      <c r="N39" s="113"/>
      <c r="O39" s="113"/>
      <c r="P39" s="1012"/>
      <c r="Q39" s="1101"/>
      <c r="R39" s="1012"/>
      <c r="S39" s="114"/>
      <c r="T39" s="114"/>
      <c r="U39" s="114"/>
      <c r="V39" s="114"/>
      <c r="W39"/>
      <c r="X39"/>
      <c r="Y39"/>
      <c r="Z39"/>
      <c r="AA39"/>
      <c r="AB39"/>
      <c r="AC39"/>
      <c r="AD39"/>
      <c r="AE39"/>
      <c r="AF39"/>
      <c r="AG39"/>
      <c r="AH39"/>
      <c r="AI39"/>
    </row>
    <row r="40" spans="1:35" s="13" customFormat="1" outlineLevel="1" x14ac:dyDescent="0.25">
      <c r="A40" s="993" t="s">
        <v>174</v>
      </c>
      <c r="B40" s="1172"/>
      <c r="C40" s="1101"/>
      <c r="D40" s="113"/>
      <c r="E40" s="113"/>
      <c r="F40" s="113"/>
      <c r="G40" s="1109"/>
      <c r="H40" s="1010"/>
      <c r="I40" s="113"/>
      <c r="J40" s="113"/>
      <c r="K40" s="113"/>
      <c r="L40" s="113"/>
      <c r="M40" s="113"/>
      <c r="N40" s="113"/>
      <c r="O40" s="113"/>
      <c r="P40" s="1012"/>
      <c r="Q40" s="1101"/>
      <c r="R40" s="1012"/>
      <c r="S40" s="114"/>
      <c r="T40" s="114"/>
      <c r="U40" s="114"/>
      <c r="V40" s="114"/>
      <c r="W40"/>
      <c r="X40"/>
      <c r="Y40"/>
      <c r="Z40"/>
      <c r="AA40"/>
      <c r="AB40"/>
      <c r="AC40"/>
      <c r="AD40"/>
      <c r="AE40"/>
      <c r="AF40"/>
      <c r="AG40"/>
      <c r="AH40"/>
      <c r="AI40"/>
    </row>
    <row r="41" spans="1:35" s="13" customFormat="1" outlineLevel="1" x14ac:dyDescent="0.25">
      <c r="A41" s="993" t="s">
        <v>175</v>
      </c>
      <c r="B41" s="1172"/>
      <c r="C41" s="1101"/>
      <c r="D41" s="113"/>
      <c r="E41" s="113"/>
      <c r="F41" s="113"/>
      <c r="G41" s="1109"/>
      <c r="H41" s="1010"/>
      <c r="I41" s="113"/>
      <c r="J41" s="113"/>
      <c r="K41" s="113"/>
      <c r="L41" s="113"/>
      <c r="M41" s="113"/>
      <c r="N41" s="113"/>
      <c r="O41" s="113"/>
      <c r="P41" s="1012"/>
      <c r="Q41" s="1101"/>
      <c r="R41" s="1012"/>
      <c r="S41" s="114"/>
      <c r="T41" s="114"/>
      <c r="U41" s="114"/>
      <c r="V41" s="114"/>
      <c r="W41"/>
      <c r="X41"/>
      <c r="Y41"/>
      <c r="Z41"/>
      <c r="AA41"/>
      <c r="AB41"/>
      <c r="AC41"/>
      <c r="AD41"/>
      <c r="AE41"/>
      <c r="AF41"/>
      <c r="AG41"/>
      <c r="AH41"/>
      <c r="AI41"/>
    </row>
    <row r="42" spans="1:35" s="13" customFormat="1" outlineLevel="1" x14ac:dyDescent="0.25">
      <c r="A42" s="993" t="s">
        <v>176</v>
      </c>
      <c r="B42" s="1172"/>
      <c r="C42" s="1101"/>
      <c r="D42" s="113"/>
      <c r="E42" s="113"/>
      <c r="F42" s="113"/>
      <c r="G42" s="1109"/>
      <c r="H42" s="1010"/>
      <c r="I42" s="113"/>
      <c r="J42" s="113"/>
      <c r="K42" s="113"/>
      <c r="L42" s="113"/>
      <c r="M42" s="113"/>
      <c r="N42" s="113"/>
      <c r="O42" s="113"/>
      <c r="P42" s="1012"/>
      <c r="Q42" s="1101"/>
      <c r="R42" s="1012"/>
      <c r="S42" s="114"/>
      <c r="T42" s="114"/>
      <c r="U42" s="114"/>
      <c r="V42" s="114"/>
      <c r="W42"/>
      <c r="X42"/>
      <c r="Y42"/>
      <c r="Z42"/>
      <c r="AA42"/>
      <c r="AB42"/>
      <c r="AC42"/>
      <c r="AD42"/>
      <c r="AE42"/>
      <c r="AF42"/>
      <c r="AG42"/>
      <c r="AH42"/>
      <c r="AI42"/>
    </row>
    <row r="43" spans="1:35" s="13" customFormat="1" outlineLevel="1" x14ac:dyDescent="0.25">
      <c r="A43" s="993" t="s">
        <v>177</v>
      </c>
      <c r="B43" s="1172"/>
      <c r="C43" s="1101"/>
      <c r="D43" s="113"/>
      <c r="E43" s="113"/>
      <c r="F43" s="113"/>
      <c r="G43" s="1109"/>
      <c r="H43" s="1010"/>
      <c r="I43" s="113"/>
      <c r="J43" s="113"/>
      <c r="K43" s="113"/>
      <c r="L43" s="113"/>
      <c r="M43" s="113"/>
      <c r="N43" s="113"/>
      <c r="O43" s="113"/>
      <c r="P43" s="1012"/>
      <c r="Q43" s="1101"/>
      <c r="R43" s="1012"/>
      <c r="S43" s="114"/>
      <c r="T43" s="114"/>
      <c r="U43" s="114"/>
      <c r="V43" s="114"/>
      <c r="W43"/>
      <c r="X43"/>
      <c r="Y43"/>
      <c r="Z43"/>
      <c r="AA43"/>
      <c r="AB43"/>
      <c r="AC43"/>
      <c r="AD43"/>
      <c r="AE43"/>
      <c r="AF43"/>
      <c r="AG43"/>
      <c r="AH43"/>
      <c r="AI43"/>
    </row>
    <row r="44" spans="1:35" outlineLevel="1" x14ac:dyDescent="0.25">
      <c r="A44" s="993" t="s">
        <v>178</v>
      </c>
      <c r="B44" s="1172"/>
      <c r="C44" s="1101"/>
      <c r="D44" s="113"/>
      <c r="E44" s="113"/>
      <c r="F44" s="113"/>
      <c r="G44" s="1109"/>
      <c r="H44" s="1010"/>
      <c r="I44" s="113"/>
      <c r="J44" s="113"/>
      <c r="K44" s="113"/>
      <c r="L44" s="113"/>
      <c r="M44" s="113"/>
      <c r="N44" s="113"/>
      <c r="O44" s="113"/>
      <c r="P44" s="1012"/>
      <c r="Q44" s="1101"/>
      <c r="R44" s="1012"/>
      <c r="S44" s="114"/>
      <c r="T44" s="114"/>
      <c r="U44" s="114"/>
      <c r="V44" s="114"/>
    </row>
    <row r="45" spans="1:35" outlineLevel="1" x14ac:dyDescent="0.25">
      <c r="A45" s="993" t="s">
        <v>179</v>
      </c>
      <c r="B45" s="1172"/>
      <c r="C45" s="1101"/>
      <c r="D45" s="113"/>
      <c r="E45" s="113"/>
      <c r="F45" s="113"/>
      <c r="G45" s="1109"/>
      <c r="H45" s="1010"/>
      <c r="I45" s="113"/>
      <c r="J45" s="113"/>
      <c r="K45" s="113"/>
      <c r="L45" s="113"/>
      <c r="M45" s="113"/>
      <c r="N45" s="113"/>
      <c r="O45" s="113"/>
      <c r="P45" s="1012"/>
      <c r="Q45" s="1101"/>
      <c r="R45" s="1012"/>
      <c r="S45" s="114"/>
      <c r="T45" s="114"/>
      <c r="U45" s="114"/>
      <c r="V45" s="114"/>
    </row>
    <row r="46" spans="1:35" outlineLevel="1" x14ac:dyDescent="0.25">
      <c r="A46" s="993" t="s">
        <v>180</v>
      </c>
      <c r="B46" s="1172"/>
      <c r="C46" s="1101"/>
      <c r="D46" s="113"/>
      <c r="E46" s="113"/>
      <c r="F46" s="113"/>
      <c r="G46" s="1109"/>
      <c r="H46" s="1010"/>
      <c r="I46" s="113"/>
      <c r="J46" s="113"/>
      <c r="K46" s="113"/>
      <c r="L46" s="113"/>
      <c r="M46" s="113"/>
      <c r="N46" s="113"/>
      <c r="O46" s="113"/>
      <c r="P46" s="1012"/>
      <c r="Q46" s="1101"/>
      <c r="R46" s="1012"/>
      <c r="S46" s="114"/>
      <c r="T46" s="114"/>
      <c r="U46" s="114"/>
      <c r="V46" s="114"/>
    </row>
    <row r="47" spans="1:35" outlineLevel="1" x14ac:dyDescent="0.25">
      <c r="A47" s="993" t="s">
        <v>181</v>
      </c>
      <c r="B47" s="1172"/>
      <c r="C47" s="1101"/>
      <c r="D47" s="113"/>
      <c r="E47" s="113"/>
      <c r="F47" s="113"/>
      <c r="G47" s="1109"/>
      <c r="H47" s="1010"/>
      <c r="I47" s="113"/>
      <c r="J47" s="113"/>
      <c r="K47" s="113"/>
      <c r="L47" s="113"/>
      <c r="M47" s="113"/>
      <c r="N47" s="113"/>
      <c r="O47" s="113"/>
      <c r="P47" s="1012"/>
      <c r="Q47" s="1101"/>
      <c r="R47" s="1012"/>
      <c r="S47" s="114"/>
      <c r="T47" s="114"/>
      <c r="U47" s="114"/>
      <c r="V47" s="114"/>
    </row>
    <row r="48" spans="1:35" outlineLevel="1" x14ac:dyDescent="0.25">
      <c r="A48" s="993" t="s">
        <v>182</v>
      </c>
      <c r="B48" s="1172"/>
      <c r="C48" s="1101"/>
      <c r="D48" s="113"/>
      <c r="E48" s="113"/>
      <c r="F48" s="113"/>
      <c r="G48" s="1109"/>
      <c r="H48" s="1010"/>
      <c r="I48" s="113"/>
      <c r="J48" s="113"/>
      <c r="K48" s="113"/>
      <c r="L48" s="113"/>
      <c r="M48" s="113"/>
      <c r="N48" s="113"/>
      <c r="O48" s="113"/>
      <c r="P48" s="1012"/>
      <c r="Q48" s="1101"/>
      <c r="R48" s="1012"/>
      <c r="S48" s="114"/>
      <c r="T48" s="114"/>
      <c r="U48" s="114"/>
      <c r="V48" s="114"/>
    </row>
    <row r="49" spans="1:35" outlineLevel="1" x14ac:dyDescent="0.25">
      <c r="A49" s="993" t="s">
        <v>183</v>
      </c>
      <c r="B49" s="1172"/>
      <c r="C49" s="1101"/>
      <c r="D49" s="113"/>
      <c r="E49" s="113"/>
      <c r="F49" s="113"/>
      <c r="G49" s="1109"/>
      <c r="H49" s="1010"/>
      <c r="I49" s="113"/>
      <c r="J49" s="113"/>
      <c r="K49" s="113"/>
      <c r="L49" s="113"/>
      <c r="M49" s="113"/>
      <c r="N49" s="113"/>
      <c r="O49" s="113"/>
      <c r="P49" s="1012"/>
      <c r="Q49" s="1101"/>
      <c r="R49" s="1012"/>
      <c r="S49" s="114"/>
      <c r="T49" s="114"/>
      <c r="U49" s="114"/>
      <c r="V49" s="114"/>
    </row>
    <row r="50" spans="1:35" outlineLevel="1" x14ac:dyDescent="0.25">
      <c r="A50" s="993" t="s">
        <v>184</v>
      </c>
      <c r="B50" s="1172"/>
      <c r="C50" s="1101"/>
      <c r="D50" s="113"/>
      <c r="E50" s="113"/>
      <c r="F50" s="113"/>
      <c r="G50" s="1109"/>
      <c r="H50" s="1010"/>
      <c r="I50" s="113"/>
      <c r="J50" s="113"/>
      <c r="K50" s="113"/>
      <c r="L50" s="113"/>
      <c r="M50" s="113"/>
      <c r="N50" s="113"/>
      <c r="O50" s="113"/>
      <c r="P50" s="1012"/>
      <c r="Q50" s="1101"/>
      <c r="R50" s="1012"/>
      <c r="S50" s="114"/>
      <c r="T50" s="114"/>
      <c r="U50" s="114"/>
      <c r="V50" s="114"/>
    </row>
    <row r="51" spans="1:35" outlineLevel="1" x14ac:dyDescent="0.25">
      <c r="A51" s="993" t="s">
        <v>185</v>
      </c>
      <c r="B51" s="1172"/>
      <c r="C51" s="1101"/>
      <c r="D51" s="113"/>
      <c r="E51" s="113"/>
      <c r="F51" s="113"/>
      <c r="G51" s="1109"/>
      <c r="H51" s="1010"/>
      <c r="I51" s="113"/>
      <c r="J51" s="113"/>
      <c r="K51" s="113"/>
      <c r="L51" s="113"/>
      <c r="M51" s="113"/>
      <c r="N51" s="113"/>
      <c r="O51" s="113"/>
      <c r="P51" s="1012"/>
      <c r="Q51" s="1101"/>
      <c r="R51" s="1012"/>
      <c r="S51" s="114"/>
      <c r="T51" s="114"/>
      <c r="U51" s="114"/>
      <c r="V51" s="114"/>
    </row>
    <row r="52" spans="1:35" outlineLevel="1" x14ac:dyDescent="0.25">
      <c r="A52" s="993" t="s">
        <v>186</v>
      </c>
      <c r="B52" s="1172"/>
      <c r="C52" s="1101"/>
      <c r="D52" s="113"/>
      <c r="E52" s="113"/>
      <c r="F52" s="113"/>
      <c r="G52" s="1109"/>
      <c r="H52" s="1010"/>
      <c r="I52" s="113"/>
      <c r="J52" s="113"/>
      <c r="K52" s="113"/>
      <c r="L52" s="113"/>
      <c r="M52" s="113"/>
      <c r="N52" s="113"/>
      <c r="O52" s="113"/>
      <c r="P52" s="1012"/>
      <c r="Q52" s="1101"/>
      <c r="R52" s="1012"/>
      <c r="S52" s="114"/>
      <c r="T52" s="114"/>
      <c r="U52" s="114"/>
      <c r="V52" s="114"/>
    </row>
    <row r="53" spans="1:35" outlineLevel="1" x14ac:dyDescent="0.25">
      <c r="A53" s="993" t="s">
        <v>187</v>
      </c>
      <c r="B53" s="1172"/>
      <c r="C53" s="1101"/>
      <c r="D53" s="113"/>
      <c r="E53" s="113"/>
      <c r="F53" s="113"/>
      <c r="G53" s="1109"/>
      <c r="H53" s="1010"/>
      <c r="I53" s="113"/>
      <c r="J53" s="113"/>
      <c r="K53" s="113"/>
      <c r="L53" s="113"/>
      <c r="M53" s="113"/>
      <c r="N53" s="113"/>
      <c r="O53" s="113"/>
      <c r="P53" s="1012"/>
      <c r="Q53" s="1101"/>
      <c r="R53" s="1012"/>
      <c r="S53" s="114"/>
      <c r="T53" s="114"/>
      <c r="U53" s="114"/>
      <c r="V53" s="114"/>
    </row>
    <row r="54" spans="1:35" ht="15.75" outlineLevel="1" thickBot="1" x14ac:dyDescent="0.3">
      <c r="A54" s="993" t="s">
        <v>188</v>
      </c>
      <c r="B54" s="1173"/>
      <c r="C54" s="1160"/>
      <c r="D54" s="116"/>
      <c r="E54" s="116"/>
      <c r="F54" s="116"/>
      <c r="G54" s="1113"/>
      <c r="H54" s="1013"/>
      <c r="I54" s="116"/>
      <c r="J54" s="116"/>
      <c r="K54" s="116"/>
      <c r="L54" s="116"/>
      <c r="M54" s="116"/>
      <c r="N54" s="116"/>
      <c r="O54" s="116"/>
      <c r="P54" s="1015"/>
      <c r="Q54" s="1160"/>
      <c r="R54" s="1015"/>
      <c r="S54" s="117"/>
      <c r="T54" s="117"/>
      <c r="U54" s="117"/>
      <c r="V54" s="117"/>
    </row>
    <row r="55" spans="1:35" s="23" customFormat="1" ht="15.75" outlineLevel="1" thickBot="1" x14ac:dyDescent="0.3">
      <c r="A55" s="993" t="s">
        <v>189</v>
      </c>
      <c r="B55" s="1043" t="s">
        <v>190</v>
      </c>
      <c r="C55" s="1157">
        <f t="shared" ref="C55:O55" si="0">SUM(C14:C54)</f>
        <v>0</v>
      </c>
      <c r="D55" s="1157">
        <f t="shared" si="0"/>
        <v>0</v>
      </c>
      <c r="E55" s="1157">
        <f t="shared" si="0"/>
        <v>0</v>
      </c>
      <c r="F55" s="1157">
        <f t="shared" si="0"/>
        <v>0</v>
      </c>
      <c r="G55" s="1157">
        <f t="shared" si="0"/>
        <v>0</v>
      </c>
      <c r="H55" s="1157">
        <f t="shared" si="0"/>
        <v>0</v>
      </c>
      <c r="I55" s="1157">
        <f t="shared" si="0"/>
        <v>0</v>
      </c>
      <c r="J55" s="1157">
        <f t="shared" si="0"/>
        <v>0</v>
      </c>
      <c r="K55" s="1157">
        <f t="shared" si="0"/>
        <v>0</v>
      </c>
      <c r="L55" s="1157">
        <f t="shared" si="0"/>
        <v>0</v>
      </c>
      <c r="M55" s="1157">
        <f t="shared" si="0"/>
        <v>0</v>
      </c>
      <c r="N55" s="1157">
        <f t="shared" si="0"/>
        <v>0</v>
      </c>
      <c r="O55" s="1157">
        <f t="shared" si="0"/>
        <v>0</v>
      </c>
      <c r="P55" s="1157"/>
      <c r="Q55" s="1157">
        <f>SUM(Q14:Q54)</f>
        <v>0</v>
      </c>
      <c r="R55" s="1157"/>
      <c r="S55" s="1158">
        <f>SUM(S14:S54)</f>
        <v>0</v>
      </c>
      <c r="T55" s="1158">
        <f t="shared" ref="T55:V55" si="1">SUM(T14:T54)</f>
        <v>0</v>
      </c>
      <c r="U55" s="1158"/>
      <c r="V55" s="1158">
        <f t="shared" si="1"/>
        <v>0</v>
      </c>
      <c r="W55"/>
      <c r="X55"/>
      <c r="Y55"/>
      <c r="Z55"/>
      <c r="AA55"/>
      <c r="AB55"/>
      <c r="AC55"/>
      <c r="AD55"/>
      <c r="AE55"/>
      <c r="AF55"/>
      <c r="AG55"/>
      <c r="AH55"/>
      <c r="AI55"/>
    </row>
    <row r="56" spans="1:35" x14ac:dyDescent="0.25">
      <c r="B56" s="1042"/>
      <c r="C56" s="1041"/>
      <c r="D56" s="1041"/>
      <c r="E56" s="1041"/>
      <c r="F56" s="1041"/>
      <c r="G56" s="1041"/>
      <c r="H56" s="1041"/>
      <c r="I56" s="1041"/>
      <c r="J56" s="1041"/>
      <c r="K56" s="1041"/>
      <c r="L56" s="1041"/>
      <c r="M56" s="1041"/>
      <c r="N56" s="1041"/>
      <c r="O56" s="1041"/>
      <c r="P56" s="1041"/>
      <c r="Q56" s="1041"/>
      <c r="R56" s="1041"/>
      <c r="S56" s="1041"/>
      <c r="T56" s="1041"/>
      <c r="U56" s="1041"/>
      <c r="V56" s="1041"/>
    </row>
    <row r="57" spans="1:35" x14ac:dyDescent="0.25">
      <c r="B57" s="1042"/>
      <c r="C57" s="1041"/>
      <c r="D57" s="1041"/>
      <c r="E57" s="1041"/>
      <c r="F57" s="1041"/>
      <c r="G57" s="1041"/>
      <c r="H57" s="1041"/>
      <c r="I57" s="1041"/>
      <c r="J57" s="1041"/>
      <c r="K57" s="1041"/>
      <c r="L57" s="1041"/>
      <c r="M57" s="1041"/>
      <c r="N57" s="1041"/>
      <c r="O57" s="1041"/>
      <c r="P57" s="1041"/>
      <c r="Q57" s="1041"/>
      <c r="R57" s="1041"/>
      <c r="S57" s="1041"/>
      <c r="T57" s="1041"/>
      <c r="U57" s="1041"/>
      <c r="V57" s="1041"/>
    </row>
    <row r="58" spans="1:35" ht="15.75" thickBot="1" x14ac:dyDescent="0.3"/>
    <row r="59" spans="1:35" s="13" customFormat="1" ht="20.25" customHeight="1" thickBot="1" x14ac:dyDescent="0.3">
      <c r="A59" s="993"/>
      <c r="B59" s="1039" t="s">
        <v>191</v>
      </c>
      <c r="C59" s="1038"/>
      <c r="D59" s="1038"/>
      <c r="E59" s="1038"/>
      <c r="F59" s="1038"/>
      <c r="G59" s="1038"/>
      <c r="H59" s="1038"/>
      <c r="I59" s="1038"/>
      <c r="J59" s="1038"/>
      <c r="K59" s="1038"/>
      <c r="L59" s="1038"/>
      <c r="M59" s="1038"/>
      <c r="N59" s="1038"/>
      <c r="O59" s="1038"/>
      <c r="P59" s="1038"/>
      <c r="Q59" s="1038"/>
      <c r="R59" s="1038"/>
      <c r="S59" s="1037"/>
      <c r="T59" s="1037"/>
      <c r="U59" s="1037"/>
      <c r="V59" s="1037"/>
      <c r="W59"/>
      <c r="X59"/>
      <c r="Y59"/>
      <c r="Z59"/>
      <c r="AA59"/>
      <c r="AB59"/>
      <c r="AC59"/>
      <c r="AD59"/>
      <c r="AE59"/>
      <c r="AF59"/>
      <c r="AG59"/>
      <c r="AH59"/>
      <c r="AI59"/>
    </row>
    <row r="60" spans="1:35" ht="41.25" customHeight="1" outlineLevel="1" x14ac:dyDescent="0.25">
      <c r="A60" s="1036"/>
      <c r="B60" s="994"/>
      <c r="C60" s="100" t="s">
        <v>147</v>
      </c>
      <c r="D60" s="100"/>
      <c r="E60" s="100"/>
      <c r="F60" s="100"/>
      <c r="G60" s="100"/>
      <c r="H60" s="100"/>
      <c r="I60" s="100"/>
      <c r="J60" s="100"/>
      <c r="K60" s="100"/>
      <c r="L60" s="100"/>
      <c r="M60" s="100"/>
      <c r="N60" s="100"/>
      <c r="O60" s="100"/>
      <c r="P60" s="100"/>
      <c r="Q60" s="100"/>
      <c r="R60" s="1097"/>
      <c r="S60" s="101"/>
      <c r="T60" s="101"/>
      <c r="U60" s="101"/>
      <c r="V60" s="101"/>
    </row>
    <row r="61" spans="1:35" ht="15.75" outlineLevel="1" thickBot="1" x14ac:dyDescent="0.3">
      <c r="A61" s="1036"/>
      <c r="B61" s="995"/>
      <c r="C61" s="1096" t="str">
        <f ca="1">dms_y1</f>
        <v>2005-06</v>
      </c>
      <c r="D61" s="94" t="str">
        <f ca="1">dms_y2</f>
        <v>2006-07</v>
      </c>
      <c r="E61" s="94" t="str">
        <f ca="1">dms_y3</f>
        <v>2007-08</v>
      </c>
      <c r="F61" s="94" t="str">
        <f ca="1">dms_y4</f>
        <v>2008-09</v>
      </c>
      <c r="G61" s="94" t="str">
        <f ca="1">dms_y5</f>
        <v>2009-10</v>
      </c>
      <c r="H61" s="94" t="str">
        <f ca="1">dms_y6</f>
        <v>2010-11</v>
      </c>
      <c r="I61" s="94" t="str">
        <f ca="1">dms_y7</f>
        <v>2011-12</v>
      </c>
      <c r="J61" s="94" t="str">
        <f ca="1">dms_y8</f>
        <v>2012-13</v>
      </c>
      <c r="K61" s="94" t="str">
        <f ca="1">dms_y9</f>
        <v>2013-14</v>
      </c>
      <c r="L61" s="94" t="str">
        <f ca="1">dms_y10</f>
        <v>2014-15</v>
      </c>
      <c r="M61" s="94" t="str">
        <f ca="1">dms_y11</f>
        <v>2015-16</v>
      </c>
      <c r="N61" s="94" t="str">
        <f ca="1">dms_y12</f>
        <v>2016-17</v>
      </c>
      <c r="O61" s="94" t="str">
        <f ca="1">dms_y13</f>
        <v>2017-18</v>
      </c>
      <c r="P61" s="94" t="str">
        <f ca="1">dms_y14</f>
        <v>2018-19</v>
      </c>
      <c r="Q61" s="94" t="str">
        <f ca="1">dms_y15</f>
        <v>2019-20</v>
      </c>
      <c r="R61" s="94" t="str">
        <f ca="1">dms_y16</f>
        <v>2020-21</v>
      </c>
      <c r="S61" s="94" t="str">
        <f ca="1">dms_y17</f>
        <v>2021-22</v>
      </c>
      <c r="T61" s="94" t="str">
        <f ca="1">dms_y18</f>
        <v>2022-23</v>
      </c>
      <c r="U61" s="94" t="str">
        <f ca="1">dms_y19</f>
        <v>2023-24</v>
      </c>
      <c r="V61" s="94" t="s">
        <v>71</v>
      </c>
    </row>
    <row r="62" spans="1:35" s="13" customFormat="1" outlineLevel="1" x14ac:dyDescent="0.25">
      <c r="A62" s="993" t="s">
        <v>148</v>
      </c>
      <c r="B62" s="1174"/>
      <c r="C62" s="1175"/>
      <c r="D62" s="1176"/>
      <c r="E62" s="1176"/>
      <c r="F62" s="1176"/>
      <c r="G62" s="1177"/>
      <c r="H62" s="1175"/>
      <c r="I62" s="1176"/>
      <c r="J62" s="1176"/>
      <c r="K62" s="1176"/>
      <c r="L62" s="1176"/>
      <c r="M62" s="1176"/>
      <c r="N62" s="1176"/>
      <c r="O62" s="1176"/>
      <c r="P62" s="1163"/>
      <c r="Q62" s="1162"/>
      <c r="R62" s="1163"/>
      <c r="S62" s="1164"/>
      <c r="T62" s="1164"/>
      <c r="U62" s="1164"/>
      <c r="V62" s="1164"/>
      <c r="W62"/>
      <c r="X62"/>
      <c r="Y62"/>
      <c r="Z62"/>
      <c r="AA62"/>
      <c r="AB62"/>
      <c r="AC62"/>
      <c r="AD62"/>
      <c r="AE62"/>
      <c r="AF62"/>
      <c r="AG62"/>
      <c r="AH62"/>
      <c r="AI62"/>
    </row>
    <row r="63" spans="1:35" s="13" customFormat="1" outlineLevel="1" x14ac:dyDescent="0.25">
      <c r="A63" s="993" t="s">
        <v>149</v>
      </c>
      <c r="B63" s="1178"/>
      <c r="C63" s="1165"/>
      <c r="D63" s="1166"/>
      <c r="E63" s="1166"/>
      <c r="F63" s="1166"/>
      <c r="G63" s="1167"/>
      <c r="H63" s="1165"/>
      <c r="I63" s="1166"/>
      <c r="J63" s="1166"/>
      <c r="K63" s="1166"/>
      <c r="L63" s="1166"/>
      <c r="M63" s="1166"/>
      <c r="N63" s="1166"/>
      <c r="O63" s="1166"/>
      <c r="P63" s="1168"/>
      <c r="Q63" s="1169"/>
      <c r="R63" s="1168"/>
      <c r="S63" s="1170"/>
      <c r="T63" s="1170"/>
      <c r="U63" s="1170"/>
      <c r="V63" s="1170"/>
      <c r="W63"/>
      <c r="X63"/>
      <c r="Y63"/>
      <c r="Z63"/>
      <c r="AA63"/>
      <c r="AB63"/>
      <c r="AC63"/>
      <c r="AD63"/>
      <c r="AE63"/>
      <c r="AF63"/>
      <c r="AG63"/>
      <c r="AH63"/>
      <c r="AI63"/>
    </row>
    <row r="64" spans="1:35" s="13" customFormat="1" outlineLevel="1" x14ac:dyDescent="0.25">
      <c r="A64" s="993" t="s">
        <v>150</v>
      </c>
      <c r="B64" s="1178"/>
      <c r="C64" s="1165"/>
      <c r="D64" s="1166"/>
      <c r="E64" s="1166"/>
      <c r="F64" s="1166"/>
      <c r="G64" s="1167"/>
      <c r="H64" s="1165"/>
      <c r="I64" s="1166"/>
      <c r="J64" s="1166"/>
      <c r="K64" s="1166"/>
      <c r="L64" s="1166"/>
      <c r="M64" s="1166"/>
      <c r="N64" s="1166"/>
      <c r="O64" s="1166"/>
      <c r="P64" s="1168"/>
      <c r="Q64" s="1169"/>
      <c r="R64" s="1168"/>
      <c r="S64" s="1170"/>
      <c r="T64" s="1170"/>
      <c r="U64" s="1170"/>
      <c r="V64" s="1170"/>
      <c r="W64"/>
      <c r="X64"/>
      <c r="Y64"/>
      <c r="Z64"/>
      <c r="AA64"/>
      <c r="AB64"/>
      <c r="AC64"/>
      <c r="AD64"/>
      <c r="AE64"/>
      <c r="AF64"/>
      <c r="AG64"/>
      <c r="AH64"/>
      <c r="AI64"/>
    </row>
    <row r="65" spans="1:35" s="13" customFormat="1" outlineLevel="1" x14ac:dyDescent="0.25">
      <c r="A65" s="993" t="s">
        <v>151</v>
      </c>
      <c r="B65" s="1178"/>
      <c r="C65" s="1165"/>
      <c r="D65" s="1166"/>
      <c r="E65" s="1166"/>
      <c r="F65" s="1166"/>
      <c r="G65" s="1167"/>
      <c r="H65" s="1165"/>
      <c r="I65" s="1166"/>
      <c r="J65" s="1166"/>
      <c r="K65" s="1166"/>
      <c r="L65" s="1166"/>
      <c r="M65" s="1166"/>
      <c r="N65" s="1166"/>
      <c r="O65" s="1166"/>
      <c r="P65" s="1168"/>
      <c r="Q65" s="1169"/>
      <c r="R65" s="1168"/>
      <c r="S65" s="1170"/>
      <c r="T65" s="1170"/>
      <c r="U65" s="1170"/>
      <c r="V65" s="1170"/>
      <c r="W65"/>
      <c r="X65"/>
      <c r="Y65"/>
      <c r="Z65"/>
      <c r="AA65"/>
      <c r="AB65"/>
      <c r="AC65"/>
      <c r="AD65"/>
      <c r="AE65"/>
      <c r="AF65"/>
      <c r="AG65"/>
      <c r="AH65"/>
      <c r="AI65"/>
    </row>
    <row r="66" spans="1:35" s="13" customFormat="1" outlineLevel="1" x14ac:dyDescent="0.25">
      <c r="A66" s="993" t="s">
        <v>152</v>
      </c>
      <c r="B66" s="1178"/>
      <c r="C66" s="1165"/>
      <c r="D66" s="1166"/>
      <c r="E66" s="1166"/>
      <c r="F66" s="1166"/>
      <c r="G66" s="1167"/>
      <c r="H66" s="1165"/>
      <c r="I66" s="1166"/>
      <c r="J66" s="1166"/>
      <c r="K66" s="1166"/>
      <c r="L66" s="1166"/>
      <c r="M66" s="1166"/>
      <c r="N66" s="1166"/>
      <c r="O66" s="1166"/>
      <c r="P66" s="1168"/>
      <c r="Q66" s="1169"/>
      <c r="R66" s="1168"/>
      <c r="S66" s="1170"/>
      <c r="T66" s="1170"/>
      <c r="U66" s="1170"/>
      <c r="V66" s="1170"/>
      <c r="W66"/>
      <c r="X66"/>
      <c r="Y66"/>
      <c r="Z66"/>
      <c r="AA66"/>
      <c r="AB66"/>
      <c r="AC66"/>
      <c r="AD66"/>
      <c r="AE66"/>
      <c r="AF66"/>
      <c r="AG66"/>
      <c r="AH66"/>
      <c r="AI66"/>
    </row>
    <row r="67" spans="1:35" s="13" customFormat="1" outlineLevel="1" x14ac:dyDescent="0.25">
      <c r="A67" s="993" t="s">
        <v>153</v>
      </c>
      <c r="B67" s="1178"/>
      <c r="C67" s="1165"/>
      <c r="D67" s="1166"/>
      <c r="E67" s="1166"/>
      <c r="F67" s="1166"/>
      <c r="G67" s="1167"/>
      <c r="H67" s="1165"/>
      <c r="I67" s="1166"/>
      <c r="J67" s="1166"/>
      <c r="K67" s="1166"/>
      <c r="L67" s="1166"/>
      <c r="M67" s="1166"/>
      <c r="N67" s="1166"/>
      <c r="O67" s="1166"/>
      <c r="P67" s="1168"/>
      <c r="Q67" s="1169"/>
      <c r="R67" s="1168"/>
      <c r="S67" s="1170"/>
      <c r="T67" s="1170"/>
      <c r="U67" s="1170"/>
      <c r="V67" s="1170"/>
      <c r="W67"/>
      <c r="X67"/>
      <c r="Y67"/>
      <c r="Z67"/>
      <c r="AA67"/>
      <c r="AB67"/>
      <c r="AC67"/>
      <c r="AD67"/>
      <c r="AE67"/>
      <c r="AF67"/>
      <c r="AG67"/>
      <c r="AH67"/>
      <c r="AI67"/>
    </row>
    <row r="68" spans="1:35" s="13" customFormat="1" outlineLevel="1" x14ac:dyDescent="0.25">
      <c r="A68" s="993" t="s">
        <v>154</v>
      </c>
      <c r="B68" s="1178"/>
      <c r="C68" s="1165"/>
      <c r="D68" s="1166"/>
      <c r="E68" s="1166"/>
      <c r="F68" s="1166"/>
      <c r="G68" s="1167"/>
      <c r="H68" s="1165"/>
      <c r="I68" s="1166"/>
      <c r="J68" s="1166"/>
      <c r="K68" s="1166"/>
      <c r="L68" s="1166"/>
      <c r="M68" s="1166"/>
      <c r="N68" s="1166"/>
      <c r="O68" s="1166"/>
      <c r="P68" s="1168"/>
      <c r="Q68" s="1169"/>
      <c r="R68" s="1168"/>
      <c r="S68" s="1170"/>
      <c r="T68" s="1170"/>
      <c r="U68" s="1170"/>
      <c r="V68" s="1170"/>
      <c r="W68"/>
      <c r="X68"/>
      <c r="Y68"/>
      <c r="Z68"/>
      <c r="AA68"/>
      <c r="AB68"/>
      <c r="AC68"/>
      <c r="AD68"/>
      <c r="AE68"/>
      <c r="AF68"/>
      <c r="AG68"/>
      <c r="AH68"/>
      <c r="AI68"/>
    </row>
    <row r="69" spans="1:35" s="13" customFormat="1" outlineLevel="1" x14ac:dyDescent="0.25">
      <c r="A69" s="993" t="s">
        <v>155</v>
      </c>
      <c r="B69" s="1178"/>
      <c r="C69" s="1165"/>
      <c r="D69" s="1166"/>
      <c r="E69" s="1166"/>
      <c r="F69" s="1166"/>
      <c r="G69" s="1167"/>
      <c r="H69" s="1165"/>
      <c r="I69" s="1166"/>
      <c r="J69" s="1166"/>
      <c r="K69" s="1166"/>
      <c r="L69" s="1166"/>
      <c r="M69" s="1166"/>
      <c r="N69" s="1166"/>
      <c r="O69" s="1166"/>
      <c r="P69" s="1168"/>
      <c r="Q69" s="1169"/>
      <c r="R69" s="1168"/>
      <c r="S69" s="1170"/>
      <c r="T69" s="1170"/>
      <c r="U69" s="1170"/>
      <c r="V69" s="1170"/>
      <c r="W69"/>
      <c r="X69"/>
      <c r="Y69"/>
      <c r="Z69"/>
      <c r="AA69"/>
      <c r="AB69"/>
      <c r="AC69"/>
      <c r="AD69"/>
      <c r="AE69"/>
      <c r="AF69"/>
      <c r="AG69"/>
      <c r="AH69"/>
      <c r="AI69"/>
    </row>
    <row r="70" spans="1:35" s="13" customFormat="1" outlineLevel="1" x14ac:dyDescent="0.25">
      <c r="A70" s="993" t="s">
        <v>156</v>
      </c>
      <c r="B70" s="1178"/>
      <c r="C70" s="1165"/>
      <c r="D70" s="1166"/>
      <c r="E70" s="1166"/>
      <c r="F70" s="1166"/>
      <c r="G70" s="1167"/>
      <c r="H70" s="1165"/>
      <c r="I70" s="1166"/>
      <c r="J70" s="1166"/>
      <c r="K70" s="1166"/>
      <c r="L70" s="1166"/>
      <c r="M70" s="1166"/>
      <c r="N70" s="1166"/>
      <c r="O70" s="1166"/>
      <c r="P70" s="1168"/>
      <c r="Q70" s="1169"/>
      <c r="R70" s="1168"/>
      <c r="S70" s="1170"/>
      <c r="T70" s="1170"/>
      <c r="U70" s="1170"/>
      <c r="V70" s="1170"/>
      <c r="W70"/>
      <c r="X70"/>
      <c r="Y70"/>
      <c r="Z70"/>
      <c r="AA70"/>
      <c r="AB70"/>
      <c r="AC70"/>
      <c r="AD70"/>
      <c r="AE70"/>
      <c r="AF70"/>
      <c r="AG70"/>
      <c r="AH70"/>
      <c r="AI70"/>
    </row>
    <row r="71" spans="1:35" s="13" customFormat="1" outlineLevel="1" x14ac:dyDescent="0.25">
      <c r="A71" s="993" t="s">
        <v>157</v>
      </c>
      <c r="B71" s="1178"/>
      <c r="C71" s="1165"/>
      <c r="D71" s="1166"/>
      <c r="E71" s="1166"/>
      <c r="F71" s="1166"/>
      <c r="G71" s="1167"/>
      <c r="H71" s="1165"/>
      <c r="I71" s="1166"/>
      <c r="J71" s="1166"/>
      <c r="K71" s="1166"/>
      <c r="L71" s="1166"/>
      <c r="M71" s="1166"/>
      <c r="N71" s="1166"/>
      <c r="O71" s="1166"/>
      <c r="P71" s="1168"/>
      <c r="Q71" s="1169"/>
      <c r="R71" s="1168"/>
      <c r="S71" s="1170"/>
      <c r="T71" s="1170"/>
      <c r="U71" s="1170"/>
      <c r="V71" s="1170"/>
      <c r="W71"/>
      <c r="X71"/>
      <c r="Y71"/>
      <c r="Z71"/>
      <c r="AA71"/>
      <c r="AB71"/>
      <c r="AC71"/>
      <c r="AD71"/>
      <c r="AE71"/>
      <c r="AF71"/>
      <c r="AG71"/>
      <c r="AH71"/>
      <c r="AI71"/>
    </row>
    <row r="72" spans="1:35" s="13" customFormat="1" outlineLevel="1" x14ac:dyDescent="0.25">
      <c r="A72" s="993" t="s">
        <v>158</v>
      </c>
      <c r="B72" s="1178"/>
      <c r="C72" s="1165"/>
      <c r="D72" s="1166"/>
      <c r="E72" s="1166"/>
      <c r="F72" s="1166"/>
      <c r="G72" s="1167"/>
      <c r="H72" s="1165"/>
      <c r="I72" s="1166"/>
      <c r="J72" s="1166"/>
      <c r="K72" s="1166"/>
      <c r="L72" s="1166"/>
      <c r="M72" s="1166"/>
      <c r="N72" s="1166"/>
      <c r="O72" s="1166"/>
      <c r="P72" s="1168"/>
      <c r="Q72" s="1169"/>
      <c r="R72" s="1168"/>
      <c r="S72" s="1170"/>
      <c r="T72" s="1170"/>
      <c r="U72" s="1170"/>
      <c r="V72" s="1170"/>
      <c r="W72"/>
      <c r="X72"/>
      <c r="Y72"/>
      <c r="Z72"/>
      <c r="AA72"/>
      <c r="AB72"/>
      <c r="AC72"/>
      <c r="AD72"/>
      <c r="AE72"/>
      <c r="AF72"/>
      <c r="AG72"/>
      <c r="AH72"/>
      <c r="AI72"/>
    </row>
    <row r="73" spans="1:35" s="13" customFormat="1" outlineLevel="1" x14ac:dyDescent="0.25">
      <c r="A73" s="993" t="s">
        <v>159</v>
      </c>
      <c r="B73" s="1178"/>
      <c r="C73" s="1165"/>
      <c r="D73" s="1166"/>
      <c r="E73" s="1166"/>
      <c r="F73" s="1166"/>
      <c r="G73" s="1167"/>
      <c r="H73" s="1165"/>
      <c r="I73" s="1166"/>
      <c r="J73" s="1166"/>
      <c r="K73" s="1166"/>
      <c r="L73" s="1166"/>
      <c r="M73" s="1166"/>
      <c r="N73" s="1166"/>
      <c r="O73" s="1166"/>
      <c r="P73" s="1168"/>
      <c r="Q73" s="1169"/>
      <c r="R73" s="1168"/>
      <c r="S73" s="1170"/>
      <c r="T73" s="1170"/>
      <c r="U73" s="1170"/>
      <c r="V73" s="1170"/>
      <c r="W73"/>
      <c r="X73"/>
      <c r="Y73"/>
      <c r="Z73"/>
      <c r="AA73"/>
      <c r="AB73"/>
      <c r="AC73"/>
      <c r="AD73"/>
      <c r="AE73"/>
      <c r="AF73"/>
      <c r="AG73"/>
      <c r="AH73"/>
      <c r="AI73"/>
    </row>
    <row r="74" spans="1:35" s="13" customFormat="1" outlineLevel="1" x14ac:dyDescent="0.25">
      <c r="A74" s="993" t="s">
        <v>160</v>
      </c>
      <c r="B74" s="1178"/>
      <c r="C74" s="1165"/>
      <c r="D74" s="1166"/>
      <c r="E74" s="1166"/>
      <c r="F74" s="1166"/>
      <c r="G74" s="1167"/>
      <c r="H74" s="1165"/>
      <c r="I74" s="1166"/>
      <c r="J74" s="1166"/>
      <c r="K74" s="1166"/>
      <c r="L74" s="1166"/>
      <c r="M74" s="1166"/>
      <c r="N74" s="1166"/>
      <c r="O74" s="1166"/>
      <c r="P74" s="1168"/>
      <c r="Q74" s="1169"/>
      <c r="R74" s="1168"/>
      <c r="S74" s="1170"/>
      <c r="T74" s="1170"/>
      <c r="U74" s="1170"/>
      <c r="V74" s="1170"/>
      <c r="W74"/>
      <c r="X74"/>
      <c r="Y74"/>
      <c r="Z74"/>
      <c r="AA74"/>
      <c r="AB74"/>
      <c r="AC74"/>
      <c r="AD74"/>
      <c r="AE74"/>
      <c r="AF74"/>
      <c r="AG74"/>
      <c r="AH74"/>
      <c r="AI74"/>
    </row>
    <row r="75" spans="1:35" s="13" customFormat="1" outlineLevel="1" x14ac:dyDescent="0.25">
      <c r="A75" s="993" t="s">
        <v>161</v>
      </c>
      <c r="B75" s="1178"/>
      <c r="C75" s="1165"/>
      <c r="D75" s="1166"/>
      <c r="E75" s="1166"/>
      <c r="F75" s="1166"/>
      <c r="G75" s="1167"/>
      <c r="H75" s="1165"/>
      <c r="I75" s="1166"/>
      <c r="J75" s="1166"/>
      <c r="K75" s="1166"/>
      <c r="L75" s="1166"/>
      <c r="M75" s="1166"/>
      <c r="N75" s="1166"/>
      <c r="O75" s="1166"/>
      <c r="P75" s="1168"/>
      <c r="Q75" s="1169"/>
      <c r="R75" s="1168"/>
      <c r="S75" s="1170"/>
      <c r="T75" s="1170"/>
      <c r="U75" s="1170"/>
      <c r="V75" s="1170"/>
      <c r="W75"/>
      <c r="X75"/>
      <c r="Y75"/>
      <c r="Z75"/>
      <c r="AA75"/>
      <c r="AB75"/>
      <c r="AC75"/>
      <c r="AD75"/>
      <c r="AE75"/>
      <c r="AF75"/>
      <c r="AG75"/>
      <c r="AH75"/>
      <c r="AI75"/>
    </row>
    <row r="76" spans="1:35" s="13" customFormat="1" outlineLevel="1" x14ac:dyDescent="0.25">
      <c r="A76" s="993" t="s">
        <v>162</v>
      </c>
      <c r="B76" s="1178"/>
      <c r="C76" s="1165"/>
      <c r="D76" s="1166"/>
      <c r="E76" s="1166"/>
      <c r="F76" s="1166"/>
      <c r="G76" s="1167"/>
      <c r="H76" s="1165"/>
      <c r="I76" s="1166"/>
      <c r="J76" s="1166"/>
      <c r="K76" s="1166"/>
      <c r="L76" s="1166"/>
      <c r="M76" s="1166"/>
      <c r="N76" s="1166"/>
      <c r="O76" s="1166"/>
      <c r="P76" s="1168"/>
      <c r="Q76" s="1169"/>
      <c r="R76" s="1168"/>
      <c r="S76" s="1170"/>
      <c r="T76" s="1170"/>
      <c r="U76" s="1170"/>
      <c r="V76" s="1170"/>
      <c r="W76"/>
      <c r="X76"/>
      <c r="Y76"/>
      <c r="Z76"/>
      <c r="AA76"/>
      <c r="AB76"/>
      <c r="AC76"/>
      <c r="AD76"/>
      <c r="AE76"/>
      <c r="AF76"/>
      <c r="AG76"/>
      <c r="AH76"/>
      <c r="AI76"/>
    </row>
    <row r="77" spans="1:35" s="13" customFormat="1" outlineLevel="1" x14ac:dyDescent="0.25">
      <c r="A77" s="993" t="s">
        <v>163</v>
      </c>
      <c r="B77" s="1178"/>
      <c r="C77" s="1165"/>
      <c r="D77" s="1166"/>
      <c r="E77" s="1166"/>
      <c r="F77" s="1166"/>
      <c r="G77" s="1167"/>
      <c r="H77" s="1165"/>
      <c r="I77" s="1166"/>
      <c r="J77" s="1166"/>
      <c r="K77" s="1166"/>
      <c r="L77" s="1166"/>
      <c r="M77" s="1166"/>
      <c r="N77" s="1166"/>
      <c r="O77" s="1166"/>
      <c r="P77" s="1168"/>
      <c r="Q77" s="1169"/>
      <c r="R77" s="1168"/>
      <c r="S77" s="1170"/>
      <c r="T77" s="1170"/>
      <c r="U77" s="1170"/>
      <c r="V77" s="1170"/>
      <c r="W77"/>
      <c r="X77"/>
      <c r="Y77"/>
      <c r="Z77"/>
      <c r="AA77"/>
      <c r="AB77"/>
      <c r="AC77"/>
      <c r="AD77"/>
      <c r="AE77"/>
      <c r="AF77"/>
      <c r="AG77"/>
      <c r="AH77"/>
      <c r="AI77"/>
    </row>
    <row r="78" spans="1:35" s="13" customFormat="1" outlineLevel="1" x14ac:dyDescent="0.25">
      <c r="A78" s="993" t="s">
        <v>164</v>
      </c>
      <c r="B78" s="1178"/>
      <c r="C78" s="1165"/>
      <c r="D78" s="1166"/>
      <c r="E78" s="1166"/>
      <c r="F78" s="1166"/>
      <c r="G78" s="1167"/>
      <c r="H78" s="1165"/>
      <c r="I78" s="1166"/>
      <c r="J78" s="1166"/>
      <c r="K78" s="1166"/>
      <c r="L78" s="1166"/>
      <c r="M78" s="1166"/>
      <c r="N78" s="1166"/>
      <c r="O78" s="1166"/>
      <c r="P78" s="1168"/>
      <c r="Q78" s="1169"/>
      <c r="R78" s="1168"/>
      <c r="S78" s="1170"/>
      <c r="T78" s="1170"/>
      <c r="U78" s="1170"/>
      <c r="V78" s="1170"/>
      <c r="W78"/>
      <c r="X78"/>
      <c r="Y78"/>
      <c r="Z78"/>
      <c r="AA78"/>
      <c r="AB78"/>
      <c r="AC78"/>
      <c r="AD78"/>
      <c r="AE78"/>
      <c r="AF78"/>
      <c r="AG78"/>
      <c r="AH78"/>
      <c r="AI78"/>
    </row>
    <row r="79" spans="1:35" s="13" customFormat="1" outlineLevel="1" x14ac:dyDescent="0.25">
      <c r="A79" s="993" t="s">
        <v>165</v>
      </c>
      <c r="B79" s="1178"/>
      <c r="C79" s="1165"/>
      <c r="D79" s="1166"/>
      <c r="E79" s="1166"/>
      <c r="F79" s="1166"/>
      <c r="G79" s="1167"/>
      <c r="H79" s="1165"/>
      <c r="I79" s="1166"/>
      <c r="J79" s="1166"/>
      <c r="K79" s="1166"/>
      <c r="L79" s="1166"/>
      <c r="M79" s="1166"/>
      <c r="N79" s="1166"/>
      <c r="O79" s="1166"/>
      <c r="P79" s="1168"/>
      <c r="Q79" s="1169"/>
      <c r="R79" s="1168"/>
      <c r="S79" s="1170"/>
      <c r="T79" s="1170"/>
      <c r="U79" s="1170"/>
      <c r="V79" s="1170"/>
      <c r="W79"/>
      <c r="X79"/>
      <c r="Y79"/>
      <c r="Z79"/>
      <c r="AA79"/>
      <c r="AB79"/>
      <c r="AC79"/>
      <c r="AD79"/>
      <c r="AE79"/>
      <c r="AF79"/>
      <c r="AG79"/>
      <c r="AH79"/>
      <c r="AI79"/>
    </row>
    <row r="80" spans="1:35" s="13" customFormat="1" outlineLevel="1" x14ac:dyDescent="0.25">
      <c r="A80" s="993" t="s">
        <v>166</v>
      </c>
      <c r="B80" s="1178"/>
      <c r="C80" s="1165"/>
      <c r="D80" s="1166"/>
      <c r="E80" s="1166"/>
      <c r="F80" s="1166"/>
      <c r="G80" s="1167"/>
      <c r="H80" s="1165"/>
      <c r="I80" s="1166"/>
      <c r="J80" s="1166"/>
      <c r="K80" s="1166"/>
      <c r="L80" s="1166"/>
      <c r="M80" s="1166"/>
      <c r="N80" s="1166"/>
      <c r="O80" s="1166"/>
      <c r="P80" s="1168"/>
      <c r="Q80" s="1169"/>
      <c r="R80" s="1168"/>
      <c r="S80" s="1170"/>
      <c r="T80" s="1170"/>
      <c r="U80" s="1170"/>
      <c r="V80" s="1170"/>
      <c r="W80"/>
      <c r="X80"/>
      <c r="Y80"/>
      <c r="Z80"/>
      <c r="AA80"/>
      <c r="AB80"/>
      <c r="AC80"/>
      <c r="AD80"/>
      <c r="AE80"/>
      <c r="AF80"/>
      <c r="AG80"/>
      <c r="AH80"/>
      <c r="AI80"/>
    </row>
    <row r="81" spans="1:35" s="13" customFormat="1" outlineLevel="1" x14ac:dyDescent="0.25">
      <c r="A81" s="993" t="s">
        <v>167</v>
      </c>
      <c r="B81" s="1178"/>
      <c r="C81" s="1165"/>
      <c r="D81" s="1166"/>
      <c r="E81" s="1166"/>
      <c r="F81" s="1166"/>
      <c r="G81" s="1167"/>
      <c r="H81" s="1165"/>
      <c r="I81" s="1166"/>
      <c r="J81" s="1166"/>
      <c r="K81" s="1166"/>
      <c r="L81" s="1166"/>
      <c r="M81" s="1166"/>
      <c r="N81" s="1166"/>
      <c r="O81" s="1166"/>
      <c r="P81" s="1168"/>
      <c r="Q81" s="1169"/>
      <c r="R81" s="1168"/>
      <c r="S81" s="1170"/>
      <c r="T81" s="1170"/>
      <c r="U81" s="1170"/>
      <c r="V81" s="1170"/>
      <c r="W81"/>
      <c r="X81"/>
      <c r="Y81"/>
      <c r="Z81"/>
      <c r="AA81"/>
      <c r="AB81"/>
      <c r="AC81"/>
      <c r="AD81"/>
      <c r="AE81"/>
      <c r="AF81"/>
      <c r="AG81"/>
      <c r="AH81"/>
      <c r="AI81"/>
    </row>
    <row r="82" spans="1:35" s="13" customFormat="1" outlineLevel="1" x14ac:dyDescent="0.25">
      <c r="A82" s="993" t="s">
        <v>168</v>
      </c>
      <c r="B82" s="1178"/>
      <c r="C82" s="1165"/>
      <c r="D82" s="1166"/>
      <c r="E82" s="1166"/>
      <c r="F82" s="1166"/>
      <c r="G82" s="1167"/>
      <c r="H82" s="1165"/>
      <c r="I82" s="1166"/>
      <c r="J82" s="1166"/>
      <c r="K82" s="1166"/>
      <c r="L82" s="1166"/>
      <c r="M82" s="1166"/>
      <c r="N82" s="1166"/>
      <c r="O82" s="1166"/>
      <c r="P82" s="1168"/>
      <c r="Q82" s="1169"/>
      <c r="R82" s="1168"/>
      <c r="S82" s="1170"/>
      <c r="T82" s="1170"/>
      <c r="U82" s="1170"/>
      <c r="V82" s="1170"/>
      <c r="W82"/>
      <c r="X82"/>
      <c r="Y82"/>
      <c r="Z82"/>
      <c r="AA82"/>
      <c r="AB82"/>
      <c r="AC82"/>
      <c r="AD82"/>
      <c r="AE82"/>
      <c r="AF82"/>
      <c r="AG82"/>
      <c r="AH82"/>
      <c r="AI82"/>
    </row>
    <row r="83" spans="1:35" s="13" customFormat="1" outlineLevel="1" x14ac:dyDescent="0.25">
      <c r="A83" s="993" t="s">
        <v>169</v>
      </c>
      <c r="B83" s="1178"/>
      <c r="C83" s="1165"/>
      <c r="D83" s="1166"/>
      <c r="E83" s="1166"/>
      <c r="F83" s="1166"/>
      <c r="G83" s="1167"/>
      <c r="H83" s="1165"/>
      <c r="I83" s="1166"/>
      <c r="J83" s="1166"/>
      <c r="K83" s="1166"/>
      <c r="L83" s="1166"/>
      <c r="M83" s="1166"/>
      <c r="N83" s="1166"/>
      <c r="O83" s="1166"/>
      <c r="P83" s="1168"/>
      <c r="Q83" s="1169"/>
      <c r="R83" s="1168"/>
      <c r="S83" s="1170"/>
      <c r="T83" s="1170"/>
      <c r="U83" s="1170"/>
      <c r="V83" s="1170"/>
      <c r="W83"/>
      <c r="X83"/>
      <c r="Y83"/>
      <c r="Z83"/>
      <c r="AA83"/>
      <c r="AB83"/>
      <c r="AC83"/>
      <c r="AD83"/>
      <c r="AE83"/>
      <c r="AF83"/>
      <c r="AG83"/>
      <c r="AH83"/>
      <c r="AI83"/>
    </row>
    <row r="84" spans="1:35" s="13" customFormat="1" outlineLevel="1" x14ac:dyDescent="0.25">
      <c r="A84" s="993" t="s">
        <v>170</v>
      </c>
      <c r="B84" s="1178"/>
      <c r="C84" s="1165"/>
      <c r="D84" s="1166"/>
      <c r="E84" s="1166"/>
      <c r="F84" s="1166"/>
      <c r="G84" s="1167"/>
      <c r="H84" s="1165"/>
      <c r="I84" s="1166"/>
      <c r="J84" s="1166"/>
      <c r="K84" s="1166"/>
      <c r="L84" s="1166"/>
      <c r="M84" s="1166"/>
      <c r="N84" s="1166"/>
      <c r="O84" s="1166"/>
      <c r="P84" s="1168"/>
      <c r="Q84" s="1169"/>
      <c r="R84" s="1168"/>
      <c r="S84" s="1170"/>
      <c r="T84" s="1170"/>
      <c r="U84" s="1170"/>
      <c r="V84" s="1170"/>
      <c r="W84"/>
      <c r="X84"/>
      <c r="Y84"/>
      <c r="Z84"/>
      <c r="AA84"/>
      <c r="AB84"/>
      <c r="AC84"/>
      <c r="AD84"/>
      <c r="AE84"/>
      <c r="AF84"/>
      <c r="AG84"/>
      <c r="AH84"/>
      <c r="AI84"/>
    </row>
    <row r="85" spans="1:35" s="13" customFormat="1" outlineLevel="1" x14ac:dyDescent="0.25">
      <c r="A85" s="993" t="s">
        <v>171</v>
      </c>
      <c r="B85" s="1178"/>
      <c r="C85" s="1165"/>
      <c r="D85" s="1166"/>
      <c r="E85" s="1166"/>
      <c r="F85" s="1166"/>
      <c r="G85" s="1167"/>
      <c r="H85" s="1165"/>
      <c r="I85" s="1166"/>
      <c r="J85" s="1166"/>
      <c r="K85" s="1166"/>
      <c r="L85" s="1166"/>
      <c r="M85" s="1166"/>
      <c r="N85" s="1166"/>
      <c r="O85" s="1166"/>
      <c r="P85" s="1168"/>
      <c r="Q85" s="1169"/>
      <c r="R85" s="1168"/>
      <c r="S85" s="1170"/>
      <c r="T85" s="1170"/>
      <c r="U85" s="1170"/>
      <c r="V85" s="1170"/>
      <c r="W85"/>
      <c r="X85"/>
      <c r="Y85"/>
      <c r="Z85"/>
      <c r="AA85"/>
      <c r="AB85"/>
      <c r="AC85"/>
      <c r="AD85"/>
      <c r="AE85"/>
      <c r="AF85"/>
      <c r="AG85"/>
      <c r="AH85"/>
      <c r="AI85"/>
    </row>
    <row r="86" spans="1:35" s="13" customFormat="1" outlineLevel="1" x14ac:dyDescent="0.25">
      <c r="A86" s="993" t="s">
        <v>172</v>
      </c>
      <c r="B86" s="1178"/>
      <c r="C86" s="1165"/>
      <c r="D86" s="1166"/>
      <c r="E86" s="1166"/>
      <c r="F86" s="1166"/>
      <c r="G86" s="1167"/>
      <c r="H86" s="1165"/>
      <c r="I86" s="1166"/>
      <c r="J86" s="1166"/>
      <c r="K86" s="1166"/>
      <c r="L86" s="1166"/>
      <c r="M86" s="1166"/>
      <c r="N86" s="1166"/>
      <c r="O86" s="1166"/>
      <c r="P86" s="1168"/>
      <c r="Q86" s="1169"/>
      <c r="R86" s="1168"/>
      <c r="S86" s="1170"/>
      <c r="T86" s="1170"/>
      <c r="U86" s="1170"/>
      <c r="V86" s="1170"/>
      <c r="W86"/>
      <c r="X86"/>
      <c r="Y86"/>
      <c r="Z86"/>
      <c r="AA86"/>
      <c r="AB86"/>
      <c r="AC86"/>
      <c r="AD86"/>
      <c r="AE86"/>
      <c r="AF86"/>
      <c r="AG86"/>
      <c r="AH86"/>
      <c r="AI86"/>
    </row>
    <row r="87" spans="1:35" s="13" customFormat="1" outlineLevel="1" x14ac:dyDescent="0.25">
      <c r="A87" s="993" t="s">
        <v>173</v>
      </c>
      <c r="B87" s="1178"/>
      <c r="C87" s="1165"/>
      <c r="D87" s="1166"/>
      <c r="E87" s="1166"/>
      <c r="F87" s="1166"/>
      <c r="G87" s="1167"/>
      <c r="H87" s="1165"/>
      <c r="I87" s="1166"/>
      <c r="J87" s="1166"/>
      <c r="K87" s="1166"/>
      <c r="L87" s="1166"/>
      <c r="M87" s="1166"/>
      <c r="N87" s="1166"/>
      <c r="O87" s="1166"/>
      <c r="P87" s="1168"/>
      <c r="Q87" s="1169"/>
      <c r="R87" s="1168"/>
      <c r="S87" s="1170"/>
      <c r="T87" s="1170"/>
      <c r="U87" s="1170"/>
      <c r="V87" s="1170"/>
      <c r="W87"/>
      <c r="X87"/>
      <c r="Y87"/>
      <c r="Z87"/>
      <c r="AA87"/>
      <c r="AB87"/>
      <c r="AC87"/>
      <c r="AD87"/>
      <c r="AE87"/>
      <c r="AF87"/>
      <c r="AG87"/>
      <c r="AH87"/>
      <c r="AI87"/>
    </row>
    <row r="88" spans="1:35" s="13" customFormat="1" outlineLevel="1" x14ac:dyDescent="0.25">
      <c r="A88" s="993" t="s">
        <v>174</v>
      </c>
      <c r="B88" s="1178"/>
      <c r="C88" s="1165"/>
      <c r="D88" s="1166"/>
      <c r="E88" s="1166"/>
      <c r="F88" s="1166"/>
      <c r="G88" s="1167"/>
      <c r="H88" s="1165"/>
      <c r="I88" s="1166"/>
      <c r="J88" s="1166"/>
      <c r="K88" s="1166"/>
      <c r="L88" s="1166"/>
      <c r="M88" s="1166"/>
      <c r="N88" s="1166"/>
      <c r="O88" s="1166"/>
      <c r="P88" s="1168"/>
      <c r="Q88" s="1169"/>
      <c r="R88" s="1168"/>
      <c r="S88" s="1170"/>
      <c r="T88" s="1170"/>
      <c r="U88" s="1170"/>
      <c r="V88" s="1170"/>
      <c r="W88"/>
      <c r="X88"/>
      <c r="Y88"/>
      <c r="Z88"/>
      <c r="AA88"/>
      <c r="AB88"/>
      <c r="AC88"/>
      <c r="AD88"/>
      <c r="AE88"/>
      <c r="AF88"/>
      <c r="AG88"/>
      <c r="AH88"/>
      <c r="AI88"/>
    </row>
    <row r="89" spans="1:35" s="13" customFormat="1" outlineLevel="1" x14ac:dyDescent="0.25">
      <c r="A89" s="993" t="s">
        <v>175</v>
      </c>
      <c r="B89" s="1178"/>
      <c r="C89" s="1165"/>
      <c r="D89" s="1166"/>
      <c r="E89" s="1166"/>
      <c r="F89" s="1166"/>
      <c r="G89" s="1167"/>
      <c r="H89" s="1165"/>
      <c r="I89" s="1166"/>
      <c r="J89" s="1166"/>
      <c r="K89" s="1166"/>
      <c r="L89" s="1166"/>
      <c r="M89" s="1166"/>
      <c r="N89" s="1166"/>
      <c r="O89" s="1166"/>
      <c r="P89" s="1168"/>
      <c r="Q89" s="1169"/>
      <c r="R89" s="1168"/>
      <c r="S89" s="1170"/>
      <c r="T89" s="1170"/>
      <c r="U89" s="1170"/>
      <c r="V89" s="1170"/>
      <c r="W89"/>
      <c r="X89"/>
      <c r="Y89"/>
      <c r="Z89"/>
      <c r="AA89"/>
      <c r="AB89"/>
      <c r="AC89"/>
      <c r="AD89"/>
      <c r="AE89"/>
      <c r="AF89"/>
      <c r="AG89"/>
      <c r="AH89"/>
      <c r="AI89"/>
    </row>
    <row r="90" spans="1:35" s="13" customFormat="1" outlineLevel="1" x14ac:dyDescent="0.25">
      <c r="A90" s="993" t="s">
        <v>176</v>
      </c>
      <c r="B90" s="1178"/>
      <c r="C90" s="1165"/>
      <c r="D90" s="1166"/>
      <c r="E90" s="1166"/>
      <c r="F90" s="1166"/>
      <c r="G90" s="1167"/>
      <c r="H90" s="1165"/>
      <c r="I90" s="1166"/>
      <c r="J90" s="1166"/>
      <c r="K90" s="1166"/>
      <c r="L90" s="1166"/>
      <c r="M90" s="1166"/>
      <c r="N90" s="1166"/>
      <c r="O90" s="1166"/>
      <c r="P90" s="1168"/>
      <c r="Q90" s="1169"/>
      <c r="R90" s="1168"/>
      <c r="S90" s="1170"/>
      <c r="T90" s="1170"/>
      <c r="U90" s="1170"/>
      <c r="V90" s="1170"/>
      <c r="W90"/>
      <c r="X90"/>
      <c r="Y90"/>
      <c r="Z90"/>
      <c r="AA90"/>
      <c r="AB90"/>
      <c r="AC90"/>
      <c r="AD90"/>
      <c r="AE90"/>
      <c r="AF90"/>
      <c r="AG90"/>
      <c r="AH90"/>
      <c r="AI90"/>
    </row>
    <row r="91" spans="1:35" s="13" customFormat="1" outlineLevel="1" x14ac:dyDescent="0.25">
      <c r="A91" s="993" t="s">
        <v>177</v>
      </c>
      <c r="B91" s="1178"/>
      <c r="C91" s="1165"/>
      <c r="D91" s="1166"/>
      <c r="E91" s="1166"/>
      <c r="F91" s="1166"/>
      <c r="G91" s="1167"/>
      <c r="H91" s="1165"/>
      <c r="I91" s="1166"/>
      <c r="J91" s="1166"/>
      <c r="K91" s="1166"/>
      <c r="L91" s="1166"/>
      <c r="M91" s="1166"/>
      <c r="N91" s="1166"/>
      <c r="O91" s="1166"/>
      <c r="P91" s="1168"/>
      <c r="Q91" s="1169"/>
      <c r="R91" s="1168"/>
      <c r="S91" s="1170"/>
      <c r="T91" s="1170"/>
      <c r="U91" s="1170"/>
      <c r="V91" s="1170"/>
      <c r="W91"/>
      <c r="X91"/>
      <c r="Y91"/>
      <c r="Z91"/>
      <c r="AA91"/>
      <c r="AB91"/>
      <c r="AC91"/>
      <c r="AD91"/>
      <c r="AE91"/>
      <c r="AF91"/>
      <c r="AG91"/>
      <c r="AH91"/>
      <c r="AI91"/>
    </row>
    <row r="92" spans="1:35" outlineLevel="1" x14ac:dyDescent="0.25">
      <c r="A92" s="993" t="s">
        <v>178</v>
      </c>
      <c r="B92" s="1178"/>
      <c r="C92" s="1165"/>
      <c r="D92" s="1166"/>
      <c r="E92" s="1166"/>
      <c r="F92" s="1166"/>
      <c r="G92" s="1167"/>
      <c r="H92" s="1165"/>
      <c r="I92" s="1166"/>
      <c r="J92" s="1166"/>
      <c r="K92" s="1166"/>
      <c r="L92" s="1166"/>
      <c r="M92" s="1166"/>
      <c r="N92" s="1166"/>
      <c r="O92" s="1166"/>
      <c r="P92" s="1168"/>
      <c r="Q92" s="1169"/>
      <c r="R92" s="1168"/>
      <c r="S92" s="1170"/>
      <c r="T92" s="1170"/>
      <c r="U92" s="1170"/>
      <c r="V92" s="1170"/>
    </row>
    <row r="93" spans="1:35" outlineLevel="1" x14ac:dyDescent="0.25">
      <c r="A93" s="993" t="s">
        <v>179</v>
      </c>
      <c r="B93" s="1178"/>
      <c r="C93" s="1165"/>
      <c r="D93" s="1166"/>
      <c r="E93" s="1166"/>
      <c r="F93" s="1166"/>
      <c r="G93" s="1167"/>
      <c r="H93" s="1165"/>
      <c r="I93" s="1166"/>
      <c r="J93" s="1166"/>
      <c r="K93" s="1166"/>
      <c r="L93" s="1166"/>
      <c r="M93" s="1166"/>
      <c r="N93" s="1166"/>
      <c r="O93" s="1166"/>
      <c r="P93" s="1168"/>
      <c r="Q93" s="1169"/>
      <c r="R93" s="1168"/>
      <c r="S93" s="1170"/>
      <c r="T93" s="1170"/>
      <c r="U93" s="1170"/>
      <c r="V93" s="1170"/>
    </row>
    <row r="94" spans="1:35" outlineLevel="1" x14ac:dyDescent="0.25">
      <c r="A94" s="993" t="s">
        <v>180</v>
      </c>
      <c r="B94" s="1178"/>
      <c r="C94" s="1165"/>
      <c r="D94" s="1166"/>
      <c r="E94" s="1166"/>
      <c r="F94" s="1166"/>
      <c r="G94" s="1167"/>
      <c r="H94" s="1165"/>
      <c r="I94" s="1166"/>
      <c r="J94" s="1166"/>
      <c r="K94" s="1166"/>
      <c r="L94" s="1166"/>
      <c r="M94" s="1166"/>
      <c r="N94" s="1166"/>
      <c r="O94" s="1166"/>
      <c r="P94" s="1168"/>
      <c r="Q94" s="1169"/>
      <c r="R94" s="1168"/>
      <c r="S94" s="1170"/>
      <c r="T94" s="1170"/>
      <c r="U94" s="1170"/>
      <c r="V94" s="1170"/>
    </row>
    <row r="95" spans="1:35" outlineLevel="1" x14ac:dyDescent="0.25">
      <c r="A95" s="993" t="s">
        <v>181</v>
      </c>
      <c r="B95" s="1178"/>
      <c r="C95" s="1165"/>
      <c r="D95" s="1166"/>
      <c r="E95" s="1166"/>
      <c r="F95" s="1166"/>
      <c r="G95" s="1167"/>
      <c r="H95" s="1165"/>
      <c r="I95" s="1166"/>
      <c r="J95" s="1166"/>
      <c r="K95" s="1166"/>
      <c r="L95" s="1166"/>
      <c r="M95" s="1166"/>
      <c r="N95" s="1166"/>
      <c r="O95" s="1166"/>
      <c r="P95" s="1168"/>
      <c r="Q95" s="1169"/>
      <c r="R95" s="1168"/>
      <c r="S95" s="1170"/>
      <c r="T95" s="1170"/>
      <c r="U95" s="1170"/>
      <c r="V95" s="1170"/>
    </row>
    <row r="96" spans="1:35" outlineLevel="1" x14ac:dyDescent="0.25">
      <c r="A96" s="993" t="s">
        <v>182</v>
      </c>
      <c r="B96" s="1178"/>
      <c r="C96" s="1165"/>
      <c r="D96" s="1166"/>
      <c r="E96" s="1166"/>
      <c r="F96" s="1166"/>
      <c r="G96" s="1167"/>
      <c r="H96" s="1165"/>
      <c r="I96" s="1166"/>
      <c r="J96" s="1166"/>
      <c r="K96" s="1166"/>
      <c r="L96" s="1166"/>
      <c r="M96" s="1166"/>
      <c r="N96" s="1166"/>
      <c r="O96" s="1166"/>
      <c r="P96" s="1168"/>
      <c r="Q96" s="1169"/>
      <c r="R96" s="1168"/>
      <c r="S96" s="1170"/>
      <c r="T96" s="1170"/>
      <c r="U96" s="1170"/>
      <c r="V96" s="1170"/>
    </row>
    <row r="97" spans="1:35" outlineLevel="1" x14ac:dyDescent="0.25">
      <c r="A97" s="993" t="s">
        <v>183</v>
      </c>
      <c r="B97" s="1178"/>
      <c r="C97" s="1165"/>
      <c r="D97" s="1166"/>
      <c r="E97" s="1166"/>
      <c r="F97" s="1166"/>
      <c r="G97" s="1167"/>
      <c r="H97" s="1165"/>
      <c r="I97" s="1166"/>
      <c r="J97" s="1166"/>
      <c r="K97" s="1166"/>
      <c r="L97" s="1166"/>
      <c r="M97" s="1166"/>
      <c r="N97" s="1166"/>
      <c r="O97" s="1166"/>
      <c r="P97" s="1168"/>
      <c r="Q97" s="1169"/>
      <c r="R97" s="1168"/>
      <c r="S97" s="1170"/>
      <c r="T97" s="1170"/>
      <c r="U97" s="1170"/>
      <c r="V97" s="1170"/>
    </row>
    <row r="98" spans="1:35" outlineLevel="1" x14ac:dyDescent="0.25">
      <c r="A98" s="993" t="s">
        <v>184</v>
      </c>
      <c r="B98" s="1178"/>
      <c r="C98" s="1165"/>
      <c r="D98" s="1166"/>
      <c r="E98" s="1166"/>
      <c r="F98" s="1166"/>
      <c r="G98" s="1167"/>
      <c r="H98" s="1165"/>
      <c r="I98" s="1166"/>
      <c r="J98" s="1166"/>
      <c r="K98" s="1166"/>
      <c r="L98" s="1166"/>
      <c r="M98" s="1166"/>
      <c r="N98" s="1166"/>
      <c r="O98" s="1166"/>
      <c r="P98" s="1168"/>
      <c r="Q98" s="1169"/>
      <c r="R98" s="1168"/>
      <c r="S98" s="1170"/>
      <c r="T98" s="1170"/>
      <c r="U98" s="1170"/>
      <c r="V98" s="1170"/>
    </row>
    <row r="99" spans="1:35" outlineLevel="1" x14ac:dyDescent="0.25">
      <c r="A99" s="993" t="s">
        <v>185</v>
      </c>
      <c r="B99" s="1178"/>
      <c r="C99" s="1165"/>
      <c r="D99" s="1166"/>
      <c r="E99" s="1166"/>
      <c r="F99" s="1166"/>
      <c r="G99" s="1167"/>
      <c r="H99" s="1165"/>
      <c r="I99" s="1166"/>
      <c r="J99" s="1166"/>
      <c r="K99" s="1166"/>
      <c r="L99" s="1166"/>
      <c r="M99" s="1166"/>
      <c r="N99" s="1166"/>
      <c r="O99" s="1166"/>
      <c r="P99" s="1168"/>
      <c r="Q99" s="1169"/>
      <c r="R99" s="1168"/>
      <c r="S99" s="1170"/>
      <c r="T99" s="1170"/>
      <c r="U99" s="1170"/>
      <c r="V99" s="1170"/>
    </row>
    <row r="100" spans="1:35" outlineLevel="1" x14ac:dyDescent="0.25">
      <c r="A100" s="993" t="s">
        <v>186</v>
      </c>
      <c r="B100" s="1178"/>
      <c r="C100" s="1165"/>
      <c r="D100" s="1166"/>
      <c r="E100" s="1166"/>
      <c r="F100" s="1166"/>
      <c r="G100" s="1167"/>
      <c r="H100" s="1165"/>
      <c r="I100" s="1166"/>
      <c r="J100" s="1166"/>
      <c r="K100" s="1166"/>
      <c r="L100" s="1166"/>
      <c r="M100" s="1166"/>
      <c r="N100" s="1166"/>
      <c r="O100" s="1166"/>
      <c r="P100" s="1168"/>
      <c r="Q100" s="1169"/>
      <c r="R100" s="1168"/>
      <c r="S100" s="1170"/>
      <c r="T100" s="1170"/>
      <c r="U100" s="1170"/>
      <c r="V100" s="1170"/>
    </row>
    <row r="101" spans="1:35" outlineLevel="1" x14ac:dyDescent="0.25">
      <c r="A101" s="993" t="s">
        <v>187</v>
      </c>
      <c r="B101" s="1178"/>
      <c r="C101" s="1165"/>
      <c r="D101" s="1166"/>
      <c r="E101" s="1166"/>
      <c r="F101" s="1166"/>
      <c r="G101" s="1167"/>
      <c r="H101" s="1165"/>
      <c r="I101" s="1166"/>
      <c r="J101" s="1166"/>
      <c r="K101" s="1166"/>
      <c r="L101" s="1166"/>
      <c r="M101" s="1166"/>
      <c r="N101" s="1166"/>
      <c r="O101" s="1166"/>
      <c r="P101" s="1168"/>
      <c r="Q101" s="1169"/>
      <c r="R101" s="1168"/>
      <c r="S101" s="1170"/>
      <c r="T101" s="1170"/>
      <c r="U101" s="1170"/>
      <c r="V101" s="1170"/>
    </row>
    <row r="102" spans="1:35" ht="15.75" outlineLevel="1" thickBot="1" x14ac:dyDescent="0.3">
      <c r="A102" s="993" t="s">
        <v>188</v>
      </c>
      <c r="B102" s="1179"/>
      <c r="C102" s="1180"/>
      <c r="D102" s="1181"/>
      <c r="E102" s="1181"/>
      <c r="F102" s="1181"/>
      <c r="G102" s="1182"/>
      <c r="H102" s="1180"/>
      <c r="I102" s="1181"/>
      <c r="J102" s="1181"/>
      <c r="K102" s="1181"/>
      <c r="L102" s="1181"/>
      <c r="M102" s="1181"/>
      <c r="N102" s="1181"/>
      <c r="O102" s="1181"/>
      <c r="P102" s="1183"/>
      <c r="Q102" s="1184"/>
      <c r="R102" s="1183"/>
      <c r="S102" s="1185"/>
      <c r="T102" s="1185"/>
      <c r="U102" s="1185"/>
      <c r="V102" s="1185"/>
    </row>
    <row r="103" spans="1:35" s="23" customFormat="1" ht="15.75" outlineLevel="1" thickBot="1" x14ac:dyDescent="0.3">
      <c r="A103" s="993" t="s">
        <v>189</v>
      </c>
      <c r="B103" s="1043" t="s">
        <v>190</v>
      </c>
      <c r="C103" s="1157">
        <f t="shared" ref="C103" si="2">SUM(C62:C102)</f>
        <v>0</v>
      </c>
      <c r="D103" s="1157">
        <f t="shared" ref="D103" si="3">SUM(D62:D102)</f>
        <v>0</v>
      </c>
      <c r="E103" s="1157">
        <f t="shared" ref="E103" si="4">SUM(E62:E102)</f>
        <v>0</v>
      </c>
      <c r="F103" s="1157">
        <f t="shared" ref="F103" si="5">SUM(F62:F102)</f>
        <v>0</v>
      </c>
      <c r="G103" s="1157">
        <f t="shared" ref="G103" si="6">SUM(G62:G102)</f>
        <v>0</v>
      </c>
      <c r="H103" s="1157">
        <f t="shared" ref="H103" si="7">SUM(H62:H102)</f>
        <v>0</v>
      </c>
      <c r="I103" s="1157">
        <f t="shared" ref="I103" si="8">SUM(I62:I102)</f>
        <v>0</v>
      </c>
      <c r="J103" s="1157">
        <f t="shared" ref="J103" si="9">SUM(J62:J102)</f>
        <v>0</v>
      </c>
      <c r="K103" s="1157">
        <f t="shared" ref="K103" si="10">SUM(K62:K102)</f>
        <v>0</v>
      </c>
      <c r="L103" s="1157">
        <f t="shared" ref="L103" si="11">SUM(L62:L102)</f>
        <v>0</v>
      </c>
      <c r="M103" s="1157">
        <f t="shared" ref="M103" si="12">SUM(M62:M102)</f>
        <v>0</v>
      </c>
      <c r="N103" s="1157">
        <f t="shared" ref="N103" si="13">SUM(N62:N102)</f>
        <v>0</v>
      </c>
      <c r="O103" s="1157">
        <f>SUM(O62:O102)</f>
        <v>0</v>
      </c>
      <c r="P103" s="1157"/>
      <c r="Q103" s="1157">
        <f>SUM(Q62:Q102)</f>
        <v>0</v>
      </c>
      <c r="R103" s="1157"/>
      <c r="S103" s="1158">
        <f>SUM(S62:S102)</f>
        <v>0</v>
      </c>
      <c r="T103" s="1158">
        <f t="shared" ref="T103:V103" si="14">SUM(T62:T102)</f>
        <v>0</v>
      </c>
      <c r="U103" s="1158"/>
      <c r="V103" s="1158">
        <f t="shared" si="14"/>
        <v>0</v>
      </c>
      <c r="W103"/>
      <c r="X103"/>
      <c r="Y103"/>
      <c r="Z103"/>
      <c r="AA103"/>
      <c r="AB103"/>
      <c r="AC103"/>
      <c r="AD103"/>
      <c r="AE103"/>
      <c r="AF103"/>
      <c r="AG103"/>
      <c r="AH103"/>
      <c r="AI103"/>
    </row>
    <row r="104" spans="1:35" x14ac:dyDescent="0.25"/>
    <row r="105" spans="1:35" ht="15.75" thickBot="1" x14ac:dyDescent="0.3"/>
    <row r="106" spans="1:35" s="13" customFormat="1" ht="20.25" customHeight="1" thickBot="1" x14ac:dyDescent="0.3">
      <c r="A106" s="993"/>
      <c r="B106" s="1039" t="s">
        <v>192</v>
      </c>
      <c r="C106" s="1038"/>
      <c r="D106" s="1038"/>
      <c r="E106" s="1038"/>
      <c r="F106" s="1038"/>
      <c r="G106" s="1038"/>
      <c r="H106" s="1038"/>
      <c r="I106" s="1038"/>
      <c r="J106" s="1038"/>
      <c r="K106" s="1038"/>
      <c r="L106" s="1038"/>
      <c r="M106" s="1038"/>
      <c r="N106" s="1038"/>
      <c r="O106" s="1038"/>
      <c r="P106" s="1038"/>
      <c r="Q106" s="1038"/>
      <c r="R106" s="1038"/>
      <c r="S106" s="1037"/>
      <c r="T106" s="1037"/>
      <c r="U106" s="1037"/>
      <c r="V106" s="1037"/>
      <c r="W106"/>
      <c r="X106"/>
      <c r="Y106"/>
      <c r="Z106"/>
      <c r="AA106"/>
      <c r="AB106"/>
      <c r="AC106"/>
      <c r="AD106"/>
      <c r="AE106"/>
      <c r="AF106"/>
      <c r="AG106"/>
      <c r="AH106"/>
      <c r="AI106"/>
    </row>
    <row r="107" spans="1:35" ht="41.25" customHeight="1" outlineLevel="1" x14ac:dyDescent="0.25">
      <c r="A107" s="1036"/>
      <c r="B107" s="994"/>
      <c r="C107" s="100" t="s">
        <v>147</v>
      </c>
      <c r="D107" s="100"/>
      <c r="E107" s="100"/>
      <c r="F107" s="100"/>
      <c r="G107" s="100"/>
      <c r="H107" s="100"/>
      <c r="I107" s="100"/>
      <c r="J107" s="100"/>
      <c r="K107" s="100"/>
      <c r="L107" s="100"/>
      <c r="M107" s="100"/>
      <c r="N107" s="100"/>
      <c r="O107" s="100"/>
      <c r="P107" s="100"/>
      <c r="Q107" s="100"/>
      <c r="R107" s="1097"/>
      <c r="S107" s="101"/>
      <c r="T107" s="101"/>
      <c r="U107" s="101"/>
      <c r="V107" s="101"/>
    </row>
    <row r="108" spans="1:35" ht="15.75" outlineLevel="1" thickBot="1" x14ac:dyDescent="0.3">
      <c r="A108" s="1036"/>
      <c r="B108" s="995"/>
      <c r="C108" s="1096" t="str">
        <f ca="1">dms_y1</f>
        <v>2005-06</v>
      </c>
      <c r="D108" s="94" t="str">
        <f ca="1">dms_y2</f>
        <v>2006-07</v>
      </c>
      <c r="E108" s="94" t="str">
        <f ca="1">dms_y3</f>
        <v>2007-08</v>
      </c>
      <c r="F108" s="94" t="str">
        <f ca="1">dms_y4</f>
        <v>2008-09</v>
      </c>
      <c r="G108" s="94" t="str">
        <f ca="1">dms_y5</f>
        <v>2009-10</v>
      </c>
      <c r="H108" s="94" t="str">
        <f ca="1">dms_y6</f>
        <v>2010-11</v>
      </c>
      <c r="I108" s="94" t="str">
        <f ca="1">dms_y7</f>
        <v>2011-12</v>
      </c>
      <c r="J108" s="94" t="str">
        <f ca="1">dms_y8</f>
        <v>2012-13</v>
      </c>
      <c r="K108" s="94" t="str">
        <f ca="1">dms_y9</f>
        <v>2013-14</v>
      </c>
      <c r="L108" s="94" t="str">
        <f ca="1">dms_y10</f>
        <v>2014-15</v>
      </c>
      <c r="M108" s="94" t="str">
        <f ca="1">dms_y11</f>
        <v>2015-16</v>
      </c>
      <c r="N108" s="94" t="str">
        <f ca="1">dms_y12</f>
        <v>2016-17</v>
      </c>
      <c r="O108" s="94" t="str">
        <f ca="1">dms_y13</f>
        <v>2017-18</v>
      </c>
      <c r="P108" s="94" t="str">
        <f ca="1">dms_y14</f>
        <v>2018-19</v>
      </c>
      <c r="Q108" s="94" t="str">
        <f ca="1">dms_y15</f>
        <v>2019-20</v>
      </c>
      <c r="R108" s="94" t="str">
        <f ca="1">dms_y16</f>
        <v>2020-21</v>
      </c>
      <c r="S108" s="94" t="str">
        <f ca="1">dms_y17</f>
        <v>2021-22</v>
      </c>
      <c r="T108" s="94" t="str">
        <f ca="1">dms_y18</f>
        <v>2022-23</v>
      </c>
      <c r="U108" s="94" t="str">
        <f ca="1">dms_y19</f>
        <v>2023-24</v>
      </c>
      <c r="V108" s="94" t="s">
        <v>71</v>
      </c>
    </row>
    <row r="109" spans="1:35" s="13" customFormat="1" outlineLevel="1" x14ac:dyDescent="0.25">
      <c r="A109" s="993" t="s">
        <v>148</v>
      </c>
      <c r="B109" s="1174"/>
      <c r="C109" s="1175"/>
      <c r="D109" s="1176"/>
      <c r="E109" s="1176"/>
      <c r="F109" s="1176"/>
      <c r="G109" s="1177"/>
      <c r="H109" s="1175"/>
      <c r="I109" s="1176"/>
      <c r="J109" s="1176"/>
      <c r="K109" s="1176"/>
      <c r="L109" s="1176"/>
      <c r="M109" s="1176"/>
      <c r="N109" s="1176"/>
      <c r="O109" s="1176"/>
      <c r="P109" s="1163"/>
      <c r="Q109" s="1162"/>
      <c r="R109" s="1163"/>
      <c r="S109" s="1164"/>
      <c r="T109" s="1164"/>
      <c r="U109" s="1164"/>
      <c r="V109" s="1164"/>
      <c r="W109"/>
      <c r="X109"/>
      <c r="Y109"/>
      <c r="Z109"/>
      <c r="AA109"/>
      <c r="AB109"/>
      <c r="AC109"/>
      <c r="AD109"/>
      <c r="AE109"/>
      <c r="AF109"/>
      <c r="AG109"/>
      <c r="AH109"/>
      <c r="AI109"/>
    </row>
    <row r="110" spans="1:35" s="13" customFormat="1" outlineLevel="1" x14ac:dyDescent="0.25">
      <c r="A110" s="993" t="s">
        <v>149</v>
      </c>
      <c r="B110" s="1178"/>
      <c r="C110" s="1165"/>
      <c r="D110" s="1166"/>
      <c r="E110" s="1166"/>
      <c r="F110" s="1166"/>
      <c r="G110" s="1167"/>
      <c r="H110" s="1165"/>
      <c r="I110" s="1166"/>
      <c r="J110" s="1166"/>
      <c r="K110" s="1166"/>
      <c r="L110" s="1166"/>
      <c r="M110" s="1166"/>
      <c r="N110" s="1166"/>
      <c r="O110" s="1166"/>
      <c r="P110" s="1168"/>
      <c r="Q110" s="1169"/>
      <c r="R110" s="1168"/>
      <c r="S110" s="1170"/>
      <c r="T110" s="1170"/>
      <c r="U110" s="1170"/>
      <c r="V110" s="1170"/>
      <c r="W110"/>
      <c r="X110"/>
      <c r="Y110"/>
      <c r="Z110"/>
      <c r="AA110"/>
      <c r="AB110"/>
      <c r="AC110"/>
      <c r="AD110"/>
      <c r="AE110"/>
      <c r="AF110"/>
      <c r="AG110"/>
      <c r="AH110"/>
      <c r="AI110"/>
    </row>
    <row r="111" spans="1:35" s="13" customFormat="1" outlineLevel="1" x14ac:dyDescent="0.25">
      <c r="A111" s="993" t="s">
        <v>150</v>
      </c>
      <c r="B111" s="1178"/>
      <c r="C111" s="1165"/>
      <c r="D111" s="1166"/>
      <c r="E111" s="1166"/>
      <c r="F111" s="1166"/>
      <c r="G111" s="1167"/>
      <c r="H111" s="1165"/>
      <c r="I111" s="1166"/>
      <c r="J111" s="1166"/>
      <c r="K111" s="1166"/>
      <c r="L111" s="1166"/>
      <c r="M111" s="1166"/>
      <c r="N111" s="1166"/>
      <c r="O111" s="1166"/>
      <c r="P111" s="1168"/>
      <c r="Q111" s="1169"/>
      <c r="R111" s="1168"/>
      <c r="S111" s="1170"/>
      <c r="T111" s="1170"/>
      <c r="U111" s="1170"/>
      <c r="V111" s="1170"/>
      <c r="W111"/>
      <c r="X111"/>
      <c r="Y111"/>
      <c r="Z111"/>
      <c r="AA111"/>
      <c r="AB111"/>
      <c r="AC111"/>
      <c r="AD111"/>
      <c r="AE111"/>
      <c r="AF111"/>
      <c r="AG111"/>
      <c r="AH111"/>
      <c r="AI111"/>
    </row>
    <row r="112" spans="1:35" s="13" customFormat="1" outlineLevel="1" x14ac:dyDescent="0.25">
      <c r="A112" s="993" t="s">
        <v>151</v>
      </c>
      <c r="B112" s="1178"/>
      <c r="C112" s="1165"/>
      <c r="D112" s="1166"/>
      <c r="E112" s="1166"/>
      <c r="F112" s="1166"/>
      <c r="G112" s="1167"/>
      <c r="H112" s="1165"/>
      <c r="I112" s="1166"/>
      <c r="J112" s="1166"/>
      <c r="K112" s="1166"/>
      <c r="L112" s="1166"/>
      <c r="M112" s="1166"/>
      <c r="N112" s="1166"/>
      <c r="O112" s="1166"/>
      <c r="P112" s="1168"/>
      <c r="Q112" s="1169"/>
      <c r="R112" s="1168"/>
      <c r="S112" s="1170"/>
      <c r="T112" s="1170"/>
      <c r="U112" s="1170"/>
      <c r="V112" s="1170"/>
      <c r="W112"/>
      <c r="X112"/>
      <c r="Y112"/>
      <c r="Z112"/>
      <c r="AA112"/>
      <c r="AB112"/>
      <c r="AC112"/>
      <c r="AD112"/>
      <c r="AE112"/>
      <c r="AF112"/>
      <c r="AG112"/>
      <c r="AH112"/>
      <c r="AI112"/>
    </row>
    <row r="113" spans="1:35" s="13" customFormat="1" outlineLevel="1" x14ac:dyDescent="0.25">
      <c r="A113" s="993" t="s">
        <v>152</v>
      </c>
      <c r="B113" s="1178"/>
      <c r="C113" s="1165"/>
      <c r="D113" s="1166"/>
      <c r="E113" s="1166"/>
      <c r="F113" s="1166"/>
      <c r="G113" s="1167"/>
      <c r="H113" s="1165"/>
      <c r="I113" s="1166"/>
      <c r="J113" s="1166"/>
      <c r="K113" s="1166"/>
      <c r="L113" s="1166"/>
      <c r="M113" s="1166"/>
      <c r="N113" s="1166"/>
      <c r="O113" s="1166"/>
      <c r="P113" s="1168"/>
      <c r="Q113" s="1169"/>
      <c r="R113" s="1168"/>
      <c r="S113" s="1170"/>
      <c r="T113" s="1170"/>
      <c r="U113" s="1170"/>
      <c r="V113" s="1170"/>
      <c r="W113"/>
      <c r="X113"/>
      <c r="Y113"/>
      <c r="Z113"/>
      <c r="AA113"/>
      <c r="AB113"/>
      <c r="AC113"/>
      <c r="AD113"/>
      <c r="AE113"/>
      <c r="AF113"/>
      <c r="AG113"/>
      <c r="AH113"/>
      <c r="AI113"/>
    </row>
    <row r="114" spans="1:35" s="13" customFormat="1" outlineLevel="1" x14ac:dyDescent="0.25">
      <c r="A114" s="993" t="s">
        <v>153</v>
      </c>
      <c r="B114" s="1178"/>
      <c r="C114" s="1165"/>
      <c r="D114" s="1166"/>
      <c r="E114" s="1166"/>
      <c r="F114" s="1166"/>
      <c r="G114" s="1167"/>
      <c r="H114" s="1165"/>
      <c r="I114" s="1166"/>
      <c r="J114" s="1166"/>
      <c r="K114" s="1166"/>
      <c r="L114" s="1166"/>
      <c r="M114" s="1166"/>
      <c r="N114" s="1166"/>
      <c r="O114" s="1166"/>
      <c r="P114" s="1168"/>
      <c r="Q114" s="1169"/>
      <c r="R114" s="1168"/>
      <c r="S114" s="1170"/>
      <c r="T114" s="1170"/>
      <c r="U114" s="1170"/>
      <c r="V114" s="1170"/>
      <c r="W114"/>
      <c r="X114"/>
      <c r="Y114"/>
      <c r="Z114"/>
      <c r="AA114"/>
      <c r="AB114"/>
      <c r="AC114"/>
      <c r="AD114"/>
      <c r="AE114"/>
      <c r="AF114"/>
      <c r="AG114"/>
      <c r="AH114"/>
      <c r="AI114"/>
    </row>
    <row r="115" spans="1:35" s="13" customFormat="1" outlineLevel="1" x14ac:dyDescent="0.25">
      <c r="A115" s="993" t="s">
        <v>154</v>
      </c>
      <c r="B115" s="1178"/>
      <c r="C115" s="1165"/>
      <c r="D115" s="1166"/>
      <c r="E115" s="1166"/>
      <c r="F115" s="1166"/>
      <c r="G115" s="1167"/>
      <c r="H115" s="1165"/>
      <c r="I115" s="1166"/>
      <c r="J115" s="1166"/>
      <c r="K115" s="1166"/>
      <c r="L115" s="1166"/>
      <c r="M115" s="1166"/>
      <c r="N115" s="1166"/>
      <c r="O115" s="1166"/>
      <c r="P115" s="1168"/>
      <c r="Q115" s="1169"/>
      <c r="R115" s="1168"/>
      <c r="S115" s="1170"/>
      <c r="T115" s="1170"/>
      <c r="U115" s="1170"/>
      <c r="V115" s="1170"/>
      <c r="W115"/>
      <c r="X115"/>
      <c r="Y115"/>
      <c r="Z115"/>
      <c r="AA115"/>
      <c r="AB115"/>
      <c r="AC115"/>
      <c r="AD115"/>
      <c r="AE115"/>
      <c r="AF115"/>
      <c r="AG115"/>
      <c r="AH115"/>
      <c r="AI115"/>
    </row>
    <row r="116" spans="1:35" s="13" customFormat="1" outlineLevel="1" x14ac:dyDescent="0.25">
      <c r="A116" s="993" t="s">
        <v>155</v>
      </c>
      <c r="B116" s="1178"/>
      <c r="C116" s="1165"/>
      <c r="D116" s="1166"/>
      <c r="E116" s="1166"/>
      <c r="F116" s="1166"/>
      <c r="G116" s="1167"/>
      <c r="H116" s="1165"/>
      <c r="I116" s="1166"/>
      <c r="J116" s="1166"/>
      <c r="K116" s="1166"/>
      <c r="L116" s="1166"/>
      <c r="M116" s="1166"/>
      <c r="N116" s="1166"/>
      <c r="O116" s="1166"/>
      <c r="P116" s="1168"/>
      <c r="Q116" s="1169"/>
      <c r="R116" s="1168"/>
      <c r="S116" s="1170"/>
      <c r="T116" s="1170"/>
      <c r="U116" s="1170"/>
      <c r="V116" s="1170"/>
      <c r="W116"/>
      <c r="X116"/>
      <c r="Y116"/>
      <c r="Z116"/>
      <c r="AA116"/>
      <c r="AB116"/>
      <c r="AC116"/>
      <c r="AD116"/>
      <c r="AE116"/>
      <c r="AF116"/>
      <c r="AG116"/>
      <c r="AH116"/>
      <c r="AI116"/>
    </row>
    <row r="117" spans="1:35" s="13" customFormat="1" outlineLevel="1" x14ac:dyDescent="0.25">
      <c r="A117" s="993" t="s">
        <v>156</v>
      </c>
      <c r="B117" s="1178"/>
      <c r="C117" s="1165"/>
      <c r="D117" s="1166"/>
      <c r="E117" s="1166"/>
      <c r="F117" s="1166"/>
      <c r="G117" s="1167"/>
      <c r="H117" s="1165"/>
      <c r="I117" s="1166"/>
      <c r="J117" s="1166"/>
      <c r="K117" s="1166"/>
      <c r="L117" s="1166"/>
      <c r="M117" s="1166"/>
      <c r="N117" s="1166"/>
      <c r="O117" s="1166"/>
      <c r="P117" s="1168"/>
      <c r="Q117" s="1169"/>
      <c r="R117" s="1168"/>
      <c r="S117" s="1170"/>
      <c r="T117" s="1170"/>
      <c r="U117" s="1170"/>
      <c r="V117" s="1170"/>
      <c r="W117"/>
      <c r="X117"/>
      <c r="Y117"/>
      <c r="Z117"/>
      <c r="AA117"/>
      <c r="AB117"/>
      <c r="AC117"/>
      <c r="AD117"/>
      <c r="AE117"/>
      <c r="AF117"/>
      <c r="AG117"/>
      <c r="AH117"/>
      <c r="AI117"/>
    </row>
    <row r="118" spans="1:35" s="13" customFormat="1" outlineLevel="1" x14ac:dyDescent="0.25">
      <c r="A118" s="993" t="s">
        <v>157</v>
      </c>
      <c r="B118" s="1178"/>
      <c r="C118" s="1165"/>
      <c r="D118" s="1166"/>
      <c r="E118" s="1166"/>
      <c r="F118" s="1166"/>
      <c r="G118" s="1167"/>
      <c r="H118" s="1165"/>
      <c r="I118" s="1166"/>
      <c r="J118" s="1166"/>
      <c r="K118" s="1166"/>
      <c r="L118" s="1166"/>
      <c r="M118" s="1166"/>
      <c r="N118" s="1166"/>
      <c r="O118" s="1166"/>
      <c r="P118" s="1168"/>
      <c r="Q118" s="1169"/>
      <c r="R118" s="1168"/>
      <c r="S118" s="1170"/>
      <c r="T118" s="1170"/>
      <c r="U118" s="1170"/>
      <c r="V118" s="1170"/>
      <c r="W118"/>
      <c r="X118"/>
      <c r="Y118"/>
      <c r="Z118"/>
      <c r="AA118"/>
      <c r="AB118"/>
      <c r="AC118"/>
      <c r="AD118"/>
      <c r="AE118"/>
      <c r="AF118"/>
      <c r="AG118"/>
      <c r="AH118"/>
      <c r="AI118"/>
    </row>
    <row r="119" spans="1:35" s="13" customFormat="1" outlineLevel="1" x14ac:dyDescent="0.25">
      <c r="A119" s="993" t="s">
        <v>158</v>
      </c>
      <c r="B119" s="1178"/>
      <c r="C119" s="1165"/>
      <c r="D119" s="1166"/>
      <c r="E119" s="1166"/>
      <c r="F119" s="1166"/>
      <c r="G119" s="1167"/>
      <c r="H119" s="1165"/>
      <c r="I119" s="1166"/>
      <c r="J119" s="1166"/>
      <c r="K119" s="1166"/>
      <c r="L119" s="1166"/>
      <c r="M119" s="1166"/>
      <c r="N119" s="1166"/>
      <c r="O119" s="1166"/>
      <c r="P119" s="1168"/>
      <c r="Q119" s="1169"/>
      <c r="R119" s="1168"/>
      <c r="S119" s="1170"/>
      <c r="T119" s="1170"/>
      <c r="U119" s="1170"/>
      <c r="V119" s="1170"/>
      <c r="W119"/>
      <c r="X119"/>
      <c r="Y119"/>
      <c r="Z119"/>
      <c r="AA119"/>
      <c r="AB119"/>
      <c r="AC119"/>
      <c r="AD119"/>
      <c r="AE119"/>
      <c r="AF119"/>
      <c r="AG119"/>
      <c r="AH119"/>
      <c r="AI119"/>
    </row>
    <row r="120" spans="1:35" s="13" customFormat="1" outlineLevel="1" x14ac:dyDescent="0.25">
      <c r="A120" s="993" t="s">
        <v>159</v>
      </c>
      <c r="B120" s="1178"/>
      <c r="C120" s="1165"/>
      <c r="D120" s="1166"/>
      <c r="E120" s="1166"/>
      <c r="F120" s="1166"/>
      <c r="G120" s="1167"/>
      <c r="H120" s="1165"/>
      <c r="I120" s="1166"/>
      <c r="J120" s="1166"/>
      <c r="K120" s="1166"/>
      <c r="L120" s="1166"/>
      <c r="M120" s="1166"/>
      <c r="N120" s="1166"/>
      <c r="O120" s="1166"/>
      <c r="P120" s="1168"/>
      <c r="Q120" s="1169"/>
      <c r="R120" s="1168"/>
      <c r="S120" s="1170"/>
      <c r="T120" s="1170"/>
      <c r="U120" s="1170"/>
      <c r="V120" s="1170"/>
      <c r="W120"/>
      <c r="X120"/>
      <c r="Y120"/>
      <c r="Z120"/>
      <c r="AA120"/>
      <c r="AB120"/>
      <c r="AC120"/>
      <c r="AD120"/>
      <c r="AE120"/>
      <c r="AF120"/>
      <c r="AG120"/>
      <c r="AH120"/>
      <c r="AI120"/>
    </row>
    <row r="121" spans="1:35" s="13" customFormat="1" outlineLevel="1" x14ac:dyDescent="0.25">
      <c r="A121" s="993" t="s">
        <v>160</v>
      </c>
      <c r="B121" s="1178"/>
      <c r="C121" s="1165"/>
      <c r="D121" s="1166"/>
      <c r="E121" s="1166"/>
      <c r="F121" s="1166"/>
      <c r="G121" s="1167"/>
      <c r="H121" s="1165"/>
      <c r="I121" s="1166"/>
      <c r="J121" s="1166"/>
      <c r="K121" s="1166"/>
      <c r="L121" s="1166"/>
      <c r="M121" s="1166"/>
      <c r="N121" s="1166"/>
      <c r="O121" s="1166"/>
      <c r="P121" s="1168"/>
      <c r="Q121" s="1169"/>
      <c r="R121" s="1168"/>
      <c r="S121" s="1170"/>
      <c r="T121" s="1170"/>
      <c r="U121" s="1170"/>
      <c r="V121" s="1170"/>
      <c r="W121"/>
      <c r="X121"/>
      <c r="Y121"/>
      <c r="Z121"/>
      <c r="AA121"/>
      <c r="AB121"/>
      <c r="AC121"/>
      <c r="AD121"/>
      <c r="AE121"/>
      <c r="AF121"/>
      <c r="AG121"/>
      <c r="AH121"/>
      <c r="AI121"/>
    </row>
    <row r="122" spans="1:35" s="13" customFormat="1" outlineLevel="1" x14ac:dyDescent="0.25">
      <c r="A122" s="993" t="s">
        <v>161</v>
      </c>
      <c r="B122" s="1178"/>
      <c r="C122" s="1165"/>
      <c r="D122" s="1166"/>
      <c r="E122" s="1166"/>
      <c r="F122" s="1166"/>
      <c r="G122" s="1167"/>
      <c r="H122" s="1165"/>
      <c r="I122" s="1166"/>
      <c r="J122" s="1166"/>
      <c r="K122" s="1166"/>
      <c r="L122" s="1166"/>
      <c r="M122" s="1166"/>
      <c r="N122" s="1166"/>
      <c r="O122" s="1166"/>
      <c r="P122" s="1168"/>
      <c r="Q122" s="1169"/>
      <c r="R122" s="1168"/>
      <c r="S122" s="1170"/>
      <c r="T122" s="1170"/>
      <c r="U122" s="1170"/>
      <c r="V122" s="1170"/>
      <c r="W122"/>
      <c r="X122"/>
      <c r="Y122"/>
      <c r="Z122"/>
      <c r="AA122"/>
      <c r="AB122"/>
      <c r="AC122"/>
      <c r="AD122"/>
      <c r="AE122"/>
      <c r="AF122"/>
      <c r="AG122"/>
      <c r="AH122"/>
      <c r="AI122"/>
    </row>
    <row r="123" spans="1:35" s="13" customFormat="1" outlineLevel="1" x14ac:dyDescent="0.25">
      <c r="A123" s="993" t="s">
        <v>162</v>
      </c>
      <c r="B123" s="1178"/>
      <c r="C123" s="1165"/>
      <c r="D123" s="1166"/>
      <c r="E123" s="1166"/>
      <c r="F123" s="1166"/>
      <c r="G123" s="1167"/>
      <c r="H123" s="1165"/>
      <c r="I123" s="1166"/>
      <c r="J123" s="1166"/>
      <c r="K123" s="1166"/>
      <c r="L123" s="1166"/>
      <c r="M123" s="1166"/>
      <c r="N123" s="1166"/>
      <c r="O123" s="1166"/>
      <c r="P123" s="1168"/>
      <c r="Q123" s="1169"/>
      <c r="R123" s="1168"/>
      <c r="S123" s="1170"/>
      <c r="T123" s="1170"/>
      <c r="U123" s="1170"/>
      <c r="V123" s="1170"/>
      <c r="W123"/>
      <c r="X123"/>
      <c r="Y123"/>
      <c r="Z123"/>
      <c r="AA123"/>
      <c r="AB123"/>
      <c r="AC123"/>
      <c r="AD123"/>
      <c r="AE123"/>
      <c r="AF123"/>
      <c r="AG123"/>
      <c r="AH123"/>
      <c r="AI123"/>
    </row>
    <row r="124" spans="1:35" s="13" customFormat="1" outlineLevel="1" x14ac:dyDescent="0.25">
      <c r="A124" s="993" t="s">
        <v>163</v>
      </c>
      <c r="B124" s="1178"/>
      <c r="C124" s="1165"/>
      <c r="D124" s="1166"/>
      <c r="E124" s="1166"/>
      <c r="F124" s="1166"/>
      <c r="G124" s="1167"/>
      <c r="H124" s="1165"/>
      <c r="I124" s="1166"/>
      <c r="J124" s="1166"/>
      <c r="K124" s="1166"/>
      <c r="L124" s="1166"/>
      <c r="M124" s="1166"/>
      <c r="N124" s="1166"/>
      <c r="O124" s="1166"/>
      <c r="P124" s="1168"/>
      <c r="Q124" s="1169"/>
      <c r="R124" s="1168"/>
      <c r="S124" s="1170"/>
      <c r="T124" s="1170"/>
      <c r="U124" s="1170"/>
      <c r="V124" s="1170"/>
      <c r="W124"/>
      <c r="X124"/>
      <c r="Y124"/>
      <c r="Z124"/>
      <c r="AA124"/>
      <c r="AB124"/>
      <c r="AC124"/>
      <c r="AD124"/>
      <c r="AE124"/>
      <c r="AF124"/>
      <c r="AG124"/>
      <c r="AH124"/>
      <c r="AI124"/>
    </row>
    <row r="125" spans="1:35" s="13" customFormat="1" outlineLevel="1" x14ac:dyDescent="0.25">
      <c r="A125" s="993" t="s">
        <v>164</v>
      </c>
      <c r="B125" s="1178"/>
      <c r="C125" s="1165"/>
      <c r="D125" s="1166"/>
      <c r="E125" s="1166"/>
      <c r="F125" s="1166"/>
      <c r="G125" s="1167"/>
      <c r="H125" s="1165"/>
      <c r="I125" s="1166"/>
      <c r="J125" s="1166"/>
      <c r="K125" s="1166"/>
      <c r="L125" s="1166"/>
      <c r="M125" s="1166"/>
      <c r="N125" s="1166"/>
      <c r="O125" s="1166"/>
      <c r="P125" s="1168"/>
      <c r="Q125" s="1169"/>
      <c r="R125" s="1168"/>
      <c r="S125" s="1170"/>
      <c r="T125" s="1170"/>
      <c r="U125" s="1170"/>
      <c r="V125" s="1170"/>
      <c r="W125"/>
      <c r="X125"/>
      <c r="Y125"/>
      <c r="Z125"/>
      <c r="AA125"/>
      <c r="AB125"/>
      <c r="AC125"/>
      <c r="AD125"/>
      <c r="AE125"/>
      <c r="AF125"/>
      <c r="AG125"/>
      <c r="AH125"/>
      <c r="AI125"/>
    </row>
    <row r="126" spans="1:35" s="13" customFormat="1" outlineLevel="1" x14ac:dyDescent="0.25">
      <c r="A126" s="993" t="s">
        <v>165</v>
      </c>
      <c r="B126" s="1178"/>
      <c r="C126" s="1165"/>
      <c r="D126" s="1166"/>
      <c r="E126" s="1166"/>
      <c r="F126" s="1166"/>
      <c r="G126" s="1167"/>
      <c r="H126" s="1165"/>
      <c r="I126" s="1166"/>
      <c r="J126" s="1166"/>
      <c r="K126" s="1166"/>
      <c r="L126" s="1166"/>
      <c r="M126" s="1166"/>
      <c r="N126" s="1166"/>
      <c r="O126" s="1166"/>
      <c r="P126" s="1168"/>
      <c r="Q126" s="1169"/>
      <c r="R126" s="1168"/>
      <c r="S126" s="1170"/>
      <c r="T126" s="1170"/>
      <c r="U126" s="1170"/>
      <c r="V126" s="1170"/>
      <c r="W126"/>
      <c r="X126"/>
      <c r="Y126"/>
      <c r="Z126"/>
      <c r="AA126"/>
      <c r="AB126"/>
      <c r="AC126"/>
      <c r="AD126"/>
      <c r="AE126"/>
      <c r="AF126"/>
      <c r="AG126"/>
      <c r="AH126"/>
      <c r="AI126"/>
    </row>
    <row r="127" spans="1:35" s="13" customFormat="1" outlineLevel="1" x14ac:dyDescent="0.25">
      <c r="A127" s="993" t="s">
        <v>166</v>
      </c>
      <c r="B127" s="1178"/>
      <c r="C127" s="1165"/>
      <c r="D127" s="1166"/>
      <c r="E127" s="1166"/>
      <c r="F127" s="1166"/>
      <c r="G127" s="1167"/>
      <c r="H127" s="1165"/>
      <c r="I127" s="1166"/>
      <c r="J127" s="1166"/>
      <c r="K127" s="1166"/>
      <c r="L127" s="1166"/>
      <c r="M127" s="1166"/>
      <c r="N127" s="1166"/>
      <c r="O127" s="1166"/>
      <c r="P127" s="1168"/>
      <c r="Q127" s="1169"/>
      <c r="R127" s="1168"/>
      <c r="S127" s="1170"/>
      <c r="T127" s="1170"/>
      <c r="U127" s="1170"/>
      <c r="V127" s="1170"/>
      <c r="W127"/>
      <c r="X127"/>
      <c r="Y127"/>
      <c r="Z127"/>
      <c r="AA127"/>
      <c r="AB127"/>
      <c r="AC127"/>
      <c r="AD127"/>
      <c r="AE127"/>
      <c r="AF127"/>
      <c r="AG127"/>
      <c r="AH127"/>
      <c r="AI127"/>
    </row>
    <row r="128" spans="1:35" s="13" customFormat="1" outlineLevel="1" x14ac:dyDescent="0.25">
      <c r="A128" s="993" t="s">
        <v>167</v>
      </c>
      <c r="B128" s="1178"/>
      <c r="C128" s="1165"/>
      <c r="D128" s="1166"/>
      <c r="E128" s="1166"/>
      <c r="F128" s="1166"/>
      <c r="G128" s="1167"/>
      <c r="H128" s="1165"/>
      <c r="I128" s="1166"/>
      <c r="J128" s="1166"/>
      <c r="K128" s="1166"/>
      <c r="L128" s="1166"/>
      <c r="M128" s="1166"/>
      <c r="N128" s="1166"/>
      <c r="O128" s="1166"/>
      <c r="P128" s="1168"/>
      <c r="Q128" s="1169"/>
      <c r="R128" s="1168"/>
      <c r="S128" s="1170"/>
      <c r="T128" s="1170"/>
      <c r="U128" s="1170"/>
      <c r="V128" s="1170"/>
      <c r="W128"/>
      <c r="X128"/>
      <c r="Y128"/>
      <c r="Z128"/>
      <c r="AA128"/>
      <c r="AB128"/>
      <c r="AC128"/>
      <c r="AD128"/>
      <c r="AE128"/>
      <c r="AF128"/>
      <c r="AG128"/>
      <c r="AH128"/>
      <c r="AI128"/>
    </row>
    <row r="129" spans="1:35" s="13" customFormat="1" outlineLevel="1" x14ac:dyDescent="0.25">
      <c r="A129" s="993" t="s">
        <v>168</v>
      </c>
      <c r="B129" s="1178"/>
      <c r="C129" s="1165"/>
      <c r="D129" s="1166"/>
      <c r="E129" s="1166"/>
      <c r="F129" s="1166"/>
      <c r="G129" s="1167"/>
      <c r="H129" s="1165"/>
      <c r="I129" s="1166"/>
      <c r="J129" s="1166"/>
      <c r="K129" s="1166"/>
      <c r="L129" s="1166"/>
      <c r="M129" s="1166"/>
      <c r="N129" s="1166"/>
      <c r="O129" s="1166"/>
      <c r="P129" s="1168"/>
      <c r="Q129" s="1169"/>
      <c r="R129" s="1168"/>
      <c r="S129" s="1170"/>
      <c r="T129" s="1170"/>
      <c r="U129" s="1170"/>
      <c r="V129" s="1170"/>
      <c r="W129"/>
      <c r="X129"/>
      <c r="Y129"/>
      <c r="Z129"/>
      <c r="AA129"/>
      <c r="AB129"/>
      <c r="AC129"/>
      <c r="AD129"/>
      <c r="AE129"/>
      <c r="AF129"/>
      <c r="AG129"/>
      <c r="AH129"/>
      <c r="AI129"/>
    </row>
    <row r="130" spans="1:35" s="13" customFormat="1" outlineLevel="1" x14ac:dyDescent="0.25">
      <c r="A130" s="993" t="s">
        <v>169</v>
      </c>
      <c r="B130" s="1178"/>
      <c r="C130" s="1165"/>
      <c r="D130" s="1166"/>
      <c r="E130" s="1166"/>
      <c r="F130" s="1166"/>
      <c r="G130" s="1167"/>
      <c r="H130" s="1165"/>
      <c r="I130" s="1166"/>
      <c r="J130" s="1166"/>
      <c r="K130" s="1166"/>
      <c r="L130" s="1166"/>
      <c r="M130" s="1166"/>
      <c r="N130" s="1166"/>
      <c r="O130" s="1166"/>
      <c r="P130" s="1168"/>
      <c r="Q130" s="1169"/>
      <c r="R130" s="1168"/>
      <c r="S130" s="1170"/>
      <c r="T130" s="1170"/>
      <c r="U130" s="1170"/>
      <c r="V130" s="1170"/>
      <c r="W130"/>
      <c r="X130"/>
      <c r="Y130"/>
      <c r="Z130"/>
      <c r="AA130"/>
      <c r="AB130"/>
      <c r="AC130"/>
      <c r="AD130"/>
      <c r="AE130"/>
      <c r="AF130"/>
      <c r="AG130"/>
      <c r="AH130"/>
      <c r="AI130"/>
    </row>
    <row r="131" spans="1:35" s="13" customFormat="1" outlineLevel="1" x14ac:dyDescent="0.25">
      <c r="A131" s="993" t="s">
        <v>170</v>
      </c>
      <c r="B131" s="1178"/>
      <c r="C131" s="1165"/>
      <c r="D131" s="1166"/>
      <c r="E131" s="1166"/>
      <c r="F131" s="1166"/>
      <c r="G131" s="1167"/>
      <c r="H131" s="1165"/>
      <c r="I131" s="1166"/>
      <c r="J131" s="1166"/>
      <c r="K131" s="1166"/>
      <c r="L131" s="1166"/>
      <c r="M131" s="1166"/>
      <c r="N131" s="1166"/>
      <c r="O131" s="1166"/>
      <c r="P131" s="1168"/>
      <c r="Q131" s="1169"/>
      <c r="R131" s="1168"/>
      <c r="S131" s="1170"/>
      <c r="T131" s="1170"/>
      <c r="U131" s="1170"/>
      <c r="V131" s="1170"/>
      <c r="W131"/>
      <c r="X131"/>
      <c r="Y131"/>
      <c r="Z131"/>
      <c r="AA131"/>
      <c r="AB131"/>
      <c r="AC131"/>
      <c r="AD131"/>
      <c r="AE131"/>
      <c r="AF131"/>
      <c r="AG131"/>
      <c r="AH131"/>
      <c r="AI131"/>
    </row>
    <row r="132" spans="1:35" s="13" customFormat="1" outlineLevel="1" x14ac:dyDescent="0.25">
      <c r="A132" s="993" t="s">
        <v>171</v>
      </c>
      <c r="B132" s="1178"/>
      <c r="C132" s="1165"/>
      <c r="D132" s="1166"/>
      <c r="E132" s="1166"/>
      <c r="F132" s="1166"/>
      <c r="G132" s="1167"/>
      <c r="H132" s="1165"/>
      <c r="I132" s="1166"/>
      <c r="J132" s="1166"/>
      <c r="K132" s="1166"/>
      <c r="L132" s="1166"/>
      <c r="M132" s="1166"/>
      <c r="N132" s="1166"/>
      <c r="O132" s="1166"/>
      <c r="P132" s="1168"/>
      <c r="Q132" s="1169"/>
      <c r="R132" s="1168"/>
      <c r="S132" s="1170"/>
      <c r="T132" s="1170"/>
      <c r="U132" s="1170"/>
      <c r="V132" s="1170"/>
      <c r="W132"/>
      <c r="X132"/>
      <c r="Y132"/>
      <c r="Z132"/>
      <c r="AA132"/>
      <c r="AB132"/>
      <c r="AC132"/>
      <c r="AD132"/>
      <c r="AE132"/>
      <c r="AF132"/>
      <c r="AG132"/>
      <c r="AH132"/>
      <c r="AI132"/>
    </row>
    <row r="133" spans="1:35" s="13" customFormat="1" outlineLevel="1" x14ac:dyDescent="0.25">
      <c r="A133" s="993" t="s">
        <v>172</v>
      </c>
      <c r="B133" s="1178"/>
      <c r="C133" s="1165"/>
      <c r="D133" s="1166"/>
      <c r="E133" s="1166"/>
      <c r="F133" s="1166"/>
      <c r="G133" s="1167"/>
      <c r="H133" s="1165"/>
      <c r="I133" s="1166"/>
      <c r="J133" s="1166"/>
      <c r="K133" s="1166"/>
      <c r="L133" s="1166"/>
      <c r="M133" s="1166"/>
      <c r="N133" s="1166"/>
      <c r="O133" s="1166"/>
      <c r="P133" s="1168"/>
      <c r="Q133" s="1169"/>
      <c r="R133" s="1168"/>
      <c r="S133" s="1170"/>
      <c r="T133" s="1170"/>
      <c r="U133" s="1170"/>
      <c r="V133" s="1170"/>
      <c r="W133"/>
      <c r="X133"/>
      <c r="Y133"/>
      <c r="Z133"/>
      <c r="AA133"/>
      <c r="AB133"/>
      <c r="AC133"/>
      <c r="AD133"/>
      <c r="AE133"/>
      <c r="AF133"/>
      <c r="AG133"/>
      <c r="AH133"/>
      <c r="AI133"/>
    </row>
    <row r="134" spans="1:35" s="13" customFormat="1" outlineLevel="1" x14ac:dyDescent="0.25">
      <c r="A134" s="993" t="s">
        <v>173</v>
      </c>
      <c r="B134" s="1178"/>
      <c r="C134" s="1165"/>
      <c r="D134" s="1166"/>
      <c r="E134" s="1166"/>
      <c r="F134" s="1166"/>
      <c r="G134" s="1167"/>
      <c r="H134" s="1165"/>
      <c r="I134" s="1166"/>
      <c r="J134" s="1166"/>
      <c r="K134" s="1166"/>
      <c r="L134" s="1166"/>
      <c r="M134" s="1166"/>
      <c r="N134" s="1166"/>
      <c r="O134" s="1166"/>
      <c r="P134" s="1168"/>
      <c r="Q134" s="1169"/>
      <c r="R134" s="1168"/>
      <c r="S134" s="1170"/>
      <c r="T134" s="1170"/>
      <c r="U134" s="1170"/>
      <c r="V134" s="1170"/>
      <c r="W134"/>
      <c r="X134"/>
      <c r="Y134"/>
      <c r="Z134"/>
      <c r="AA134"/>
      <c r="AB134"/>
      <c r="AC134"/>
      <c r="AD134"/>
      <c r="AE134"/>
      <c r="AF134"/>
      <c r="AG134"/>
      <c r="AH134"/>
      <c r="AI134"/>
    </row>
    <row r="135" spans="1:35" s="13" customFormat="1" outlineLevel="1" x14ac:dyDescent="0.25">
      <c r="A135" s="993" t="s">
        <v>174</v>
      </c>
      <c r="B135" s="1178"/>
      <c r="C135" s="1165"/>
      <c r="D135" s="1166"/>
      <c r="E135" s="1166"/>
      <c r="F135" s="1166"/>
      <c r="G135" s="1167"/>
      <c r="H135" s="1165"/>
      <c r="I135" s="1166"/>
      <c r="J135" s="1166"/>
      <c r="K135" s="1166"/>
      <c r="L135" s="1166"/>
      <c r="M135" s="1166"/>
      <c r="N135" s="1166"/>
      <c r="O135" s="1166"/>
      <c r="P135" s="1168"/>
      <c r="Q135" s="1169"/>
      <c r="R135" s="1168"/>
      <c r="S135" s="1170"/>
      <c r="T135" s="1170"/>
      <c r="U135" s="1170"/>
      <c r="V135" s="1170"/>
      <c r="W135"/>
      <c r="X135"/>
      <c r="Y135"/>
      <c r="Z135"/>
      <c r="AA135"/>
      <c r="AB135"/>
      <c r="AC135"/>
      <c r="AD135"/>
      <c r="AE135"/>
      <c r="AF135"/>
      <c r="AG135"/>
      <c r="AH135"/>
      <c r="AI135"/>
    </row>
    <row r="136" spans="1:35" s="13" customFormat="1" outlineLevel="1" x14ac:dyDescent="0.25">
      <c r="A136" s="993" t="s">
        <v>175</v>
      </c>
      <c r="B136" s="1178"/>
      <c r="C136" s="1165"/>
      <c r="D136" s="1166"/>
      <c r="E136" s="1166"/>
      <c r="F136" s="1166"/>
      <c r="G136" s="1167"/>
      <c r="H136" s="1165"/>
      <c r="I136" s="1166"/>
      <c r="J136" s="1166"/>
      <c r="K136" s="1166"/>
      <c r="L136" s="1166"/>
      <c r="M136" s="1166"/>
      <c r="N136" s="1166"/>
      <c r="O136" s="1166"/>
      <c r="P136" s="1168"/>
      <c r="Q136" s="1169"/>
      <c r="R136" s="1168"/>
      <c r="S136" s="1170"/>
      <c r="T136" s="1170"/>
      <c r="U136" s="1170"/>
      <c r="V136" s="1170"/>
      <c r="W136"/>
      <c r="X136"/>
      <c r="Y136"/>
      <c r="Z136"/>
      <c r="AA136"/>
      <c r="AB136"/>
      <c r="AC136"/>
      <c r="AD136"/>
      <c r="AE136"/>
      <c r="AF136"/>
      <c r="AG136"/>
      <c r="AH136"/>
      <c r="AI136"/>
    </row>
    <row r="137" spans="1:35" s="13" customFormat="1" outlineLevel="1" x14ac:dyDescent="0.25">
      <c r="A137" s="993" t="s">
        <v>176</v>
      </c>
      <c r="B137" s="1178"/>
      <c r="C137" s="1165"/>
      <c r="D137" s="1166"/>
      <c r="E137" s="1166"/>
      <c r="F137" s="1166"/>
      <c r="G137" s="1167"/>
      <c r="H137" s="1165"/>
      <c r="I137" s="1166"/>
      <c r="J137" s="1166"/>
      <c r="K137" s="1166"/>
      <c r="L137" s="1166"/>
      <c r="M137" s="1166"/>
      <c r="N137" s="1166"/>
      <c r="O137" s="1166"/>
      <c r="P137" s="1168"/>
      <c r="Q137" s="1169"/>
      <c r="R137" s="1168"/>
      <c r="S137" s="1170"/>
      <c r="T137" s="1170"/>
      <c r="U137" s="1170"/>
      <c r="V137" s="1170"/>
      <c r="W137"/>
      <c r="X137"/>
      <c r="Y137"/>
      <c r="Z137"/>
      <c r="AA137"/>
      <c r="AB137"/>
      <c r="AC137"/>
      <c r="AD137"/>
      <c r="AE137"/>
      <c r="AF137"/>
      <c r="AG137"/>
      <c r="AH137"/>
      <c r="AI137"/>
    </row>
    <row r="138" spans="1:35" s="13" customFormat="1" outlineLevel="1" x14ac:dyDescent="0.25">
      <c r="A138" s="993" t="s">
        <v>177</v>
      </c>
      <c r="B138" s="1178"/>
      <c r="C138" s="1165"/>
      <c r="D138" s="1166"/>
      <c r="E138" s="1166"/>
      <c r="F138" s="1166"/>
      <c r="G138" s="1167"/>
      <c r="H138" s="1165"/>
      <c r="I138" s="1166"/>
      <c r="J138" s="1166"/>
      <c r="K138" s="1166"/>
      <c r="L138" s="1166"/>
      <c r="M138" s="1166"/>
      <c r="N138" s="1166"/>
      <c r="O138" s="1166"/>
      <c r="P138" s="1168"/>
      <c r="Q138" s="1169"/>
      <c r="R138" s="1168"/>
      <c r="S138" s="1170"/>
      <c r="T138" s="1170"/>
      <c r="U138" s="1170"/>
      <c r="V138" s="1170"/>
      <c r="W138"/>
      <c r="X138"/>
      <c r="Y138"/>
      <c r="Z138"/>
      <c r="AA138"/>
      <c r="AB138"/>
      <c r="AC138"/>
      <c r="AD138"/>
      <c r="AE138"/>
      <c r="AF138"/>
      <c r="AG138"/>
      <c r="AH138"/>
      <c r="AI138"/>
    </row>
    <row r="139" spans="1:35" outlineLevel="1" x14ac:dyDescent="0.25">
      <c r="A139" s="993" t="s">
        <v>178</v>
      </c>
      <c r="B139" s="1178"/>
      <c r="C139" s="1165"/>
      <c r="D139" s="1166"/>
      <c r="E139" s="1166"/>
      <c r="F139" s="1166"/>
      <c r="G139" s="1167"/>
      <c r="H139" s="1165"/>
      <c r="I139" s="1166"/>
      <c r="J139" s="1166"/>
      <c r="K139" s="1166"/>
      <c r="L139" s="1166"/>
      <c r="M139" s="1166"/>
      <c r="N139" s="1166"/>
      <c r="O139" s="1166"/>
      <c r="P139" s="1168"/>
      <c r="Q139" s="1169"/>
      <c r="R139" s="1168"/>
      <c r="S139" s="1170"/>
      <c r="T139" s="1170"/>
      <c r="U139" s="1170"/>
      <c r="V139" s="1170"/>
    </row>
    <row r="140" spans="1:35" outlineLevel="1" x14ac:dyDescent="0.25">
      <c r="A140" s="993" t="s">
        <v>179</v>
      </c>
      <c r="B140" s="1178"/>
      <c r="C140" s="1165"/>
      <c r="D140" s="1166"/>
      <c r="E140" s="1166"/>
      <c r="F140" s="1166"/>
      <c r="G140" s="1167"/>
      <c r="H140" s="1165"/>
      <c r="I140" s="1166"/>
      <c r="J140" s="1166"/>
      <c r="K140" s="1166"/>
      <c r="L140" s="1166"/>
      <c r="M140" s="1166"/>
      <c r="N140" s="1166"/>
      <c r="O140" s="1166"/>
      <c r="P140" s="1168"/>
      <c r="Q140" s="1169"/>
      <c r="R140" s="1168"/>
      <c r="S140" s="1170"/>
      <c r="T140" s="1170"/>
      <c r="U140" s="1170"/>
      <c r="V140" s="1170"/>
    </row>
    <row r="141" spans="1:35" outlineLevel="1" x14ac:dyDescent="0.25">
      <c r="A141" s="993" t="s">
        <v>180</v>
      </c>
      <c r="B141" s="1178"/>
      <c r="C141" s="1165"/>
      <c r="D141" s="1166"/>
      <c r="E141" s="1166"/>
      <c r="F141" s="1166"/>
      <c r="G141" s="1167"/>
      <c r="H141" s="1165"/>
      <c r="I141" s="1166"/>
      <c r="J141" s="1166"/>
      <c r="K141" s="1166"/>
      <c r="L141" s="1166"/>
      <c r="M141" s="1166"/>
      <c r="N141" s="1166"/>
      <c r="O141" s="1166"/>
      <c r="P141" s="1168"/>
      <c r="Q141" s="1169"/>
      <c r="R141" s="1168"/>
      <c r="S141" s="1170"/>
      <c r="T141" s="1170"/>
      <c r="U141" s="1170"/>
      <c r="V141" s="1170"/>
    </row>
    <row r="142" spans="1:35" outlineLevel="1" x14ac:dyDescent="0.25">
      <c r="A142" s="993" t="s">
        <v>181</v>
      </c>
      <c r="B142" s="1178"/>
      <c r="C142" s="1165"/>
      <c r="D142" s="1166"/>
      <c r="E142" s="1166"/>
      <c r="F142" s="1166"/>
      <c r="G142" s="1167"/>
      <c r="H142" s="1165"/>
      <c r="I142" s="1166"/>
      <c r="J142" s="1166"/>
      <c r="K142" s="1166"/>
      <c r="L142" s="1166"/>
      <c r="M142" s="1166"/>
      <c r="N142" s="1166"/>
      <c r="O142" s="1166"/>
      <c r="P142" s="1168"/>
      <c r="Q142" s="1169"/>
      <c r="R142" s="1168"/>
      <c r="S142" s="1170"/>
      <c r="T142" s="1170"/>
      <c r="U142" s="1170"/>
      <c r="V142" s="1170"/>
    </row>
    <row r="143" spans="1:35" outlineLevel="1" x14ac:dyDescent="0.25">
      <c r="A143" s="993" t="s">
        <v>182</v>
      </c>
      <c r="B143" s="1178"/>
      <c r="C143" s="1165"/>
      <c r="D143" s="1166"/>
      <c r="E143" s="1166"/>
      <c r="F143" s="1166"/>
      <c r="G143" s="1167"/>
      <c r="H143" s="1165"/>
      <c r="I143" s="1166"/>
      <c r="J143" s="1166"/>
      <c r="K143" s="1166"/>
      <c r="L143" s="1166"/>
      <c r="M143" s="1166"/>
      <c r="N143" s="1166"/>
      <c r="O143" s="1166"/>
      <c r="P143" s="1168"/>
      <c r="Q143" s="1169"/>
      <c r="R143" s="1168"/>
      <c r="S143" s="1170"/>
      <c r="T143" s="1170"/>
      <c r="U143" s="1170"/>
      <c r="V143" s="1170"/>
    </row>
    <row r="144" spans="1:35" outlineLevel="1" x14ac:dyDescent="0.25">
      <c r="A144" s="993" t="s">
        <v>183</v>
      </c>
      <c r="B144" s="1178"/>
      <c r="C144" s="1165"/>
      <c r="D144" s="1166"/>
      <c r="E144" s="1166"/>
      <c r="F144" s="1166"/>
      <c r="G144" s="1167"/>
      <c r="H144" s="1165"/>
      <c r="I144" s="1166"/>
      <c r="J144" s="1166"/>
      <c r="K144" s="1166"/>
      <c r="L144" s="1166"/>
      <c r="M144" s="1166"/>
      <c r="N144" s="1166"/>
      <c r="O144" s="1166"/>
      <c r="P144" s="1168"/>
      <c r="Q144" s="1169"/>
      <c r="R144" s="1168"/>
      <c r="S144" s="1170"/>
      <c r="T144" s="1170"/>
      <c r="U144" s="1170"/>
      <c r="V144" s="1170"/>
    </row>
    <row r="145" spans="1:35" outlineLevel="1" x14ac:dyDescent="0.25">
      <c r="A145" s="993" t="s">
        <v>184</v>
      </c>
      <c r="B145" s="1178"/>
      <c r="C145" s="1165"/>
      <c r="D145" s="1166"/>
      <c r="E145" s="1166"/>
      <c r="F145" s="1166"/>
      <c r="G145" s="1167"/>
      <c r="H145" s="1165"/>
      <c r="I145" s="1166"/>
      <c r="J145" s="1166"/>
      <c r="K145" s="1166"/>
      <c r="L145" s="1166"/>
      <c r="M145" s="1166"/>
      <c r="N145" s="1166"/>
      <c r="O145" s="1166"/>
      <c r="P145" s="1168"/>
      <c r="Q145" s="1169"/>
      <c r="R145" s="1168"/>
      <c r="S145" s="1170"/>
      <c r="T145" s="1170"/>
      <c r="U145" s="1170"/>
      <c r="V145" s="1170"/>
    </row>
    <row r="146" spans="1:35" outlineLevel="1" x14ac:dyDescent="0.25">
      <c r="A146" s="993" t="s">
        <v>185</v>
      </c>
      <c r="B146" s="1178"/>
      <c r="C146" s="1165"/>
      <c r="D146" s="1166"/>
      <c r="E146" s="1166"/>
      <c r="F146" s="1166"/>
      <c r="G146" s="1167"/>
      <c r="H146" s="1165"/>
      <c r="I146" s="1166"/>
      <c r="J146" s="1166"/>
      <c r="K146" s="1166"/>
      <c r="L146" s="1166"/>
      <c r="M146" s="1166"/>
      <c r="N146" s="1166"/>
      <c r="O146" s="1166"/>
      <c r="P146" s="1168"/>
      <c r="Q146" s="1169"/>
      <c r="R146" s="1168"/>
      <c r="S146" s="1170"/>
      <c r="T146" s="1170"/>
      <c r="U146" s="1170"/>
      <c r="V146" s="1170"/>
    </row>
    <row r="147" spans="1:35" outlineLevel="1" x14ac:dyDescent="0.25">
      <c r="A147" s="993" t="s">
        <v>186</v>
      </c>
      <c r="B147" s="1178"/>
      <c r="C147" s="1165"/>
      <c r="D147" s="1166"/>
      <c r="E147" s="1166"/>
      <c r="F147" s="1166"/>
      <c r="G147" s="1167"/>
      <c r="H147" s="1165"/>
      <c r="I147" s="1166"/>
      <c r="J147" s="1166"/>
      <c r="K147" s="1166"/>
      <c r="L147" s="1166"/>
      <c r="M147" s="1166"/>
      <c r="N147" s="1166"/>
      <c r="O147" s="1166"/>
      <c r="P147" s="1168"/>
      <c r="Q147" s="1169"/>
      <c r="R147" s="1168"/>
      <c r="S147" s="1170"/>
      <c r="T147" s="1170"/>
      <c r="U147" s="1170"/>
      <c r="V147" s="1170"/>
    </row>
    <row r="148" spans="1:35" outlineLevel="1" x14ac:dyDescent="0.25">
      <c r="A148" s="993" t="s">
        <v>187</v>
      </c>
      <c r="B148" s="1178"/>
      <c r="C148" s="1165"/>
      <c r="D148" s="1166"/>
      <c r="E148" s="1166"/>
      <c r="F148" s="1166"/>
      <c r="G148" s="1167"/>
      <c r="H148" s="1165"/>
      <c r="I148" s="1166"/>
      <c r="J148" s="1166"/>
      <c r="K148" s="1166"/>
      <c r="L148" s="1166"/>
      <c r="M148" s="1166"/>
      <c r="N148" s="1166"/>
      <c r="O148" s="1166"/>
      <c r="P148" s="1168"/>
      <c r="Q148" s="1169"/>
      <c r="R148" s="1168"/>
      <c r="S148" s="1170"/>
      <c r="T148" s="1170"/>
      <c r="U148" s="1170"/>
      <c r="V148" s="1170"/>
    </row>
    <row r="149" spans="1:35" ht="15.75" outlineLevel="1" thickBot="1" x14ac:dyDescent="0.3">
      <c r="A149" s="993" t="s">
        <v>188</v>
      </c>
      <c r="B149" s="1179"/>
      <c r="C149" s="1180"/>
      <c r="D149" s="1181"/>
      <c r="E149" s="1181"/>
      <c r="F149" s="1181"/>
      <c r="G149" s="1182"/>
      <c r="H149" s="1180"/>
      <c r="I149" s="1181"/>
      <c r="J149" s="1181"/>
      <c r="K149" s="1181"/>
      <c r="L149" s="1181"/>
      <c r="M149" s="1181"/>
      <c r="N149" s="1181"/>
      <c r="O149" s="1181"/>
      <c r="P149" s="1183"/>
      <c r="Q149" s="1184"/>
      <c r="R149" s="1183"/>
      <c r="S149" s="1185"/>
      <c r="T149" s="1185"/>
      <c r="U149" s="1185"/>
      <c r="V149" s="1185"/>
    </row>
    <row r="150" spans="1:35" s="23" customFormat="1" ht="15.75" outlineLevel="1" thickBot="1" x14ac:dyDescent="0.3">
      <c r="A150" s="993" t="s">
        <v>189</v>
      </c>
      <c r="B150" s="1043" t="s">
        <v>190</v>
      </c>
      <c r="C150" s="1157">
        <f t="shared" ref="C150:O150" si="15">SUM(C109:C149)</f>
        <v>0</v>
      </c>
      <c r="D150" s="1157">
        <f t="shared" si="15"/>
        <v>0</v>
      </c>
      <c r="E150" s="1157">
        <f t="shared" si="15"/>
        <v>0</v>
      </c>
      <c r="F150" s="1157">
        <f t="shared" si="15"/>
        <v>0</v>
      </c>
      <c r="G150" s="1157">
        <f t="shared" si="15"/>
        <v>0</v>
      </c>
      <c r="H150" s="1157">
        <f t="shared" si="15"/>
        <v>0</v>
      </c>
      <c r="I150" s="1157">
        <f t="shared" si="15"/>
        <v>0</v>
      </c>
      <c r="J150" s="1157">
        <f t="shared" si="15"/>
        <v>0</v>
      </c>
      <c r="K150" s="1157">
        <f t="shared" si="15"/>
        <v>0</v>
      </c>
      <c r="L150" s="1157">
        <f t="shared" si="15"/>
        <v>0</v>
      </c>
      <c r="M150" s="1157">
        <f t="shared" si="15"/>
        <v>0</v>
      </c>
      <c r="N150" s="1157">
        <f t="shared" si="15"/>
        <v>0</v>
      </c>
      <c r="O150" s="1157">
        <f t="shared" si="15"/>
        <v>0</v>
      </c>
      <c r="P150" s="1157"/>
      <c r="Q150" s="1157">
        <f>SUM(Q109:Q149)</f>
        <v>0</v>
      </c>
      <c r="R150" s="1157"/>
      <c r="S150" s="1158">
        <f>SUM(S109:S149)</f>
        <v>0</v>
      </c>
      <c r="T150" s="1158">
        <f t="shared" ref="T150:V150" si="16">SUM(T109:T149)</f>
        <v>0</v>
      </c>
      <c r="U150" s="1158"/>
      <c r="V150" s="1158">
        <f t="shared" si="16"/>
        <v>0</v>
      </c>
      <c r="W150"/>
      <c r="X150"/>
      <c r="Y150"/>
      <c r="Z150"/>
      <c r="AA150"/>
      <c r="AB150"/>
      <c r="AC150"/>
      <c r="AD150"/>
      <c r="AE150"/>
      <c r="AF150"/>
      <c r="AG150"/>
      <c r="AH150"/>
      <c r="AI150"/>
    </row>
    <row r="151" spans="1:35" x14ac:dyDescent="0.25"/>
    <row r="152" spans="1:35" ht="15.75" thickBot="1" x14ac:dyDescent="0.3"/>
    <row r="153" spans="1:35" s="13" customFormat="1" ht="20.25" customHeight="1" thickBot="1" x14ac:dyDescent="0.3">
      <c r="A153" s="993"/>
      <c r="B153" s="1039" t="s">
        <v>193</v>
      </c>
      <c r="C153" s="1038"/>
      <c r="D153" s="1038"/>
      <c r="E153" s="1038"/>
      <c r="F153" s="1038"/>
      <c r="G153" s="1038"/>
      <c r="H153" s="1038"/>
      <c r="I153" s="1038"/>
      <c r="J153" s="1038"/>
      <c r="K153" s="1038"/>
      <c r="L153" s="1038"/>
      <c r="M153" s="1038"/>
      <c r="N153" s="1038"/>
      <c r="O153" s="1038"/>
      <c r="P153" s="1038"/>
      <c r="Q153" s="1038"/>
      <c r="R153" s="1038"/>
      <c r="S153" s="1037"/>
      <c r="T153" s="1037"/>
      <c r="U153" s="1037"/>
      <c r="V153" s="1037"/>
      <c r="W153"/>
      <c r="X153"/>
      <c r="Y153"/>
      <c r="Z153"/>
      <c r="AA153"/>
      <c r="AB153"/>
      <c r="AC153"/>
      <c r="AD153"/>
      <c r="AE153"/>
      <c r="AF153"/>
      <c r="AG153"/>
      <c r="AH153"/>
      <c r="AI153"/>
    </row>
    <row r="154" spans="1:35" ht="41.25" customHeight="1" outlineLevel="1" x14ac:dyDescent="0.25">
      <c r="A154" s="1036"/>
      <c r="B154" s="994"/>
      <c r="C154" s="100" t="s">
        <v>147</v>
      </c>
      <c r="D154" s="100"/>
      <c r="E154" s="100"/>
      <c r="F154" s="100"/>
      <c r="G154" s="100"/>
      <c r="H154" s="100"/>
      <c r="I154" s="100"/>
      <c r="J154" s="100"/>
      <c r="K154" s="100"/>
      <c r="L154" s="100"/>
      <c r="M154" s="100"/>
      <c r="N154" s="100"/>
      <c r="O154" s="100"/>
      <c r="P154" s="100"/>
      <c r="Q154" s="100"/>
      <c r="R154" s="1097"/>
      <c r="S154" s="101"/>
      <c r="T154" s="101"/>
      <c r="U154" s="101"/>
      <c r="V154" s="101"/>
    </row>
    <row r="155" spans="1:35" ht="15.75" outlineLevel="1" thickBot="1" x14ac:dyDescent="0.3">
      <c r="A155" s="1036"/>
      <c r="B155" s="995"/>
      <c r="C155" s="1096" t="str">
        <f ca="1">dms_y1</f>
        <v>2005-06</v>
      </c>
      <c r="D155" s="94" t="str">
        <f ca="1">dms_y2</f>
        <v>2006-07</v>
      </c>
      <c r="E155" s="94" t="str">
        <f ca="1">dms_y3</f>
        <v>2007-08</v>
      </c>
      <c r="F155" s="94" t="str">
        <f ca="1">dms_y4</f>
        <v>2008-09</v>
      </c>
      <c r="G155" s="94" t="str">
        <f ca="1">dms_y5</f>
        <v>2009-10</v>
      </c>
      <c r="H155" s="94" t="str">
        <f ca="1">dms_y6</f>
        <v>2010-11</v>
      </c>
      <c r="I155" s="94" t="str">
        <f ca="1">dms_y7</f>
        <v>2011-12</v>
      </c>
      <c r="J155" s="94" t="str">
        <f ca="1">dms_y8</f>
        <v>2012-13</v>
      </c>
      <c r="K155" s="94" t="str">
        <f ca="1">dms_y9</f>
        <v>2013-14</v>
      </c>
      <c r="L155" s="94" t="str">
        <f ca="1">dms_y10</f>
        <v>2014-15</v>
      </c>
      <c r="M155" s="94" t="str">
        <f ca="1">dms_y11</f>
        <v>2015-16</v>
      </c>
      <c r="N155" s="94" t="str">
        <f ca="1">dms_y12</f>
        <v>2016-17</v>
      </c>
      <c r="O155" s="94" t="str">
        <f ca="1">dms_y13</f>
        <v>2017-18</v>
      </c>
      <c r="P155" s="94" t="str">
        <f ca="1">dms_y14</f>
        <v>2018-19</v>
      </c>
      <c r="Q155" s="94" t="str">
        <f ca="1">dms_y15</f>
        <v>2019-20</v>
      </c>
      <c r="R155" s="94" t="str">
        <f ca="1">dms_y16</f>
        <v>2020-21</v>
      </c>
      <c r="S155" s="94" t="str">
        <f ca="1">dms_y17</f>
        <v>2021-22</v>
      </c>
      <c r="T155" s="94" t="str">
        <f ca="1">dms_y18</f>
        <v>2022-23</v>
      </c>
      <c r="U155" s="94" t="str">
        <f ca="1">dms_y19</f>
        <v>2023-24</v>
      </c>
      <c r="V155" s="94" t="s">
        <v>71</v>
      </c>
    </row>
    <row r="156" spans="1:35" s="13" customFormat="1" outlineLevel="1" x14ac:dyDescent="0.25">
      <c r="A156" s="993" t="s">
        <v>148</v>
      </c>
      <c r="B156" s="1174"/>
      <c r="C156" s="1175"/>
      <c r="D156" s="1176"/>
      <c r="E156" s="1176"/>
      <c r="F156" s="1176"/>
      <c r="G156" s="1177"/>
      <c r="H156" s="1175"/>
      <c r="I156" s="1176"/>
      <c r="J156" s="1176"/>
      <c r="K156" s="1176"/>
      <c r="L156" s="1176"/>
      <c r="M156" s="1176"/>
      <c r="N156" s="1176"/>
      <c r="O156" s="1176"/>
      <c r="P156" s="1163"/>
      <c r="Q156" s="1162"/>
      <c r="R156" s="1163"/>
      <c r="S156" s="1164"/>
      <c r="T156" s="1164"/>
      <c r="U156" s="1164"/>
      <c r="V156" s="1164"/>
      <c r="W156"/>
      <c r="X156"/>
      <c r="Y156"/>
      <c r="Z156"/>
      <c r="AA156"/>
      <c r="AB156"/>
      <c r="AC156"/>
      <c r="AD156"/>
      <c r="AE156"/>
      <c r="AF156"/>
      <c r="AG156"/>
      <c r="AH156"/>
      <c r="AI156"/>
    </row>
    <row r="157" spans="1:35" s="13" customFormat="1" outlineLevel="1" x14ac:dyDescent="0.25">
      <c r="A157" s="993" t="s">
        <v>149</v>
      </c>
      <c r="B157" s="1178"/>
      <c r="C157" s="1165"/>
      <c r="D157" s="1166"/>
      <c r="E157" s="1166"/>
      <c r="F157" s="1166"/>
      <c r="G157" s="1167"/>
      <c r="H157" s="1165"/>
      <c r="I157" s="1166"/>
      <c r="J157" s="1166"/>
      <c r="K157" s="1166"/>
      <c r="L157" s="1166"/>
      <c r="M157" s="1166"/>
      <c r="N157" s="1166"/>
      <c r="O157" s="1166"/>
      <c r="P157" s="1168"/>
      <c r="Q157" s="1169"/>
      <c r="R157" s="1168"/>
      <c r="S157" s="1170"/>
      <c r="T157" s="1170"/>
      <c r="U157" s="1170"/>
      <c r="V157" s="1170"/>
      <c r="W157"/>
      <c r="X157"/>
      <c r="Y157"/>
      <c r="Z157"/>
      <c r="AA157"/>
      <c r="AB157"/>
      <c r="AC157"/>
      <c r="AD157"/>
      <c r="AE157"/>
      <c r="AF157"/>
      <c r="AG157"/>
      <c r="AH157"/>
      <c r="AI157"/>
    </row>
    <row r="158" spans="1:35" s="13" customFormat="1" outlineLevel="1" x14ac:dyDescent="0.25">
      <c r="A158" s="993" t="s">
        <v>150</v>
      </c>
      <c r="B158" s="1178"/>
      <c r="C158" s="1165"/>
      <c r="D158" s="1166"/>
      <c r="E158" s="1166"/>
      <c r="F158" s="1166"/>
      <c r="G158" s="1167"/>
      <c r="H158" s="1165"/>
      <c r="I158" s="1166"/>
      <c r="J158" s="1166"/>
      <c r="K158" s="1166"/>
      <c r="L158" s="1166"/>
      <c r="M158" s="1166"/>
      <c r="N158" s="1166"/>
      <c r="O158" s="1166"/>
      <c r="P158" s="1168"/>
      <c r="Q158" s="1169"/>
      <c r="R158" s="1168"/>
      <c r="S158" s="1170"/>
      <c r="T158" s="1170"/>
      <c r="U158" s="1170"/>
      <c r="V158" s="1170"/>
      <c r="W158"/>
      <c r="X158"/>
      <c r="Y158"/>
      <c r="Z158"/>
      <c r="AA158"/>
      <c r="AB158"/>
      <c r="AC158"/>
      <c r="AD158"/>
      <c r="AE158"/>
      <c r="AF158"/>
      <c r="AG158"/>
      <c r="AH158"/>
      <c r="AI158"/>
    </row>
    <row r="159" spans="1:35" s="13" customFormat="1" outlineLevel="1" x14ac:dyDescent="0.25">
      <c r="A159" s="993" t="s">
        <v>151</v>
      </c>
      <c r="B159" s="1178"/>
      <c r="C159" s="1165"/>
      <c r="D159" s="1166"/>
      <c r="E159" s="1166"/>
      <c r="F159" s="1166"/>
      <c r="G159" s="1167"/>
      <c r="H159" s="1165"/>
      <c r="I159" s="1166"/>
      <c r="J159" s="1166"/>
      <c r="K159" s="1166"/>
      <c r="L159" s="1166"/>
      <c r="M159" s="1166"/>
      <c r="N159" s="1166"/>
      <c r="O159" s="1166"/>
      <c r="P159" s="1168"/>
      <c r="Q159" s="1169"/>
      <c r="R159" s="1168"/>
      <c r="S159" s="1170"/>
      <c r="T159" s="1170"/>
      <c r="U159" s="1170"/>
      <c r="V159" s="1170"/>
      <c r="W159"/>
      <c r="X159"/>
      <c r="Y159"/>
      <c r="Z159"/>
      <c r="AA159"/>
      <c r="AB159"/>
      <c r="AC159"/>
      <c r="AD159"/>
      <c r="AE159"/>
      <c r="AF159"/>
      <c r="AG159"/>
      <c r="AH159"/>
      <c r="AI159"/>
    </row>
    <row r="160" spans="1:35" s="13" customFormat="1" outlineLevel="1" x14ac:dyDescent="0.25">
      <c r="A160" s="993" t="s">
        <v>152</v>
      </c>
      <c r="B160" s="1178"/>
      <c r="C160" s="1165"/>
      <c r="D160" s="1166"/>
      <c r="E160" s="1166"/>
      <c r="F160" s="1166"/>
      <c r="G160" s="1167"/>
      <c r="H160" s="1165"/>
      <c r="I160" s="1166"/>
      <c r="J160" s="1166"/>
      <c r="K160" s="1166"/>
      <c r="L160" s="1166"/>
      <c r="M160" s="1166"/>
      <c r="N160" s="1166"/>
      <c r="O160" s="1166"/>
      <c r="P160" s="1168"/>
      <c r="Q160" s="1169"/>
      <c r="R160" s="1168"/>
      <c r="S160" s="1170"/>
      <c r="T160" s="1170"/>
      <c r="U160" s="1170"/>
      <c r="V160" s="1170"/>
      <c r="W160"/>
      <c r="X160"/>
      <c r="Y160"/>
      <c r="Z160"/>
      <c r="AA160"/>
      <c r="AB160"/>
      <c r="AC160"/>
      <c r="AD160"/>
      <c r="AE160"/>
      <c r="AF160"/>
      <c r="AG160"/>
      <c r="AH160"/>
      <c r="AI160"/>
    </row>
    <row r="161" spans="1:35" s="13" customFormat="1" outlineLevel="1" x14ac:dyDescent="0.25">
      <c r="A161" s="993" t="s">
        <v>153</v>
      </c>
      <c r="B161" s="1178"/>
      <c r="C161" s="1165"/>
      <c r="D161" s="1166"/>
      <c r="E161" s="1166"/>
      <c r="F161" s="1166"/>
      <c r="G161" s="1167"/>
      <c r="H161" s="1165"/>
      <c r="I161" s="1166"/>
      <c r="J161" s="1166"/>
      <c r="K161" s="1166"/>
      <c r="L161" s="1166"/>
      <c r="M161" s="1166"/>
      <c r="N161" s="1166"/>
      <c r="O161" s="1166"/>
      <c r="P161" s="1168"/>
      <c r="Q161" s="1169"/>
      <c r="R161" s="1168"/>
      <c r="S161" s="1170"/>
      <c r="T161" s="1170"/>
      <c r="U161" s="1170"/>
      <c r="V161" s="1170"/>
      <c r="W161"/>
      <c r="X161"/>
      <c r="Y161"/>
      <c r="Z161"/>
      <c r="AA161"/>
      <c r="AB161"/>
      <c r="AC161"/>
      <c r="AD161"/>
      <c r="AE161"/>
      <c r="AF161"/>
      <c r="AG161"/>
      <c r="AH161"/>
      <c r="AI161"/>
    </row>
    <row r="162" spans="1:35" s="13" customFormat="1" outlineLevel="1" x14ac:dyDescent="0.25">
      <c r="A162" s="993" t="s">
        <v>154</v>
      </c>
      <c r="B162" s="1178"/>
      <c r="C162" s="1165"/>
      <c r="D162" s="1166"/>
      <c r="E162" s="1166"/>
      <c r="F162" s="1166"/>
      <c r="G162" s="1167"/>
      <c r="H162" s="1165"/>
      <c r="I162" s="1166"/>
      <c r="J162" s="1166"/>
      <c r="K162" s="1166"/>
      <c r="L162" s="1166"/>
      <c r="M162" s="1166"/>
      <c r="N162" s="1166"/>
      <c r="O162" s="1166"/>
      <c r="P162" s="1168"/>
      <c r="Q162" s="1169"/>
      <c r="R162" s="1168"/>
      <c r="S162" s="1170"/>
      <c r="T162" s="1170"/>
      <c r="U162" s="1170"/>
      <c r="V162" s="1170"/>
      <c r="W162"/>
      <c r="X162"/>
      <c r="Y162"/>
      <c r="Z162"/>
      <c r="AA162"/>
      <c r="AB162"/>
      <c r="AC162"/>
      <c r="AD162"/>
      <c r="AE162"/>
      <c r="AF162"/>
      <c r="AG162"/>
      <c r="AH162"/>
      <c r="AI162"/>
    </row>
    <row r="163" spans="1:35" s="13" customFormat="1" outlineLevel="1" x14ac:dyDescent="0.25">
      <c r="A163" s="993" t="s">
        <v>155</v>
      </c>
      <c r="B163" s="1178"/>
      <c r="C163" s="1165"/>
      <c r="D163" s="1166"/>
      <c r="E163" s="1166"/>
      <c r="F163" s="1166"/>
      <c r="G163" s="1167"/>
      <c r="H163" s="1165"/>
      <c r="I163" s="1166"/>
      <c r="J163" s="1166"/>
      <c r="K163" s="1166"/>
      <c r="L163" s="1166"/>
      <c r="M163" s="1166"/>
      <c r="N163" s="1166"/>
      <c r="O163" s="1166"/>
      <c r="P163" s="1168"/>
      <c r="Q163" s="1169"/>
      <c r="R163" s="1168"/>
      <c r="S163" s="1170"/>
      <c r="T163" s="1170"/>
      <c r="U163" s="1170"/>
      <c r="V163" s="1170"/>
      <c r="W163"/>
      <c r="X163"/>
      <c r="Y163"/>
      <c r="Z163"/>
      <c r="AA163"/>
      <c r="AB163"/>
      <c r="AC163"/>
      <c r="AD163"/>
      <c r="AE163"/>
      <c r="AF163"/>
      <c r="AG163"/>
      <c r="AH163"/>
      <c r="AI163"/>
    </row>
    <row r="164" spans="1:35" s="13" customFormat="1" outlineLevel="1" x14ac:dyDescent="0.25">
      <c r="A164" s="993" t="s">
        <v>156</v>
      </c>
      <c r="B164" s="1178"/>
      <c r="C164" s="1165"/>
      <c r="D164" s="1166"/>
      <c r="E164" s="1166"/>
      <c r="F164" s="1166"/>
      <c r="G164" s="1167"/>
      <c r="H164" s="1165"/>
      <c r="I164" s="1166"/>
      <c r="J164" s="1166"/>
      <c r="K164" s="1166"/>
      <c r="L164" s="1166"/>
      <c r="M164" s="1166"/>
      <c r="N164" s="1166"/>
      <c r="O164" s="1166"/>
      <c r="P164" s="1168"/>
      <c r="Q164" s="1169"/>
      <c r="R164" s="1168"/>
      <c r="S164" s="1170"/>
      <c r="T164" s="1170"/>
      <c r="U164" s="1170"/>
      <c r="V164" s="1170"/>
      <c r="W164"/>
      <c r="X164"/>
      <c r="Y164"/>
      <c r="Z164"/>
      <c r="AA164"/>
      <c r="AB164"/>
      <c r="AC164"/>
      <c r="AD164"/>
      <c r="AE164"/>
      <c r="AF164"/>
      <c r="AG164"/>
      <c r="AH164"/>
      <c r="AI164"/>
    </row>
    <row r="165" spans="1:35" s="13" customFormat="1" outlineLevel="1" x14ac:dyDescent="0.25">
      <c r="A165" s="993" t="s">
        <v>157</v>
      </c>
      <c r="B165" s="1178"/>
      <c r="C165" s="1165"/>
      <c r="D165" s="1166"/>
      <c r="E165" s="1166"/>
      <c r="F165" s="1166"/>
      <c r="G165" s="1167"/>
      <c r="H165" s="1165"/>
      <c r="I165" s="1166"/>
      <c r="J165" s="1166"/>
      <c r="K165" s="1166"/>
      <c r="L165" s="1166"/>
      <c r="M165" s="1166"/>
      <c r="N165" s="1166"/>
      <c r="O165" s="1166"/>
      <c r="P165" s="1168"/>
      <c r="Q165" s="1169"/>
      <c r="R165" s="1168"/>
      <c r="S165" s="1170"/>
      <c r="T165" s="1170"/>
      <c r="U165" s="1170"/>
      <c r="V165" s="1170"/>
      <c r="W165"/>
      <c r="X165"/>
      <c r="Y165"/>
      <c r="Z165"/>
      <c r="AA165"/>
      <c r="AB165"/>
      <c r="AC165"/>
      <c r="AD165"/>
      <c r="AE165"/>
      <c r="AF165"/>
      <c r="AG165"/>
      <c r="AH165"/>
      <c r="AI165"/>
    </row>
    <row r="166" spans="1:35" s="13" customFormat="1" outlineLevel="1" x14ac:dyDescent="0.25">
      <c r="A166" s="993" t="s">
        <v>158</v>
      </c>
      <c r="B166" s="1178"/>
      <c r="C166" s="1165"/>
      <c r="D166" s="1166"/>
      <c r="E166" s="1166"/>
      <c r="F166" s="1166"/>
      <c r="G166" s="1167"/>
      <c r="H166" s="1165"/>
      <c r="I166" s="1166"/>
      <c r="J166" s="1166"/>
      <c r="K166" s="1166"/>
      <c r="L166" s="1166"/>
      <c r="M166" s="1166"/>
      <c r="N166" s="1166"/>
      <c r="O166" s="1166"/>
      <c r="P166" s="1168"/>
      <c r="Q166" s="1169"/>
      <c r="R166" s="1168"/>
      <c r="S166" s="1170"/>
      <c r="T166" s="1170"/>
      <c r="U166" s="1170"/>
      <c r="V166" s="1170"/>
      <c r="W166"/>
      <c r="X166"/>
      <c r="Y166"/>
      <c r="Z166"/>
      <c r="AA166"/>
      <c r="AB166"/>
      <c r="AC166"/>
      <c r="AD166"/>
      <c r="AE166"/>
      <c r="AF166"/>
      <c r="AG166"/>
      <c r="AH166"/>
      <c r="AI166"/>
    </row>
    <row r="167" spans="1:35" s="13" customFormat="1" outlineLevel="1" x14ac:dyDescent="0.25">
      <c r="A167" s="993" t="s">
        <v>159</v>
      </c>
      <c r="B167" s="1178"/>
      <c r="C167" s="1165"/>
      <c r="D167" s="1166"/>
      <c r="E167" s="1166"/>
      <c r="F167" s="1166"/>
      <c r="G167" s="1167"/>
      <c r="H167" s="1165"/>
      <c r="I167" s="1166"/>
      <c r="J167" s="1166"/>
      <c r="K167" s="1166"/>
      <c r="L167" s="1166"/>
      <c r="M167" s="1166"/>
      <c r="N167" s="1166"/>
      <c r="O167" s="1166"/>
      <c r="P167" s="1168"/>
      <c r="Q167" s="1169"/>
      <c r="R167" s="1168"/>
      <c r="S167" s="1170"/>
      <c r="T167" s="1170"/>
      <c r="U167" s="1170"/>
      <c r="V167" s="1170"/>
      <c r="W167"/>
      <c r="X167"/>
      <c r="Y167"/>
      <c r="Z167"/>
      <c r="AA167"/>
      <c r="AB167"/>
      <c r="AC167"/>
      <c r="AD167"/>
      <c r="AE167"/>
      <c r="AF167"/>
      <c r="AG167"/>
      <c r="AH167"/>
      <c r="AI167"/>
    </row>
    <row r="168" spans="1:35" s="13" customFormat="1" outlineLevel="1" x14ac:dyDescent="0.25">
      <c r="A168" s="993" t="s">
        <v>160</v>
      </c>
      <c r="B168" s="1178"/>
      <c r="C168" s="1165"/>
      <c r="D168" s="1166"/>
      <c r="E168" s="1166"/>
      <c r="F168" s="1166"/>
      <c r="G168" s="1167"/>
      <c r="H168" s="1165"/>
      <c r="I168" s="1166"/>
      <c r="J168" s="1166"/>
      <c r="K168" s="1166"/>
      <c r="L168" s="1166"/>
      <c r="M168" s="1166"/>
      <c r="N168" s="1166"/>
      <c r="O168" s="1166"/>
      <c r="P168" s="1168"/>
      <c r="Q168" s="1169"/>
      <c r="R168" s="1168"/>
      <c r="S168" s="1170"/>
      <c r="T168" s="1170"/>
      <c r="U168" s="1170"/>
      <c r="V168" s="1170"/>
      <c r="W168"/>
      <c r="X168"/>
      <c r="Y168"/>
      <c r="Z168"/>
      <c r="AA168"/>
      <c r="AB168"/>
      <c r="AC168"/>
      <c r="AD168"/>
      <c r="AE168"/>
      <c r="AF168"/>
      <c r="AG168"/>
      <c r="AH168"/>
      <c r="AI168"/>
    </row>
    <row r="169" spans="1:35" s="13" customFormat="1" outlineLevel="1" x14ac:dyDescent="0.25">
      <c r="A169" s="993" t="s">
        <v>161</v>
      </c>
      <c r="B169" s="1178"/>
      <c r="C169" s="1165"/>
      <c r="D169" s="1166"/>
      <c r="E169" s="1166"/>
      <c r="F169" s="1166"/>
      <c r="G169" s="1167"/>
      <c r="H169" s="1165"/>
      <c r="I169" s="1166"/>
      <c r="J169" s="1166"/>
      <c r="K169" s="1166"/>
      <c r="L169" s="1166"/>
      <c r="M169" s="1166"/>
      <c r="N169" s="1166"/>
      <c r="O169" s="1166"/>
      <c r="P169" s="1168"/>
      <c r="Q169" s="1169"/>
      <c r="R169" s="1168"/>
      <c r="S169" s="1170"/>
      <c r="T169" s="1170"/>
      <c r="U169" s="1170"/>
      <c r="V169" s="1170"/>
      <c r="W169"/>
      <c r="X169"/>
      <c r="Y169"/>
      <c r="Z169"/>
      <c r="AA169"/>
      <c r="AB169"/>
      <c r="AC169"/>
      <c r="AD169"/>
      <c r="AE169"/>
      <c r="AF169"/>
      <c r="AG169"/>
      <c r="AH169"/>
      <c r="AI169"/>
    </row>
    <row r="170" spans="1:35" s="13" customFormat="1" outlineLevel="1" x14ac:dyDescent="0.25">
      <c r="A170" s="993" t="s">
        <v>162</v>
      </c>
      <c r="B170" s="1178"/>
      <c r="C170" s="1165"/>
      <c r="D170" s="1166"/>
      <c r="E170" s="1166"/>
      <c r="F170" s="1166"/>
      <c r="G170" s="1167"/>
      <c r="H170" s="1165"/>
      <c r="I170" s="1166"/>
      <c r="J170" s="1166"/>
      <c r="K170" s="1166"/>
      <c r="L170" s="1166"/>
      <c r="M170" s="1166"/>
      <c r="N170" s="1166"/>
      <c r="O170" s="1166"/>
      <c r="P170" s="1168"/>
      <c r="Q170" s="1169"/>
      <c r="R170" s="1168"/>
      <c r="S170" s="1170"/>
      <c r="T170" s="1170"/>
      <c r="U170" s="1170"/>
      <c r="V170" s="1170"/>
      <c r="W170"/>
      <c r="X170"/>
      <c r="Y170"/>
      <c r="Z170"/>
      <c r="AA170"/>
      <c r="AB170"/>
      <c r="AC170"/>
      <c r="AD170"/>
      <c r="AE170"/>
      <c r="AF170"/>
      <c r="AG170"/>
      <c r="AH170"/>
      <c r="AI170"/>
    </row>
    <row r="171" spans="1:35" s="13" customFormat="1" outlineLevel="1" x14ac:dyDescent="0.25">
      <c r="A171" s="993" t="s">
        <v>163</v>
      </c>
      <c r="B171" s="1178"/>
      <c r="C171" s="1165"/>
      <c r="D171" s="1166"/>
      <c r="E171" s="1166"/>
      <c r="F171" s="1166"/>
      <c r="G171" s="1167"/>
      <c r="H171" s="1165"/>
      <c r="I171" s="1166"/>
      <c r="J171" s="1166"/>
      <c r="K171" s="1166"/>
      <c r="L171" s="1166"/>
      <c r="M171" s="1166"/>
      <c r="N171" s="1166"/>
      <c r="O171" s="1166"/>
      <c r="P171" s="1168"/>
      <c r="Q171" s="1169"/>
      <c r="R171" s="1168"/>
      <c r="S171" s="1170"/>
      <c r="T171" s="1170"/>
      <c r="U171" s="1170"/>
      <c r="V171" s="1170"/>
      <c r="W171"/>
      <c r="X171"/>
      <c r="Y171"/>
      <c r="Z171"/>
      <c r="AA171"/>
      <c r="AB171"/>
      <c r="AC171"/>
      <c r="AD171"/>
      <c r="AE171"/>
      <c r="AF171"/>
      <c r="AG171"/>
      <c r="AH171"/>
      <c r="AI171"/>
    </row>
    <row r="172" spans="1:35" s="13" customFormat="1" outlineLevel="1" x14ac:dyDescent="0.25">
      <c r="A172" s="993" t="s">
        <v>164</v>
      </c>
      <c r="B172" s="1178"/>
      <c r="C172" s="1165"/>
      <c r="D172" s="1166"/>
      <c r="E172" s="1166"/>
      <c r="F172" s="1166"/>
      <c r="G172" s="1167"/>
      <c r="H172" s="1165"/>
      <c r="I172" s="1166"/>
      <c r="J172" s="1166"/>
      <c r="K172" s="1166"/>
      <c r="L172" s="1166"/>
      <c r="M172" s="1166"/>
      <c r="N172" s="1166"/>
      <c r="O172" s="1166"/>
      <c r="P172" s="1168"/>
      <c r="Q172" s="1169"/>
      <c r="R172" s="1168"/>
      <c r="S172" s="1170"/>
      <c r="T172" s="1170"/>
      <c r="U172" s="1170"/>
      <c r="V172" s="1170"/>
      <c r="W172"/>
      <c r="X172"/>
      <c r="Y172"/>
      <c r="Z172"/>
      <c r="AA172"/>
      <c r="AB172"/>
      <c r="AC172"/>
      <c r="AD172"/>
      <c r="AE172"/>
      <c r="AF172"/>
      <c r="AG172"/>
      <c r="AH172"/>
      <c r="AI172"/>
    </row>
    <row r="173" spans="1:35" s="13" customFormat="1" outlineLevel="1" x14ac:dyDescent="0.25">
      <c r="A173" s="993" t="s">
        <v>165</v>
      </c>
      <c r="B173" s="1178"/>
      <c r="C173" s="1165"/>
      <c r="D173" s="1166"/>
      <c r="E173" s="1166"/>
      <c r="F173" s="1166"/>
      <c r="G173" s="1167"/>
      <c r="H173" s="1165"/>
      <c r="I173" s="1166"/>
      <c r="J173" s="1166"/>
      <c r="K173" s="1166"/>
      <c r="L173" s="1166"/>
      <c r="M173" s="1166"/>
      <c r="N173" s="1166"/>
      <c r="O173" s="1166"/>
      <c r="P173" s="1168"/>
      <c r="Q173" s="1169"/>
      <c r="R173" s="1168"/>
      <c r="S173" s="1170"/>
      <c r="T173" s="1170"/>
      <c r="U173" s="1170"/>
      <c r="V173" s="1170"/>
      <c r="W173"/>
      <c r="X173"/>
      <c r="Y173"/>
      <c r="Z173"/>
      <c r="AA173"/>
      <c r="AB173"/>
      <c r="AC173"/>
      <c r="AD173"/>
      <c r="AE173"/>
      <c r="AF173"/>
      <c r="AG173"/>
      <c r="AH173"/>
      <c r="AI173"/>
    </row>
    <row r="174" spans="1:35" s="13" customFormat="1" outlineLevel="1" x14ac:dyDescent="0.25">
      <c r="A174" s="993" t="s">
        <v>166</v>
      </c>
      <c r="B174" s="1178"/>
      <c r="C174" s="1165"/>
      <c r="D174" s="1166"/>
      <c r="E174" s="1166"/>
      <c r="F174" s="1166"/>
      <c r="G174" s="1167"/>
      <c r="H174" s="1165"/>
      <c r="I174" s="1166"/>
      <c r="J174" s="1166"/>
      <c r="K174" s="1166"/>
      <c r="L174" s="1166"/>
      <c r="M174" s="1166"/>
      <c r="N174" s="1166"/>
      <c r="O174" s="1166"/>
      <c r="P174" s="1168"/>
      <c r="Q174" s="1169"/>
      <c r="R174" s="1168"/>
      <c r="S174" s="1170"/>
      <c r="T174" s="1170"/>
      <c r="U174" s="1170"/>
      <c r="V174" s="1170"/>
      <c r="W174"/>
      <c r="X174"/>
      <c r="Y174"/>
      <c r="Z174"/>
      <c r="AA174"/>
      <c r="AB174"/>
      <c r="AC174"/>
      <c r="AD174"/>
      <c r="AE174"/>
      <c r="AF174"/>
      <c r="AG174"/>
      <c r="AH174"/>
      <c r="AI174"/>
    </row>
    <row r="175" spans="1:35" s="13" customFormat="1" outlineLevel="1" x14ac:dyDescent="0.25">
      <c r="A175" s="993" t="s">
        <v>167</v>
      </c>
      <c r="B175" s="1178"/>
      <c r="C175" s="1165"/>
      <c r="D175" s="1166"/>
      <c r="E175" s="1166"/>
      <c r="F175" s="1166"/>
      <c r="G175" s="1167"/>
      <c r="H175" s="1165"/>
      <c r="I175" s="1166"/>
      <c r="J175" s="1166"/>
      <c r="K175" s="1166"/>
      <c r="L175" s="1166"/>
      <c r="M175" s="1166"/>
      <c r="N175" s="1166"/>
      <c r="O175" s="1166"/>
      <c r="P175" s="1168"/>
      <c r="Q175" s="1169"/>
      <c r="R175" s="1168"/>
      <c r="S175" s="1170"/>
      <c r="T175" s="1170"/>
      <c r="U175" s="1170"/>
      <c r="V175" s="1170"/>
      <c r="W175"/>
      <c r="X175"/>
      <c r="Y175"/>
      <c r="Z175"/>
      <c r="AA175"/>
      <c r="AB175"/>
      <c r="AC175"/>
      <c r="AD175"/>
      <c r="AE175"/>
      <c r="AF175"/>
      <c r="AG175"/>
      <c r="AH175"/>
      <c r="AI175"/>
    </row>
    <row r="176" spans="1:35" s="13" customFormat="1" outlineLevel="1" x14ac:dyDescent="0.25">
      <c r="A176" s="993" t="s">
        <v>168</v>
      </c>
      <c r="B176" s="1178"/>
      <c r="C176" s="1165"/>
      <c r="D176" s="1166"/>
      <c r="E176" s="1166"/>
      <c r="F176" s="1166"/>
      <c r="G176" s="1167"/>
      <c r="H176" s="1165"/>
      <c r="I176" s="1166"/>
      <c r="J176" s="1166"/>
      <c r="K176" s="1166"/>
      <c r="L176" s="1166"/>
      <c r="M176" s="1166"/>
      <c r="N176" s="1166"/>
      <c r="O176" s="1166"/>
      <c r="P176" s="1168"/>
      <c r="Q176" s="1169"/>
      <c r="R176" s="1168"/>
      <c r="S176" s="1170"/>
      <c r="T176" s="1170"/>
      <c r="U176" s="1170"/>
      <c r="V176" s="1170"/>
      <c r="W176"/>
      <c r="X176"/>
      <c r="Y176"/>
      <c r="Z176"/>
      <c r="AA176"/>
      <c r="AB176"/>
      <c r="AC176"/>
      <c r="AD176"/>
      <c r="AE176"/>
      <c r="AF176"/>
      <c r="AG176"/>
      <c r="AH176"/>
      <c r="AI176"/>
    </row>
    <row r="177" spans="1:35" s="13" customFormat="1" outlineLevel="1" x14ac:dyDescent="0.25">
      <c r="A177" s="993" t="s">
        <v>169</v>
      </c>
      <c r="B177" s="1178"/>
      <c r="C177" s="1165"/>
      <c r="D177" s="1166"/>
      <c r="E177" s="1166"/>
      <c r="F177" s="1166"/>
      <c r="G177" s="1167"/>
      <c r="H177" s="1165"/>
      <c r="I177" s="1166"/>
      <c r="J177" s="1166"/>
      <c r="K177" s="1166"/>
      <c r="L177" s="1166"/>
      <c r="M177" s="1166"/>
      <c r="N177" s="1166"/>
      <c r="O177" s="1166"/>
      <c r="P177" s="1168"/>
      <c r="Q177" s="1169"/>
      <c r="R177" s="1168"/>
      <c r="S177" s="1170"/>
      <c r="T177" s="1170"/>
      <c r="U177" s="1170"/>
      <c r="V177" s="1170"/>
      <c r="W177"/>
      <c r="X177"/>
      <c r="Y177"/>
      <c r="Z177"/>
      <c r="AA177"/>
      <c r="AB177"/>
      <c r="AC177"/>
      <c r="AD177"/>
      <c r="AE177"/>
      <c r="AF177"/>
      <c r="AG177"/>
      <c r="AH177"/>
      <c r="AI177"/>
    </row>
    <row r="178" spans="1:35" s="13" customFormat="1" outlineLevel="1" x14ac:dyDescent="0.25">
      <c r="A178" s="993" t="s">
        <v>170</v>
      </c>
      <c r="B178" s="1178"/>
      <c r="C178" s="1165"/>
      <c r="D178" s="1166"/>
      <c r="E178" s="1166"/>
      <c r="F178" s="1166"/>
      <c r="G178" s="1167"/>
      <c r="H178" s="1165"/>
      <c r="I178" s="1166"/>
      <c r="J178" s="1166"/>
      <c r="K178" s="1166"/>
      <c r="L178" s="1166"/>
      <c r="M178" s="1166"/>
      <c r="N178" s="1166"/>
      <c r="O178" s="1166"/>
      <c r="P178" s="1168"/>
      <c r="Q178" s="1169"/>
      <c r="R178" s="1168"/>
      <c r="S178" s="1170"/>
      <c r="T178" s="1170"/>
      <c r="U178" s="1170"/>
      <c r="V178" s="1170"/>
      <c r="W178"/>
      <c r="X178"/>
      <c r="Y178"/>
      <c r="Z178"/>
      <c r="AA178"/>
      <c r="AB178"/>
      <c r="AC178"/>
      <c r="AD178"/>
      <c r="AE178"/>
      <c r="AF178"/>
      <c r="AG178"/>
      <c r="AH178"/>
      <c r="AI178"/>
    </row>
    <row r="179" spans="1:35" s="13" customFormat="1" outlineLevel="1" x14ac:dyDescent="0.25">
      <c r="A179" s="993" t="s">
        <v>171</v>
      </c>
      <c r="B179" s="1178"/>
      <c r="C179" s="1165"/>
      <c r="D179" s="1166"/>
      <c r="E179" s="1166"/>
      <c r="F179" s="1166"/>
      <c r="G179" s="1167"/>
      <c r="H179" s="1165"/>
      <c r="I179" s="1166"/>
      <c r="J179" s="1166"/>
      <c r="K179" s="1166"/>
      <c r="L179" s="1166"/>
      <c r="M179" s="1166"/>
      <c r="N179" s="1166"/>
      <c r="O179" s="1166"/>
      <c r="P179" s="1168"/>
      <c r="Q179" s="1169"/>
      <c r="R179" s="1168"/>
      <c r="S179" s="1170"/>
      <c r="T179" s="1170"/>
      <c r="U179" s="1170"/>
      <c r="V179" s="1170"/>
      <c r="W179"/>
      <c r="X179"/>
      <c r="Y179"/>
      <c r="Z179"/>
      <c r="AA179"/>
      <c r="AB179"/>
      <c r="AC179"/>
      <c r="AD179"/>
      <c r="AE179"/>
      <c r="AF179"/>
      <c r="AG179"/>
      <c r="AH179"/>
      <c r="AI179"/>
    </row>
    <row r="180" spans="1:35" s="13" customFormat="1" outlineLevel="1" x14ac:dyDescent="0.25">
      <c r="A180" s="993" t="s">
        <v>172</v>
      </c>
      <c r="B180" s="1178"/>
      <c r="C180" s="1165"/>
      <c r="D180" s="1166"/>
      <c r="E180" s="1166"/>
      <c r="F180" s="1166"/>
      <c r="G180" s="1167"/>
      <c r="H180" s="1165"/>
      <c r="I180" s="1166"/>
      <c r="J180" s="1166"/>
      <c r="K180" s="1166"/>
      <c r="L180" s="1166"/>
      <c r="M180" s="1166"/>
      <c r="N180" s="1166"/>
      <c r="O180" s="1166"/>
      <c r="P180" s="1168"/>
      <c r="Q180" s="1169"/>
      <c r="R180" s="1168"/>
      <c r="S180" s="1170"/>
      <c r="T180" s="1170"/>
      <c r="U180" s="1170"/>
      <c r="V180" s="1170"/>
      <c r="W180"/>
      <c r="X180"/>
      <c r="Y180"/>
      <c r="Z180"/>
      <c r="AA180"/>
      <c r="AB180"/>
      <c r="AC180"/>
      <c r="AD180"/>
      <c r="AE180"/>
      <c r="AF180"/>
      <c r="AG180"/>
      <c r="AH180"/>
      <c r="AI180"/>
    </row>
    <row r="181" spans="1:35" s="13" customFormat="1" outlineLevel="1" x14ac:dyDescent="0.25">
      <c r="A181" s="993" t="s">
        <v>173</v>
      </c>
      <c r="B181" s="1178"/>
      <c r="C181" s="1165"/>
      <c r="D181" s="1166"/>
      <c r="E181" s="1166"/>
      <c r="F181" s="1166"/>
      <c r="G181" s="1167"/>
      <c r="H181" s="1165"/>
      <c r="I181" s="1166"/>
      <c r="J181" s="1166"/>
      <c r="K181" s="1166"/>
      <c r="L181" s="1166"/>
      <c r="M181" s="1166"/>
      <c r="N181" s="1166"/>
      <c r="O181" s="1166"/>
      <c r="P181" s="1168"/>
      <c r="Q181" s="1169"/>
      <c r="R181" s="1168"/>
      <c r="S181" s="1170"/>
      <c r="T181" s="1170"/>
      <c r="U181" s="1170"/>
      <c r="V181" s="1170"/>
      <c r="W181"/>
      <c r="X181"/>
      <c r="Y181"/>
      <c r="Z181"/>
      <c r="AA181"/>
      <c r="AB181"/>
      <c r="AC181"/>
      <c r="AD181"/>
      <c r="AE181"/>
      <c r="AF181"/>
      <c r="AG181"/>
      <c r="AH181"/>
      <c r="AI181"/>
    </row>
    <row r="182" spans="1:35" s="13" customFormat="1" outlineLevel="1" x14ac:dyDescent="0.25">
      <c r="A182" s="993" t="s">
        <v>174</v>
      </c>
      <c r="B182" s="1178"/>
      <c r="C182" s="1165"/>
      <c r="D182" s="1166"/>
      <c r="E182" s="1166"/>
      <c r="F182" s="1166"/>
      <c r="G182" s="1167"/>
      <c r="H182" s="1165"/>
      <c r="I182" s="1166"/>
      <c r="J182" s="1166"/>
      <c r="K182" s="1166"/>
      <c r="L182" s="1166"/>
      <c r="M182" s="1166"/>
      <c r="N182" s="1166"/>
      <c r="O182" s="1166"/>
      <c r="P182" s="1168"/>
      <c r="Q182" s="1169"/>
      <c r="R182" s="1168"/>
      <c r="S182" s="1170"/>
      <c r="T182" s="1170"/>
      <c r="U182" s="1170"/>
      <c r="V182" s="1170"/>
      <c r="W182"/>
      <c r="X182"/>
      <c r="Y182"/>
      <c r="Z182"/>
      <c r="AA182"/>
      <c r="AB182"/>
      <c r="AC182"/>
      <c r="AD182"/>
      <c r="AE182"/>
      <c r="AF182"/>
      <c r="AG182"/>
      <c r="AH182"/>
      <c r="AI182"/>
    </row>
    <row r="183" spans="1:35" s="13" customFormat="1" outlineLevel="1" x14ac:dyDescent="0.25">
      <c r="A183" s="993" t="s">
        <v>175</v>
      </c>
      <c r="B183" s="1178"/>
      <c r="C183" s="1165"/>
      <c r="D183" s="1166"/>
      <c r="E183" s="1166"/>
      <c r="F183" s="1166"/>
      <c r="G183" s="1167"/>
      <c r="H183" s="1165"/>
      <c r="I183" s="1166"/>
      <c r="J183" s="1166"/>
      <c r="K183" s="1166"/>
      <c r="L183" s="1166"/>
      <c r="M183" s="1166"/>
      <c r="N183" s="1166"/>
      <c r="O183" s="1166"/>
      <c r="P183" s="1168"/>
      <c r="Q183" s="1169"/>
      <c r="R183" s="1168"/>
      <c r="S183" s="1170"/>
      <c r="T183" s="1170"/>
      <c r="U183" s="1170"/>
      <c r="V183" s="1170"/>
      <c r="W183"/>
      <c r="X183"/>
      <c r="Y183"/>
      <c r="Z183"/>
      <c r="AA183"/>
      <c r="AB183"/>
      <c r="AC183"/>
      <c r="AD183"/>
      <c r="AE183"/>
      <c r="AF183"/>
      <c r="AG183"/>
      <c r="AH183"/>
      <c r="AI183"/>
    </row>
    <row r="184" spans="1:35" s="13" customFormat="1" outlineLevel="1" x14ac:dyDescent="0.25">
      <c r="A184" s="993" t="s">
        <v>176</v>
      </c>
      <c r="B184" s="1178"/>
      <c r="C184" s="1165"/>
      <c r="D184" s="1166"/>
      <c r="E184" s="1166"/>
      <c r="F184" s="1166"/>
      <c r="G184" s="1167"/>
      <c r="H184" s="1165"/>
      <c r="I184" s="1166"/>
      <c r="J184" s="1166"/>
      <c r="K184" s="1166"/>
      <c r="L184" s="1166"/>
      <c r="M184" s="1166"/>
      <c r="N184" s="1166"/>
      <c r="O184" s="1166"/>
      <c r="P184" s="1168"/>
      <c r="Q184" s="1169"/>
      <c r="R184" s="1168"/>
      <c r="S184" s="1170"/>
      <c r="T184" s="1170"/>
      <c r="U184" s="1170"/>
      <c r="V184" s="1170"/>
      <c r="W184"/>
      <c r="X184"/>
      <c r="Y184"/>
      <c r="Z184"/>
      <c r="AA184"/>
      <c r="AB184"/>
      <c r="AC184"/>
      <c r="AD184"/>
      <c r="AE184"/>
      <c r="AF184"/>
      <c r="AG184"/>
      <c r="AH184"/>
      <c r="AI184"/>
    </row>
    <row r="185" spans="1:35" s="13" customFormat="1" outlineLevel="1" x14ac:dyDescent="0.25">
      <c r="A185" s="993" t="s">
        <v>177</v>
      </c>
      <c r="B185" s="1178"/>
      <c r="C185" s="1165"/>
      <c r="D185" s="1166"/>
      <c r="E185" s="1166"/>
      <c r="F185" s="1166"/>
      <c r="G185" s="1167"/>
      <c r="H185" s="1165"/>
      <c r="I185" s="1166"/>
      <c r="J185" s="1166"/>
      <c r="K185" s="1166"/>
      <c r="L185" s="1166"/>
      <c r="M185" s="1166"/>
      <c r="N185" s="1166"/>
      <c r="O185" s="1166"/>
      <c r="P185" s="1168"/>
      <c r="Q185" s="1169"/>
      <c r="R185" s="1168"/>
      <c r="S185" s="1170"/>
      <c r="T185" s="1170"/>
      <c r="U185" s="1170"/>
      <c r="V185" s="1170"/>
      <c r="W185"/>
      <c r="X185"/>
      <c r="Y185"/>
      <c r="Z185"/>
      <c r="AA185"/>
      <c r="AB185"/>
      <c r="AC185"/>
      <c r="AD185"/>
      <c r="AE185"/>
      <c r="AF185"/>
      <c r="AG185"/>
      <c r="AH185"/>
      <c r="AI185"/>
    </row>
    <row r="186" spans="1:35" outlineLevel="1" x14ac:dyDescent="0.25">
      <c r="A186" s="993" t="s">
        <v>178</v>
      </c>
      <c r="B186" s="1178"/>
      <c r="C186" s="1165"/>
      <c r="D186" s="1166"/>
      <c r="E186" s="1166"/>
      <c r="F186" s="1166"/>
      <c r="G186" s="1167"/>
      <c r="H186" s="1165"/>
      <c r="I186" s="1166"/>
      <c r="J186" s="1166"/>
      <c r="K186" s="1166"/>
      <c r="L186" s="1166"/>
      <c r="M186" s="1166"/>
      <c r="N186" s="1166"/>
      <c r="O186" s="1166"/>
      <c r="P186" s="1168"/>
      <c r="Q186" s="1169"/>
      <c r="R186" s="1168"/>
      <c r="S186" s="1170"/>
      <c r="T186" s="1170"/>
      <c r="U186" s="1170"/>
      <c r="V186" s="1170"/>
    </row>
    <row r="187" spans="1:35" outlineLevel="1" x14ac:dyDescent="0.25">
      <c r="A187" s="993" t="s">
        <v>179</v>
      </c>
      <c r="B187" s="1178"/>
      <c r="C187" s="1165"/>
      <c r="D187" s="1166"/>
      <c r="E187" s="1166"/>
      <c r="F187" s="1166"/>
      <c r="G187" s="1167"/>
      <c r="H187" s="1165"/>
      <c r="I187" s="1166"/>
      <c r="J187" s="1166"/>
      <c r="K187" s="1166"/>
      <c r="L187" s="1166"/>
      <c r="M187" s="1166"/>
      <c r="N187" s="1166"/>
      <c r="O187" s="1166"/>
      <c r="P187" s="1168"/>
      <c r="Q187" s="1169"/>
      <c r="R187" s="1168"/>
      <c r="S187" s="1170"/>
      <c r="T187" s="1170"/>
      <c r="U187" s="1170"/>
      <c r="V187" s="1170"/>
    </row>
    <row r="188" spans="1:35" outlineLevel="1" x14ac:dyDescent="0.25">
      <c r="A188" s="993" t="s">
        <v>180</v>
      </c>
      <c r="B188" s="1178"/>
      <c r="C188" s="1165"/>
      <c r="D188" s="1166"/>
      <c r="E188" s="1166"/>
      <c r="F188" s="1166"/>
      <c r="G188" s="1167"/>
      <c r="H188" s="1165"/>
      <c r="I188" s="1166"/>
      <c r="J188" s="1166"/>
      <c r="K188" s="1166"/>
      <c r="L188" s="1166"/>
      <c r="M188" s="1166"/>
      <c r="N188" s="1166"/>
      <c r="O188" s="1166"/>
      <c r="P188" s="1168"/>
      <c r="Q188" s="1169"/>
      <c r="R188" s="1168"/>
      <c r="S188" s="1170"/>
      <c r="T188" s="1170"/>
      <c r="U188" s="1170"/>
      <c r="V188" s="1170"/>
    </row>
    <row r="189" spans="1:35" outlineLevel="1" x14ac:dyDescent="0.25">
      <c r="A189" s="993" t="s">
        <v>181</v>
      </c>
      <c r="B189" s="1178"/>
      <c r="C189" s="1165"/>
      <c r="D189" s="1166"/>
      <c r="E189" s="1166"/>
      <c r="F189" s="1166"/>
      <c r="G189" s="1167"/>
      <c r="H189" s="1165"/>
      <c r="I189" s="1166"/>
      <c r="J189" s="1166"/>
      <c r="K189" s="1166"/>
      <c r="L189" s="1166"/>
      <c r="M189" s="1166"/>
      <c r="N189" s="1166"/>
      <c r="O189" s="1166"/>
      <c r="P189" s="1168"/>
      <c r="Q189" s="1169"/>
      <c r="R189" s="1168"/>
      <c r="S189" s="1170"/>
      <c r="T189" s="1170"/>
      <c r="U189" s="1170"/>
      <c r="V189" s="1170"/>
    </row>
    <row r="190" spans="1:35" outlineLevel="1" x14ac:dyDescent="0.25">
      <c r="A190" s="993" t="s">
        <v>182</v>
      </c>
      <c r="B190" s="1178"/>
      <c r="C190" s="1165"/>
      <c r="D190" s="1166"/>
      <c r="E190" s="1166"/>
      <c r="F190" s="1166"/>
      <c r="G190" s="1167"/>
      <c r="H190" s="1165"/>
      <c r="I190" s="1166"/>
      <c r="J190" s="1166"/>
      <c r="K190" s="1166"/>
      <c r="L190" s="1166"/>
      <c r="M190" s="1166"/>
      <c r="N190" s="1166"/>
      <c r="O190" s="1166"/>
      <c r="P190" s="1168"/>
      <c r="Q190" s="1169"/>
      <c r="R190" s="1168"/>
      <c r="S190" s="1170"/>
      <c r="T190" s="1170"/>
      <c r="U190" s="1170"/>
      <c r="V190" s="1170"/>
    </row>
    <row r="191" spans="1:35" outlineLevel="1" x14ac:dyDescent="0.25">
      <c r="A191" s="993" t="s">
        <v>183</v>
      </c>
      <c r="B191" s="1178"/>
      <c r="C191" s="1165"/>
      <c r="D191" s="1166"/>
      <c r="E191" s="1166"/>
      <c r="F191" s="1166"/>
      <c r="G191" s="1167"/>
      <c r="H191" s="1165"/>
      <c r="I191" s="1166"/>
      <c r="J191" s="1166"/>
      <c r="K191" s="1166"/>
      <c r="L191" s="1166"/>
      <c r="M191" s="1166"/>
      <c r="N191" s="1166"/>
      <c r="O191" s="1166"/>
      <c r="P191" s="1168"/>
      <c r="Q191" s="1169"/>
      <c r="R191" s="1168"/>
      <c r="S191" s="1170"/>
      <c r="T191" s="1170"/>
      <c r="U191" s="1170"/>
      <c r="V191" s="1170"/>
    </row>
    <row r="192" spans="1:35" outlineLevel="1" x14ac:dyDescent="0.25">
      <c r="A192" s="993" t="s">
        <v>184</v>
      </c>
      <c r="B192" s="1178"/>
      <c r="C192" s="1165"/>
      <c r="D192" s="1166"/>
      <c r="E192" s="1166"/>
      <c r="F192" s="1166"/>
      <c r="G192" s="1167"/>
      <c r="H192" s="1165"/>
      <c r="I192" s="1166"/>
      <c r="J192" s="1166"/>
      <c r="K192" s="1166"/>
      <c r="L192" s="1166"/>
      <c r="M192" s="1166"/>
      <c r="N192" s="1166"/>
      <c r="O192" s="1166"/>
      <c r="P192" s="1168"/>
      <c r="Q192" s="1169"/>
      <c r="R192" s="1168"/>
      <c r="S192" s="1170"/>
      <c r="T192" s="1170"/>
      <c r="U192" s="1170"/>
      <c r="V192" s="1170"/>
    </row>
    <row r="193" spans="1:35" outlineLevel="1" x14ac:dyDescent="0.25">
      <c r="A193" s="993" t="s">
        <v>185</v>
      </c>
      <c r="B193" s="1178"/>
      <c r="C193" s="1165"/>
      <c r="D193" s="1166"/>
      <c r="E193" s="1166"/>
      <c r="F193" s="1166"/>
      <c r="G193" s="1167"/>
      <c r="H193" s="1165"/>
      <c r="I193" s="1166"/>
      <c r="J193" s="1166"/>
      <c r="K193" s="1166"/>
      <c r="L193" s="1166"/>
      <c r="M193" s="1166"/>
      <c r="N193" s="1166"/>
      <c r="O193" s="1166"/>
      <c r="P193" s="1168"/>
      <c r="Q193" s="1169"/>
      <c r="R193" s="1168"/>
      <c r="S193" s="1170"/>
      <c r="T193" s="1170"/>
      <c r="U193" s="1170"/>
      <c r="V193" s="1170"/>
    </row>
    <row r="194" spans="1:35" outlineLevel="1" x14ac:dyDescent="0.25">
      <c r="A194" s="993" t="s">
        <v>186</v>
      </c>
      <c r="B194" s="1178"/>
      <c r="C194" s="1165"/>
      <c r="D194" s="1166"/>
      <c r="E194" s="1166"/>
      <c r="F194" s="1166"/>
      <c r="G194" s="1167"/>
      <c r="H194" s="1165"/>
      <c r="I194" s="1166"/>
      <c r="J194" s="1166"/>
      <c r="K194" s="1166"/>
      <c r="L194" s="1166"/>
      <c r="M194" s="1166"/>
      <c r="N194" s="1166"/>
      <c r="O194" s="1166"/>
      <c r="P194" s="1168"/>
      <c r="Q194" s="1169"/>
      <c r="R194" s="1168"/>
      <c r="S194" s="1170"/>
      <c r="T194" s="1170"/>
      <c r="U194" s="1170"/>
      <c r="V194" s="1170"/>
    </row>
    <row r="195" spans="1:35" outlineLevel="1" x14ac:dyDescent="0.25">
      <c r="A195" s="993" t="s">
        <v>187</v>
      </c>
      <c r="B195" s="1178"/>
      <c r="C195" s="1165"/>
      <c r="D195" s="1166"/>
      <c r="E195" s="1166"/>
      <c r="F195" s="1166"/>
      <c r="G195" s="1167"/>
      <c r="H195" s="1165"/>
      <c r="I195" s="1166"/>
      <c r="J195" s="1166"/>
      <c r="K195" s="1166"/>
      <c r="L195" s="1166"/>
      <c r="M195" s="1166"/>
      <c r="N195" s="1166"/>
      <c r="O195" s="1166"/>
      <c r="P195" s="1168"/>
      <c r="Q195" s="1169"/>
      <c r="R195" s="1168"/>
      <c r="S195" s="1170"/>
      <c r="T195" s="1170"/>
      <c r="U195" s="1170"/>
      <c r="V195" s="1170"/>
    </row>
    <row r="196" spans="1:35" ht="15.75" outlineLevel="1" thickBot="1" x14ac:dyDescent="0.3">
      <c r="A196" s="993" t="s">
        <v>188</v>
      </c>
      <c r="B196" s="1179"/>
      <c r="C196" s="1180"/>
      <c r="D196" s="1181"/>
      <c r="E196" s="1181"/>
      <c r="F196" s="1181"/>
      <c r="G196" s="1182"/>
      <c r="H196" s="1180"/>
      <c r="I196" s="1181"/>
      <c r="J196" s="1181"/>
      <c r="K196" s="1181"/>
      <c r="L196" s="1181"/>
      <c r="M196" s="1181"/>
      <c r="N196" s="1181"/>
      <c r="O196" s="1181"/>
      <c r="P196" s="1183"/>
      <c r="Q196" s="1184"/>
      <c r="R196" s="1183"/>
      <c r="S196" s="1185"/>
      <c r="T196" s="1185"/>
      <c r="U196" s="1185"/>
      <c r="V196" s="1185"/>
    </row>
    <row r="197" spans="1:35" s="23" customFormat="1" ht="15.75" outlineLevel="1" thickBot="1" x14ac:dyDescent="0.3">
      <c r="A197" s="993" t="s">
        <v>189</v>
      </c>
      <c r="B197" s="1043" t="s">
        <v>190</v>
      </c>
      <c r="C197" s="1157">
        <f t="shared" ref="C197:O197" si="17">SUM(C156:C196)</f>
        <v>0</v>
      </c>
      <c r="D197" s="1157">
        <f t="shared" si="17"/>
        <v>0</v>
      </c>
      <c r="E197" s="1157">
        <f t="shared" si="17"/>
        <v>0</v>
      </c>
      <c r="F197" s="1157">
        <f t="shared" si="17"/>
        <v>0</v>
      </c>
      <c r="G197" s="1157">
        <f t="shared" si="17"/>
        <v>0</v>
      </c>
      <c r="H197" s="1157">
        <f t="shared" si="17"/>
        <v>0</v>
      </c>
      <c r="I197" s="1157">
        <f t="shared" si="17"/>
        <v>0</v>
      </c>
      <c r="J197" s="1157">
        <f t="shared" si="17"/>
        <v>0</v>
      </c>
      <c r="K197" s="1157">
        <f t="shared" si="17"/>
        <v>0</v>
      </c>
      <c r="L197" s="1157">
        <f t="shared" si="17"/>
        <v>0</v>
      </c>
      <c r="M197" s="1157">
        <f t="shared" si="17"/>
        <v>0</v>
      </c>
      <c r="N197" s="1157">
        <f t="shared" si="17"/>
        <v>0</v>
      </c>
      <c r="O197" s="1157">
        <f t="shared" si="17"/>
        <v>0</v>
      </c>
      <c r="P197" s="1157"/>
      <c r="Q197" s="1157">
        <f>SUM(Q156:Q196)</f>
        <v>0</v>
      </c>
      <c r="R197" s="1157"/>
      <c r="S197" s="1158">
        <f>SUM(S156:S196)</f>
        <v>0</v>
      </c>
      <c r="T197" s="1158">
        <f t="shared" ref="T197:V197" si="18">SUM(T156:T196)</f>
        <v>0</v>
      </c>
      <c r="U197" s="1158"/>
      <c r="V197" s="1158">
        <f t="shared" si="18"/>
        <v>0</v>
      </c>
      <c r="W197"/>
      <c r="X197"/>
      <c r="Y197"/>
      <c r="Z197"/>
      <c r="AA197"/>
      <c r="AB197"/>
      <c r="AC197"/>
      <c r="AD197"/>
      <c r="AE197"/>
      <c r="AF197"/>
      <c r="AG197"/>
      <c r="AH197"/>
      <c r="AI197"/>
    </row>
    <row r="198" spans="1:35" x14ac:dyDescent="0.25"/>
    <row r="199" spans="1:35" x14ac:dyDescent="0.25"/>
    <row r="200" spans="1:35" x14ac:dyDescent="0.25"/>
    <row r="201" spans="1:35" x14ac:dyDescent="0.25"/>
    <row r="202" spans="1:35" x14ac:dyDescent="0.25"/>
  </sheetData>
  <sheetProtection formatCells="0"/>
  <mergeCells count="1">
    <mergeCell ref="B7:C7"/>
  </mergeCells>
  <dataValidations count="2">
    <dataValidation type="textLength" operator="greaterThanOrEqual" allowBlank="1" showInputMessage="1" promptTitle="Opex category" prompt="Enter opex category as reported in annual reporting RIN." sqref="B14:B54 B62:B102 B109:B149 B156:B196" xr:uid="{9ED79A0D-E8BA-41FF-B439-C501CEE4316A}">
      <formula1>0</formula1>
    </dataValidation>
    <dataValidation allowBlank="1" showInputMessage="1" showErrorMessage="1" sqref="B153:V153 B59:V59 B106:V106" xr:uid="{25D2306F-DAAC-42CA-8325-EB9D7A6FA733}"/>
  </dataValidations>
  <pageMargins left="0.7" right="0.7" top="0.75" bottom="0.75" header="0.3" footer="0.3"/>
  <pageSetup paperSize="8" scale="37"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02224-82B5-4421-96EA-65655D38840B}">
  <sheetPr codeName="Sheet8">
    <tabColor theme="8" tint="-0.249977111117893"/>
    <pageSetUpPr autoPageBreaks="0"/>
  </sheetPr>
  <dimension ref="A1:BI374"/>
  <sheetViews>
    <sheetView showGridLines="0" topLeftCell="F1" zoomScale="75" zoomScaleNormal="75" workbookViewId="0">
      <pane ySplit="11" topLeftCell="A12" activePane="bottomLeft" state="frozen"/>
      <selection activeCell="G1" sqref="G1"/>
      <selection pane="bottomLeft" activeCell="H25" sqref="H25"/>
    </sheetView>
  </sheetViews>
  <sheetFormatPr defaultColWidth="0" defaultRowHeight="15" zeroHeight="1" outlineLevelRow="1" x14ac:dyDescent="0.25"/>
  <cols>
    <col min="1" max="1" width="19.28515625" style="990" customWidth="1"/>
    <col min="2" max="2" width="71.7109375" customWidth="1"/>
    <col min="3" max="22" width="18.7109375" customWidth="1"/>
    <col min="23" max="24" width="9.140625" customWidth="1"/>
    <col min="25" max="61" width="0" hidden="1" customWidth="1"/>
    <col min="62" max="16384" width="9.140625" hidden="1"/>
  </cols>
  <sheetData>
    <row r="1" spans="1:61" ht="30.2" customHeight="1" x14ac:dyDescent="0.25">
      <c r="B1" s="1194" t="s">
        <v>17</v>
      </c>
      <c r="C1" s="1032"/>
      <c r="D1" s="1032"/>
      <c r="E1" s="1032"/>
      <c r="F1" s="1032"/>
      <c r="G1" s="1032"/>
      <c r="H1" s="1032"/>
      <c r="I1" s="1032"/>
      <c r="J1" s="1032"/>
      <c r="K1" s="1032"/>
      <c r="L1" s="1032"/>
      <c r="M1" s="1032"/>
      <c r="N1" s="1032"/>
      <c r="O1" s="1032"/>
      <c r="P1" s="1032"/>
      <c r="Q1" s="1032"/>
      <c r="R1" s="1032"/>
      <c r="S1" s="1032"/>
      <c r="T1" s="1032"/>
      <c r="U1" s="1032"/>
      <c r="V1" s="1032"/>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row>
    <row r="2" spans="1:61" ht="30.2" customHeight="1" x14ac:dyDescent="0.25">
      <c r="B2" s="1033" t="str">
        <f>dms_TradingName</f>
        <v>Powerlink</v>
      </c>
      <c r="C2" s="1032"/>
      <c r="D2" s="1032"/>
      <c r="E2" s="1032"/>
      <c r="F2" s="1032"/>
      <c r="G2" s="1032"/>
      <c r="H2" s="1032"/>
      <c r="I2" s="1032"/>
      <c r="J2" s="1032"/>
      <c r="K2" s="1032"/>
      <c r="L2" s="1032"/>
      <c r="M2" s="1032"/>
      <c r="N2" s="1032"/>
      <c r="O2" s="1032"/>
      <c r="P2" s="1032"/>
      <c r="Q2" s="1032"/>
      <c r="R2" s="1032"/>
      <c r="S2" s="1032"/>
      <c r="T2" s="1032"/>
      <c r="U2" s="1032"/>
      <c r="V2" s="1032"/>
      <c r="W2" s="13"/>
      <c r="X2" s="13"/>
      <c r="Y2" s="13"/>
      <c r="Z2" s="13"/>
      <c r="AA2" s="13"/>
      <c r="AB2" s="13"/>
      <c r="AC2" s="13"/>
      <c r="AD2" s="13"/>
      <c r="AE2" s="13"/>
      <c r="AF2" s="13"/>
      <c r="AG2" s="13"/>
      <c r="AH2" s="13"/>
      <c r="AI2" s="13"/>
      <c r="AJ2" s="13"/>
      <c r="AK2" s="13"/>
      <c r="AL2" s="13"/>
      <c r="AM2" s="13"/>
      <c r="AN2" s="13"/>
      <c r="AO2" s="13"/>
      <c r="AP2" s="13"/>
      <c r="AQ2" s="13"/>
      <c r="AR2" s="13"/>
      <c r="AS2" s="13"/>
      <c r="AT2" s="13"/>
      <c r="AU2" s="13"/>
      <c r="AV2" s="13"/>
      <c r="AW2" s="13"/>
      <c r="AX2" s="13"/>
      <c r="AY2" s="13"/>
      <c r="AZ2" s="13"/>
      <c r="BA2" s="13"/>
      <c r="BB2" s="13"/>
      <c r="BC2" s="13"/>
      <c r="BD2" s="13"/>
      <c r="BE2" s="13"/>
      <c r="BF2" s="13"/>
      <c r="BG2" s="13"/>
      <c r="BH2" s="13"/>
      <c r="BI2" s="13"/>
    </row>
    <row r="3" spans="1:61" ht="30.2" customHeight="1" x14ac:dyDescent="0.25">
      <c r="B3" s="1031" t="str">
        <f ca="1">CONCATENATE("REGULATORY PERIOD FROM ",FRCP_y1," TO ", FRCP_y5)</f>
        <v>REGULATORY PERIOD FROM 2027-28 TO 2031-32</v>
      </c>
      <c r="C3" s="1052"/>
      <c r="D3" s="1052"/>
      <c r="E3" s="1052"/>
      <c r="F3" s="1052"/>
      <c r="G3" s="1052"/>
      <c r="H3" s="1052"/>
      <c r="I3" s="1052"/>
      <c r="J3" s="1052"/>
      <c r="K3" s="1052"/>
      <c r="L3" s="1052"/>
      <c r="M3" s="1052"/>
      <c r="N3" s="1052"/>
      <c r="O3" s="1052"/>
      <c r="P3" s="1052"/>
      <c r="Q3" s="1052"/>
      <c r="R3" s="1052"/>
      <c r="S3" s="1052"/>
      <c r="T3" s="1052"/>
      <c r="U3" s="1052"/>
      <c r="V3" s="1052"/>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row>
    <row r="4" spans="1:61" ht="30.2" customHeight="1" x14ac:dyDescent="0.25">
      <c r="B4" s="1068" t="s">
        <v>143</v>
      </c>
      <c r="C4" s="1068"/>
      <c r="D4" s="1068"/>
      <c r="E4" s="1068"/>
      <c r="F4" s="1068"/>
      <c r="G4" s="1068"/>
      <c r="H4" s="1068"/>
      <c r="I4" s="1068"/>
      <c r="J4" s="1068"/>
      <c r="K4" s="1068"/>
      <c r="L4" s="1068"/>
      <c r="M4" s="1068"/>
      <c r="N4" s="1068"/>
      <c r="O4" s="1068"/>
      <c r="P4" s="1068"/>
      <c r="Q4" s="1068"/>
      <c r="R4" s="1068"/>
      <c r="S4" s="1068"/>
      <c r="T4" s="1068"/>
      <c r="U4" s="1068"/>
      <c r="V4" s="1068"/>
      <c r="W4" s="13"/>
      <c r="X4" s="13"/>
      <c r="Y4" s="13"/>
      <c r="Z4" s="13"/>
      <c r="AA4" s="13"/>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row>
    <row r="5" spans="1:61" ht="18.75" customHeight="1" x14ac:dyDescent="0.25">
      <c r="A5" s="1066"/>
      <c r="B5" s="13"/>
      <c r="C5" s="13"/>
      <c r="D5" s="13"/>
      <c r="E5" s="13"/>
      <c r="F5" s="13"/>
      <c r="G5" s="13"/>
      <c r="H5" s="13"/>
      <c r="I5" s="13"/>
      <c r="J5" s="13"/>
      <c r="K5" s="13"/>
      <c r="L5" s="13"/>
      <c r="M5" s="13"/>
      <c r="N5" s="13"/>
      <c r="O5" s="13"/>
      <c r="P5" s="13"/>
      <c r="Q5" s="13"/>
      <c r="R5" s="13"/>
      <c r="S5" s="13"/>
      <c r="T5" s="13"/>
      <c r="U5" s="13"/>
      <c r="V5" s="13"/>
      <c r="W5" s="992"/>
      <c r="X5" s="992"/>
      <c r="Y5" s="992"/>
      <c r="Z5" s="992"/>
      <c r="AA5" s="992"/>
      <c r="AB5" s="992"/>
    </row>
    <row r="6" spans="1:61" ht="51.75" customHeight="1" x14ac:dyDescent="0.25">
      <c r="A6" s="1066"/>
      <c r="B6" s="1067" t="s">
        <v>194</v>
      </c>
      <c r="C6" s="13"/>
      <c r="D6" s="13"/>
      <c r="E6" s="13"/>
      <c r="F6" s="13"/>
      <c r="G6" s="13"/>
      <c r="H6" s="13"/>
      <c r="I6" s="13"/>
      <c r="J6" s="13"/>
      <c r="K6" s="13"/>
      <c r="L6" s="13"/>
      <c r="M6" s="13"/>
      <c r="N6" s="13"/>
      <c r="O6" s="13"/>
      <c r="P6" s="13"/>
      <c r="Q6" s="13"/>
      <c r="R6" s="13"/>
      <c r="S6" s="13"/>
      <c r="T6" s="13"/>
      <c r="U6" s="13"/>
      <c r="V6" s="13"/>
      <c r="W6" s="992"/>
      <c r="X6" s="992"/>
      <c r="Y6" s="992"/>
      <c r="Z6" s="992"/>
      <c r="AA6" s="992"/>
      <c r="AB6" s="992"/>
    </row>
    <row r="7" spans="1:61" ht="18.75" customHeight="1" x14ac:dyDescent="0.25">
      <c r="A7" s="1066"/>
      <c r="B7" s="13"/>
      <c r="C7" s="13"/>
      <c r="D7" s="13"/>
      <c r="E7" s="13"/>
      <c r="F7" s="13"/>
      <c r="G7" s="13"/>
      <c r="H7" s="13"/>
      <c r="I7" s="13"/>
      <c r="J7" s="13"/>
      <c r="K7" s="13"/>
      <c r="L7" s="13"/>
      <c r="M7" s="13"/>
      <c r="N7" s="13"/>
      <c r="O7" s="13"/>
      <c r="P7" s="13"/>
      <c r="Q7" s="13"/>
      <c r="R7" s="13"/>
      <c r="S7" s="13"/>
      <c r="T7" s="13"/>
      <c r="U7" s="13"/>
      <c r="V7" s="13"/>
      <c r="W7" s="992"/>
      <c r="X7" s="992"/>
      <c r="Y7" s="992"/>
      <c r="Z7" s="992"/>
      <c r="AA7" s="992"/>
      <c r="AB7" s="992"/>
    </row>
    <row r="8" spans="1:61" ht="23.25" customHeight="1" x14ac:dyDescent="0.25">
      <c r="B8" s="1065" t="s">
        <v>195</v>
      </c>
      <c r="C8" s="1065"/>
      <c r="D8" s="1065"/>
      <c r="E8" s="1065"/>
      <c r="F8" s="1065"/>
      <c r="G8" s="1065"/>
      <c r="H8" s="1065"/>
      <c r="I8" s="1065"/>
      <c r="J8" s="1065"/>
      <c r="K8" s="1065"/>
      <c r="L8" s="1065"/>
      <c r="M8" s="1065"/>
      <c r="N8" s="1065"/>
      <c r="O8" s="1065"/>
      <c r="P8" s="1065"/>
      <c r="Q8" s="1065"/>
      <c r="R8" s="1065"/>
      <c r="S8" s="1065"/>
      <c r="T8" s="1065"/>
      <c r="U8" s="1065"/>
      <c r="V8" s="1065"/>
      <c r="W8" s="13"/>
      <c r="X8" s="13"/>
      <c r="Y8" s="13"/>
      <c r="Z8" s="13"/>
      <c r="AA8" s="13"/>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row>
    <row r="9" spans="1:61" ht="16.5" thickBot="1" x14ac:dyDescent="0.3">
      <c r="B9" s="1064" t="s">
        <v>196</v>
      </c>
      <c r="C9" s="13"/>
      <c r="D9" s="13"/>
      <c r="E9" s="13"/>
      <c r="F9" s="13"/>
      <c r="G9" s="13"/>
      <c r="H9" s="13"/>
      <c r="I9" s="13"/>
      <c r="J9" s="13"/>
      <c r="K9" s="13"/>
      <c r="L9" s="13"/>
      <c r="M9" s="13"/>
      <c r="N9" s="13"/>
      <c r="O9" s="13"/>
      <c r="P9" s="13"/>
      <c r="Q9" s="13"/>
      <c r="R9" s="13"/>
      <c r="S9" s="13"/>
      <c r="T9" s="13"/>
      <c r="U9" s="13"/>
      <c r="V9" s="13"/>
      <c r="W9" s="13"/>
      <c r="X9" s="13"/>
      <c r="Y9" s="13"/>
      <c r="Z9" s="13"/>
      <c r="AA9" s="13"/>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row>
    <row r="10" spans="1:61" ht="32.25" customHeight="1" x14ac:dyDescent="0.25">
      <c r="B10" s="1063"/>
      <c r="C10" s="100" t="s">
        <v>197</v>
      </c>
      <c r="D10" s="100"/>
      <c r="E10" s="100"/>
      <c r="F10" s="100"/>
      <c r="G10" s="100"/>
      <c r="H10" s="100"/>
      <c r="I10" s="100"/>
      <c r="J10" s="100"/>
      <c r="K10" s="100"/>
      <c r="L10" s="100"/>
      <c r="M10" s="100"/>
      <c r="N10" s="100"/>
      <c r="O10" s="100"/>
      <c r="P10" s="100"/>
      <c r="Q10" s="100"/>
      <c r="R10" s="100"/>
      <c r="S10" s="101"/>
      <c r="T10" s="1199"/>
      <c r="U10" s="1199"/>
      <c r="V10" s="1199"/>
    </row>
    <row r="11" spans="1:61" ht="15.75" thickBot="1" x14ac:dyDescent="0.3">
      <c r="B11" s="1062"/>
      <c r="C11" s="1096" t="str">
        <f ca="1">dms_y1</f>
        <v>2005-06</v>
      </c>
      <c r="D11" s="94" t="str">
        <f ca="1">dms_y2</f>
        <v>2006-07</v>
      </c>
      <c r="E11" s="94" t="str">
        <f ca="1">dms_y3</f>
        <v>2007-08</v>
      </c>
      <c r="F11" s="94" t="str">
        <f ca="1">dms_y4</f>
        <v>2008-09</v>
      </c>
      <c r="G11" s="94" t="str">
        <f ca="1">dms_y5</f>
        <v>2009-10</v>
      </c>
      <c r="H11" s="94" t="str">
        <f ca="1">dms_y6</f>
        <v>2010-11</v>
      </c>
      <c r="I11" s="94" t="str">
        <f ca="1">dms_y7</f>
        <v>2011-12</v>
      </c>
      <c r="J11" s="94" t="str">
        <f ca="1">dms_y8</f>
        <v>2012-13</v>
      </c>
      <c r="K11" s="94" t="str">
        <f ca="1">dms_y9</f>
        <v>2013-14</v>
      </c>
      <c r="L11" s="94" t="str">
        <f ca="1">dms_y10</f>
        <v>2014-15</v>
      </c>
      <c r="M11" s="94" t="str">
        <f ca="1">dms_y11</f>
        <v>2015-16</v>
      </c>
      <c r="N11" s="94" t="str">
        <f ca="1">dms_y12</f>
        <v>2016-17</v>
      </c>
      <c r="O11" s="94" t="str">
        <f ca="1">dms_y13</f>
        <v>2017-18</v>
      </c>
      <c r="P11" s="94" t="str">
        <f ca="1">dms_y14</f>
        <v>2018-19</v>
      </c>
      <c r="Q11" s="94" t="str">
        <f ca="1">dms_y15</f>
        <v>2019-20</v>
      </c>
      <c r="R11" s="94" t="str">
        <f ca="1">dms_y16</f>
        <v>2020-21</v>
      </c>
      <c r="S11" s="94" t="str">
        <f ca="1">dms_y17</f>
        <v>2021-22</v>
      </c>
      <c r="T11" s="94" t="str">
        <f ca="1">dms_y18</f>
        <v>2022-23</v>
      </c>
      <c r="U11" s="94" t="str">
        <f ca="1">dms_y19</f>
        <v>2023-24</v>
      </c>
      <c r="V11" s="94" t="s">
        <v>71</v>
      </c>
    </row>
    <row r="12" spans="1:61" x14ac:dyDescent="0.25">
      <c r="A12" s="1054" t="s">
        <v>198</v>
      </c>
      <c r="B12" s="1061" t="s">
        <v>199</v>
      </c>
    </row>
    <row r="13" spans="1:61" outlineLevel="1" x14ac:dyDescent="0.25">
      <c r="A13" s="1054"/>
      <c r="B13" s="1060" t="s">
        <v>200</v>
      </c>
    </row>
    <row r="14" spans="1:61" outlineLevel="1" x14ac:dyDescent="0.25">
      <c r="A14" s="1054" t="s">
        <v>201</v>
      </c>
      <c r="B14" s="1059" t="s">
        <v>202</v>
      </c>
      <c r="C14" s="1187"/>
      <c r="D14" s="1188"/>
      <c r="E14" s="1188"/>
      <c r="F14" s="1188"/>
      <c r="G14" s="1188"/>
      <c r="H14" s="1188"/>
      <c r="I14" s="1188"/>
      <c r="J14" s="1188"/>
      <c r="K14" s="1188"/>
      <c r="L14" s="1188"/>
      <c r="M14" s="1188"/>
      <c r="N14" s="1188"/>
      <c r="O14" s="1188"/>
      <c r="P14" s="1188"/>
      <c r="Q14" s="1188"/>
      <c r="R14" s="1193"/>
      <c r="S14" s="1189"/>
      <c r="T14" s="1189"/>
      <c r="U14" s="1189"/>
      <c r="V14" s="1189"/>
    </row>
    <row r="15" spans="1:61" outlineLevel="1" x14ac:dyDescent="0.25">
      <c r="A15" s="1058"/>
      <c r="B15" s="1057" t="s">
        <v>203</v>
      </c>
      <c r="C15" s="1190"/>
      <c r="D15" s="1190"/>
      <c r="E15" s="1190"/>
      <c r="F15" s="1190"/>
      <c r="G15" s="1190"/>
      <c r="H15" s="1190"/>
      <c r="I15" s="1190"/>
      <c r="J15" s="1190"/>
      <c r="K15" s="1190"/>
      <c r="L15" s="1190"/>
      <c r="M15" s="1190"/>
      <c r="N15" s="1190"/>
      <c r="O15" s="1190"/>
      <c r="P15" s="1190"/>
      <c r="Q15" s="1190"/>
      <c r="R15" s="1190"/>
      <c r="S15" s="1190"/>
      <c r="T15" s="1190"/>
      <c r="U15" s="1190"/>
      <c r="V15" s="1190"/>
    </row>
    <row r="16" spans="1:61" outlineLevel="1" x14ac:dyDescent="0.25">
      <c r="A16" s="1054" t="s">
        <v>204</v>
      </c>
      <c r="B16" s="1055" t="s">
        <v>205</v>
      </c>
      <c r="C16" s="1150"/>
      <c r="D16" s="1151"/>
      <c r="E16" s="1151"/>
      <c r="F16" s="1151"/>
      <c r="G16" s="1151"/>
      <c r="H16" s="1151"/>
      <c r="I16" s="1151"/>
      <c r="J16" s="1151"/>
      <c r="K16" s="1151"/>
      <c r="L16" s="1151"/>
      <c r="M16" s="1151"/>
      <c r="N16" s="1151"/>
      <c r="O16" s="1151"/>
      <c r="P16" s="1151"/>
      <c r="Q16" s="1151"/>
      <c r="R16" s="1152"/>
      <c r="S16" s="1191"/>
      <c r="T16" s="1191"/>
      <c r="U16" s="1191"/>
      <c r="V16" s="1191"/>
    </row>
    <row r="17" spans="1:22" outlineLevel="1" x14ac:dyDescent="0.25">
      <c r="A17" s="1054" t="s">
        <v>206</v>
      </c>
      <c r="B17" s="1055" t="s">
        <v>207</v>
      </c>
      <c r="C17" s="1010"/>
      <c r="D17" s="113"/>
      <c r="E17" s="113"/>
      <c r="F17" s="113"/>
      <c r="G17" s="113"/>
      <c r="H17" s="113"/>
      <c r="I17" s="113"/>
      <c r="J17" s="113"/>
      <c r="K17" s="113"/>
      <c r="L17" s="113"/>
      <c r="M17" s="113"/>
      <c r="N17" s="113"/>
      <c r="O17" s="113"/>
      <c r="P17" s="113"/>
      <c r="Q17" s="113"/>
      <c r="R17" s="1109"/>
      <c r="S17" s="1011"/>
      <c r="T17" s="1011"/>
      <c r="U17" s="1011"/>
      <c r="V17" s="1011"/>
    </row>
    <row r="18" spans="1:22" outlineLevel="1" x14ac:dyDescent="0.25">
      <c r="A18" s="1054" t="s">
        <v>208</v>
      </c>
      <c r="B18" s="1055" t="s">
        <v>209</v>
      </c>
      <c r="C18" s="1110"/>
      <c r="D18" s="1106"/>
      <c r="E18" s="1106"/>
      <c r="F18" s="1106"/>
      <c r="G18" s="1106"/>
      <c r="H18" s="1106"/>
      <c r="I18" s="1106"/>
      <c r="J18" s="1106"/>
      <c r="K18" s="1106"/>
      <c r="L18" s="1106"/>
      <c r="M18" s="1106"/>
      <c r="N18" s="1106"/>
      <c r="O18" s="1106"/>
      <c r="P18" s="1106"/>
      <c r="Q18" s="1106"/>
      <c r="R18" s="1112"/>
      <c r="S18" s="1111"/>
      <c r="T18" s="1111"/>
      <c r="U18" s="1111"/>
      <c r="V18" s="1111"/>
    </row>
    <row r="19" spans="1:22" outlineLevel="1" x14ac:dyDescent="0.25">
      <c r="A19" s="1058"/>
      <c r="B19" s="1057" t="s">
        <v>210</v>
      </c>
      <c r="C19" s="1186"/>
      <c r="D19" s="1186"/>
      <c r="E19" s="1186"/>
      <c r="F19" s="1186"/>
      <c r="G19" s="1186"/>
      <c r="H19" s="1186"/>
      <c r="I19" s="1186"/>
      <c r="J19" s="1186"/>
      <c r="K19" s="1186"/>
      <c r="L19" s="1186"/>
      <c r="M19" s="1186"/>
      <c r="N19" s="1186"/>
      <c r="O19" s="1186"/>
      <c r="P19" s="1186"/>
      <c r="Q19" s="1186"/>
      <c r="R19" s="1186"/>
      <c r="S19" s="1186"/>
      <c r="T19" s="1186"/>
      <c r="U19" s="1186"/>
      <c r="V19" s="1186"/>
    </row>
    <row r="20" spans="1:22" outlineLevel="1" x14ac:dyDescent="0.25">
      <c r="A20" s="1054" t="s">
        <v>211</v>
      </c>
      <c r="B20" s="1055" t="s">
        <v>205</v>
      </c>
      <c r="C20" s="1150"/>
      <c r="D20" s="1151"/>
      <c r="E20" s="1151"/>
      <c r="F20" s="1151"/>
      <c r="G20" s="1151"/>
      <c r="H20" s="1151"/>
      <c r="I20" s="1151"/>
      <c r="J20" s="1151"/>
      <c r="K20" s="1151"/>
      <c r="L20" s="1151"/>
      <c r="M20" s="1151"/>
      <c r="N20" s="1151"/>
      <c r="O20" s="1151"/>
      <c r="P20" s="1151"/>
      <c r="Q20" s="1151"/>
      <c r="R20" s="1152"/>
      <c r="S20" s="1191"/>
      <c r="T20" s="1191"/>
      <c r="U20" s="1191"/>
      <c r="V20" s="1191"/>
    </row>
    <row r="21" spans="1:22" outlineLevel="1" x14ac:dyDescent="0.25">
      <c r="A21" s="1054" t="s">
        <v>212</v>
      </c>
      <c r="B21" s="1055" t="s">
        <v>207</v>
      </c>
      <c r="C21" s="1010"/>
      <c r="D21" s="113"/>
      <c r="E21" s="113"/>
      <c r="F21" s="113"/>
      <c r="G21" s="113"/>
      <c r="H21" s="113"/>
      <c r="I21" s="113"/>
      <c r="J21" s="113"/>
      <c r="K21" s="113"/>
      <c r="L21" s="113"/>
      <c r="M21" s="113"/>
      <c r="N21" s="113"/>
      <c r="O21" s="113"/>
      <c r="P21" s="113"/>
      <c r="Q21" s="113"/>
      <c r="R21" s="1109"/>
      <c r="S21" s="1011"/>
      <c r="T21" s="1011"/>
      <c r="U21" s="1011"/>
      <c r="V21" s="1011"/>
    </row>
    <row r="22" spans="1:22" outlineLevel="1" x14ac:dyDescent="0.25">
      <c r="A22" s="1054" t="s">
        <v>213</v>
      </c>
      <c r="B22" s="1055" t="s">
        <v>209</v>
      </c>
      <c r="C22" s="1110"/>
      <c r="D22" s="1106"/>
      <c r="E22" s="1106"/>
      <c r="F22" s="1106"/>
      <c r="G22" s="1106"/>
      <c r="H22" s="1106"/>
      <c r="I22" s="1106"/>
      <c r="J22" s="1106"/>
      <c r="K22" s="1106"/>
      <c r="L22" s="1106"/>
      <c r="M22" s="1106"/>
      <c r="N22" s="1106"/>
      <c r="O22" s="1106"/>
      <c r="P22" s="1106"/>
      <c r="Q22" s="1106"/>
      <c r="R22" s="1112"/>
      <c r="S22" s="1111"/>
      <c r="T22" s="1111"/>
      <c r="U22" s="1111"/>
      <c r="V22" s="1111"/>
    </row>
    <row r="23" spans="1:22" outlineLevel="1" x14ac:dyDescent="0.25">
      <c r="A23" s="1058"/>
      <c r="B23" s="1057" t="s">
        <v>214</v>
      </c>
      <c r="C23" s="1056"/>
      <c r="D23" s="1056"/>
      <c r="E23" s="1056"/>
      <c r="F23" s="1056"/>
      <c r="G23" s="1056"/>
      <c r="H23" s="1056"/>
      <c r="I23" s="1056"/>
      <c r="J23" s="1056"/>
      <c r="K23" s="1056"/>
      <c r="L23" s="1056"/>
      <c r="M23" s="1056"/>
      <c r="N23" s="1056"/>
      <c r="O23" s="1056"/>
      <c r="P23" s="1056"/>
      <c r="Q23" s="1056"/>
      <c r="R23" s="1056"/>
      <c r="S23" s="1056"/>
      <c r="T23" s="1056"/>
      <c r="U23" s="1056"/>
      <c r="V23" s="1056"/>
    </row>
    <row r="24" spans="1:22" outlineLevel="1" x14ac:dyDescent="0.25">
      <c r="A24" s="1054" t="s">
        <v>215</v>
      </c>
      <c r="B24" s="1055" t="s">
        <v>205</v>
      </c>
      <c r="C24" s="1150"/>
      <c r="D24" s="1151"/>
      <c r="E24" s="1151"/>
      <c r="F24" s="1151"/>
      <c r="G24" s="1151"/>
      <c r="H24" s="1151"/>
      <c r="I24" s="1151"/>
      <c r="J24" s="1151"/>
      <c r="K24" s="1151"/>
      <c r="L24" s="1151"/>
      <c r="M24" s="1151"/>
      <c r="N24" s="1151"/>
      <c r="O24" s="1151"/>
      <c r="P24" s="1151"/>
      <c r="Q24" s="1151"/>
      <c r="R24" s="1152"/>
      <c r="S24" s="1191"/>
      <c r="T24" s="1191"/>
      <c r="U24" s="1191"/>
      <c r="V24" s="1191"/>
    </row>
    <row r="25" spans="1:22" outlineLevel="1" x14ac:dyDescent="0.25">
      <c r="A25" s="1054" t="s">
        <v>216</v>
      </c>
      <c r="B25" s="1055" t="s">
        <v>207</v>
      </c>
      <c r="C25" s="1010"/>
      <c r="D25" s="113"/>
      <c r="E25" s="113"/>
      <c r="F25" s="113"/>
      <c r="G25" s="113"/>
      <c r="H25" s="113"/>
      <c r="I25" s="113"/>
      <c r="J25" s="113"/>
      <c r="K25" s="113"/>
      <c r="L25" s="113"/>
      <c r="M25" s="113"/>
      <c r="N25" s="113"/>
      <c r="O25" s="113"/>
      <c r="P25" s="113"/>
      <c r="Q25" s="113"/>
      <c r="R25" s="1109"/>
      <c r="S25" s="1011"/>
      <c r="T25" s="1011"/>
      <c r="U25" s="1011"/>
      <c r="V25" s="1011"/>
    </row>
    <row r="26" spans="1:22" outlineLevel="1" x14ac:dyDescent="0.25">
      <c r="A26" s="1054" t="s">
        <v>217</v>
      </c>
      <c r="B26" s="1055" t="s">
        <v>209</v>
      </c>
      <c r="C26" s="1110"/>
      <c r="D26" s="1106"/>
      <c r="E26" s="1106"/>
      <c r="F26" s="1106"/>
      <c r="G26" s="1106"/>
      <c r="H26" s="1106"/>
      <c r="I26" s="1106"/>
      <c r="J26" s="1106"/>
      <c r="K26" s="1106"/>
      <c r="L26" s="1106"/>
      <c r="M26" s="1106"/>
      <c r="N26" s="1106"/>
      <c r="O26" s="1106"/>
      <c r="P26" s="1106"/>
      <c r="Q26" s="1106"/>
      <c r="R26" s="1112"/>
      <c r="S26" s="1111"/>
      <c r="T26" s="1111"/>
      <c r="U26" s="1111"/>
      <c r="V26" s="1111"/>
    </row>
    <row r="27" spans="1:22" outlineLevel="1" x14ac:dyDescent="0.25">
      <c r="A27" s="1058"/>
      <c r="B27" s="1057" t="s">
        <v>218</v>
      </c>
      <c r="C27" s="1192"/>
      <c r="D27" s="1192"/>
      <c r="E27" s="1192"/>
      <c r="F27" s="1192"/>
      <c r="G27" s="1192"/>
      <c r="H27" s="1192"/>
      <c r="I27" s="1192"/>
      <c r="J27" s="1192"/>
      <c r="K27" s="1192"/>
      <c r="L27" s="1192"/>
      <c r="M27" s="1192"/>
      <c r="N27" s="1192"/>
      <c r="O27" s="1192"/>
      <c r="P27" s="1192"/>
      <c r="Q27" s="1192"/>
      <c r="R27" s="1192"/>
      <c r="S27" s="1192"/>
      <c r="T27" s="1192"/>
      <c r="U27" s="1192"/>
      <c r="V27" s="1192"/>
    </row>
    <row r="28" spans="1:22" outlineLevel="1" x14ac:dyDescent="0.25">
      <c r="A28" s="1054" t="s">
        <v>219</v>
      </c>
      <c r="B28" s="1055" t="s">
        <v>205</v>
      </c>
      <c r="C28" s="1150"/>
      <c r="D28" s="1151"/>
      <c r="E28" s="1151"/>
      <c r="F28" s="1151"/>
      <c r="G28" s="1151"/>
      <c r="H28" s="1151"/>
      <c r="I28" s="1151"/>
      <c r="J28" s="1151"/>
      <c r="K28" s="1151"/>
      <c r="L28" s="1151"/>
      <c r="M28" s="1151"/>
      <c r="N28" s="1151"/>
      <c r="O28" s="1151"/>
      <c r="P28" s="1151"/>
      <c r="Q28" s="1151"/>
      <c r="R28" s="1152"/>
      <c r="S28" s="1191"/>
      <c r="T28" s="1191"/>
      <c r="U28" s="1191"/>
      <c r="V28" s="1191"/>
    </row>
    <row r="29" spans="1:22" outlineLevel="1" x14ac:dyDescent="0.25">
      <c r="A29" s="1054" t="s">
        <v>220</v>
      </c>
      <c r="B29" s="1055" t="s">
        <v>207</v>
      </c>
      <c r="C29" s="1010"/>
      <c r="D29" s="113"/>
      <c r="E29" s="113"/>
      <c r="F29" s="113"/>
      <c r="G29" s="113"/>
      <c r="H29" s="113"/>
      <c r="I29" s="113"/>
      <c r="J29" s="113"/>
      <c r="K29" s="113"/>
      <c r="L29" s="113"/>
      <c r="M29" s="113"/>
      <c r="N29" s="113"/>
      <c r="O29" s="113"/>
      <c r="P29" s="113"/>
      <c r="Q29" s="113"/>
      <c r="R29" s="1109"/>
      <c r="S29" s="1011"/>
      <c r="T29" s="1011"/>
      <c r="U29" s="1011"/>
      <c r="V29" s="1011"/>
    </row>
    <row r="30" spans="1:22" outlineLevel="1" x14ac:dyDescent="0.25">
      <c r="A30" s="1054" t="s">
        <v>221</v>
      </c>
      <c r="B30" s="1055" t="s">
        <v>209</v>
      </c>
      <c r="C30" s="1010"/>
      <c r="D30" s="113"/>
      <c r="E30" s="113"/>
      <c r="F30" s="113"/>
      <c r="G30" s="113"/>
      <c r="H30" s="113"/>
      <c r="I30" s="113"/>
      <c r="J30" s="113"/>
      <c r="K30" s="113"/>
      <c r="L30" s="113"/>
      <c r="M30" s="113"/>
      <c r="N30" s="113"/>
      <c r="O30" s="113"/>
      <c r="P30" s="113"/>
      <c r="Q30" s="113"/>
      <c r="R30" s="1109"/>
      <c r="S30" s="1011"/>
      <c r="T30" s="1011"/>
      <c r="U30" s="1011"/>
      <c r="V30" s="1011"/>
    </row>
    <row r="31" spans="1:22" ht="22.5" customHeight="1" outlineLevel="1" thickBot="1" x14ac:dyDescent="0.3">
      <c r="A31" s="1054" t="s">
        <v>222</v>
      </c>
      <c r="B31" s="1053" t="s">
        <v>223</v>
      </c>
      <c r="C31" s="1110"/>
      <c r="D31" s="1106"/>
      <c r="E31" s="1106"/>
      <c r="F31" s="1106"/>
      <c r="G31" s="1106"/>
      <c r="H31" s="1106"/>
      <c r="I31" s="1106"/>
      <c r="J31" s="1106"/>
      <c r="K31" s="1106"/>
      <c r="L31" s="1106"/>
      <c r="M31" s="1106"/>
      <c r="N31" s="1106"/>
      <c r="O31" s="1106"/>
      <c r="P31" s="1106"/>
      <c r="Q31" s="1106"/>
      <c r="R31" s="1112"/>
      <c r="S31" s="1111"/>
      <c r="T31" s="1111"/>
      <c r="U31" s="1111"/>
      <c r="V31" s="1111"/>
    </row>
    <row r="32" spans="1:22" x14ac:dyDescent="0.25">
      <c r="A32" s="1054" t="s">
        <v>224</v>
      </c>
      <c r="B32" s="1061" t="s">
        <v>199</v>
      </c>
    </row>
    <row r="33" spans="1:22" outlineLevel="1" x14ac:dyDescent="0.25">
      <c r="A33" s="1054"/>
      <c r="B33" s="1060" t="s">
        <v>200</v>
      </c>
    </row>
    <row r="34" spans="1:22" outlineLevel="1" x14ac:dyDescent="0.25">
      <c r="A34" s="1054" t="s">
        <v>225</v>
      </c>
      <c r="B34" s="1059" t="s">
        <v>202</v>
      </c>
      <c r="C34" s="1187"/>
      <c r="D34" s="1188"/>
      <c r="E34" s="1188"/>
      <c r="F34" s="1188"/>
      <c r="G34" s="1188"/>
      <c r="H34" s="1188"/>
      <c r="I34" s="1188"/>
      <c r="J34" s="1188"/>
      <c r="K34" s="1188"/>
      <c r="L34" s="1188"/>
      <c r="M34" s="1188"/>
      <c r="N34" s="1188"/>
      <c r="O34" s="1188"/>
      <c r="P34" s="1188"/>
      <c r="Q34" s="1188"/>
      <c r="R34" s="1193"/>
      <c r="S34" s="1189"/>
      <c r="T34" s="1189"/>
      <c r="U34" s="1189"/>
      <c r="V34" s="1189"/>
    </row>
    <row r="35" spans="1:22" outlineLevel="1" x14ac:dyDescent="0.25">
      <c r="A35" s="1058"/>
      <c r="B35" s="1057" t="s">
        <v>203</v>
      </c>
      <c r="C35" s="1190"/>
      <c r="D35" s="1190"/>
      <c r="E35" s="1190"/>
      <c r="F35" s="1190"/>
      <c r="G35" s="1190"/>
      <c r="H35" s="1190"/>
      <c r="I35" s="1190"/>
      <c r="J35" s="1190"/>
      <c r="K35" s="1190"/>
      <c r="L35" s="1190"/>
      <c r="M35" s="1190"/>
      <c r="N35" s="1190"/>
      <c r="O35" s="1190"/>
      <c r="P35" s="1190"/>
      <c r="Q35" s="1190"/>
      <c r="R35" s="1190"/>
      <c r="S35" s="1190"/>
      <c r="T35" s="1190"/>
      <c r="U35" s="1190"/>
      <c r="V35" s="1190"/>
    </row>
    <row r="36" spans="1:22" outlineLevel="1" x14ac:dyDescent="0.25">
      <c r="A36" s="1054" t="s">
        <v>226</v>
      </c>
      <c r="B36" s="1055" t="s">
        <v>205</v>
      </c>
      <c r="C36" s="1150"/>
      <c r="D36" s="1151"/>
      <c r="E36" s="1151"/>
      <c r="F36" s="1151"/>
      <c r="G36" s="1151"/>
      <c r="H36" s="1151"/>
      <c r="I36" s="1151"/>
      <c r="J36" s="1151"/>
      <c r="K36" s="1151"/>
      <c r="L36" s="1151"/>
      <c r="M36" s="1151"/>
      <c r="N36" s="1151"/>
      <c r="O36" s="1151"/>
      <c r="P36" s="1151"/>
      <c r="Q36" s="1151"/>
      <c r="R36" s="1152"/>
      <c r="S36" s="1191"/>
      <c r="T36" s="1191"/>
      <c r="U36" s="1191"/>
      <c r="V36" s="1191"/>
    </row>
    <row r="37" spans="1:22" outlineLevel="1" x14ac:dyDescent="0.25">
      <c r="A37" s="1054" t="s">
        <v>227</v>
      </c>
      <c r="B37" s="1055" t="s">
        <v>207</v>
      </c>
      <c r="C37" s="1010"/>
      <c r="D37" s="113"/>
      <c r="E37" s="113"/>
      <c r="F37" s="113"/>
      <c r="G37" s="113"/>
      <c r="H37" s="113"/>
      <c r="I37" s="113"/>
      <c r="J37" s="113"/>
      <c r="K37" s="113"/>
      <c r="L37" s="113"/>
      <c r="M37" s="113"/>
      <c r="N37" s="113"/>
      <c r="O37" s="113"/>
      <c r="P37" s="113"/>
      <c r="Q37" s="113"/>
      <c r="R37" s="1109"/>
      <c r="S37" s="1011"/>
      <c r="T37" s="1011"/>
      <c r="U37" s="1011"/>
      <c r="V37" s="1011"/>
    </row>
    <row r="38" spans="1:22" outlineLevel="1" x14ac:dyDescent="0.25">
      <c r="A38" s="1054" t="s">
        <v>228</v>
      </c>
      <c r="B38" s="1055" t="s">
        <v>209</v>
      </c>
      <c r="C38" s="1110"/>
      <c r="D38" s="1106"/>
      <c r="E38" s="1106"/>
      <c r="F38" s="1106"/>
      <c r="G38" s="1106"/>
      <c r="H38" s="1106"/>
      <c r="I38" s="1106"/>
      <c r="J38" s="1106"/>
      <c r="K38" s="1106"/>
      <c r="L38" s="1106"/>
      <c r="M38" s="1106"/>
      <c r="N38" s="1106"/>
      <c r="O38" s="1106"/>
      <c r="P38" s="1106"/>
      <c r="Q38" s="1106"/>
      <c r="R38" s="1112"/>
      <c r="S38" s="1111"/>
      <c r="T38" s="1111"/>
      <c r="U38" s="1111"/>
      <c r="V38" s="1111"/>
    </row>
    <row r="39" spans="1:22" outlineLevel="1" x14ac:dyDescent="0.25">
      <c r="A39" s="1058"/>
      <c r="B39" s="1057" t="s">
        <v>210</v>
      </c>
      <c r="C39" s="1186"/>
      <c r="D39" s="1186"/>
      <c r="E39" s="1186"/>
      <c r="F39" s="1186"/>
      <c r="G39" s="1186"/>
      <c r="H39" s="1186"/>
      <c r="I39" s="1186"/>
      <c r="J39" s="1186"/>
      <c r="K39" s="1186"/>
      <c r="L39" s="1186"/>
      <c r="M39" s="1186"/>
      <c r="N39" s="1186"/>
      <c r="O39" s="1186"/>
      <c r="P39" s="1186"/>
      <c r="Q39" s="1186"/>
      <c r="R39" s="1186"/>
      <c r="S39" s="1186"/>
      <c r="T39" s="1186"/>
      <c r="U39" s="1186"/>
      <c r="V39" s="1186"/>
    </row>
    <row r="40" spans="1:22" outlineLevel="1" x14ac:dyDescent="0.25">
      <c r="A40" s="1054" t="s">
        <v>229</v>
      </c>
      <c r="B40" s="1055" t="s">
        <v>205</v>
      </c>
      <c r="C40" s="1150"/>
      <c r="D40" s="1151"/>
      <c r="E40" s="1151"/>
      <c r="F40" s="1151"/>
      <c r="G40" s="1151"/>
      <c r="H40" s="1151"/>
      <c r="I40" s="1151"/>
      <c r="J40" s="1151"/>
      <c r="K40" s="1151"/>
      <c r="L40" s="1151"/>
      <c r="M40" s="1151"/>
      <c r="N40" s="1151"/>
      <c r="O40" s="1151"/>
      <c r="P40" s="1151"/>
      <c r="Q40" s="1151"/>
      <c r="R40" s="1152"/>
      <c r="S40" s="1191"/>
      <c r="T40" s="1191"/>
      <c r="U40" s="1191"/>
      <c r="V40" s="1191"/>
    </row>
    <row r="41" spans="1:22" outlineLevel="1" x14ac:dyDescent="0.25">
      <c r="A41" s="1054" t="s">
        <v>230</v>
      </c>
      <c r="B41" s="1055" t="s">
        <v>207</v>
      </c>
      <c r="C41" s="1010"/>
      <c r="D41" s="113"/>
      <c r="E41" s="113"/>
      <c r="F41" s="113"/>
      <c r="G41" s="113"/>
      <c r="H41" s="113"/>
      <c r="I41" s="113"/>
      <c r="J41" s="113"/>
      <c r="K41" s="113"/>
      <c r="L41" s="113"/>
      <c r="M41" s="113"/>
      <c r="N41" s="113"/>
      <c r="O41" s="113"/>
      <c r="P41" s="113"/>
      <c r="Q41" s="113"/>
      <c r="R41" s="1109"/>
      <c r="S41" s="1011"/>
      <c r="T41" s="1011"/>
      <c r="U41" s="1011"/>
      <c r="V41" s="1011"/>
    </row>
    <row r="42" spans="1:22" outlineLevel="1" x14ac:dyDescent="0.25">
      <c r="A42" s="1054" t="s">
        <v>231</v>
      </c>
      <c r="B42" s="1055" t="s">
        <v>209</v>
      </c>
      <c r="C42" s="1110"/>
      <c r="D42" s="1106"/>
      <c r="E42" s="1106"/>
      <c r="F42" s="1106"/>
      <c r="G42" s="1106"/>
      <c r="H42" s="1106"/>
      <c r="I42" s="1106"/>
      <c r="J42" s="1106"/>
      <c r="K42" s="1106"/>
      <c r="L42" s="1106"/>
      <c r="M42" s="1106"/>
      <c r="N42" s="1106"/>
      <c r="O42" s="1106"/>
      <c r="P42" s="1106"/>
      <c r="Q42" s="1106"/>
      <c r="R42" s="1112"/>
      <c r="S42" s="1111"/>
      <c r="T42" s="1111"/>
      <c r="U42" s="1111"/>
      <c r="V42" s="1111"/>
    </row>
    <row r="43" spans="1:22" outlineLevel="1" x14ac:dyDescent="0.25">
      <c r="A43" s="1058"/>
      <c r="B43" s="1057" t="s">
        <v>214</v>
      </c>
      <c r="C43" s="1056"/>
      <c r="D43" s="1056"/>
      <c r="E43" s="1056"/>
      <c r="F43" s="1056"/>
      <c r="G43" s="1056"/>
      <c r="H43" s="1056"/>
      <c r="I43" s="1056"/>
      <c r="J43" s="1056"/>
      <c r="K43" s="1056"/>
      <c r="L43" s="1056"/>
      <c r="M43" s="1056"/>
      <c r="N43" s="1056"/>
      <c r="O43" s="1056"/>
      <c r="P43" s="1056"/>
      <c r="Q43" s="1056"/>
      <c r="R43" s="1056"/>
      <c r="S43" s="1056"/>
      <c r="T43" s="1056"/>
      <c r="U43" s="1056"/>
      <c r="V43" s="1056"/>
    </row>
    <row r="44" spans="1:22" outlineLevel="1" x14ac:dyDescent="0.25">
      <c r="A44" s="1054" t="s">
        <v>232</v>
      </c>
      <c r="B44" s="1055" t="s">
        <v>205</v>
      </c>
      <c r="C44" s="1150"/>
      <c r="D44" s="1151"/>
      <c r="E44" s="1151"/>
      <c r="F44" s="1151"/>
      <c r="G44" s="1151"/>
      <c r="H44" s="1151"/>
      <c r="I44" s="1151"/>
      <c r="J44" s="1151"/>
      <c r="K44" s="1151"/>
      <c r="L44" s="1151"/>
      <c r="M44" s="1151"/>
      <c r="N44" s="1151"/>
      <c r="O44" s="1151"/>
      <c r="P44" s="1151"/>
      <c r="Q44" s="1151"/>
      <c r="R44" s="1152"/>
      <c r="S44" s="1191"/>
      <c r="T44" s="1191"/>
      <c r="U44" s="1191"/>
      <c r="V44" s="1191"/>
    </row>
    <row r="45" spans="1:22" outlineLevel="1" x14ac:dyDescent="0.25">
      <c r="A45" s="1054" t="s">
        <v>233</v>
      </c>
      <c r="B45" s="1055" t="s">
        <v>207</v>
      </c>
      <c r="C45" s="1010"/>
      <c r="D45" s="113"/>
      <c r="E45" s="113"/>
      <c r="F45" s="113"/>
      <c r="G45" s="113"/>
      <c r="H45" s="113"/>
      <c r="I45" s="113"/>
      <c r="J45" s="113"/>
      <c r="K45" s="113"/>
      <c r="L45" s="113"/>
      <c r="M45" s="113"/>
      <c r="N45" s="113"/>
      <c r="O45" s="113"/>
      <c r="P45" s="113"/>
      <c r="Q45" s="113"/>
      <c r="R45" s="1109"/>
      <c r="S45" s="1011"/>
      <c r="T45" s="1011"/>
      <c r="U45" s="1011"/>
      <c r="V45" s="1011"/>
    </row>
    <row r="46" spans="1:22" outlineLevel="1" x14ac:dyDescent="0.25">
      <c r="A46" s="1054" t="s">
        <v>234</v>
      </c>
      <c r="B46" s="1055" t="s">
        <v>209</v>
      </c>
      <c r="C46" s="1110"/>
      <c r="D46" s="1106"/>
      <c r="E46" s="1106"/>
      <c r="F46" s="1106"/>
      <c r="G46" s="1106"/>
      <c r="H46" s="1106"/>
      <c r="I46" s="1106"/>
      <c r="J46" s="1106"/>
      <c r="K46" s="1106"/>
      <c r="L46" s="1106"/>
      <c r="M46" s="1106"/>
      <c r="N46" s="1106"/>
      <c r="O46" s="1106"/>
      <c r="P46" s="1106"/>
      <c r="Q46" s="1106"/>
      <c r="R46" s="1112"/>
      <c r="S46" s="1111"/>
      <c r="T46" s="1111"/>
      <c r="U46" s="1111"/>
      <c r="V46" s="1111"/>
    </row>
    <row r="47" spans="1:22" outlineLevel="1" x14ac:dyDescent="0.25">
      <c r="A47" s="1058"/>
      <c r="B47" s="1057" t="s">
        <v>218</v>
      </c>
      <c r="C47" s="1192"/>
      <c r="D47" s="1192"/>
      <c r="E47" s="1192"/>
      <c r="F47" s="1192"/>
      <c r="G47" s="1192"/>
      <c r="H47" s="1192"/>
      <c r="I47" s="1192"/>
      <c r="J47" s="1192"/>
      <c r="K47" s="1192"/>
      <c r="L47" s="1192"/>
      <c r="M47" s="1192"/>
      <c r="N47" s="1192"/>
      <c r="O47" s="1192"/>
      <c r="P47" s="1192"/>
      <c r="Q47" s="1192"/>
      <c r="R47" s="1192"/>
      <c r="S47" s="1192"/>
      <c r="T47" s="1192"/>
      <c r="U47" s="1192"/>
      <c r="V47" s="1192"/>
    </row>
    <row r="48" spans="1:22" outlineLevel="1" x14ac:dyDescent="0.25">
      <c r="A48" s="1054" t="s">
        <v>235</v>
      </c>
      <c r="B48" s="1055" t="s">
        <v>205</v>
      </c>
      <c r="C48" s="1150"/>
      <c r="D48" s="1151"/>
      <c r="E48" s="1151"/>
      <c r="F48" s="1151"/>
      <c r="G48" s="1151"/>
      <c r="H48" s="1151"/>
      <c r="I48" s="1151"/>
      <c r="J48" s="1151"/>
      <c r="K48" s="1151"/>
      <c r="L48" s="1151"/>
      <c r="M48" s="1151"/>
      <c r="N48" s="1151"/>
      <c r="O48" s="1151"/>
      <c r="P48" s="1151"/>
      <c r="Q48" s="1151"/>
      <c r="R48" s="1152"/>
      <c r="S48" s="1191"/>
      <c r="T48" s="1191"/>
      <c r="U48" s="1191"/>
      <c r="V48" s="1191"/>
    </row>
    <row r="49" spans="1:22" outlineLevel="1" x14ac:dyDescent="0.25">
      <c r="A49" s="1054" t="s">
        <v>236</v>
      </c>
      <c r="B49" s="1055" t="s">
        <v>207</v>
      </c>
      <c r="C49" s="1010"/>
      <c r="D49" s="113"/>
      <c r="E49" s="113"/>
      <c r="F49" s="113"/>
      <c r="G49" s="113"/>
      <c r="H49" s="113"/>
      <c r="I49" s="113"/>
      <c r="J49" s="113"/>
      <c r="K49" s="113"/>
      <c r="L49" s="113"/>
      <c r="M49" s="113"/>
      <c r="N49" s="113"/>
      <c r="O49" s="113"/>
      <c r="P49" s="113"/>
      <c r="Q49" s="113"/>
      <c r="R49" s="1109"/>
      <c r="S49" s="1011"/>
      <c r="T49" s="1011"/>
      <c r="U49" s="1011"/>
      <c r="V49" s="1011"/>
    </row>
    <row r="50" spans="1:22" outlineLevel="1" x14ac:dyDescent="0.25">
      <c r="A50" s="1054" t="s">
        <v>237</v>
      </c>
      <c r="B50" s="1055" t="s">
        <v>209</v>
      </c>
      <c r="C50" s="1010"/>
      <c r="D50" s="113"/>
      <c r="E50" s="113"/>
      <c r="F50" s="113"/>
      <c r="G50" s="113"/>
      <c r="H50" s="113"/>
      <c r="I50" s="113"/>
      <c r="J50" s="113"/>
      <c r="K50" s="113"/>
      <c r="L50" s="113"/>
      <c r="M50" s="113"/>
      <c r="N50" s="113"/>
      <c r="O50" s="113"/>
      <c r="P50" s="113"/>
      <c r="Q50" s="113"/>
      <c r="R50" s="1109"/>
      <c r="S50" s="1011"/>
      <c r="T50" s="1011"/>
      <c r="U50" s="1011"/>
      <c r="V50" s="1011"/>
    </row>
    <row r="51" spans="1:22" ht="22.5" customHeight="1" outlineLevel="1" thickBot="1" x14ac:dyDescent="0.3">
      <c r="A51" s="1054" t="s">
        <v>238</v>
      </c>
      <c r="B51" s="1053" t="s">
        <v>223</v>
      </c>
      <c r="C51" s="1110"/>
      <c r="D51" s="1106"/>
      <c r="E51" s="1106"/>
      <c r="F51" s="1106"/>
      <c r="G51" s="1106"/>
      <c r="H51" s="1106"/>
      <c r="I51" s="1106"/>
      <c r="J51" s="1106"/>
      <c r="K51" s="1106"/>
      <c r="L51" s="1106"/>
      <c r="M51" s="1106"/>
      <c r="N51" s="1106"/>
      <c r="O51" s="1106"/>
      <c r="P51" s="1106"/>
      <c r="Q51" s="1106"/>
      <c r="R51" s="1112"/>
      <c r="S51" s="1111"/>
      <c r="T51" s="1111"/>
      <c r="U51" s="1111"/>
      <c r="V51" s="1111"/>
    </row>
    <row r="52" spans="1:22" x14ac:dyDescent="0.25">
      <c r="A52" s="1054" t="s">
        <v>239</v>
      </c>
      <c r="B52" s="1061" t="s">
        <v>199</v>
      </c>
    </row>
    <row r="53" spans="1:22" outlineLevel="1" x14ac:dyDescent="0.25">
      <c r="A53" s="1054"/>
      <c r="B53" s="1060" t="s">
        <v>200</v>
      </c>
    </row>
    <row r="54" spans="1:22" outlineLevel="1" x14ac:dyDescent="0.25">
      <c r="A54" s="1054" t="s">
        <v>240</v>
      </c>
      <c r="B54" s="1059" t="s">
        <v>202</v>
      </c>
      <c r="C54" s="1187"/>
      <c r="D54" s="1188"/>
      <c r="E54" s="1188"/>
      <c r="F54" s="1188"/>
      <c r="G54" s="1188"/>
      <c r="H54" s="1188"/>
      <c r="I54" s="1188"/>
      <c r="J54" s="1188"/>
      <c r="K54" s="1188"/>
      <c r="L54" s="1188"/>
      <c r="M54" s="1188"/>
      <c r="N54" s="1188"/>
      <c r="O54" s="1188"/>
      <c r="P54" s="1188"/>
      <c r="Q54" s="1188"/>
      <c r="R54" s="1193"/>
      <c r="S54" s="1189"/>
      <c r="T54" s="1189"/>
      <c r="U54" s="1189"/>
      <c r="V54" s="1189"/>
    </row>
    <row r="55" spans="1:22" outlineLevel="1" x14ac:dyDescent="0.25">
      <c r="A55" s="1058"/>
      <c r="B55" s="1057" t="s">
        <v>203</v>
      </c>
      <c r="C55" s="1190"/>
      <c r="D55" s="1190"/>
      <c r="E55" s="1190"/>
      <c r="F55" s="1190"/>
      <c r="G55" s="1190"/>
      <c r="H55" s="1190"/>
      <c r="I55" s="1190"/>
      <c r="J55" s="1190"/>
      <c r="K55" s="1190"/>
      <c r="L55" s="1190"/>
      <c r="M55" s="1190"/>
      <c r="N55" s="1190"/>
      <c r="O55" s="1190"/>
      <c r="P55" s="1190"/>
      <c r="Q55" s="1190"/>
      <c r="R55" s="1190"/>
      <c r="S55" s="1190"/>
      <c r="T55" s="1190"/>
      <c r="U55" s="1190"/>
      <c r="V55" s="1190"/>
    </row>
    <row r="56" spans="1:22" outlineLevel="1" x14ac:dyDescent="0.25">
      <c r="A56" s="1054" t="s">
        <v>241</v>
      </c>
      <c r="B56" s="1055" t="s">
        <v>205</v>
      </c>
      <c r="C56" s="1150"/>
      <c r="D56" s="1151"/>
      <c r="E56" s="1151"/>
      <c r="F56" s="1151"/>
      <c r="G56" s="1151"/>
      <c r="H56" s="1151"/>
      <c r="I56" s="1151"/>
      <c r="J56" s="1151"/>
      <c r="K56" s="1151"/>
      <c r="L56" s="1151"/>
      <c r="M56" s="1151"/>
      <c r="N56" s="1151"/>
      <c r="O56" s="1151"/>
      <c r="P56" s="1151"/>
      <c r="Q56" s="1151"/>
      <c r="R56" s="1152"/>
      <c r="S56" s="1191"/>
      <c r="T56" s="1191"/>
      <c r="U56" s="1191"/>
      <c r="V56" s="1191"/>
    </row>
    <row r="57" spans="1:22" outlineLevel="1" x14ac:dyDescent="0.25">
      <c r="A57" s="1054" t="s">
        <v>242</v>
      </c>
      <c r="B57" s="1055" t="s">
        <v>207</v>
      </c>
      <c r="C57" s="1010"/>
      <c r="D57" s="113"/>
      <c r="E57" s="113"/>
      <c r="F57" s="113"/>
      <c r="G57" s="113"/>
      <c r="H57" s="113"/>
      <c r="I57" s="113"/>
      <c r="J57" s="113"/>
      <c r="K57" s="113"/>
      <c r="L57" s="113"/>
      <c r="M57" s="113"/>
      <c r="N57" s="113"/>
      <c r="O57" s="113"/>
      <c r="P57" s="113"/>
      <c r="Q57" s="113"/>
      <c r="R57" s="1109"/>
      <c r="S57" s="1011"/>
      <c r="T57" s="1011"/>
      <c r="U57" s="1011"/>
      <c r="V57" s="1011"/>
    </row>
    <row r="58" spans="1:22" outlineLevel="1" x14ac:dyDescent="0.25">
      <c r="A58" s="1054" t="s">
        <v>243</v>
      </c>
      <c r="B58" s="1055" t="s">
        <v>209</v>
      </c>
      <c r="C58" s="1110"/>
      <c r="D58" s="1106"/>
      <c r="E58" s="1106"/>
      <c r="F58" s="1106"/>
      <c r="G58" s="1106"/>
      <c r="H58" s="1106"/>
      <c r="I58" s="1106"/>
      <c r="J58" s="1106"/>
      <c r="K58" s="1106"/>
      <c r="L58" s="1106"/>
      <c r="M58" s="1106"/>
      <c r="N58" s="1106"/>
      <c r="O58" s="1106"/>
      <c r="P58" s="1106"/>
      <c r="Q58" s="1106"/>
      <c r="R58" s="1112"/>
      <c r="S58" s="1111"/>
      <c r="T58" s="1111"/>
      <c r="U58" s="1111"/>
      <c r="V58" s="1111"/>
    </row>
    <row r="59" spans="1:22" outlineLevel="1" x14ac:dyDescent="0.25">
      <c r="A59" s="1058"/>
      <c r="B59" s="1057" t="s">
        <v>210</v>
      </c>
      <c r="C59" s="1186"/>
      <c r="D59" s="1186"/>
      <c r="E59" s="1186"/>
      <c r="F59" s="1186"/>
      <c r="G59" s="1186"/>
      <c r="H59" s="1186"/>
      <c r="I59" s="1186"/>
      <c r="J59" s="1186"/>
      <c r="K59" s="1186"/>
      <c r="L59" s="1186"/>
      <c r="M59" s="1186"/>
      <c r="N59" s="1186"/>
      <c r="O59" s="1186"/>
      <c r="P59" s="1186"/>
      <c r="Q59" s="1186"/>
      <c r="R59" s="1186"/>
      <c r="S59" s="1186"/>
      <c r="T59" s="1186"/>
      <c r="U59" s="1186"/>
      <c r="V59" s="1186"/>
    </row>
    <row r="60" spans="1:22" outlineLevel="1" x14ac:dyDescent="0.25">
      <c r="A60" s="1054" t="s">
        <v>244</v>
      </c>
      <c r="B60" s="1055" t="s">
        <v>205</v>
      </c>
      <c r="C60" s="1150"/>
      <c r="D60" s="1151"/>
      <c r="E60" s="1151"/>
      <c r="F60" s="1151"/>
      <c r="G60" s="1151"/>
      <c r="H60" s="1151"/>
      <c r="I60" s="1151"/>
      <c r="J60" s="1151"/>
      <c r="K60" s="1151"/>
      <c r="L60" s="1151"/>
      <c r="M60" s="1151"/>
      <c r="N60" s="1151"/>
      <c r="O60" s="1151"/>
      <c r="P60" s="1151"/>
      <c r="Q60" s="1151"/>
      <c r="R60" s="1152"/>
      <c r="S60" s="1191"/>
      <c r="T60" s="1191"/>
      <c r="U60" s="1191"/>
      <c r="V60" s="1191"/>
    </row>
    <row r="61" spans="1:22" outlineLevel="1" x14ac:dyDescent="0.25">
      <c r="A61" s="1054" t="s">
        <v>245</v>
      </c>
      <c r="B61" s="1055" t="s">
        <v>207</v>
      </c>
      <c r="C61" s="1010"/>
      <c r="D61" s="113"/>
      <c r="E61" s="113"/>
      <c r="F61" s="113"/>
      <c r="G61" s="113"/>
      <c r="H61" s="113"/>
      <c r="I61" s="113"/>
      <c r="J61" s="113"/>
      <c r="K61" s="113"/>
      <c r="L61" s="113"/>
      <c r="M61" s="113"/>
      <c r="N61" s="113"/>
      <c r="O61" s="113"/>
      <c r="P61" s="113"/>
      <c r="Q61" s="113"/>
      <c r="R61" s="1109"/>
      <c r="S61" s="1011"/>
      <c r="T61" s="1011"/>
      <c r="U61" s="1011"/>
      <c r="V61" s="1011"/>
    </row>
    <row r="62" spans="1:22" outlineLevel="1" x14ac:dyDescent="0.25">
      <c r="A62" s="1054" t="s">
        <v>246</v>
      </c>
      <c r="B62" s="1055" t="s">
        <v>209</v>
      </c>
      <c r="C62" s="1110"/>
      <c r="D62" s="1106"/>
      <c r="E62" s="1106"/>
      <c r="F62" s="1106"/>
      <c r="G62" s="1106"/>
      <c r="H62" s="1106"/>
      <c r="I62" s="1106"/>
      <c r="J62" s="1106"/>
      <c r="K62" s="1106"/>
      <c r="L62" s="1106"/>
      <c r="M62" s="1106"/>
      <c r="N62" s="1106"/>
      <c r="O62" s="1106"/>
      <c r="P62" s="1106"/>
      <c r="Q62" s="1106"/>
      <c r="R62" s="1112"/>
      <c r="S62" s="1111"/>
      <c r="T62" s="1111"/>
      <c r="U62" s="1111"/>
      <c r="V62" s="1111"/>
    </row>
    <row r="63" spans="1:22" outlineLevel="1" x14ac:dyDescent="0.25">
      <c r="A63" s="1058"/>
      <c r="B63" s="1057" t="s">
        <v>214</v>
      </c>
      <c r="C63" s="1056"/>
      <c r="D63" s="1056"/>
      <c r="E63" s="1056"/>
      <c r="F63" s="1056"/>
      <c r="G63" s="1056"/>
      <c r="H63" s="1056"/>
      <c r="I63" s="1056"/>
      <c r="J63" s="1056"/>
      <c r="K63" s="1056"/>
      <c r="L63" s="1056"/>
      <c r="M63" s="1056"/>
      <c r="N63" s="1056"/>
      <c r="O63" s="1056"/>
      <c r="P63" s="1056"/>
      <c r="Q63" s="1056"/>
      <c r="R63" s="1056"/>
      <c r="S63" s="1056"/>
      <c r="T63" s="1056"/>
      <c r="U63" s="1056"/>
      <c r="V63" s="1056"/>
    </row>
    <row r="64" spans="1:22" outlineLevel="1" x14ac:dyDescent="0.25">
      <c r="A64" s="1054" t="s">
        <v>247</v>
      </c>
      <c r="B64" s="1055" t="s">
        <v>205</v>
      </c>
      <c r="C64" s="1150"/>
      <c r="D64" s="1151"/>
      <c r="E64" s="1151"/>
      <c r="F64" s="1151"/>
      <c r="G64" s="1151"/>
      <c r="H64" s="1151"/>
      <c r="I64" s="1151"/>
      <c r="J64" s="1151"/>
      <c r="K64" s="1151"/>
      <c r="L64" s="1151"/>
      <c r="M64" s="1151"/>
      <c r="N64" s="1151"/>
      <c r="O64" s="1151"/>
      <c r="P64" s="1151"/>
      <c r="Q64" s="1151"/>
      <c r="R64" s="1152"/>
      <c r="S64" s="1191"/>
      <c r="T64" s="1191"/>
      <c r="U64" s="1191"/>
      <c r="V64" s="1191"/>
    </row>
    <row r="65" spans="1:22" outlineLevel="1" x14ac:dyDescent="0.25">
      <c r="A65" s="1054" t="s">
        <v>248</v>
      </c>
      <c r="B65" s="1055" t="s">
        <v>207</v>
      </c>
      <c r="C65" s="1010"/>
      <c r="D65" s="113"/>
      <c r="E65" s="113"/>
      <c r="F65" s="113"/>
      <c r="G65" s="113"/>
      <c r="H65" s="113"/>
      <c r="I65" s="113"/>
      <c r="J65" s="113"/>
      <c r="K65" s="113"/>
      <c r="L65" s="113"/>
      <c r="M65" s="113"/>
      <c r="N65" s="113"/>
      <c r="O65" s="113"/>
      <c r="P65" s="113"/>
      <c r="Q65" s="113"/>
      <c r="R65" s="1109"/>
      <c r="S65" s="1011"/>
      <c r="T65" s="1011"/>
      <c r="U65" s="1011"/>
      <c r="V65" s="1011"/>
    </row>
    <row r="66" spans="1:22" outlineLevel="1" x14ac:dyDescent="0.25">
      <c r="A66" s="1054" t="s">
        <v>249</v>
      </c>
      <c r="B66" s="1055" t="s">
        <v>209</v>
      </c>
      <c r="C66" s="1110"/>
      <c r="D66" s="1106"/>
      <c r="E66" s="1106"/>
      <c r="F66" s="1106"/>
      <c r="G66" s="1106"/>
      <c r="H66" s="1106"/>
      <c r="I66" s="1106"/>
      <c r="J66" s="1106"/>
      <c r="K66" s="1106"/>
      <c r="L66" s="1106"/>
      <c r="M66" s="1106"/>
      <c r="N66" s="1106"/>
      <c r="O66" s="1106"/>
      <c r="P66" s="1106"/>
      <c r="Q66" s="1106"/>
      <c r="R66" s="1112"/>
      <c r="S66" s="1111"/>
      <c r="T66" s="1111"/>
      <c r="U66" s="1111"/>
      <c r="V66" s="1111"/>
    </row>
    <row r="67" spans="1:22" outlineLevel="1" x14ac:dyDescent="0.25">
      <c r="A67" s="1058"/>
      <c r="B67" s="1057" t="s">
        <v>218</v>
      </c>
      <c r="C67" s="1192"/>
      <c r="D67" s="1192"/>
      <c r="E67" s="1192"/>
      <c r="F67" s="1192"/>
      <c r="G67" s="1192"/>
      <c r="H67" s="1192"/>
      <c r="I67" s="1192"/>
      <c r="J67" s="1192"/>
      <c r="K67" s="1192"/>
      <c r="L67" s="1192"/>
      <c r="M67" s="1192"/>
      <c r="N67" s="1192"/>
      <c r="O67" s="1192"/>
      <c r="P67" s="1192"/>
      <c r="Q67" s="1192"/>
      <c r="R67" s="1192"/>
      <c r="S67" s="1192"/>
      <c r="T67" s="1192"/>
      <c r="U67" s="1192"/>
      <c r="V67" s="1192"/>
    </row>
    <row r="68" spans="1:22" outlineLevel="1" x14ac:dyDescent="0.25">
      <c r="A68" s="1054" t="s">
        <v>250</v>
      </c>
      <c r="B68" s="1055" t="s">
        <v>205</v>
      </c>
      <c r="C68" s="1150"/>
      <c r="D68" s="1151"/>
      <c r="E68" s="1151"/>
      <c r="F68" s="1151"/>
      <c r="G68" s="1151"/>
      <c r="H68" s="1151"/>
      <c r="I68" s="1151"/>
      <c r="J68" s="1151"/>
      <c r="K68" s="1151"/>
      <c r="L68" s="1151"/>
      <c r="M68" s="1151"/>
      <c r="N68" s="1151"/>
      <c r="O68" s="1151"/>
      <c r="P68" s="1151"/>
      <c r="Q68" s="1151"/>
      <c r="R68" s="1152"/>
      <c r="S68" s="1191"/>
      <c r="T68" s="1191"/>
      <c r="U68" s="1191"/>
      <c r="V68" s="1191"/>
    </row>
    <row r="69" spans="1:22" outlineLevel="1" x14ac:dyDescent="0.25">
      <c r="A69" s="1054" t="s">
        <v>251</v>
      </c>
      <c r="B69" s="1055" t="s">
        <v>207</v>
      </c>
      <c r="C69" s="1010"/>
      <c r="D69" s="113"/>
      <c r="E69" s="113"/>
      <c r="F69" s="113"/>
      <c r="G69" s="113"/>
      <c r="H69" s="113"/>
      <c r="I69" s="113"/>
      <c r="J69" s="113"/>
      <c r="K69" s="113"/>
      <c r="L69" s="113"/>
      <c r="M69" s="113"/>
      <c r="N69" s="113"/>
      <c r="O69" s="113"/>
      <c r="P69" s="113"/>
      <c r="Q69" s="113"/>
      <c r="R69" s="1109"/>
      <c r="S69" s="1011"/>
      <c r="T69" s="1011"/>
      <c r="U69" s="1011"/>
      <c r="V69" s="1011"/>
    </row>
    <row r="70" spans="1:22" outlineLevel="1" x14ac:dyDescent="0.25">
      <c r="A70" s="1054" t="s">
        <v>252</v>
      </c>
      <c r="B70" s="1055" t="s">
        <v>209</v>
      </c>
      <c r="C70" s="1010"/>
      <c r="D70" s="113"/>
      <c r="E70" s="113"/>
      <c r="F70" s="113"/>
      <c r="G70" s="113"/>
      <c r="H70" s="113"/>
      <c r="I70" s="113"/>
      <c r="J70" s="113"/>
      <c r="K70" s="113"/>
      <c r="L70" s="113"/>
      <c r="M70" s="113"/>
      <c r="N70" s="113"/>
      <c r="O70" s="113"/>
      <c r="P70" s="113"/>
      <c r="Q70" s="113"/>
      <c r="R70" s="1109"/>
      <c r="S70" s="1011"/>
      <c r="T70" s="1011"/>
      <c r="U70" s="1011"/>
      <c r="V70" s="1011"/>
    </row>
    <row r="71" spans="1:22" ht="22.5" customHeight="1" outlineLevel="1" thickBot="1" x14ac:dyDescent="0.3">
      <c r="A71" s="1054" t="s">
        <v>253</v>
      </c>
      <c r="B71" s="1053" t="s">
        <v>223</v>
      </c>
      <c r="C71" s="1110"/>
      <c r="D71" s="1106"/>
      <c r="E71" s="1106"/>
      <c r="F71" s="1106"/>
      <c r="G71" s="1106"/>
      <c r="H71" s="1106"/>
      <c r="I71" s="1106"/>
      <c r="J71" s="1106"/>
      <c r="K71" s="1106"/>
      <c r="L71" s="1106"/>
      <c r="M71" s="1106"/>
      <c r="N71" s="1106"/>
      <c r="O71" s="1106"/>
      <c r="P71" s="1106"/>
      <c r="Q71" s="1106"/>
      <c r="R71" s="1112"/>
      <c r="S71" s="1111"/>
      <c r="T71" s="1111"/>
      <c r="U71" s="1111"/>
      <c r="V71" s="1111"/>
    </row>
    <row r="72" spans="1:22" x14ac:dyDescent="0.25">
      <c r="A72" s="1054" t="s">
        <v>254</v>
      </c>
      <c r="B72" s="1061" t="s">
        <v>199</v>
      </c>
    </row>
    <row r="73" spans="1:22" outlineLevel="1" x14ac:dyDescent="0.25">
      <c r="A73" s="1054"/>
      <c r="B73" s="1060" t="s">
        <v>200</v>
      </c>
    </row>
    <row r="74" spans="1:22" outlineLevel="1" x14ac:dyDescent="0.25">
      <c r="A74" s="1054" t="s">
        <v>255</v>
      </c>
      <c r="B74" s="1059" t="s">
        <v>202</v>
      </c>
      <c r="C74" s="1187"/>
      <c r="D74" s="1188"/>
      <c r="E74" s="1188"/>
      <c r="F74" s="1188"/>
      <c r="G74" s="1188"/>
      <c r="H74" s="1188"/>
      <c r="I74" s="1188"/>
      <c r="J74" s="1188"/>
      <c r="K74" s="1188"/>
      <c r="L74" s="1188"/>
      <c r="M74" s="1188"/>
      <c r="N74" s="1188"/>
      <c r="O74" s="1188"/>
      <c r="P74" s="1188"/>
      <c r="Q74" s="1188"/>
      <c r="R74" s="1193"/>
      <c r="S74" s="1189"/>
      <c r="T74" s="1189"/>
      <c r="U74" s="1189"/>
      <c r="V74" s="1189"/>
    </row>
    <row r="75" spans="1:22" outlineLevel="1" x14ac:dyDescent="0.25">
      <c r="A75" s="1058"/>
      <c r="B75" s="1057" t="s">
        <v>203</v>
      </c>
      <c r="C75" s="1190"/>
      <c r="D75" s="1190"/>
      <c r="E75" s="1190"/>
      <c r="F75" s="1190"/>
      <c r="G75" s="1190"/>
      <c r="H75" s="1190"/>
      <c r="I75" s="1190"/>
      <c r="J75" s="1190"/>
      <c r="K75" s="1190"/>
      <c r="L75" s="1190"/>
      <c r="M75" s="1190"/>
      <c r="N75" s="1190"/>
      <c r="O75" s="1190"/>
      <c r="P75" s="1190"/>
      <c r="Q75" s="1190"/>
      <c r="R75" s="1190"/>
      <c r="S75" s="1190"/>
      <c r="T75" s="1190"/>
      <c r="U75" s="1190"/>
      <c r="V75" s="1190"/>
    </row>
    <row r="76" spans="1:22" outlineLevel="1" x14ac:dyDescent="0.25">
      <c r="A76" s="1054" t="s">
        <v>256</v>
      </c>
      <c r="B76" s="1055" t="s">
        <v>205</v>
      </c>
      <c r="C76" s="1150"/>
      <c r="D76" s="1151"/>
      <c r="E76" s="1151"/>
      <c r="F76" s="1151"/>
      <c r="G76" s="1151"/>
      <c r="H76" s="1151"/>
      <c r="I76" s="1151"/>
      <c r="J76" s="1151"/>
      <c r="K76" s="1151"/>
      <c r="L76" s="1151"/>
      <c r="M76" s="1151"/>
      <c r="N76" s="1151"/>
      <c r="O76" s="1151"/>
      <c r="P76" s="1151"/>
      <c r="Q76" s="1151"/>
      <c r="R76" s="1152"/>
      <c r="S76" s="1191"/>
      <c r="T76" s="1191"/>
      <c r="U76" s="1191"/>
      <c r="V76" s="1191"/>
    </row>
    <row r="77" spans="1:22" outlineLevel="1" x14ac:dyDescent="0.25">
      <c r="A77" s="1054" t="s">
        <v>257</v>
      </c>
      <c r="B77" s="1055" t="s">
        <v>207</v>
      </c>
      <c r="C77" s="1010"/>
      <c r="D77" s="113"/>
      <c r="E77" s="113"/>
      <c r="F77" s="113"/>
      <c r="G77" s="113"/>
      <c r="H77" s="113"/>
      <c r="I77" s="113"/>
      <c r="J77" s="113"/>
      <c r="K77" s="113"/>
      <c r="L77" s="113"/>
      <c r="M77" s="113"/>
      <c r="N77" s="113"/>
      <c r="O77" s="113"/>
      <c r="P77" s="113"/>
      <c r="Q77" s="113"/>
      <c r="R77" s="1109"/>
      <c r="S77" s="1011"/>
      <c r="T77" s="1011"/>
      <c r="U77" s="1011"/>
      <c r="V77" s="1011"/>
    </row>
    <row r="78" spans="1:22" outlineLevel="1" x14ac:dyDescent="0.25">
      <c r="A78" s="1054" t="s">
        <v>258</v>
      </c>
      <c r="B78" s="1055" t="s">
        <v>209</v>
      </c>
      <c r="C78" s="1110"/>
      <c r="D78" s="1106"/>
      <c r="E78" s="1106"/>
      <c r="F78" s="1106"/>
      <c r="G78" s="1106"/>
      <c r="H78" s="1106"/>
      <c r="I78" s="1106"/>
      <c r="J78" s="1106"/>
      <c r="K78" s="1106"/>
      <c r="L78" s="1106"/>
      <c r="M78" s="1106"/>
      <c r="N78" s="1106"/>
      <c r="O78" s="1106"/>
      <c r="P78" s="1106"/>
      <c r="Q78" s="1106"/>
      <c r="R78" s="1112"/>
      <c r="S78" s="1111"/>
      <c r="T78" s="1111"/>
      <c r="U78" s="1111"/>
      <c r="V78" s="1111"/>
    </row>
    <row r="79" spans="1:22" outlineLevel="1" x14ac:dyDescent="0.25">
      <c r="A79" s="1058"/>
      <c r="B79" s="1057" t="s">
        <v>210</v>
      </c>
      <c r="C79" s="1186"/>
      <c r="D79" s="1186"/>
      <c r="E79" s="1186"/>
      <c r="F79" s="1186"/>
      <c r="G79" s="1186"/>
      <c r="H79" s="1186"/>
      <c r="I79" s="1186"/>
      <c r="J79" s="1186"/>
      <c r="K79" s="1186"/>
      <c r="L79" s="1186"/>
      <c r="M79" s="1186"/>
      <c r="N79" s="1186"/>
      <c r="O79" s="1186"/>
      <c r="P79" s="1186"/>
      <c r="Q79" s="1186"/>
      <c r="R79" s="1186"/>
      <c r="S79" s="1186"/>
      <c r="T79" s="1186"/>
      <c r="U79" s="1186"/>
      <c r="V79" s="1186"/>
    </row>
    <row r="80" spans="1:22" outlineLevel="1" x14ac:dyDescent="0.25">
      <c r="A80" s="1054" t="s">
        <v>259</v>
      </c>
      <c r="B80" s="1055" t="s">
        <v>205</v>
      </c>
      <c r="C80" s="1150"/>
      <c r="D80" s="1151"/>
      <c r="E80" s="1151"/>
      <c r="F80" s="1151"/>
      <c r="G80" s="1151"/>
      <c r="H80" s="1151"/>
      <c r="I80" s="1151"/>
      <c r="J80" s="1151"/>
      <c r="K80" s="1151"/>
      <c r="L80" s="1151"/>
      <c r="M80" s="1151"/>
      <c r="N80" s="1151"/>
      <c r="O80" s="1151"/>
      <c r="P80" s="1151"/>
      <c r="Q80" s="1151"/>
      <c r="R80" s="1152"/>
      <c r="S80" s="1191"/>
      <c r="T80" s="1191"/>
      <c r="U80" s="1191"/>
      <c r="V80" s="1191"/>
    </row>
    <row r="81" spans="1:22" outlineLevel="1" x14ac:dyDescent="0.25">
      <c r="A81" s="1054" t="s">
        <v>260</v>
      </c>
      <c r="B81" s="1055" t="s">
        <v>207</v>
      </c>
      <c r="C81" s="1010"/>
      <c r="D81" s="113"/>
      <c r="E81" s="113"/>
      <c r="F81" s="113"/>
      <c r="G81" s="113"/>
      <c r="H81" s="113"/>
      <c r="I81" s="113"/>
      <c r="J81" s="113"/>
      <c r="K81" s="113"/>
      <c r="L81" s="113"/>
      <c r="M81" s="113"/>
      <c r="N81" s="113"/>
      <c r="O81" s="113"/>
      <c r="P81" s="113"/>
      <c r="Q81" s="113"/>
      <c r="R81" s="1109"/>
      <c r="S81" s="1011"/>
      <c r="T81" s="1011"/>
      <c r="U81" s="1011"/>
      <c r="V81" s="1011"/>
    </row>
    <row r="82" spans="1:22" outlineLevel="1" x14ac:dyDescent="0.25">
      <c r="A82" s="1054" t="s">
        <v>261</v>
      </c>
      <c r="B82" s="1055" t="s">
        <v>209</v>
      </c>
      <c r="C82" s="1110"/>
      <c r="D82" s="1106"/>
      <c r="E82" s="1106"/>
      <c r="F82" s="1106"/>
      <c r="G82" s="1106"/>
      <c r="H82" s="1106"/>
      <c r="I82" s="1106"/>
      <c r="J82" s="1106"/>
      <c r="K82" s="1106"/>
      <c r="L82" s="1106"/>
      <c r="M82" s="1106"/>
      <c r="N82" s="1106"/>
      <c r="O82" s="1106"/>
      <c r="P82" s="1106"/>
      <c r="Q82" s="1106"/>
      <c r="R82" s="1112"/>
      <c r="S82" s="1111"/>
      <c r="T82" s="1111"/>
      <c r="U82" s="1111"/>
      <c r="V82" s="1111"/>
    </row>
    <row r="83" spans="1:22" outlineLevel="1" x14ac:dyDescent="0.25">
      <c r="A83" s="1058"/>
      <c r="B83" s="1057" t="s">
        <v>214</v>
      </c>
      <c r="C83" s="1056"/>
      <c r="D83" s="1056"/>
      <c r="E83" s="1056"/>
      <c r="F83" s="1056"/>
      <c r="G83" s="1056"/>
      <c r="H83" s="1056"/>
      <c r="I83" s="1056"/>
      <c r="J83" s="1056"/>
      <c r="K83" s="1056"/>
      <c r="L83" s="1056"/>
      <c r="M83" s="1056"/>
      <c r="N83" s="1056"/>
      <c r="O83" s="1056"/>
      <c r="P83" s="1056"/>
      <c r="Q83" s="1056"/>
      <c r="R83" s="1056"/>
      <c r="S83" s="1056"/>
      <c r="T83" s="1056"/>
      <c r="U83" s="1056"/>
      <c r="V83" s="1056"/>
    </row>
    <row r="84" spans="1:22" outlineLevel="1" x14ac:dyDescent="0.25">
      <c r="A84" s="1054" t="s">
        <v>262</v>
      </c>
      <c r="B84" s="1055" t="s">
        <v>205</v>
      </c>
      <c r="C84" s="1150"/>
      <c r="D84" s="1151"/>
      <c r="E84" s="1151"/>
      <c r="F84" s="1151"/>
      <c r="G84" s="1151"/>
      <c r="H84" s="1151"/>
      <c r="I84" s="1151"/>
      <c r="J84" s="1151"/>
      <c r="K84" s="1151"/>
      <c r="L84" s="1151"/>
      <c r="M84" s="1151"/>
      <c r="N84" s="1151"/>
      <c r="O84" s="1151"/>
      <c r="P84" s="1151"/>
      <c r="Q84" s="1151"/>
      <c r="R84" s="1152"/>
      <c r="S84" s="1191"/>
      <c r="T84" s="1191"/>
      <c r="U84" s="1191"/>
      <c r="V84" s="1191"/>
    </row>
    <row r="85" spans="1:22" outlineLevel="1" x14ac:dyDescent="0.25">
      <c r="A85" s="1054" t="s">
        <v>263</v>
      </c>
      <c r="B85" s="1055" t="s">
        <v>207</v>
      </c>
      <c r="C85" s="1010"/>
      <c r="D85" s="113"/>
      <c r="E85" s="113"/>
      <c r="F85" s="113"/>
      <c r="G85" s="113"/>
      <c r="H85" s="113"/>
      <c r="I85" s="113"/>
      <c r="J85" s="113"/>
      <c r="K85" s="113"/>
      <c r="L85" s="113"/>
      <c r="M85" s="113"/>
      <c r="N85" s="113"/>
      <c r="O85" s="113"/>
      <c r="P85" s="113"/>
      <c r="Q85" s="113"/>
      <c r="R85" s="1109"/>
      <c r="S85" s="1011"/>
      <c r="T85" s="1011"/>
      <c r="U85" s="1011"/>
      <c r="V85" s="1011"/>
    </row>
    <row r="86" spans="1:22" outlineLevel="1" x14ac:dyDescent="0.25">
      <c r="A86" s="1054" t="s">
        <v>264</v>
      </c>
      <c r="B86" s="1055" t="s">
        <v>209</v>
      </c>
      <c r="C86" s="1110"/>
      <c r="D86" s="1106"/>
      <c r="E86" s="1106"/>
      <c r="F86" s="1106"/>
      <c r="G86" s="1106"/>
      <c r="H86" s="1106"/>
      <c r="I86" s="1106"/>
      <c r="J86" s="1106"/>
      <c r="K86" s="1106"/>
      <c r="L86" s="1106"/>
      <c r="M86" s="1106"/>
      <c r="N86" s="1106"/>
      <c r="O86" s="1106"/>
      <c r="P86" s="1106"/>
      <c r="Q86" s="1106"/>
      <c r="R86" s="1112"/>
      <c r="S86" s="1111"/>
      <c r="T86" s="1111"/>
      <c r="U86" s="1111"/>
      <c r="V86" s="1111"/>
    </row>
    <row r="87" spans="1:22" outlineLevel="1" x14ac:dyDescent="0.25">
      <c r="A87" s="1058"/>
      <c r="B87" s="1057" t="s">
        <v>218</v>
      </c>
      <c r="C87" s="1192"/>
      <c r="D87" s="1192"/>
      <c r="E87" s="1192"/>
      <c r="F87" s="1192"/>
      <c r="G87" s="1192"/>
      <c r="H87" s="1192"/>
      <c r="I87" s="1192"/>
      <c r="J87" s="1192"/>
      <c r="K87" s="1192"/>
      <c r="L87" s="1192"/>
      <c r="M87" s="1192"/>
      <c r="N87" s="1192"/>
      <c r="O87" s="1192"/>
      <c r="P87" s="1192"/>
      <c r="Q87" s="1192"/>
      <c r="R87" s="1192"/>
      <c r="S87" s="1192"/>
      <c r="T87" s="1192"/>
      <c r="U87" s="1192"/>
      <c r="V87" s="1192"/>
    </row>
    <row r="88" spans="1:22" outlineLevel="1" x14ac:dyDescent="0.25">
      <c r="A88" s="1054" t="s">
        <v>265</v>
      </c>
      <c r="B88" s="1055" t="s">
        <v>205</v>
      </c>
      <c r="C88" s="1150"/>
      <c r="D88" s="1151"/>
      <c r="E88" s="1151"/>
      <c r="F88" s="1151"/>
      <c r="G88" s="1151"/>
      <c r="H88" s="1151"/>
      <c r="I88" s="1151"/>
      <c r="J88" s="1151"/>
      <c r="K88" s="1151"/>
      <c r="L88" s="1151"/>
      <c r="M88" s="1151"/>
      <c r="N88" s="1151"/>
      <c r="O88" s="1151"/>
      <c r="P88" s="1151"/>
      <c r="Q88" s="1151"/>
      <c r="R88" s="1152"/>
      <c r="S88" s="1191"/>
      <c r="T88" s="1191"/>
      <c r="U88" s="1191"/>
      <c r="V88" s="1191"/>
    </row>
    <row r="89" spans="1:22" outlineLevel="1" x14ac:dyDescent="0.25">
      <c r="A89" s="1054" t="s">
        <v>266</v>
      </c>
      <c r="B89" s="1055" t="s">
        <v>207</v>
      </c>
      <c r="C89" s="1010"/>
      <c r="D89" s="113"/>
      <c r="E89" s="113"/>
      <c r="F89" s="113"/>
      <c r="G89" s="113"/>
      <c r="H89" s="113"/>
      <c r="I89" s="113"/>
      <c r="J89" s="113"/>
      <c r="K89" s="113"/>
      <c r="L89" s="113"/>
      <c r="M89" s="113"/>
      <c r="N89" s="113"/>
      <c r="O89" s="113"/>
      <c r="P89" s="113"/>
      <c r="Q89" s="113"/>
      <c r="R89" s="1109"/>
      <c r="S89" s="1011"/>
      <c r="T89" s="1011"/>
      <c r="U89" s="1011"/>
      <c r="V89" s="1011"/>
    </row>
    <row r="90" spans="1:22" outlineLevel="1" x14ac:dyDescent="0.25">
      <c r="A90" s="1054" t="s">
        <v>267</v>
      </c>
      <c r="B90" s="1055" t="s">
        <v>209</v>
      </c>
      <c r="C90" s="1010"/>
      <c r="D90" s="113"/>
      <c r="E90" s="113"/>
      <c r="F90" s="113"/>
      <c r="G90" s="113"/>
      <c r="H90" s="113"/>
      <c r="I90" s="113"/>
      <c r="J90" s="113"/>
      <c r="K90" s="113"/>
      <c r="L90" s="113"/>
      <c r="M90" s="113"/>
      <c r="N90" s="113"/>
      <c r="O90" s="113"/>
      <c r="P90" s="113"/>
      <c r="Q90" s="113"/>
      <c r="R90" s="1109"/>
      <c r="S90" s="1011"/>
      <c r="T90" s="1011"/>
      <c r="U90" s="1011"/>
      <c r="V90" s="1011"/>
    </row>
    <row r="91" spans="1:22" ht="22.5" customHeight="1" outlineLevel="1" thickBot="1" x14ac:dyDescent="0.3">
      <c r="A91" s="1054" t="s">
        <v>268</v>
      </c>
      <c r="B91" s="1053" t="s">
        <v>223</v>
      </c>
      <c r="C91" s="1110"/>
      <c r="D91" s="1106"/>
      <c r="E91" s="1106"/>
      <c r="F91" s="1106"/>
      <c r="G91" s="1106"/>
      <c r="H91" s="1106"/>
      <c r="I91" s="1106"/>
      <c r="J91" s="1106"/>
      <c r="K91" s="1106"/>
      <c r="L91" s="1106"/>
      <c r="M91" s="1106"/>
      <c r="N91" s="1106"/>
      <c r="O91" s="1106"/>
      <c r="P91" s="1106"/>
      <c r="Q91" s="1106"/>
      <c r="R91" s="1112"/>
      <c r="S91" s="1111"/>
      <c r="T91" s="1111"/>
      <c r="U91" s="1111"/>
      <c r="V91" s="1111"/>
    </row>
    <row r="92" spans="1:22" x14ac:dyDescent="0.25">
      <c r="A92" s="1054" t="s">
        <v>269</v>
      </c>
      <c r="B92" s="1061" t="s">
        <v>199</v>
      </c>
    </row>
    <row r="93" spans="1:22" outlineLevel="1" x14ac:dyDescent="0.25">
      <c r="A93" s="1054"/>
      <c r="B93" s="1060" t="s">
        <v>200</v>
      </c>
    </row>
    <row r="94" spans="1:22" outlineLevel="1" x14ac:dyDescent="0.25">
      <c r="A94" s="1054" t="s">
        <v>270</v>
      </c>
      <c r="B94" s="1059" t="s">
        <v>202</v>
      </c>
      <c r="C94" s="1187"/>
      <c r="D94" s="1188"/>
      <c r="E94" s="1188"/>
      <c r="F94" s="1188"/>
      <c r="G94" s="1188"/>
      <c r="H94" s="1188"/>
      <c r="I94" s="1188"/>
      <c r="J94" s="1188"/>
      <c r="K94" s="1188"/>
      <c r="L94" s="1188"/>
      <c r="M94" s="1188"/>
      <c r="N94" s="1188"/>
      <c r="O94" s="1188"/>
      <c r="P94" s="1188"/>
      <c r="Q94" s="1188"/>
      <c r="R94" s="1193"/>
      <c r="S94" s="1189"/>
      <c r="T94" s="1189"/>
      <c r="U94" s="1189"/>
      <c r="V94" s="1189"/>
    </row>
    <row r="95" spans="1:22" outlineLevel="1" x14ac:dyDescent="0.25">
      <c r="A95" s="1058"/>
      <c r="B95" s="1057" t="s">
        <v>203</v>
      </c>
      <c r="C95" s="1190"/>
      <c r="D95" s="1190"/>
      <c r="E95" s="1190"/>
      <c r="F95" s="1190"/>
      <c r="G95" s="1190"/>
      <c r="H95" s="1190"/>
      <c r="I95" s="1190"/>
      <c r="J95" s="1190"/>
      <c r="K95" s="1190"/>
      <c r="L95" s="1190"/>
      <c r="M95" s="1190"/>
      <c r="N95" s="1190"/>
      <c r="O95" s="1190"/>
      <c r="P95" s="1190"/>
      <c r="Q95" s="1190"/>
      <c r="R95" s="1190"/>
      <c r="S95" s="1190"/>
      <c r="T95" s="1190"/>
      <c r="U95" s="1190"/>
      <c r="V95" s="1190"/>
    </row>
    <row r="96" spans="1:22" outlineLevel="1" x14ac:dyDescent="0.25">
      <c r="A96" s="1054" t="s">
        <v>271</v>
      </c>
      <c r="B96" s="1055" t="s">
        <v>205</v>
      </c>
      <c r="C96" s="1150"/>
      <c r="D96" s="1151"/>
      <c r="E96" s="1151"/>
      <c r="F96" s="1151"/>
      <c r="G96" s="1151"/>
      <c r="H96" s="1151"/>
      <c r="I96" s="1151"/>
      <c r="J96" s="1151"/>
      <c r="K96" s="1151"/>
      <c r="L96" s="1151"/>
      <c r="M96" s="1151"/>
      <c r="N96" s="1151"/>
      <c r="O96" s="1151"/>
      <c r="P96" s="1151"/>
      <c r="Q96" s="1151"/>
      <c r="R96" s="1152"/>
      <c r="S96" s="1191"/>
      <c r="T96" s="1191"/>
      <c r="U96" s="1191"/>
      <c r="V96" s="1191"/>
    </row>
    <row r="97" spans="1:22" outlineLevel="1" x14ac:dyDescent="0.25">
      <c r="A97" s="1054" t="s">
        <v>272</v>
      </c>
      <c r="B97" s="1055" t="s">
        <v>207</v>
      </c>
      <c r="C97" s="1010"/>
      <c r="D97" s="113"/>
      <c r="E97" s="113"/>
      <c r="F97" s="113"/>
      <c r="G97" s="113"/>
      <c r="H97" s="113"/>
      <c r="I97" s="113"/>
      <c r="J97" s="113"/>
      <c r="K97" s="113"/>
      <c r="L97" s="113"/>
      <c r="M97" s="113"/>
      <c r="N97" s="113"/>
      <c r="O97" s="113"/>
      <c r="P97" s="113"/>
      <c r="Q97" s="113"/>
      <c r="R97" s="1109"/>
      <c r="S97" s="1011"/>
      <c r="T97" s="1011"/>
      <c r="U97" s="1011"/>
      <c r="V97" s="1011"/>
    </row>
    <row r="98" spans="1:22" outlineLevel="1" x14ac:dyDescent="0.25">
      <c r="A98" s="1054" t="s">
        <v>273</v>
      </c>
      <c r="B98" s="1055" t="s">
        <v>209</v>
      </c>
      <c r="C98" s="1110"/>
      <c r="D98" s="1106"/>
      <c r="E98" s="1106"/>
      <c r="F98" s="1106"/>
      <c r="G98" s="1106"/>
      <c r="H98" s="1106"/>
      <c r="I98" s="1106"/>
      <c r="J98" s="1106"/>
      <c r="K98" s="1106"/>
      <c r="L98" s="1106"/>
      <c r="M98" s="1106"/>
      <c r="N98" s="1106"/>
      <c r="O98" s="1106"/>
      <c r="P98" s="1106"/>
      <c r="Q98" s="1106"/>
      <c r="R98" s="1112"/>
      <c r="S98" s="1111"/>
      <c r="T98" s="1111"/>
      <c r="U98" s="1111"/>
      <c r="V98" s="1111"/>
    </row>
    <row r="99" spans="1:22" outlineLevel="1" x14ac:dyDescent="0.25">
      <c r="A99" s="1058"/>
      <c r="B99" s="1057" t="s">
        <v>210</v>
      </c>
      <c r="C99" s="1186"/>
      <c r="D99" s="1186"/>
      <c r="E99" s="1186"/>
      <c r="F99" s="1186"/>
      <c r="G99" s="1186"/>
      <c r="H99" s="1186"/>
      <c r="I99" s="1186"/>
      <c r="J99" s="1186"/>
      <c r="K99" s="1186"/>
      <c r="L99" s="1186"/>
      <c r="M99" s="1186"/>
      <c r="N99" s="1186"/>
      <c r="O99" s="1186"/>
      <c r="P99" s="1186"/>
      <c r="Q99" s="1186"/>
      <c r="R99" s="1186"/>
      <c r="S99" s="1186"/>
      <c r="T99" s="1186"/>
      <c r="U99" s="1186"/>
      <c r="V99" s="1186"/>
    </row>
    <row r="100" spans="1:22" outlineLevel="1" x14ac:dyDescent="0.25">
      <c r="A100" s="1054" t="s">
        <v>274</v>
      </c>
      <c r="B100" s="1055" t="s">
        <v>205</v>
      </c>
      <c r="C100" s="1150"/>
      <c r="D100" s="1151"/>
      <c r="E100" s="1151"/>
      <c r="F100" s="1151"/>
      <c r="G100" s="1151"/>
      <c r="H100" s="1151"/>
      <c r="I100" s="1151"/>
      <c r="J100" s="1151"/>
      <c r="K100" s="1151"/>
      <c r="L100" s="1151"/>
      <c r="M100" s="1151"/>
      <c r="N100" s="1151"/>
      <c r="O100" s="1151"/>
      <c r="P100" s="1151"/>
      <c r="Q100" s="1151"/>
      <c r="R100" s="1152"/>
      <c r="S100" s="1191"/>
      <c r="T100" s="1191"/>
      <c r="U100" s="1191"/>
      <c r="V100" s="1191"/>
    </row>
    <row r="101" spans="1:22" outlineLevel="1" x14ac:dyDescent="0.25">
      <c r="A101" s="1054" t="s">
        <v>275</v>
      </c>
      <c r="B101" s="1055" t="s">
        <v>207</v>
      </c>
      <c r="C101" s="1010"/>
      <c r="D101" s="113"/>
      <c r="E101" s="113"/>
      <c r="F101" s="113"/>
      <c r="G101" s="113"/>
      <c r="H101" s="113"/>
      <c r="I101" s="113"/>
      <c r="J101" s="113"/>
      <c r="K101" s="113"/>
      <c r="L101" s="113"/>
      <c r="M101" s="113"/>
      <c r="N101" s="113"/>
      <c r="O101" s="113"/>
      <c r="P101" s="113"/>
      <c r="Q101" s="113"/>
      <c r="R101" s="1109"/>
      <c r="S101" s="1011"/>
      <c r="T101" s="1011"/>
      <c r="U101" s="1011"/>
      <c r="V101" s="1011"/>
    </row>
    <row r="102" spans="1:22" outlineLevel="1" x14ac:dyDescent="0.25">
      <c r="A102" s="1054" t="s">
        <v>276</v>
      </c>
      <c r="B102" s="1055" t="s">
        <v>209</v>
      </c>
      <c r="C102" s="1110"/>
      <c r="D102" s="1106"/>
      <c r="E102" s="1106"/>
      <c r="F102" s="1106"/>
      <c r="G102" s="1106"/>
      <c r="H102" s="1106"/>
      <c r="I102" s="1106"/>
      <c r="J102" s="1106"/>
      <c r="K102" s="1106"/>
      <c r="L102" s="1106"/>
      <c r="M102" s="1106"/>
      <c r="N102" s="1106"/>
      <c r="O102" s="1106"/>
      <c r="P102" s="1106"/>
      <c r="Q102" s="1106"/>
      <c r="R102" s="1112"/>
      <c r="S102" s="1111"/>
      <c r="T102" s="1111"/>
      <c r="U102" s="1111"/>
      <c r="V102" s="1111"/>
    </row>
    <row r="103" spans="1:22" outlineLevel="1" x14ac:dyDescent="0.25">
      <c r="A103" s="1058"/>
      <c r="B103" s="1057" t="s">
        <v>214</v>
      </c>
      <c r="C103" s="1056"/>
      <c r="D103" s="1056"/>
      <c r="E103" s="1056"/>
      <c r="F103" s="1056"/>
      <c r="G103" s="1056"/>
      <c r="H103" s="1056"/>
      <c r="I103" s="1056"/>
      <c r="J103" s="1056"/>
      <c r="K103" s="1056"/>
      <c r="L103" s="1056"/>
      <c r="M103" s="1056"/>
      <c r="N103" s="1056"/>
      <c r="O103" s="1056"/>
      <c r="P103" s="1056"/>
      <c r="Q103" s="1056"/>
      <c r="R103" s="1056"/>
      <c r="S103" s="1056"/>
      <c r="T103" s="1056"/>
      <c r="U103" s="1056"/>
      <c r="V103" s="1056"/>
    </row>
    <row r="104" spans="1:22" outlineLevel="1" x14ac:dyDescent="0.25">
      <c r="A104" s="1054" t="s">
        <v>277</v>
      </c>
      <c r="B104" s="1055" t="s">
        <v>205</v>
      </c>
      <c r="C104" s="1150"/>
      <c r="D104" s="1151"/>
      <c r="E104" s="1151"/>
      <c r="F104" s="1151"/>
      <c r="G104" s="1151"/>
      <c r="H104" s="1151"/>
      <c r="I104" s="1151"/>
      <c r="J104" s="1151"/>
      <c r="K104" s="1151"/>
      <c r="L104" s="1151"/>
      <c r="M104" s="1151"/>
      <c r="N104" s="1151"/>
      <c r="O104" s="1151"/>
      <c r="P104" s="1151"/>
      <c r="Q104" s="1151"/>
      <c r="R104" s="1152"/>
      <c r="S104" s="1191"/>
      <c r="T104" s="1191"/>
      <c r="U104" s="1191"/>
      <c r="V104" s="1191"/>
    </row>
    <row r="105" spans="1:22" outlineLevel="1" x14ac:dyDescent="0.25">
      <c r="A105" s="1054" t="s">
        <v>278</v>
      </c>
      <c r="B105" s="1055" t="s">
        <v>207</v>
      </c>
      <c r="C105" s="1010"/>
      <c r="D105" s="113"/>
      <c r="E105" s="113"/>
      <c r="F105" s="113"/>
      <c r="G105" s="113"/>
      <c r="H105" s="113"/>
      <c r="I105" s="113"/>
      <c r="J105" s="113"/>
      <c r="K105" s="113"/>
      <c r="L105" s="113"/>
      <c r="M105" s="113"/>
      <c r="N105" s="113"/>
      <c r="O105" s="113"/>
      <c r="P105" s="113"/>
      <c r="Q105" s="113"/>
      <c r="R105" s="1109"/>
      <c r="S105" s="1011"/>
      <c r="T105" s="1011"/>
      <c r="U105" s="1011"/>
      <c r="V105" s="1011"/>
    </row>
    <row r="106" spans="1:22" outlineLevel="1" x14ac:dyDescent="0.25">
      <c r="A106" s="1054" t="s">
        <v>279</v>
      </c>
      <c r="B106" s="1055" t="s">
        <v>209</v>
      </c>
      <c r="C106" s="1110"/>
      <c r="D106" s="1106"/>
      <c r="E106" s="1106"/>
      <c r="F106" s="1106"/>
      <c r="G106" s="1106"/>
      <c r="H106" s="1106"/>
      <c r="I106" s="1106"/>
      <c r="J106" s="1106"/>
      <c r="K106" s="1106"/>
      <c r="L106" s="1106"/>
      <c r="M106" s="1106"/>
      <c r="N106" s="1106"/>
      <c r="O106" s="1106"/>
      <c r="P106" s="1106"/>
      <c r="Q106" s="1106"/>
      <c r="R106" s="1112"/>
      <c r="S106" s="1111"/>
      <c r="T106" s="1111"/>
      <c r="U106" s="1111"/>
      <c r="V106" s="1111"/>
    </row>
    <row r="107" spans="1:22" outlineLevel="1" x14ac:dyDescent="0.25">
      <c r="A107" s="1058"/>
      <c r="B107" s="1057" t="s">
        <v>218</v>
      </c>
      <c r="C107" s="1192"/>
      <c r="D107" s="1192"/>
      <c r="E107" s="1192"/>
      <c r="F107" s="1192"/>
      <c r="G107" s="1192"/>
      <c r="H107" s="1192"/>
      <c r="I107" s="1192"/>
      <c r="J107" s="1192"/>
      <c r="K107" s="1192"/>
      <c r="L107" s="1192"/>
      <c r="M107" s="1192"/>
      <c r="N107" s="1192"/>
      <c r="O107" s="1192"/>
      <c r="P107" s="1192"/>
      <c r="Q107" s="1192"/>
      <c r="R107" s="1192"/>
      <c r="S107" s="1192"/>
      <c r="T107" s="1192"/>
      <c r="U107" s="1192"/>
      <c r="V107" s="1192"/>
    </row>
    <row r="108" spans="1:22" outlineLevel="1" x14ac:dyDescent="0.25">
      <c r="A108" s="1054" t="s">
        <v>280</v>
      </c>
      <c r="B108" s="1055" t="s">
        <v>205</v>
      </c>
      <c r="C108" s="1150"/>
      <c r="D108" s="1151"/>
      <c r="E108" s="1151"/>
      <c r="F108" s="1151"/>
      <c r="G108" s="1151"/>
      <c r="H108" s="1151"/>
      <c r="I108" s="1151"/>
      <c r="J108" s="1151"/>
      <c r="K108" s="1151"/>
      <c r="L108" s="1151"/>
      <c r="M108" s="1151"/>
      <c r="N108" s="1151"/>
      <c r="O108" s="1151"/>
      <c r="P108" s="1151"/>
      <c r="Q108" s="1151"/>
      <c r="R108" s="1152"/>
      <c r="S108" s="1191"/>
      <c r="T108" s="1191"/>
      <c r="U108" s="1191"/>
      <c r="V108" s="1191"/>
    </row>
    <row r="109" spans="1:22" outlineLevel="1" x14ac:dyDescent="0.25">
      <c r="A109" s="1054" t="s">
        <v>281</v>
      </c>
      <c r="B109" s="1055" t="s">
        <v>207</v>
      </c>
      <c r="C109" s="1010"/>
      <c r="D109" s="113"/>
      <c r="E109" s="113"/>
      <c r="F109" s="113"/>
      <c r="G109" s="113"/>
      <c r="H109" s="113"/>
      <c r="I109" s="113"/>
      <c r="J109" s="113"/>
      <c r="K109" s="113"/>
      <c r="L109" s="113"/>
      <c r="M109" s="113"/>
      <c r="N109" s="113"/>
      <c r="O109" s="113"/>
      <c r="P109" s="113"/>
      <c r="Q109" s="113"/>
      <c r="R109" s="1109"/>
      <c r="S109" s="1011"/>
      <c r="T109" s="1011"/>
      <c r="U109" s="1011"/>
      <c r="V109" s="1011"/>
    </row>
    <row r="110" spans="1:22" outlineLevel="1" x14ac:dyDescent="0.25">
      <c r="A110" s="1054" t="s">
        <v>282</v>
      </c>
      <c r="B110" s="1055" t="s">
        <v>209</v>
      </c>
      <c r="C110" s="1010"/>
      <c r="D110" s="113"/>
      <c r="E110" s="113"/>
      <c r="F110" s="113"/>
      <c r="G110" s="113"/>
      <c r="H110" s="113"/>
      <c r="I110" s="113"/>
      <c r="J110" s="113"/>
      <c r="K110" s="113"/>
      <c r="L110" s="113"/>
      <c r="M110" s="113"/>
      <c r="N110" s="113"/>
      <c r="O110" s="113"/>
      <c r="P110" s="113"/>
      <c r="Q110" s="113"/>
      <c r="R110" s="1109"/>
      <c r="S110" s="1011"/>
      <c r="T110" s="1011"/>
      <c r="U110" s="1011"/>
      <c r="V110" s="1011"/>
    </row>
    <row r="111" spans="1:22" ht="22.5" customHeight="1" outlineLevel="1" thickBot="1" x14ac:dyDescent="0.3">
      <c r="A111" s="1054" t="s">
        <v>283</v>
      </c>
      <c r="B111" s="1053" t="s">
        <v>223</v>
      </c>
      <c r="C111" s="1110"/>
      <c r="D111" s="1106"/>
      <c r="E111" s="1106"/>
      <c r="F111" s="1106"/>
      <c r="G111" s="1106"/>
      <c r="H111" s="1106"/>
      <c r="I111" s="1106"/>
      <c r="J111" s="1106"/>
      <c r="K111" s="1106"/>
      <c r="L111" s="1106"/>
      <c r="M111" s="1106"/>
      <c r="N111" s="1106"/>
      <c r="O111" s="1106"/>
      <c r="P111" s="1106"/>
      <c r="Q111" s="1106"/>
      <c r="R111" s="1112"/>
      <c r="S111" s="1111"/>
      <c r="T111" s="1111"/>
      <c r="U111" s="1111"/>
      <c r="V111" s="1111"/>
    </row>
    <row r="112" spans="1:22" x14ac:dyDescent="0.25">
      <c r="A112" s="1054" t="s">
        <v>284</v>
      </c>
      <c r="B112" s="1061" t="s">
        <v>199</v>
      </c>
    </row>
    <row r="113" spans="1:22" outlineLevel="1" x14ac:dyDescent="0.25">
      <c r="A113" s="1054"/>
      <c r="B113" s="1060" t="s">
        <v>200</v>
      </c>
    </row>
    <row r="114" spans="1:22" outlineLevel="1" x14ac:dyDescent="0.25">
      <c r="A114" s="1054" t="s">
        <v>285</v>
      </c>
      <c r="B114" s="1059" t="s">
        <v>202</v>
      </c>
      <c r="C114" s="1187"/>
      <c r="D114" s="1188"/>
      <c r="E114" s="1188"/>
      <c r="F114" s="1188"/>
      <c r="G114" s="1188"/>
      <c r="H114" s="1188"/>
      <c r="I114" s="1188"/>
      <c r="J114" s="1188"/>
      <c r="K114" s="1188"/>
      <c r="L114" s="1188"/>
      <c r="M114" s="1188"/>
      <c r="N114" s="1188"/>
      <c r="O114" s="1188"/>
      <c r="P114" s="1188"/>
      <c r="Q114" s="1188"/>
      <c r="R114" s="1193"/>
      <c r="S114" s="1189"/>
      <c r="T114" s="1189"/>
      <c r="U114" s="1189"/>
      <c r="V114" s="1189"/>
    </row>
    <row r="115" spans="1:22" outlineLevel="1" x14ac:dyDescent="0.25">
      <c r="A115" s="1058"/>
      <c r="B115" s="1057" t="s">
        <v>203</v>
      </c>
      <c r="C115" s="1190"/>
      <c r="D115" s="1190"/>
      <c r="E115" s="1190"/>
      <c r="F115" s="1190"/>
      <c r="G115" s="1190"/>
      <c r="H115" s="1190"/>
      <c r="I115" s="1190"/>
      <c r="J115" s="1190"/>
      <c r="K115" s="1190"/>
      <c r="L115" s="1190"/>
      <c r="M115" s="1190"/>
      <c r="N115" s="1190"/>
      <c r="O115" s="1190"/>
      <c r="P115" s="1190"/>
      <c r="Q115" s="1190"/>
      <c r="R115" s="1190"/>
      <c r="S115" s="1190"/>
      <c r="T115" s="1190"/>
      <c r="U115" s="1190"/>
      <c r="V115" s="1190"/>
    </row>
    <row r="116" spans="1:22" outlineLevel="1" x14ac:dyDescent="0.25">
      <c r="A116" s="1054" t="s">
        <v>286</v>
      </c>
      <c r="B116" s="1055" t="s">
        <v>205</v>
      </c>
      <c r="C116" s="1150"/>
      <c r="D116" s="1151"/>
      <c r="E116" s="1151"/>
      <c r="F116" s="1151"/>
      <c r="G116" s="1151"/>
      <c r="H116" s="1151"/>
      <c r="I116" s="1151"/>
      <c r="J116" s="1151"/>
      <c r="K116" s="1151"/>
      <c r="L116" s="1151"/>
      <c r="M116" s="1151"/>
      <c r="N116" s="1151"/>
      <c r="O116" s="1151"/>
      <c r="P116" s="1151"/>
      <c r="Q116" s="1151"/>
      <c r="R116" s="1152"/>
      <c r="S116" s="1191"/>
      <c r="T116" s="1191"/>
      <c r="U116" s="1191"/>
      <c r="V116" s="1191"/>
    </row>
    <row r="117" spans="1:22" outlineLevel="1" x14ac:dyDescent="0.25">
      <c r="A117" s="1054" t="s">
        <v>287</v>
      </c>
      <c r="B117" s="1055" t="s">
        <v>207</v>
      </c>
      <c r="C117" s="1010"/>
      <c r="D117" s="113"/>
      <c r="E117" s="113"/>
      <c r="F117" s="113"/>
      <c r="G117" s="113"/>
      <c r="H117" s="113"/>
      <c r="I117" s="113"/>
      <c r="J117" s="113"/>
      <c r="K117" s="113"/>
      <c r="L117" s="113"/>
      <c r="M117" s="113"/>
      <c r="N117" s="113"/>
      <c r="O117" s="113"/>
      <c r="P117" s="113"/>
      <c r="Q117" s="113"/>
      <c r="R117" s="1109"/>
      <c r="S117" s="1011"/>
      <c r="T117" s="1011"/>
      <c r="U117" s="1011"/>
      <c r="V117" s="1011"/>
    </row>
    <row r="118" spans="1:22" outlineLevel="1" x14ac:dyDescent="0.25">
      <c r="A118" s="1054" t="s">
        <v>288</v>
      </c>
      <c r="B118" s="1055" t="s">
        <v>209</v>
      </c>
      <c r="C118" s="1110"/>
      <c r="D118" s="1106"/>
      <c r="E118" s="1106"/>
      <c r="F118" s="1106"/>
      <c r="G118" s="1106"/>
      <c r="H118" s="1106"/>
      <c r="I118" s="1106"/>
      <c r="J118" s="1106"/>
      <c r="K118" s="1106"/>
      <c r="L118" s="1106"/>
      <c r="M118" s="1106"/>
      <c r="N118" s="1106"/>
      <c r="O118" s="1106"/>
      <c r="P118" s="1106"/>
      <c r="Q118" s="1106"/>
      <c r="R118" s="1112"/>
      <c r="S118" s="1111"/>
      <c r="T118" s="1111"/>
      <c r="U118" s="1111"/>
      <c r="V118" s="1111"/>
    </row>
    <row r="119" spans="1:22" outlineLevel="1" x14ac:dyDescent="0.25">
      <c r="A119" s="1058"/>
      <c r="B119" s="1057" t="s">
        <v>210</v>
      </c>
      <c r="C119" s="1186"/>
      <c r="D119" s="1186"/>
      <c r="E119" s="1186"/>
      <c r="F119" s="1186"/>
      <c r="G119" s="1186"/>
      <c r="H119" s="1186"/>
      <c r="I119" s="1186"/>
      <c r="J119" s="1186"/>
      <c r="K119" s="1186"/>
      <c r="L119" s="1186"/>
      <c r="M119" s="1186"/>
      <c r="N119" s="1186"/>
      <c r="O119" s="1186"/>
      <c r="P119" s="1186"/>
      <c r="Q119" s="1186"/>
      <c r="R119" s="1186"/>
      <c r="S119" s="1186"/>
      <c r="T119" s="1186"/>
      <c r="U119" s="1186"/>
      <c r="V119" s="1186"/>
    </row>
    <row r="120" spans="1:22" outlineLevel="1" x14ac:dyDescent="0.25">
      <c r="A120" s="1054" t="s">
        <v>289</v>
      </c>
      <c r="B120" s="1055" t="s">
        <v>205</v>
      </c>
      <c r="C120" s="1150"/>
      <c r="D120" s="1151"/>
      <c r="E120" s="1151"/>
      <c r="F120" s="1151"/>
      <c r="G120" s="1151"/>
      <c r="H120" s="1151"/>
      <c r="I120" s="1151"/>
      <c r="J120" s="1151"/>
      <c r="K120" s="1151"/>
      <c r="L120" s="1151"/>
      <c r="M120" s="1151"/>
      <c r="N120" s="1151"/>
      <c r="O120" s="1151"/>
      <c r="P120" s="1151"/>
      <c r="Q120" s="1151"/>
      <c r="R120" s="1152"/>
      <c r="S120" s="1191"/>
      <c r="T120" s="1191"/>
      <c r="U120" s="1191"/>
      <c r="V120" s="1191"/>
    </row>
    <row r="121" spans="1:22" outlineLevel="1" x14ac:dyDescent="0.25">
      <c r="A121" s="1054" t="s">
        <v>290</v>
      </c>
      <c r="B121" s="1055" t="s">
        <v>207</v>
      </c>
      <c r="C121" s="1010"/>
      <c r="D121" s="113"/>
      <c r="E121" s="113"/>
      <c r="F121" s="113"/>
      <c r="G121" s="113"/>
      <c r="H121" s="113"/>
      <c r="I121" s="113"/>
      <c r="J121" s="113"/>
      <c r="K121" s="113"/>
      <c r="L121" s="113"/>
      <c r="M121" s="113"/>
      <c r="N121" s="113"/>
      <c r="O121" s="113"/>
      <c r="P121" s="113"/>
      <c r="Q121" s="113"/>
      <c r="R121" s="1109"/>
      <c r="S121" s="1011"/>
      <c r="T121" s="1011"/>
      <c r="U121" s="1011"/>
      <c r="V121" s="1011"/>
    </row>
    <row r="122" spans="1:22" outlineLevel="1" x14ac:dyDescent="0.25">
      <c r="A122" s="1054" t="s">
        <v>291</v>
      </c>
      <c r="B122" s="1055" t="s">
        <v>209</v>
      </c>
      <c r="C122" s="1110"/>
      <c r="D122" s="1106"/>
      <c r="E122" s="1106"/>
      <c r="F122" s="1106"/>
      <c r="G122" s="1106"/>
      <c r="H122" s="1106"/>
      <c r="I122" s="1106"/>
      <c r="J122" s="1106"/>
      <c r="K122" s="1106"/>
      <c r="L122" s="1106"/>
      <c r="M122" s="1106"/>
      <c r="N122" s="1106"/>
      <c r="O122" s="1106"/>
      <c r="P122" s="1106"/>
      <c r="Q122" s="1106"/>
      <c r="R122" s="1112"/>
      <c r="S122" s="1111"/>
      <c r="T122" s="1111"/>
      <c r="U122" s="1111"/>
      <c r="V122" s="1111"/>
    </row>
    <row r="123" spans="1:22" outlineLevel="1" x14ac:dyDescent="0.25">
      <c r="A123" s="1058"/>
      <c r="B123" s="1057" t="s">
        <v>214</v>
      </c>
      <c r="C123" s="1056"/>
      <c r="D123" s="1056"/>
      <c r="E123" s="1056"/>
      <c r="F123" s="1056"/>
      <c r="G123" s="1056"/>
      <c r="H123" s="1056"/>
      <c r="I123" s="1056"/>
      <c r="J123" s="1056"/>
      <c r="K123" s="1056"/>
      <c r="L123" s="1056"/>
      <c r="M123" s="1056"/>
      <c r="N123" s="1056"/>
      <c r="O123" s="1056"/>
      <c r="P123" s="1056"/>
      <c r="Q123" s="1056"/>
      <c r="R123" s="1056"/>
      <c r="S123" s="1056"/>
      <c r="T123" s="1056"/>
      <c r="U123" s="1056"/>
      <c r="V123" s="1056"/>
    </row>
    <row r="124" spans="1:22" outlineLevel="1" x14ac:dyDescent="0.25">
      <c r="A124" s="1054" t="s">
        <v>292</v>
      </c>
      <c r="B124" s="1055" t="s">
        <v>205</v>
      </c>
      <c r="C124" s="1150"/>
      <c r="D124" s="1151"/>
      <c r="E124" s="1151"/>
      <c r="F124" s="1151"/>
      <c r="G124" s="1151"/>
      <c r="H124" s="1151"/>
      <c r="I124" s="1151"/>
      <c r="J124" s="1151"/>
      <c r="K124" s="1151"/>
      <c r="L124" s="1151"/>
      <c r="M124" s="1151"/>
      <c r="N124" s="1151"/>
      <c r="O124" s="1151"/>
      <c r="P124" s="1151"/>
      <c r="Q124" s="1151"/>
      <c r="R124" s="1152"/>
      <c r="S124" s="1191"/>
      <c r="T124" s="1191"/>
      <c r="U124" s="1191"/>
      <c r="V124" s="1191"/>
    </row>
    <row r="125" spans="1:22" outlineLevel="1" x14ac:dyDescent="0.25">
      <c r="A125" s="1054" t="s">
        <v>293</v>
      </c>
      <c r="B125" s="1055" t="s">
        <v>207</v>
      </c>
      <c r="C125" s="1010"/>
      <c r="D125" s="113"/>
      <c r="E125" s="113"/>
      <c r="F125" s="113"/>
      <c r="G125" s="113"/>
      <c r="H125" s="113"/>
      <c r="I125" s="113"/>
      <c r="J125" s="113"/>
      <c r="K125" s="113"/>
      <c r="L125" s="113"/>
      <c r="M125" s="113"/>
      <c r="N125" s="113"/>
      <c r="O125" s="113"/>
      <c r="P125" s="113"/>
      <c r="Q125" s="113"/>
      <c r="R125" s="1109"/>
      <c r="S125" s="1011"/>
      <c r="T125" s="1011"/>
      <c r="U125" s="1011"/>
      <c r="V125" s="1011"/>
    </row>
    <row r="126" spans="1:22" outlineLevel="1" x14ac:dyDescent="0.25">
      <c r="A126" s="1054" t="s">
        <v>294</v>
      </c>
      <c r="B126" s="1055" t="s">
        <v>209</v>
      </c>
      <c r="C126" s="1110"/>
      <c r="D126" s="1106"/>
      <c r="E126" s="1106"/>
      <c r="F126" s="1106"/>
      <c r="G126" s="1106"/>
      <c r="H126" s="1106"/>
      <c r="I126" s="1106"/>
      <c r="J126" s="1106"/>
      <c r="K126" s="1106"/>
      <c r="L126" s="1106"/>
      <c r="M126" s="1106"/>
      <c r="N126" s="1106"/>
      <c r="O126" s="1106"/>
      <c r="P126" s="1106"/>
      <c r="Q126" s="1106"/>
      <c r="R126" s="1112"/>
      <c r="S126" s="1111"/>
      <c r="T126" s="1111"/>
      <c r="U126" s="1111"/>
      <c r="V126" s="1111"/>
    </row>
    <row r="127" spans="1:22" outlineLevel="1" x14ac:dyDescent="0.25">
      <c r="A127" s="1058"/>
      <c r="B127" s="1057" t="s">
        <v>218</v>
      </c>
      <c r="C127" s="1192"/>
      <c r="D127" s="1192"/>
      <c r="E127" s="1192"/>
      <c r="F127" s="1192"/>
      <c r="G127" s="1192"/>
      <c r="H127" s="1192"/>
      <c r="I127" s="1192"/>
      <c r="J127" s="1192"/>
      <c r="K127" s="1192"/>
      <c r="L127" s="1192"/>
      <c r="M127" s="1192"/>
      <c r="N127" s="1192"/>
      <c r="O127" s="1192"/>
      <c r="P127" s="1192"/>
      <c r="Q127" s="1192"/>
      <c r="R127" s="1192"/>
      <c r="S127" s="1192"/>
      <c r="T127" s="1192"/>
      <c r="U127" s="1192"/>
      <c r="V127" s="1192"/>
    </row>
    <row r="128" spans="1:22" outlineLevel="1" x14ac:dyDescent="0.25">
      <c r="A128" s="1054" t="s">
        <v>295</v>
      </c>
      <c r="B128" s="1055" t="s">
        <v>205</v>
      </c>
      <c r="C128" s="1150"/>
      <c r="D128" s="1151"/>
      <c r="E128" s="1151"/>
      <c r="F128" s="1151"/>
      <c r="G128" s="1151"/>
      <c r="H128" s="1151"/>
      <c r="I128" s="1151"/>
      <c r="J128" s="1151"/>
      <c r="K128" s="1151"/>
      <c r="L128" s="1151"/>
      <c r="M128" s="1151"/>
      <c r="N128" s="1151"/>
      <c r="O128" s="1151"/>
      <c r="P128" s="1151"/>
      <c r="Q128" s="1151"/>
      <c r="R128" s="1152"/>
      <c r="S128" s="1191"/>
      <c r="T128" s="1191"/>
      <c r="U128" s="1191"/>
      <c r="V128" s="1191"/>
    </row>
    <row r="129" spans="1:22" outlineLevel="1" x14ac:dyDescent="0.25">
      <c r="A129" s="1054" t="s">
        <v>296</v>
      </c>
      <c r="B129" s="1055" t="s">
        <v>207</v>
      </c>
      <c r="C129" s="1010"/>
      <c r="D129" s="113"/>
      <c r="E129" s="113"/>
      <c r="F129" s="113"/>
      <c r="G129" s="113"/>
      <c r="H129" s="113"/>
      <c r="I129" s="113"/>
      <c r="J129" s="113"/>
      <c r="K129" s="113"/>
      <c r="L129" s="113"/>
      <c r="M129" s="113"/>
      <c r="N129" s="113"/>
      <c r="O129" s="113"/>
      <c r="P129" s="113"/>
      <c r="Q129" s="113"/>
      <c r="R129" s="1109"/>
      <c r="S129" s="1011"/>
      <c r="T129" s="1011"/>
      <c r="U129" s="1011"/>
      <c r="V129" s="1011"/>
    </row>
    <row r="130" spans="1:22" outlineLevel="1" x14ac:dyDescent="0.25">
      <c r="A130" s="1054" t="s">
        <v>297</v>
      </c>
      <c r="B130" s="1055" t="s">
        <v>209</v>
      </c>
      <c r="C130" s="1010"/>
      <c r="D130" s="113"/>
      <c r="E130" s="113"/>
      <c r="F130" s="113"/>
      <c r="G130" s="113"/>
      <c r="H130" s="113"/>
      <c r="I130" s="113"/>
      <c r="J130" s="113"/>
      <c r="K130" s="113"/>
      <c r="L130" s="113"/>
      <c r="M130" s="113"/>
      <c r="N130" s="113"/>
      <c r="O130" s="113"/>
      <c r="P130" s="113"/>
      <c r="Q130" s="113"/>
      <c r="R130" s="1109"/>
      <c r="S130" s="1011"/>
      <c r="T130" s="1011"/>
      <c r="U130" s="1011"/>
      <c r="V130" s="1011"/>
    </row>
    <row r="131" spans="1:22" ht="22.5" customHeight="1" outlineLevel="1" thickBot="1" x14ac:dyDescent="0.3">
      <c r="A131" s="1054" t="s">
        <v>298</v>
      </c>
      <c r="B131" s="1053" t="s">
        <v>223</v>
      </c>
      <c r="C131" s="1110"/>
      <c r="D131" s="1106"/>
      <c r="E131" s="1106"/>
      <c r="F131" s="1106"/>
      <c r="G131" s="1106"/>
      <c r="H131" s="1106"/>
      <c r="I131" s="1106"/>
      <c r="J131" s="1106"/>
      <c r="K131" s="1106"/>
      <c r="L131" s="1106"/>
      <c r="M131" s="1106"/>
      <c r="N131" s="1106"/>
      <c r="O131" s="1106"/>
      <c r="P131" s="1106"/>
      <c r="Q131" s="1106"/>
      <c r="R131" s="1112"/>
      <c r="S131" s="1111"/>
      <c r="T131" s="1111"/>
      <c r="U131" s="1111"/>
      <c r="V131" s="1111"/>
    </row>
    <row r="132" spans="1:22" x14ac:dyDescent="0.25">
      <c r="A132" s="1054" t="s">
        <v>299</v>
      </c>
      <c r="B132" s="1061" t="s">
        <v>199</v>
      </c>
    </row>
    <row r="133" spans="1:22" outlineLevel="1" x14ac:dyDescent="0.25">
      <c r="A133" s="1054"/>
      <c r="B133" s="1060" t="s">
        <v>200</v>
      </c>
    </row>
    <row r="134" spans="1:22" outlineLevel="1" x14ac:dyDescent="0.25">
      <c r="A134" s="1054" t="s">
        <v>300</v>
      </c>
      <c r="B134" s="1059" t="s">
        <v>202</v>
      </c>
      <c r="C134" s="1187"/>
      <c r="D134" s="1188"/>
      <c r="E134" s="1188"/>
      <c r="F134" s="1188"/>
      <c r="G134" s="1188"/>
      <c r="H134" s="1188"/>
      <c r="I134" s="1188"/>
      <c r="J134" s="1188"/>
      <c r="K134" s="1188"/>
      <c r="L134" s="1188"/>
      <c r="M134" s="1188"/>
      <c r="N134" s="1188"/>
      <c r="O134" s="1188"/>
      <c r="P134" s="1188"/>
      <c r="Q134" s="1188"/>
      <c r="R134" s="1193"/>
      <c r="S134" s="1189"/>
      <c r="T134" s="1189"/>
      <c r="U134" s="1189"/>
      <c r="V134" s="1189"/>
    </row>
    <row r="135" spans="1:22" outlineLevel="1" x14ac:dyDescent="0.25">
      <c r="A135" s="1058"/>
      <c r="B135" s="1057" t="s">
        <v>203</v>
      </c>
      <c r="C135" s="1190"/>
      <c r="D135" s="1190"/>
      <c r="E135" s="1190"/>
      <c r="F135" s="1190"/>
      <c r="G135" s="1190"/>
      <c r="H135" s="1190"/>
      <c r="I135" s="1190"/>
      <c r="J135" s="1190"/>
      <c r="K135" s="1190"/>
      <c r="L135" s="1190"/>
      <c r="M135" s="1190"/>
      <c r="N135" s="1190"/>
      <c r="O135" s="1190"/>
      <c r="P135" s="1190"/>
      <c r="Q135" s="1190"/>
      <c r="R135" s="1190"/>
      <c r="S135" s="1190"/>
      <c r="T135" s="1190"/>
      <c r="U135" s="1190"/>
      <c r="V135" s="1190"/>
    </row>
    <row r="136" spans="1:22" outlineLevel="1" x14ac:dyDescent="0.25">
      <c r="A136" s="1054" t="s">
        <v>301</v>
      </c>
      <c r="B136" s="1055" t="s">
        <v>205</v>
      </c>
      <c r="C136" s="1150"/>
      <c r="D136" s="1151"/>
      <c r="E136" s="1151"/>
      <c r="F136" s="1151"/>
      <c r="G136" s="1151"/>
      <c r="H136" s="1151"/>
      <c r="I136" s="1151"/>
      <c r="J136" s="1151"/>
      <c r="K136" s="1151"/>
      <c r="L136" s="1151"/>
      <c r="M136" s="1151"/>
      <c r="N136" s="1151"/>
      <c r="O136" s="1151"/>
      <c r="P136" s="1151"/>
      <c r="Q136" s="1151"/>
      <c r="R136" s="1152"/>
      <c r="S136" s="1191"/>
      <c r="T136" s="1191"/>
      <c r="U136" s="1191"/>
      <c r="V136" s="1191"/>
    </row>
    <row r="137" spans="1:22" outlineLevel="1" x14ac:dyDescent="0.25">
      <c r="A137" s="1054" t="s">
        <v>302</v>
      </c>
      <c r="B137" s="1055" t="s">
        <v>207</v>
      </c>
      <c r="C137" s="1010"/>
      <c r="D137" s="113"/>
      <c r="E137" s="113"/>
      <c r="F137" s="113"/>
      <c r="G137" s="113"/>
      <c r="H137" s="113"/>
      <c r="I137" s="113"/>
      <c r="J137" s="113"/>
      <c r="K137" s="113"/>
      <c r="L137" s="113"/>
      <c r="M137" s="113"/>
      <c r="N137" s="113"/>
      <c r="O137" s="113"/>
      <c r="P137" s="113"/>
      <c r="Q137" s="113"/>
      <c r="R137" s="1109"/>
      <c r="S137" s="1011"/>
      <c r="T137" s="1011"/>
      <c r="U137" s="1011"/>
      <c r="V137" s="1011"/>
    </row>
    <row r="138" spans="1:22" outlineLevel="1" x14ac:dyDescent="0.25">
      <c r="A138" s="1054" t="s">
        <v>303</v>
      </c>
      <c r="B138" s="1055" t="s">
        <v>209</v>
      </c>
      <c r="C138" s="1110"/>
      <c r="D138" s="1106"/>
      <c r="E138" s="1106"/>
      <c r="F138" s="1106"/>
      <c r="G138" s="1106"/>
      <c r="H138" s="1106"/>
      <c r="I138" s="1106"/>
      <c r="J138" s="1106"/>
      <c r="K138" s="1106"/>
      <c r="L138" s="1106"/>
      <c r="M138" s="1106"/>
      <c r="N138" s="1106"/>
      <c r="O138" s="1106"/>
      <c r="P138" s="1106"/>
      <c r="Q138" s="1106"/>
      <c r="R138" s="1112"/>
      <c r="S138" s="1111"/>
      <c r="T138" s="1111"/>
      <c r="U138" s="1111"/>
      <c r="V138" s="1111"/>
    </row>
    <row r="139" spans="1:22" outlineLevel="1" x14ac:dyDescent="0.25">
      <c r="A139" s="1058"/>
      <c r="B139" s="1057" t="s">
        <v>210</v>
      </c>
      <c r="C139" s="1186"/>
      <c r="D139" s="1186"/>
      <c r="E139" s="1186"/>
      <c r="F139" s="1186"/>
      <c r="G139" s="1186"/>
      <c r="H139" s="1186"/>
      <c r="I139" s="1186"/>
      <c r="J139" s="1186"/>
      <c r="K139" s="1186"/>
      <c r="L139" s="1186"/>
      <c r="M139" s="1186"/>
      <c r="N139" s="1186"/>
      <c r="O139" s="1186"/>
      <c r="P139" s="1186"/>
      <c r="Q139" s="1186"/>
      <c r="R139" s="1186"/>
      <c r="S139" s="1186"/>
      <c r="T139" s="1186"/>
      <c r="U139" s="1186"/>
      <c r="V139" s="1186"/>
    </row>
    <row r="140" spans="1:22" outlineLevel="1" x14ac:dyDescent="0.25">
      <c r="A140" s="1054" t="s">
        <v>304</v>
      </c>
      <c r="B140" s="1055" t="s">
        <v>205</v>
      </c>
      <c r="C140" s="1150"/>
      <c r="D140" s="1151"/>
      <c r="E140" s="1151"/>
      <c r="F140" s="1151"/>
      <c r="G140" s="1151"/>
      <c r="H140" s="1151"/>
      <c r="I140" s="1151"/>
      <c r="J140" s="1151"/>
      <c r="K140" s="1151"/>
      <c r="L140" s="1151"/>
      <c r="M140" s="1151"/>
      <c r="N140" s="1151"/>
      <c r="O140" s="1151"/>
      <c r="P140" s="1151"/>
      <c r="Q140" s="1151"/>
      <c r="R140" s="1152"/>
      <c r="S140" s="1191"/>
      <c r="T140" s="1191"/>
      <c r="U140" s="1191"/>
      <c r="V140" s="1191"/>
    </row>
    <row r="141" spans="1:22" outlineLevel="1" x14ac:dyDescent="0.25">
      <c r="A141" s="1054" t="s">
        <v>305</v>
      </c>
      <c r="B141" s="1055" t="s">
        <v>207</v>
      </c>
      <c r="C141" s="1010"/>
      <c r="D141" s="113"/>
      <c r="E141" s="113"/>
      <c r="F141" s="113"/>
      <c r="G141" s="113"/>
      <c r="H141" s="113"/>
      <c r="I141" s="113"/>
      <c r="J141" s="113"/>
      <c r="K141" s="113"/>
      <c r="L141" s="113"/>
      <c r="M141" s="113"/>
      <c r="N141" s="113"/>
      <c r="O141" s="113"/>
      <c r="P141" s="113"/>
      <c r="Q141" s="113"/>
      <c r="R141" s="1109"/>
      <c r="S141" s="1011"/>
      <c r="T141" s="1011"/>
      <c r="U141" s="1011"/>
      <c r="V141" s="1011"/>
    </row>
    <row r="142" spans="1:22" outlineLevel="1" x14ac:dyDescent="0.25">
      <c r="A142" s="1054" t="s">
        <v>306</v>
      </c>
      <c r="B142" s="1055" t="s">
        <v>209</v>
      </c>
      <c r="C142" s="1110"/>
      <c r="D142" s="1106"/>
      <c r="E142" s="1106"/>
      <c r="F142" s="1106"/>
      <c r="G142" s="1106"/>
      <c r="H142" s="1106"/>
      <c r="I142" s="1106"/>
      <c r="J142" s="1106"/>
      <c r="K142" s="1106"/>
      <c r="L142" s="1106"/>
      <c r="M142" s="1106"/>
      <c r="N142" s="1106"/>
      <c r="O142" s="1106"/>
      <c r="P142" s="1106"/>
      <c r="Q142" s="1106"/>
      <c r="R142" s="1112"/>
      <c r="S142" s="1111"/>
      <c r="T142" s="1111"/>
      <c r="U142" s="1111"/>
      <c r="V142" s="1111"/>
    </row>
    <row r="143" spans="1:22" outlineLevel="1" x14ac:dyDescent="0.25">
      <c r="A143" s="1058"/>
      <c r="B143" s="1057" t="s">
        <v>214</v>
      </c>
      <c r="C143" s="1056"/>
      <c r="D143" s="1056"/>
      <c r="E143" s="1056"/>
      <c r="F143" s="1056"/>
      <c r="G143" s="1056"/>
      <c r="H143" s="1056"/>
      <c r="I143" s="1056"/>
      <c r="J143" s="1056"/>
      <c r="K143" s="1056"/>
      <c r="L143" s="1056"/>
      <c r="M143" s="1056"/>
      <c r="N143" s="1056"/>
      <c r="O143" s="1056"/>
      <c r="P143" s="1056"/>
      <c r="Q143" s="1056"/>
      <c r="R143" s="1056"/>
      <c r="S143" s="1056"/>
      <c r="T143" s="1056"/>
      <c r="U143" s="1056"/>
      <c r="V143" s="1056"/>
    </row>
    <row r="144" spans="1:22" outlineLevel="1" x14ac:dyDescent="0.25">
      <c r="A144" s="1054" t="s">
        <v>307</v>
      </c>
      <c r="B144" s="1055" t="s">
        <v>205</v>
      </c>
      <c r="C144" s="1150"/>
      <c r="D144" s="1151"/>
      <c r="E144" s="1151"/>
      <c r="F144" s="1151"/>
      <c r="G144" s="1151"/>
      <c r="H144" s="1151"/>
      <c r="I144" s="1151"/>
      <c r="J144" s="1151"/>
      <c r="K144" s="1151"/>
      <c r="L144" s="1151"/>
      <c r="M144" s="1151"/>
      <c r="N144" s="1151"/>
      <c r="O144" s="1151"/>
      <c r="P144" s="1151"/>
      <c r="Q144" s="1151"/>
      <c r="R144" s="1152"/>
      <c r="S144" s="1191"/>
      <c r="T144" s="1191"/>
      <c r="U144" s="1191"/>
      <c r="V144" s="1191"/>
    </row>
    <row r="145" spans="1:22" outlineLevel="1" x14ac:dyDescent="0.25">
      <c r="A145" s="1054" t="s">
        <v>308</v>
      </c>
      <c r="B145" s="1055" t="s">
        <v>207</v>
      </c>
      <c r="C145" s="1010"/>
      <c r="D145" s="113"/>
      <c r="E145" s="113"/>
      <c r="F145" s="113"/>
      <c r="G145" s="113"/>
      <c r="H145" s="113"/>
      <c r="I145" s="113"/>
      <c r="J145" s="113"/>
      <c r="K145" s="113"/>
      <c r="L145" s="113"/>
      <c r="M145" s="113"/>
      <c r="N145" s="113"/>
      <c r="O145" s="113"/>
      <c r="P145" s="113"/>
      <c r="Q145" s="113"/>
      <c r="R145" s="1109"/>
      <c r="S145" s="1011"/>
      <c r="T145" s="1011"/>
      <c r="U145" s="1011"/>
      <c r="V145" s="1011"/>
    </row>
    <row r="146" spans="1:22" outlineLevel="1" x14ac:dyDescent="0.25">
      <c r="A146" s="1054" t="s">
        <v>309</v>
      </c>
      <c r="B146" s="1055" t="s">
        <v>209</v>
      </c>
      <c r="C146" s="1110"/>
      <c r="D146" s="1106"/>
      <c r="E146" s="1106"/>
      <c r="F146" s="1106"/>
      <c r="G146" s="1106"/>
      <c r="H146" s="1106"/>
      <c r="I146" s="1106"/>
      <c r="J146" s="1106"/>
      <c r="K146" s="1106"/>
      <c r="L146" s="1106"/>
      <c r="M146" s="1106"/>
      <c r="N146" s="1106"/>
      <c r="O146" s="1106"/>
      <c r="P146" s="1106"/>
      <c r="Q146" s="1106"/>
      <c r="R146" s="1112"/>
      <c r="S146" s="1111"/>
      <c r="T146" s="1111"/>
      <c r="U146" s="1111"/>
      <c r="V146" s="1111"/>
    </row>
    <row r="147" spans="1:22" outlineLevel="1" x14ac:dyDescent="0.25">
      <c r="A147" s="1058"/>
      <c r="B147" s="1057" t="s">
        <v>218</v>
      </c>
      <c r="C147" s="1192"/>
      <c r="D147" s="1192"/>
      <c r="E147" s="1192"/>
      <c r="F147" s="1192"/>
      <c r="G147" s="1192"/>
      <c r="H147" s="1192"/>
      <c r="I147" s="1192"/>
      <c r="J147" s="1192"/>
      <c r="K147" s="1192"/>
      <c r="L147" s="1192"/>
      <c r="M147" s="1192"/>
      <c r="N147" s="1192"/>
      <c r="O147" s="1192"/>
      <c r="P147" s="1192"/>
      <c r="Q147" s="1192"/>
      <c r="R147" s="1192"/>
      <c r="S147" s="1192"/>
      <c r="T147" s="1192"/>
      <c r="U147" s="1192"/>
      <c r="V147" s="1192"/>
    </row>
    <row r="148" spans="1:22" outlineLevel="1" x14ac:dyDescent="0.25">
      <c r="A148" s="1054" t="s">
        <v>310</v>
      </c>
      <c r="B148" s="1055" t="s">
        <v>205</v>
      </c>
      <c r="C148" s="1150"/>
      <c r="D148" s="1151"/>
      <c r="E148" s="1151"/>
      <c r="F148" s="1151"/>
      <c r="G148" s="1151"/>
      <c r="H148" s="1151"/>
      <c r="I148" s="1151"/>
      <c r="J148" s="1151"/>
      <c r="K148" s="1151"/>
      <c r="L148" s="1151"/>
      <c r="M148" s="1151"/>
      <c r="N148" s="1151"/>
      <c r="O148" s="1151"/>
      <c r="P148" s="1151"/>
      <c r="Q148" s="1151"/>
      <c r="R148" s="1152"/>
      <c r="S148" s="1191"/>
      <c r="T148" s="1191"/>
      <c r="U148" s="1191"/>
      <c r="V148" s="1191"/>
    </row>
    <row r="149" spans="1:22" outlineLevel="1" x14ac:dyDescent="0.25">
      <c r="A149" s="1054" t="s">
        <v>311</v>
      </c>
      <c r="B149" s="1055" t="s">
        <v>207</v>
      </c>
      <c r="C149" s="1010"/>
      <c r="D149" s="113"/>
      <c r="E149" s="113"/>
      <c r="F149" s="113"/>
      <c r="G149" s="113"/>
      <c r="H149" s="113"/>
      <c r="I149" s="113"/>
      <c r="J149" s="113"/>
      <c r="K149" s="113"/>
      <c r="L149" s="113"/>
      <c r="M149" s="113"/>
      <c r="N149" s="113"/>
      <c r="O149" s="113"/>
      <c r="P149" s="113"/>
      <c r="Q149" s="113"/>
      <c r="R149" s="1109"/>
      <c r="S149" s="1011"/>
      <c r="T149" s="1011"/>
      <c r="U149" s="1011"/>
      <c r="V149" s="1011"/>
    </row>
    <row r="150" spans="1:22" outlineLevel="1" x14ac:dyDescent="0.25">
      <c r="A150" s="1054" t="s">
        <v>312</v>
      </c>
      <c r="B150" s="1055" t="s">
        <v>209</v>
      </c>
      <c r="C150" s="1010"/>
      <c r="D150" s="113"/>
      <c r="E150" s="113"/>
      <c r="F150" s="113"/>
      <c r="G150" s="113"/>
      <c r="H150" s="113"/>
      <c r="I150" s="113"/>
      <c r="J150" s="113"/>
      <c r="K150" s="113"/>
      <c r="L150" s="113"/>
      <c r="M150" s="113"/>
      <c r="N150" s="113"/>
      <c r="O150" s="113"/>
      <c r="P150" s="113"/>
      <c r="Q150" s="113"/>
      <c r="R150" s="1109"/>
      <c r="S150" s="1011"/>
      <c r="T150" s="1011"/>
      <c r="U150" s="1011"/>
      <c r="V150" s="1011"/>
    </row>
    <row r="151" spans="1:22" ht="22.5" customHeight="1" outlineLevel="1" thickBot="1" x14ac:dyDescent="0.3">
      <c r="A151" s="1054" t="s">
        <v>313</v>
      </c>
      <c r="B151" s="1053" t="s">
        <v>223</v>
      </c>
      <c r="C151" s="1110"/>
      <c r="D151" s="1106"/>
      <c r="E151" s="1106"/>
      <c r="F151" s="1106"/>
      <c r="G151" s="1106"/>
      <c r="H151" s="1106"/>
      <c r="I151" s="1106"/>
      <c r="J151" s="1106"/>
      <c r="K151" s="1106"/>
      <c r="L151" s="1106"/>
      <c r="M151" s="1106"/>
      <c r="N151" s="1106"/>
      <c r="O151" s="1106"/>
      <c r="P151" s="1106"/>
      <c r="Q151" s="1106"/>
      <c r="R151" s="1112"/>
      <c r="S151" s="1111"/>
      <c r="T151" s="1111"/>
      <c r="U151" s="1111"/>
      <c r="V151" s="1111"/>
    </row>
    <row r="152" spans="1:22" x14ac:dyDescent="0.25">
      <c r="A152" s="1054" t="s">
        <v>314</v>
      </c>
      <c r="B152" s="1061" t="s">
        <v>199</v>
      </c>
    </row>
    <row r="153" spans="1:22" outlineLevel="1" x14ac:dyDescent="0.25">
      <c r="A153" s="1054"/>
      <c r="B153" s="1060" t="s">
        <v>200</v>
      </c>
    </row>
    <row r="154" spans="1:22" outlineLevel="1" x14ac:dyDescent="0.25">
      <c r="A154" s="1054" t="s">
        <v>315</v>
      </c>
      <c r="B154" s="1059" t="s">
        <v>202</v>
      </c>
      <c r="C154" s="1187"/>
      <c r="D154" s="1188"/>
      <c r="E154" s="1188"/>
      <c r="F154" s="1188"/>
      <c r="G154" s="1188"/>
      <c r="H154" s="1188"/>
      <c r="I154" s="1188"/>
      <c r="J154" s="1188"/>
      <c r="K154" s="1188"/>
      <c r="L154" s="1188"/>
      <c r="M154" s="1188"/>
      <c r="N154" s="1188"/>
      <c r="O154" s="1188"/>
      <c r="P154" s="1188"/>
      <c r="Q154" s="1188"/>
      <c r="R154" s="1193"/>
      <c r="S154" s="1189"/>
      <c r="T154" s="1189"/>
      <c r="U154" s="1189"/>
      <c r="V154" s="1189"/>
    </row>
    <row r="155" spans="1:22" outlineLevel="1" x14ac:dyDescent="0.25">
      <c r="A155" s="1058"/>
      <c r="B155" s="1057" t="s">
        <v>203</v>
      </c>
      <c r="C155" s="1190"/>
      <c r="D155" s="1190"/>
      <c r="E155" s="1190"/>
      <c r="F155" s="1190"/>
      <c r="G155" s="1190"/>
      <c r="H155" s="1190"/>
      <c r="I155" s="1190"/>
      <c r="J155" s="1190"/>
      <c r="K155" s="1190"/>
      <c r="L155" s="1190"/>
      <c r="M155" s="1190"/>
      <c r="N155" s="1190"/>
      <c r="O155" s="1190"/>
      <c r="P155" s="1190"/>
      <c r="Q155" s="1190"/>
      <c r="R155" s="1190"/>
      <c r="S155" s="1190"/>
      <c r="T155" s="1190"/>
      <c r="U155" s="1190"/>
      <c r="V155" s="1190"/>
    </row>
    <row r="156" spans="1:22" outlineLevel="1" x14ac:dyDescent="0.25">
      <c r="A156" s="1054" t="s">
        <v>316</v>
      </c>
      <c r="B156" s="1055" t="s">
        <v>205</v>
      </c>
      <c r="C156" s="1150"/>
      <c r="D156" s="1151"/>
      <c r="E156" s="1151"/>
      <c r="F156" s="1151"/>
      <c r="G156" s="1151"/>
      <c r="H156" s="1151"/>
      <c r="I156" s="1151"/>
      <c r="J156" s="1151"/>
      <c r="K156" s="1151"/>
      <c r="L156" s="1151"/>
      <c r="M156" s="1151"/>
      <c r="N156" s="1151"/>
      <c r="O156" s="1151"/>
      <c r="P156" s="1151"/>
      <c r="Q156" s="1151"/>
      <c r="R156" s="1152"/>
      <c r="S156" s="1191"/>
      <c r="T156" s="1191"/>
      <c r="U156" s="1191"/>
      <c r="V156" s="1191"/>
    </row>
    <row r="157" spans="1:22" outlineLevel="1" x14ac:dyDescent="0.25">
      <c r="A157" s="1054" t="s">
        <v>317</v>
      </c>
      <c r="B157" s="1055" t="s">
        <v>207</v>
      </c>
      <c r="C157" s="1010"/>
      <c r="D157" s="113"/>
      <c r="E157" s="113"/>
      <c r="F157" s="113"/>
      <c r="G157" s="113"/>
      <c r="H157" s="113"/>
      <c r="I157" s="113"/>
      <c r="J157" s="113"/>
      <c r="K157" s="113"/>
      <c r="L157" s="113"/>
      <c r="M157" s="113"/>
      <c r="N157" s="113"/>
      <c r="O157" s="113"/>
      <c r="P157" s="113"/>
      <c r="Q157" s="113"/>
      <c r="R157" s="1109"/>
      <c r="S157" s="1011"/>
      <c r="T157" s="1011"/>
      <c r="U157" s="1011"/>
      <c r="V157" s="1011"/>
    </row>
    <row r="158" spans="1:22" outlineLevel="1" x14ac:dyDescent="0.25">
      <c r="A158" s="1054" t="s">
        <v>318</v>
      </c>
      <c r="B158" s="1055" t="s">
        <v>209</v>
      </c>
      <c r="C158" s="1110"/>
      <c r="D158" s="1106"/>
      <c r="E158" s="1106"/>
      <c r="F158" s="1106"/>
      <c r="G158" s="1106"/>
      <c r="H158" s="1106"/>
      <c r="I158" s="1106"/>
      <c r="J158" s="1106"/>
      <c r="K158" s="1106"/>
      <c r="L158" s="1106"/>
      <c r="M158" s="1106"/>
      <c r="N158" s="1106"/>
      <c r="O158" s="1106"/>
      <c r="P158" s="1106"/>
      <c r="Q158" s="1106"/>
      <c r="R158" s="1112"/>
      <c r="S158" s="1111"/>
      <c r="T158" s="1111"/>
      <c r="U158" s="1111"/>
      <c r="V158" s="1111"/>
    </row>
    <row r="159" spans="1:22" outlineLevel="1" x14ac:dyDescent="0.25">
      <c r="A159" s="1058"/>
      <c r="B159" s="1057" t="s">
        <v>210</v>
      </c>
      <c r="C159" s="1186"/>
      <c r="D159" s="1186"/>
      <c r="E159" s="1186"/>
      <c r="F159" s="1186"/>
      <c r="G159" s="1186"/>
      <c r="H159" s="1186"/>
      <c r="I159" s="1186"/>
      <c r="J159" s="1186"/>
      <c r="K159" s="1186"/>
      <c r="L159" s="1186"/>
      <c r="M159" s="1186"/>
      <c r="N159" s="1186"/>
      <c r="O159" s="1186"/>
      <c r="P159" s="1186"/>
      <c r="Q159" s="1186"/>
      <c r="R159" s="1186"/>
      <c r="S159" s="1186"/>
      <c r="T159" s="1186"/>
      <c r="U159" s="1186"/>
      <c r="V159" s="1186"/>
    </row>
    <row r="160" spans="1:22" outlineLevel="1" x14ac:dyDescent="0.25">
      <c r="A160" s="1054" t="s">
        <v>319</v>
      </c>
      <c r="B160" s="1055" t="s">
        <v>205</v>
      </c>
      <c r="C160" s="1150"/>
      <c r="D160" s="1151"/>
      <c r="E160" s="1151"/>
      <c r="F160" s="1151"/>
      <c r="G160" s="1151"/>
      <c r="H160" s="1151"/>
      <c r="I160" s="1151"/>
      <c r="J160" s="1151"/>
      <c r="K160" s="1151"/>
      <c r="L160" s="1151"/>
      <c r="M160" s="1151"/>
      <c r="N160" s="1151"/>
      <c r="O160" s="1151"/>
      <c r="P160" s="1151"/>
      <c r="Q160" s="1151"/>
      <c r="R160" s="1152"/>
      <c r="S160" s="1191"/>
      <c r="T160" s="1191"/>
      <c r="U160" s="1191"/>
      <c r="V160" s="1191"/>
    </row>
    <row r="161" spans="1:22" outlineLevel="1" x14ac:dyDescent="0.25">
      <c r="A161" s="1054" t="s">
        <v>320</v>
      </c>
      <c r="B161" s="1055" t="s">
        <v>207</v>
      </c>
      <c r="C161" s="1010"/>
      <c r="D161" s="113"/>
      <c r="E161" s="113"/>
      <c r="F161" s="113"/>
      <c r="G161" s="113"/>
      <c r="H161" s="113"/>
      <c r="I161" s="113"/>
      <c r="J161" s="113"/>
      <c r="K161" s="113"/>
      <c r="L161" s="113"/>
      <c r="M161" s="113"/>
      <c r="N161" s="113"/>
      <c r="O161" s="113"/>
      <c r="P161" s="113"/>
      <c r="Q161" s="113"/>
      <c r="R161" s="1109"/>
      <c r="S161" s="1011"/>
      <c r="T161" s="1011"/>
      <c r="U161" s="1011"/>
      <c r="V161" s="1011"/>
    </row>
    <row r="162" spans="1:22" outlineLevel="1" x14ac:dyDescent="0.25">
      <c r="A162" s="1054" t="s">
        <v>321</v>
      </c>
      <c r="B162" s="1055" t="s">
        <v>209</v>
      </c>
      <c r="C162" s="1110"/>
      <c r="D162" s="1106"/>
      <c r="E162" s="1106"/>
      <c r="F162" s="1106"/>
      <c r="G162" s="1106"/>
      <c r="H162" s="1106"/>
      <c r="I162" s="1106"/>
      <c r="J162" s="1106"/>
      <c r="K162" s="1106"/>
      <c r="L162" s="1106"/>
      <c r="M162" s="1106"/>
      <c r="N162" s="1106"/>
      <c r="O162" s="1106"/>
      <c r="P162" s="1106"/>
      <c r="Q162" s="1106"/>
      <c r="R162" s="1112"/>
      <c r="S162" s="1111"/>
      <c r="T162" s="1111"/>
      <c r="U162" s="1111"/>
      <c r="V162" s="1111"/>
    </row>
    <row r="163" spans="1:22" outlineLevel="1" x14ac:dyDescent="0.25">
      <c r="A163" s="1058"/>
      <c r="B163" s="1057" t="s">
        <v>214</v>
      </c>
      <c r="C163" s="1056"/>
      <c r="D163" s="1056"/>
      <c r="E163" s="1056"/>
      <c r="F163" s="1056"/>
      <c r="G163" s="1056"/>
      <c r="H163" s="1056"/>
      <c r="I163" s="1056"/>
      <c r="J163" s="1056"/>
      <c r="K163" s="1056"/>
      <c r="L163" s="1056"/>
      <c r="M163" s="1056"/>
      <c r="N163" s="1056"/>
      <c r="O163" s="1056"/>
      <c r="P163" s="1056"/>
      <c r="Q163" s="1056"/>
      <c r="R163" s="1056"/>
      <c r="S163" s="1056"/>
      <c r="T163" s="1056"/>
      <c r="U163" s="1056"/>
      <c r="V163" s="1056"/>
    </row>
    <row r="164" spans="1:22" outlineLevel="1" x14ac:dyDescent="0.25">
      <c r="A164" s="1054" t="s">
        <v>322</v>
      </c>
      <c r="B164" s="1055" t="s">
        <v>205</v>
      </c>
      <c r="C164" s="1150"/>
      <c r="D164" s="1151"/>
      <c r="E164" s="1151"/>
      <c r="F164" s="1151"/>
      <c r="G164" s="1151"/>
      <c r="H164" s="1151"/>
      <c r="I164" s="1151"/>
      <c r="J164" s="1151"/>
      <c r="K164" s="1151"/>
      <c r="L164" s="1151"/>
      <c r="M164" s="1151"/>
      <c r="N164" s="1151"/>
      <c r="O164" s="1151"/>
      <c r="P164" s="1151"/>
      <c r="Q164" s="1151"/>
      <c r="R164" s="1152"/>
      <c r="S164" s="1191"/>
      <c r="T164" s="1191"/>
      <c r="U164" s="1191"/>
      <c r="V164" s="1191"/>
    </row>
    <row r="165" spans="1:22" outlineLevel="1" x14ac:dyDescent="0.25">
      <c r="A165" s="1054" t="s">
        <v>323</v>
      </c>
      <c r="B165" s="1055" t="s">
        <v>207</v>
      </c>
      <c r="C165" s="1010"/>
      <c r="D165" s="113"/>
      <c r="E165" s="113"/>
      <c r="F165" s="113"/>
      <c r="G165" s="113"/>
      <c r="H165" s="113"/>
      <c r="I165" s="113"/>
      <c r="J165" s="113"/>
      <c r="K165" s="113"/>
      <c r="L165" s="113"/>
      <c r="M165" s="113"/>
      <c r="N165" s="113"/>
      <c r="O165" s="113"/>
      <c r="P165" s="113"/>
      <c r="Q165" s="113"/>
      <c r="R165" s="1109"/>
      <c r="S165" s="1011"/>
      <c r="T165" s="1011"/>
      <c r="U165" s="1011"/>
      <c r="V165" s="1011"/>
    </row>
    <row r="166" spans="1:22" outlineLevel="1" x14ac:dyDescent="0.25">
      <c r="A166" s="1054" t="s">
        <v>324</v>
      </c>
      <c r="B166" s="1055" t="s">
        <v>209</v>
      </c>
      <c r="C166" s="1110"/>
      <c r="D166" s="1106"/>
      <c r="E166" s="1106"/>
      <c r="F166" s="1106"/>
      <c r="G166" s="1106"/>
      <c r="H166" s="1106"/>
      <c r="I166" s="1106"/>
      <c r="J166" s="1106"/>
      <c r="K166" s="1106"/>
      <c r="L166" s="1106"/>
      <c r="M166" s="1106"/>
      <c r="N166" s="1106"/>
      <c r="O166" s="1106"/>
      <c r="P166" s="1106"/>
      <c r="Q166" s="1106"/>
      <c r="R166" s="1112"/>
      <c r="S166" s="1111"/>
      <c r="T166" s="1111"/>
      <c r="U166" s="1111"/>
      <c r="V166" s="1111"/>
    </row>
    <row r="167" spans="1:22" outlineLevel="1" x14ac:dyDescent="0.25">
      <c r="A167" s="1058"/>
      <c r="B167" s="1057" t="s">
        <v>218</v>
      </c>
      <c r="C167" s="1192"/>
      <c r="D167" s="1192"/>
      <c r="E167" s="1192"/>
      <c r="F167" s="1192"/>
      <c r="G167" s="1192"/>
      <c r="H167" s="1192"/>
      <c r="I167" s="1192"/>
      <c r="J167" s="1192"/>
      <c r="K167" s="1192"/>
      <c r="L167" s="1192"/>
      <c r="M167" s="1192"/>
      <c r="N167" s="1192"/>
      <c r="O167" s="1192"/>
      <c r="P167" s="1192"/>
      <c r="Q167" s="1192"/>
      <c r="R167" s="1192"/>
      <c r="S167" s="1192"/>
      <c r="T167" s="1192"/>
      <c r="U167" s="1192"/>
      <c r="V167" s="1192"/>
    </row>
    <row r="168" spans="1:22" outlineLevel="1" x14ac:dyDescent="0.25">
      <c r="A168" s="1054" t="s">
        <v>325</v>
      </c>
      <c r="B168" s="1055" t="s">
        <v>205</v>
      </c>
      <c r="C168" s="1150"/>
      <c r="D168" s="1151"/>
      <c r="E168" s="1151"/>
      <c r="F168" s="1151"/>
      <c r="G168" s="1151"/>
      <c r="H168" s="1151"/>
      <c r="I168" s="1151"/>
      <c r="J168" s="1151"/>
      <c r="K168" s="1151"/>
      <c r="L168" s="1151"/>
      <c r="M168" s="1151"/>
      <c r="N168" s="1151"/>
      <c r="O168" s="1151"/>
      <c r="P168" s="1151"/>
      <c r="Q168" s="1151"/>
      <c r="R168" s="1152"/>
      <c r="S168" s="1191"/>
      <c r="T168" s="1191"/>
      <c r="U168" s="1191"/>
      <c r="V168" s="1191"/>
    </row>
    <row r="169" spans="1:22" outlineLevel="1" x14ac:dyDescent="0.25">
      <c r="A169" s="1054" t="s">
        <v>326</v>
      </c>
      <c r="B169" s="1055" t="s">
        <v>207</v>
      </c>
      <c r="C169" s="1010"/>
      <c r="D169" s="113"/>
      <c r="E169" s="113"/>
      <c r="F169" s="113"/>
      <c r="G169" s="113"/>
      <c r="H169" s="113"/>
      <c r="I169" s="113"/>
      <c r="J169" s="113"/>
      <c r="K169" s="113"/>
      <c r="L169" s="113"/>
      <c r="M169" s="113"/>
      <c r="N169" s="113"/>
      <c r="O169" s="113"/>
      <c r="P169" s="113"/>
      <c r="Q169" s="113"/>
      <c r="R169" s="1109"/>
      <c r="S169" s="1011"/>
      <c r="T169" s="1011"/>
      <c r="U169" s="1011"/>
      <c r="V169" s="1011"/>
    </row>
    <row r="170" spans="1:22" outlineLevel="1" x14ac:dyDescent="0.25">
      <c r="A170" s="1054" t="s">
        <v>327</v>
      </c>
      <c r="B170" s="1055" t="s">
        <v>209</v>
      </c>
      <c r="C170" s="1010"/>
      <c r="D170" s="113"/>
      <c r="E170" s="113"/>
      <c r="F170" s="113"/>
      <c r="G170" s="113"/>
      <c r="H170" s="113"/>
      <c r="I170" s="113"/>
      <c r="J170" s="113"/>
      <c r="K170" s="113"/>
      <c r="L170" s="113"/>
      <c r="M170" s="113"/>
      <c r="N170" s="113"/>
      <c r="O170" s="113"/>
      <c r="P170" s="113"/>
      <c r="Q170" s="113"/>
      <c r="R170" s="1109"/>
      <c r="S170" s="1011"/>
      <c r="T170" s="1011"/>
      <c r="U170" s="1011"/>
      <c r="V170" s="1011"/>
    </row>
    <row r="171" spans="1:22" ht="22.5" customHeight="1" outlineLevel="1" thickBot="1" x14ac:dyDescent="0.3">
      <c r="A171" s="1054" t="s">
        <v>328</v>
      </c>
      <c r="B171" s="1053" t="s">
        <v>223</v>
      </c>
      <c r="C171" s="1110"/>
      <c r="D171" s="1106"/>
      <c r="E171" s="1106"/>
      <c r="F171" s="1106"/>
      <c r="G171" s="1106"/>
      <c r="H171" s="1106"/>
      <c r="I171" s="1106"/>
      <c r="J171" s="1106"/>
      <c r="K171" s="1106"/>
      <c r="L171" s="1106"/>
      <c r="M171" s="1106"/>
      <c r="N171" s="1106"/>
      <c r="O171" s="1106"/>
      <c r="P171" s="1106"/>
      <c r="Q171" s="1106"/>
      <c r="R171" s="1112"/>
      <c r="S171" s="1111"/>
      <c r="T171" s="1111"/>
      <c r="U171" s="1111"/>
      <c r="V171" s="1111"/>
    </row>
    <row r="172" spans="1:22" x14ac:dyDescent="0.25">
      <c r="A172" s="1054" t="s">
        <v>329</v>
      </c>
      <c r="B172" s="1061" t="s">
        <v>199</v>
      </c>
    </row>
    <row r="173" spans="1:22" outlineLevel="1" x14ac:dyDescent="0.25">
      <c r="A173" s="1054"/>
      <c r="B173" s="1060" t="s">
        <v>200</v>
      </c>
    </row>
    <row r="174" spans="1:22" outlineLevel="1" x14ac:dyDescent="0.25">
      <c r="A174" s="1054" t="s">
        <v>330</v>
      </c>
      <c r="B174" s="1059" t="s">
        <v>202</v>
      </c>
      <c r="C174" s="1187"/>
      <c r="D174" s="1188"/>
      <c r="E174" s="1188"/>
      <c r="F174" s="1188"/>
      <c r="G174" s="1188"/>
      <c r="H174" s="1188"/>
      <c r="I174" s="1188"/>
      <c r="J174" s="1188"/>
      <c r="K174" s="1188"/>
      <c r="L174" s="1188"/>
      <c r="M174" s="1188"/>
      <c r="N174" s="1188"/>
      <c r="O174" s="1188"/>
      <c r="P174" s="1188"/>
      <c r="Q174" s="1188"/>
      <c r="R174" s="1193"/>
      <c r="S174" s="1189"/>
      <c r="T174" s="1189"/>
      <c r="U174" s="1189"/>
      <c r="V174" s="1189"/>
    </row>
    <row r="175" spans="1:22" outlineLevel="1" x14ac:dyDescent="0.25">
      <c r="A175" s="1058"/>
      <c r="B175" s="1057" t="s">
        <v>203</v>
      </c>
      <c r="C175" s="1190"/>
      <c r="D175" s="1190"/>
      <c r="E175" s="1190"/>
      <c r="F175" s="1190"/>
      <c r="G175" s="1190"/>
      <c r="H175" s="1190"/>
      <c r="I175" s="1190"/>
      <c r="J175" s="1190"/>
      <c r="K175" s="1190"/>
      <c r="L175" s="1190"/>
      <c r="M175" s="1190"/>
      <c r="N175" s="1190"/>
      <c r="O175" s="1190"/>
      <c r="P175" s="1190"/>
      <c r="Q175" s="1190"/>
      <c r="R175" s="1190"/>
      <c r="S175" s="1190"/>
      <c r="T175" s="1190"/>
      <c r="U175" s="1190"/>
      <c r="V175" s="1190"/>
    </row>
    <row r="176" spans="1:22" outlineLevel="1" x14ac:dyDescent="0.25">
      <c r="A176" s="1054" t="s">
        <v>331</v>
      </c>
      <c r="B176" s="1055" t="s">
        <v>205</v>
      </c>
      <c r="C176" s="1150"/>
      <c r="D176" s="1151"/>
      <c r="E176" s="1151"/>
      <c r="F176" s="1151"/>
      <c r="G176" s="1151"/>
      <c r="H176" s="1151"/>
      <c r="I176" s="1151"/>
      <c r="J176" s="1151"/>
      <c r="K176" s="1151"/>
      <c r="L176" s="1151"/>
      <c r="M176" s="1151"/>
      <c r="N176" s="1151"/>
      <c r="O176" s="1151"/>
      <c r="P176" s="1151"/>
      <c r="Q176" s="1151"/>
      <c r="R176" s="1152"/>
      <c r="S176" s="1191"/>
      <c r="T176" s="1191"/>
      <c r="U176" s="1191"/>
      <c r="V176" s="1191"/>
    </row>
    <row r="177" spans="1:22" outlineLevel="1" x14ac:dyDescent="0.25">
      <c r="A177" s="1054" t="s">
        <v>332</v>
      </c>
      <c r="B177" s="1055" t="s">
        <v>207</v>
      </c>
      <c r="C177" s="1010"/>
      <c r="D177" s="113"/>
      <c r="E177" s="113"/>
      <c r="F177" s="113"/>
      <c r="G177" s="113"/>
      <c r="H177" s="113"/>
      <c r="I177" s="113"/>
      <c r="J177" s="113"/>
      <c r="K177" s="113"/>
      <c r="L177" s="113"/>
      <c r="M177" s="113"/>
      <c r="N177" s="113"/>
      <c r="O177" s="113"/>
      <c r="P177" s="113"/>
      <c r="Q177" s="113"/>
      <c r="R177" s="1109"/>
      <c r="S177" s="1011"/>
      <c r="T177" s="1011"/>
      <c r="U177" s="1011"/>
      <c r="V177" s="1011"/>
    </row>
    <row r="178" spans="1:22" outlineLevel="1" x14ac:dyDescent="0.25">
      <c r="A178" s="1054" t="s">
        <v>333</v>
      </c>
      <c r="B178" s="1055" t="s">
        <v>209</v>
      </c>
      <c r="C178" s="1110"/>
      <c r="D178" s="1106"/>
      <c r="E178" s="1106"/>
      <c r="F178" s="1106"/>
      <c r="G178" s="1106"/>
      <c r="H178" s="1106"/>
      <c r="I178" s="1106"/>
      <c r="J178" s="1106"/>
      <c r="K178" s="1106"/>
      <c r="L178" s="1106"/>
      <c r="M178" s="1106"/>
      <c r="N178" s="1106"/>
      <c r="O178" s="1106"/>
      <c r="P178" s="1106"/>
      <c r="Q178" s="1106"/>
      <c r="R178" s="1112"/>
      <c r="S178" s="1111"/>
      <c r="T178" s="1111"/>
      <c r="U178" s="1111"/>
      <c r="V178" s="1111"/>
    </row>
    <row r="179" spans="1:22" outlineLevel="1" x14ac:dyDescent="0.25">
      <c r="A179" s="1058"/>
      <c r="B179" s="1057" t="s">
        <v>210</v>
      </c>
      <c r="C179" s="1186"/>
      <c r="D179" s="1186"/>
      <c r="E179" s="1186"/>
      <c r="F179" s="1186"/>
      <c r="G179" s="1186"/>
      <c r="H179" s="1186"/>
      <c r="I179" s="1186"/>
      <c r="J179" s="1186"/>
      <c r="K179" s="1186"/>
      <c r="L179" s="1186"/>
      <c r="M179" s="1186"/>
      <c r="N179" s="1186"/>
      <c r="O179" s="1186"/>
      <c r="P179" s="1186"/>
      <c r="Q179" s="1186"/>
      <c r="R179" s="1186"/>
      <c r="S179" s="1186"/>
      <c r="T179" s="1186"/>
      <c r="U179" s="1186"/>
      <c r="V179" s="1186"/>
    </row>
    <row r="180" spans="1:22" outlineLevel="1" x14ac:dyDescent="0.25">
      <c r="A180" s="1054" t="s">
        <v>334</v>
      </c>
      <c r="B180" s="1055" t="s">
        <v>205</v>
      </c>
      <c r="C180" s="1150"/>
      <c r="D180" s="1151"/>
      <c r="E180" s="1151"/>
      <c r="F180" s="1151"/>
      <c r="G180" s="1151"/>
      <c r="H180" s="1151"/>
      <c r="I180" s="1151"/>
      <c r="J180" s="1151"/>
      <c r="K180" s="1151"/>
      <c r="L180" s="1151"/>
      <c r="M180" s="1151"/>
      <c r="N180" s="1151"/>
      <c r="O180" s="1151"/>
      <c r="P180" s="1151"/>
      <c r="Q180" s="1151"/>
      <c r="R180" s="1152"/>
      <c r="S180" s="1191"/>
      <c r="T180" s="1191"/>
      <c r="U180" s="1191"/>
      <c r="V180" s="1191"/>
    </row>
    <row r="181" spans="1:22" outlineLevel="1" x14ac:dyDescent="0.25">
      <c r="A181" s="1054" t="s">
        <v>335</v>
      </c>
      <c r="B181" s="1055" t="s">
        <v>207</v>
      </c>
      <c r="C181" s="1010"/>
      <c r="D181" s="113"/>
      <c r="E181" s="113"/>
      <c r="F181" s="113"/>
      <c r="G181" s="113"/>
      <c r="H181" s="113"/>
      <c r="I181" s="113"/>
      <c r="J181" s="113"/>
      <c r="K181" s="113"/>
      <c r="L181" s="113"/>
      <c r="M181" s="113"/>
      <c r="N181" s="113"/>
      <c r="O181" s="113"/>
      <c r="P181" s="113"/>
      <c r="Q181" s="113"/>
      <c r="R181" s="1109"/>
      <c r="S181" s="1011"/>
      <c r="T181" s="1011"/>
      <c r="U181" s="1011"/>
      <c r="V181" s="1011"/>
    </row>
    <row r="182" spans="1:22" outlineLevel="1" x14ac:dyDescent="0.25">
      <c r="A182" s="1054" t="s">
        <v>336</v>
      </c>
      <c r="B182" s="1055" t="s">
        <v>209</v>
      </c>
      <c r="C182" s="1110"/>
      <c r="D182" s="1106"/>
      <c r="E182" s="1106"/>
      <c r="F182" s="1106"/>
      <c r="G182" s="1106"/>
      <c r="H182" s="1106"/>
      <c r="I182" s="1106"/>
      <c r="J182" s="1106"/>
      <c r="K182" s="1106"/>
      <c r="L182" s="1106"/>
      <c r="M182" s="1106"/>
      <c r="N182" s="1106"/>
      <c r="O182" s="1106"/>
      <c r="P182" s="1106"/>
      <c r="Q182" s="1106"/>
      <c r="R182" s="1112"/>
      <c r="S182" s="1111"/>
      <c r="T182" s="1111"/>
      <c r="U182" s="1111"/>
      <c r="V182" s="1111"/>
    </row>
    <row r="183" spans="1:22" outlineLevel="1" x14ac:dyDescent="0.25">
      <c r="A183" s="1058"/>
      <c r="B183" s="1057" t="s">
        <v>214</v>
      </c>
      <c r="C183" s="1056"/>
      <c r="D183" s="1056"/>
      <c r="E183" s="1056"/>
      <c r="F183" s="1056"/>
      <c r="G183" s="1056"/>
      <c r="H183" s="1056"/>
      <c r="I183" s="1056"/>
      <c r="J183" s="1056"/>
      <c r="K183" s="1056"/>
      <c r="L183" s="1056"/>
      <c r="M183" s="1056"/>
      <c r="N183" s="1056"/>
      <c r="O183" s="1056"/>
      <c r="P183" s="1056"/>
      <c r="Q183" s="1056"/>
      <c r="R183" s="1056"/>
      <c r="S183" s="1056"/>
      <c r="T183" s="1056"/>
      <c r="U183" s="1056"/>
      <c r="V183" s="1056"/>
    </row>
    <row r="184" spans="1:22" outlineLevel="1" x14ac:dyDescent="0.25">
      <c r="A184" s="1054" t="s">
        <v>337</v>
      </c>
      <c r="B184" s="1055" t="s">
        <v>205</v>
      </c>
      <c r="C184" s="1150"/>
      <c r="D184" s="1151"/>
      <c r="E184" s="1151"/>
      <c r="F184" s="1151"/>
      <c r="G184" s="1151"/>
      <c r="H184" s="1151"/>
      <c r="I184" s="1151"/>
      <c r="J184" s="1151"/>
      <c r="K184" s="1151"/>
      <c r="L184" s="1151"/>
      <c r="M184" s="1151"/>
      <c r="N184" s="1151"/>
      <c r="O184" s="1151"/>
      <c r="P184" s="1151"/>
      <c r="Q184" s="1151"/>
      <c r="R184" s="1152"/>
      <c r="S184" s="1191"/>
      <c r="T184" s="1191"/>
      <c r="U184" s="1191"/>
      <c r="V184" s="1191"/>
    </row>
    <row r="185" spans="1:22" outlineLevel="1" x14ac:dyDescent="0.25">
      <c r="A185" s="1054" t="s">
        <v>338</v>
      </c>
      <c r="B185" s="1055" t="s">
        <v>207</v>
      </c>
      <c r="C185" s="1010"/>
      <c r="D185" s="113"/>
      <c r="E185" s="113"/>
      <c r="F185" s="113"/>
      <c r="G185" s="113"/>
      <c r="H185" s="113"/>
      <c r="I185" s="113"/>
      <c r="J185" s="113"/>
      <c r="K185" s="113"/>
      <c r="L185" s="113"/>
      <c r="M185" s="113"/>
      <c r="N185" s="113"/>
      <c r="O185" s="113"/>
      <c r="P185" s="113"/>
      <c r="Q185" s="113"/>
      <c r="R185" s="1109"/>
      <c r="S185" s="1011"/>
      <c r="T185" s="1011"/>
      <c r="U185" s="1011"/>
      <c r="V185" s="1011"/>
    </row>
    <row r="186" spans="1:22" outlineLevel="1" x14ac:dyDescent="0.25">
      <c r="A186" s="1054" t="s">
        <v>339</v>
      </c>
      <c r="B186" s="1055" t="s">
        <v>209</v>
      </c>
      <c r="C186" s="1110"/>
      <c r="D186" s="1106"/>
      <c r="E186" s="1106"/>
      <c r="F186" s="1106"/>
      <c r="G186" s="1106"/>
      <c r="H186" s="1106"/>
      <c r="I186" s="1106"/>
      <c r="J186" s="1106"/>
      <c r="K186" s="1106"/>
      <c r="L186" s="1106"/>
      <c r="M186" s="1106"/>
      <c r="N186" s="1106"/>
      <c r="O186" s="1106"/>
      <c r="P186" s="1106"/>
      <c r="Q186" s="1106"/>
      <c r="R186" s="1112"/>
      <c r="S186" s="1111"/>
      <c r="T186" s="1111"/>
      <c r="U186" s="1111"/>
      <c r="V186" s="1111"/>
    </row>
    <row r="187" spans="1:22" outlineLevel="1" x14ac:dyDescent="0.25">
      <c r="A187" s="1058"/>
      <c r="B187" s="1057" t="s">
        <v>218</v>
      </c>
      <c r="C187" s="1192"/>
      <c r="D187" s="1192"/>
      <c r="E187" s="1192"/>
      <c r="F187" s="1192"/>
      <c r="G187" s="1192"/>
      <c r="H187" s="1192"/>
      <c r="I187" s="1192"/>
      <c r="J187" s="1192"/>
      <c r="K187" s="1192"/>
      <c r="L187" s="1192"/>
      <c r="M187" s="1192"/>
      <c r="N187" s="1192"/>
      <c r="O187" s="1192"/>
      <c r="P187" s="1192"/>
      <c r="Q187" s="1192"/>
      <c r="R187" s="1192"/>
      <c r="S187" s="1192"/>
      <c r="T187" s="1192"/>
      <c r="U187" s="1192"/>
      <c r="V187" s="1192"/>
    </row>
    <row r="188" spans="1:22" outlineLevel="1" x14ac:dyDescent="0.25">
      <c r="A188" s="1054" t="s">
        <v>340</v>
      </c>
      <c r="B188" s="1055" t="s">
        <v>205</v>
      </c>
      <c r="C188" s="1150"/>
      <c r="D188" s="1151"/>
      <c r="E188" s="1151"/>
      <c r="F188" s="1151"/>
      <c r="G188" s="1151"/>
      <c r="H188" s="1151"/>
      <c r="I188" s="1151"/>
      <c r="J188" s="1151"/>
      <c r="K188" s="1151"/>
      <c r="L188" s="1151"/>
      <c r="M188" s="1151"/>
      <c r="N188" s="1151"/>
      <c r="O188" s="1151"/>
      <c r="P188" s="1151"/>
      <c r="Q188" s="1151"/>
      <c r="R188" s="1152"/>
      <c r="S188" s="1191"/>
      <c r="T188" s="1191"/>
      <c r="U188" s="1191"/>
      <c r="V188" s="1191"/>
    </row>
    <row r="189" spans="1:22" outlineLevel="1" x14ac:dyDescent="0.25">
      <c r="A189" s="1054" t="s">
        <v>341</v>
      </c>
      <c r="B189" s="1055" t="s">
        <v>207</v>
      </c>
      <c r="C189" s="1010"/>
      <c r="D189" s="113"/>
      <c r="E189" s="113"/>
      <c r="F189" s="113"/>
      <c r="G189" s="113"/>
      <c r="H189" s="113"/>
      <c r="I189" s="113"/>
      <c r="J189" s="113"/>
      <c r="K189" s="113"/>
      <c r="L189" s="113"/>
      <c r="M189" s="113"/>
      <c r="N189" s="113"/>
      <c r="O189" s="113"/>
      <c r="P189" s="113"/>
      <c r="Q189" s="113"/>
      <c r="R189" s="1109"/>
      <c r="S189" s="1011"/>
      <c r="T189" s="1011"/>
      <c r="U189" s="1011"/>
      <c r="V189" s="1011"/>
    </row>
    <row r="190" spans="1:22" outlineLevel="1" x14ac:dyDescent="0.25">
      <c r="A190" s="1054" t="s">
        <v>342</v>
      </c>
      <c r="B190" s="1055" t="s">
        <v>209</v>
      </c>
      <c r="C190" s="1010"/>
      <c r="D190" s="113"/>
      <c r="E190" s="113"/>
      <c r="F190" s="113"/>
      <c r="G190" s="113"/>
      <c r="H190" s="113"/>
      <c r="I190" s="113"/>
      <c r="J190" s="113"/>
      <c r="K190" s="113"/>
      <c r="L190" s="113"/>
      <c r="M190" s="113"/>
      <c r="N190" s="113"/>
      <c r="O190" s="113"/>
      <c r="P190" s="113"/>
      <c r="Q190" s="113"/>
      <c r="R190" s="1109"/>
      <c r="S190" s="1011"/>
      <c r="T190" s="1011"/>
      <c r="U190" s="1011"/>
      <c r="V190" s="1011"/>
    </row>
    <row r="191" spans="1:22" ht="22.5" customHeight="1" outlineLevel="1" thickBot="1" x14ac:dyDescent="0.3">
      <c r="A191" s="1054" t="s">
        <v>343</v>
      </c>
      <c r="B191" s="1053" t="s">
        <v>223</v>
      </c>
      <c r="C191" s="1110"/>
      <c r="D191" s="1106"/>
      <c r="E191" s="1106"/>
      <c r="F191" s="1106"/>
      <c r="G191" s="1106"/>
      <c r="H191" s="1106"/>
      <c r="I191" s="1106"/>
      <c r="J191" s="1106"/>
      <c r="K191" s="1106"/>
      <c r="L191" s="1106"/>
      <c r="M191" s="1106"/>
      <c r="N191" s="1106"/>
      <c r="O191" s="1106"/>
      <c r="P191" s="1106"/>
      <c r="Q191" s="1106"/>
      <c r="R191" s="1112"/>
      <c r="S191" s="1111"/>
      <c r="T191" s="1111"/>
      <c r="U191" s="1111"/>
      <c r="V191" s="1111"/>
    </row>
    <row r="192" spans="1:22" x14ac:dyDescent="0.25">
      <c r="A192" s="1054" t="s">
        <v>344</v>
      </c>
      <c r="B192" s="1061" t="s">
        <v>199</v>
      </c>
    </row>
    <row r="193" spans="1:22" outlineLevel="1" x14ac:dyDescent="0.25">
      <c r="A193" s="1054"/>
      <c r="B193" s="1060" t="s">
        <v>200</v>
      </c>
    </row>
    <row r="194" spans="1:22" outlineLevel="1" x14ac:dyDescent="0.25">
      <c r="A194" s="1054" t="s">
        <v>345</v>
      </c>
      <c r="B194" s="1059" t="s">
        <v>202</v>
      </c>
      <c r="C194" s="1187"/>
      <c r="D194" s="1188"/>
      <c r="E194" s="1188"/>
      <c r="F194" s="1188"/>
      <c r="G194" s="1188"/>
      <c r="H194" s="1188"/>
      <c r="I194" s="1188"/>
      <c r="J194" s="1188"/>
      <c r="K194" s="1188"/>
      <c r="L194" s="1188"/>
      <c r="M194" s="1188"/>
      <c r="N194" s="1188"/>
      <c r="O194" s="1188"/>
      <c r="P194" s="1188"/>
      <c r="Q194" s="1188"/>
      <c r="R194" s="1193"/>
      <c r="S194" s="1189"/>
      <c r="T194" s="1189"/>
      <c r="U194" s="1189"/>
      <c r="V194" s="1189"/>
    </row>
    <row r="195" spans="1:22" outlineLevel="1" x14ac:dyDescent="0.25">
      <c r="A195" s="1058"/>
      <c r="B195" s="1057" t="s">
        <v>203</v>
      </c>
      <c r="C195" s="1190"/>
      <c r="D195" s="1190"/>
      <c r="E195" s="1190"/>
      <c r="F195" s="1190"/>
      <c r="G195" s="1190"/>
      <c r="H195" s="1190"/>
      <c r="I195" s="1190"/>
      <c r="J195" s="1190"/>
      <c r="K195" s="1190"/>
      <c r="L195" s="1190"/>
      <c r="M195" s="1190"/>
      <c r="N195" s="1190"/>
      <c r="O195" s="1190"/>
      <c r="P195" s="1190"/>
      <c r="Q195" s="1190"/>
      <c r="R195" s="1190"/>
      <c r="S195" s="1190"/>
      <c r="T195" s="1190"/>
      <c r="U195" s="1190"/>
      <c r="V195" s="1190"/>
    </row>
    <row r="196" spans="1:22" outlineLevel="1" x14ac:dyDescent="0.25">
      <c r="A196" s="1054" t="s">
        <v>346</v>
      </c>
      <c r="B196" s="1055" t="s">
        <v>205</v>
      </c>
      <c r="C196" s="1150"/>
      <c r="D196" s="1151"/>
      <c r="E196" s="1151"/>
      <c r="F196" s="1151"/>
      <c r="G196" s="1151"/>
      <c r="H196" s="1151"/>
      <c r="I196" s="1151"/>
      <c r="J196" s="1151"/>
      <c r="K196" s="1151"/>
      <c r="L196" s="1151"/>
      <c r="M196" s="1151"/>
      <c r="N196" s="1151"/>
      <c r="O196" s="1151"/>
      <c r="P196" s="1151"/>
      <c r="Q196" s="1151"/>
      <c r="R196" s="1152"/>
      <c r="S196" s="1191"/>
      <c r="T196" s="1191"/>
      <c r="U196" s="1191"/>
      <c r="V196" s="1191"/>
    </row>
    <row r="197" spans="1:22" outlineLevel="1" x14ac:dyDescent="0.25">
      <c r="A197" s="1054" t="s">
        <v>347</v>
      </c>
      <c r="B197" s="1055" t="s">
        <v>207</v>
      </c>
      <c r="C197" s="1010"/>
      <c r="D197" s="113"/>
      <c r="E197" s="113"/>
      <c r="F197" s="113"/>
      <c r="G197" s="113"/>
      <c r="H197" s="113"/>
      <c r="I197" s="113"/>
      <c r="J197" s="113"/>
      <c r="K197" s="113"/>
      <c r="L197" s="113"/>
      <c r="M197" s="113"/>
      <c r="N197" s="113"/>
      <c r="O197" s="113"/>
      <c r="P197" s="113"/>
      <c r="Q197" s="113"/>
      <c r="R197" s="1109"/>
      <c r="S197" s="1011"/>
      <c r="T197" s="1011"/>
      <c r="U197" s="1011"/>
      <c r="V197" s="1011"/>
    </row>
    <row r="198" spans="1:22" outlineLevel="1" x14ac:dyDescent="0.25">
      <c r="A198" s="1054" t="s">
        <v>348</v>
      </c>
      <c r="B198" s="1055" t="s">
        <v>209</v>
      </c>
      <c r="C198" s="1110"/>
      <c r="D198" s="1106"/>
      <c r="E198" s="1106"/>
      <c r="F198" s="1106"/>
      <c r="G198" s="1106"/>
      <c r="H198" s="1106"/>
      <c r="I198" s="1106"/>
      <c r="J198" s="1106"/>
      <c r="K198" s="1106"/>
      <c r="L198" s="1106"/>
      <c r="M198" s="1106"/>
      <c r="N198" s="1106"/>
      <c r="O198" s="1106"/>
      <c r="P198" s="1106"/>
      <c r="Q198" s="1106"/>
      <c r="R198" s="1112"/>
      <c r="S198" s="1111"/>
      <c r="T198" s="1111"/>
      <c r="U198" s="1111"/>
      <c r="V198" s="1111"/>
    </row>
    <row r="199" spans="1:22" outlineLevel="1" x14ac:dyDescent="0.25">
      <c r="A199" s="1058"/>
      <c r="B199" s="1057" t="s">
        <v>210</v>
      </c>
      <c r="C199" s="1186"/>
      <c r="D199" s="1186"/>
      <c r="E199" s="1186"/>
      <c r="F199" s="1186"/>
      <c r="G199" s="1186"/>
      <c r="H199" s="1186"/>
      <c r="I199" s="1186"/>
      <c r="J199" s="1186"/>
      <c r="K199" s="1186"/>
      <c r="L199" s="1186"/>
      <c r="M199" s="1186"/>
      <c r="N199" s="1186"/>
      <c r="O199" s="1186"/>
      <c r="P199" s="1186"/>
      <c r="Q199" s="1186"/>
      <c r="R199" s="1186"/>
      <c r="S199" s="1186"/>
      <c r="T199" s="1186"/>
      <c r="U199" s="1186"/>
      <c r="V199" s="1186"/>
    </row>
    <row r="200" spans="1:22" outlineLevel="1" x14ac:dyDescent="0.25">
      <c r="A200" s="1054" t="s">
        <v>349</v>
      </c>
      <c r="B200" s="1055" t="s">
        <v>205</v>
      </c>
      <c r="C200" s="1150"/>
      <c r="D200" s="1151"/>
      <c r="E200" s="1151"/>
      <c r="F200" s="1151"/>
      <c r="G200" s="1151"/>
      <c r="H200" s="1151"/>
      <c r="I200" s="1151"/>
      <c r="J200" s="1151"/>
      <c r="K200" s="1151"/>
      <c r="L200" s="1151"/>
      <c r="M200" s="1151"/>
      <c r="N200" s="1151"/>
      <c r="O200" s="1151"/>
      <c r="P200" s="1151"/>
      <c r="Q200" s="1151"/>
      <c r="R200" s="1152"/>
      <c r="S200" s="1191"/>
      <c r="T200" s="1191"/>
      <c r="U200" s="1191"/>
      <c r="V200" s="1191"/>
    </row>
    <row r="201" spans="1:22" outlineLevel="1" x14ac:dyDescent="0.25">
      <c r="A201" s="1054" t="s">
        <v>350</v>
      </c>
      <c r="B201" s="1055" t="s">
        <v>207</v>
      </c>
      <c r="C201" s="1010"/>
      <c r="D201" s="113"/>
      <c r="E201" s="113"/>
      <c r="F201" s="113"/>
      <c r="G201" s="113"/>
      <c r="H201" s="113"/>
      <c r="I201" s="113"/>
      <c r="J201" s="113"/>
      <c r="K201" s="113"/>
      <c r="L201" s="113"/>
      <c r="M201" s="113"/>
      <c r="N201" s="113"/>
      <c r="O201" s="113"/>
      <c r="P201" s="113"/>
      <c r="Q201" s="113"/>
      <c r="R201" s="1109"/>
      <c r="S201" s="1011"/>
      <c r="T201" s="1011"/>
      <c r="U201" s="1011"/>
      <c r="V201" s="1011"/>
    </row>
    <row r="202" spans="1:22" outlineLevel="1" x14ac:dyDescent="0.25">
      <c r="A202" s="1054" t="s">
        <v>351</v>
      </c>
      <c r="B202" s="1055" t="s">
        <v>209</v>
      </c>
      <c r="C202" s="1110"/>
      <c r="D202" s="1106"/>
      <c r="E202" s="1106"/>
      <c r="F202" s="1106"/>
      <c r="G202" s="1106"/>
      <c r="H202" s="1106"/>
      <c r="I202" s="1106"/>
      <c r="J202" s="1106"/>
      <c r="K202" s="1106"/>
      <c r="L202" s="1106"/>
      <c r="M202" s="1106"/>
      <c r="N202" s="1106"/>
      <c r="O202" s="1106"/>
      <c r="P202" s="1106"/>
      <c r="Q202" s="1106"/>
      <c r="R202" s="1112"/>
      <c r="S202" s="1111"/>
      <c r="T202" s="1111"/>
      <c r="U202" s="1111"/>
      <c r="V202" s="1111"/>
    </row>
    <row r="203" spans="1:22" outlineLevel="1" x14ac:dyDescent="0.25">
      <c r="A203" s="1058"/>
      <c r="B203" s="1057" t="s">
        <v>214</v>
      </c>
      <c r="C203" s="1056"/>
      <c r="D203" s="1056"/>
      <c r="E203" s="1056"/>
      <c r="F203" s="1056"/>
      <c r="G203" s="1056"/>
      <c r="H203" s="1056"/>
      <c r="I203" s="1056"/>
      <c r="J203" s="1056"/>
      <c r="K203" s="1056"/>
      <c r="L203" s="1056"/>
      <c r="M203" s="1056"/>
      <c r="N203" s="1056"/>
      <c r="O203" s="1056"/>
      <c r="P203" s="1056"/>
      <c r="Q203" s="1056"/>
      <c r="R203" s="1056"/>
      <c r="S203" s="1056"/>
      <c r="T203" s="1056"/>
      <c r="U203" s="1056"/>
      <c r="V203" s="1056"/>
    </row>
    <row r="204" spans="1:22" outlineLevel="1" x14ac:dyDescent="0.25">
      <c r="A204" s="1054" t="s">
        <v>352</v>
      </c>
      <c r="B204" s="1055" t="s">
        <v>205</v>
      </c>
      <c r="C204" s="1150"/>
      <c r="D204" s="1151"/>
      <c r="E204" s="1151"/>
      <c r="F204" s="1151"/>
      <c r="G204" s="1151"/>
      <c r="H204" s="1151"/>
      <c r="I204" s="1151"/>
      <c r="J204" s="1151"/>
      <c r="K204" s="1151"/>
      <c r="L204" s="1151"/>
      <c r="M204" s="1151"/>
      <c r="N204" s="1151"/>
      <c r="O204" s="1151"/>
      <c r="P204" s="1151"/>
      <c r="Q204" s="1151"/>
      <c r="R204" s="1152"/>
      <c r="S204" s="1191"/>
      <c r="T204" s="1191"/>
      <c r="U204" s="1191"/>
      <c r="V204" s="1191"/>
    </row>
    <row r="205" spans="1:22" outlineLevel="1" x14ac:dyDescent="0.25">
      <c r="A205" s="1054" t="s">
        <v>353</v>
      </c>
      <c r="B205" s="1055" t="s">
        <v>207</v>
      </c>
      <c r="C205" s="1010"/>
      <c r="D205" s="113"/>
      <c r="E205" s="113"/>
      <c r="F205" s="113"/>
      <c r="G205" s="113"/>
      <c r="H205" s="113"/>
      <c r="I205" s="113"/>
      <c r="J205" s="113"/>
      <c r="K205" s="113"/>
      <c r="L205" s="113"/>
      <c r="M205" s="113"/>
      <c r="N205" s="113"/>
      <c r="O205" s="113"/>
      <c r="P205" s="113"/>
      <c r="Q205" s="113"/>
      <c r="R205" s="1109"/>
      <c r="S205" s="1011"/>
      <c r="T205" s="1011"/>
      <c r="U205" s="1011"/>
      <c r="V205" s="1011"/>
    </row>
    <row r="206" spans="1:22" outlineLevel="1" x14ac:dyDescent="0.25">
      <c r="A206" s="1054" t="s">
        <v>354</v>
      </c>
      <c r="B206" s="1055" t="s">
        <v>209</v>
      </c>
      <c r="C206" s="1110"/>
      <c r="D206" s="1106"/>
      <c r="E206" s="1106"/>
      <c r="F206" s="1106"/>
      <c r="G206" s="1106"/>
      <c r="H206" s="1106"/>
      <c r="I206" s="1106"/>
      <c r="J206" s="1106"/>
      <c r="K206" s="1106"/>
      <c r="L206" s="1106"/>
      <c r="M206" s="1106"/>
      <c r="N206" s="1106"/>
      <c r="O206" s="1106"/>
      <c r="P206" s="1106"/>
      <c r="Q206" s="1106"/>
      <c r="R206" s="1112"/>
      <c r="S206" s="1111"/>
      <c r="T206" s="1111"/>
      <c r="U206" s="1111"/>
      <c r="V206" s="1111"/>
    </row>
    <row r="207" spans="1:22" outlineLevel="1" x14ac:dyDescent="0.25">
      <c r="A207" s="1058"/>
      <c r="B207" s="1057" t="s">
        <v>218</v>
      </c>
      <c r="C207" s="1192"/>
      <c r="D207" s="1192"/>
      <c r="E207" s="1192"/>
      <c r="F207" s="1192"/>
      <c r="G207" s="1192"/>
      <c r="H207" s="1192"/>
      <c r="I207" s="1192"/>
      <c r="J207" s="1192"/>
      <c r="K207" s="1192"/>
      <c r="L207" s="1192"/>
      <c r="M207" s="1192"/>
      <c r="N207" s="1192"/>
      <c r="O207" s="1192"/>
      <c r="P207" s="1192"/>
      <c r="Q207" s="1192"/>
      <c r="R207" s="1192"/>
      <c r="S207" s="1192"/>
      <c r="T207" s="1192"/>
      <c r="U207" s="1192"/>
      <c r="V207" s="1192"/>
    </row>
    <row r="208" spans="1:22" outlineLevel="1" x14ac:dyDescent="0.25">
      <c r="A208" s="1054" t="s">
        <v>355</v>
      </c>
      <c r="B208" s="1055" t="s">
        <v>205</v>
      </c>
      <c r="C208" s="1150"/>
      <c r="D208" s="1151"/>
      <c r="E208" s="1151"/>
      <c r="F208" s="1151"/>
      <c r="G208" s="1151"/>
      <c r="H208" s="1151"/>
      <c r="I208" s="1151"/>
      <c r="J208" s="1151"/>
      <c r="K208" s="1151"/>
      <c r="L208" s="1151"/>
      <c r="M208" s="1151"/>
      <c r="N208" s="1151"/>
      <c r="O208" s="1151"/>
      <c r="P208" s="1151"/>
      <c r="Q208" s="1151"/>
      <c r="R208" s="1152"/>
      <c r="S208" s="1191"/>
      <c r="T208" s="1191"/>
      <c r="U208" s="1191"/>
      <c r="V208" s="1191"/>
    </row>
    <row r="209" spans="1:22" outlineLevel="1" x14ac:dyDescent="0.25">
      <c r="A209" s="1054" t="s">
        <v>356</v>
      </c>
      <c r="B209" s="1055" t="s">
        <v>207</v>
      </c>
      <c r="C209" s="1010"/>
      <c r="D209" s="113"/>
      <c r="E209" s="113"/>
      <c r="F209" s="113"/>
      <c r="G209" s="113"/>
      <c r="H209" s="113"/>
      <c r="I209" s="113"/>
      <c r="J209" s="113"/>
      <c r="K209" s="113"/>
      <c r="L209" s="113"/>
      <c r="M209" s="113"/>
      <c r="N209" s="113"/>
      <c r="O209" s="113"/>
      <c r="P209" s="113"/>
      <c r="Q209" s="113"/>
      <c r="R209" s="1109"/>
      <c r="S209" s="1011"/>
      <c r="T209" s="1011"/>
      <c r="U209" s="1011"/>
      <c r="V209" s="1011"/>
    </row>
    <row r="210" spans="1:22" outlineLevel="1" x14ac:dyDescent="0.25">
      <c r="A210" s="1054" t="s">
        <v>357</v>
      </c>
      <c r="B210" s="1055" t="s">
        <v>209</v>
      </c>
      <c r="C210" s="1010"/>
      <c r="D210" s="113"/>
      <c r="E210" s="113"/>
      <c r="F210" s="113"/>
      <c r="G210" s="113"/>
      <c r="H210" s="113"/>
      <c r="I210" s="113"/>
      <c r="J210" s="113"/>
      <c r="K210" s="113"/>
      <c r="L210" s="113"/>
      <c r="M210" s="113"/>
      <c r="N210" s="113"/>
      <c r="O210" s="113"/>
      <c r="P210" s="113"/>
      <c r="Q210" s="113"/>
      <c r="R210" s="1109"/>
      <c r="S210" s="1011"/>
      <c r="T210" s="1011"/>
      <c r="U210" s="1011"/>
      <c r="V210" s="1011"/>
    </row>
    <row r="211" spans="1:22" ht="22.5" customHeight="1" outlineLevel="1" thickBot="1" x14ac:dyDescent="0.3">
      <c r="A211" s="1054" t="s">
        <v>358</v>
      </c>
      <c r="B211" s="1053" t="s">
        <v>223</v>
      </c>
      <c r="C211" s="1110"/>
      <c r="D211" s="1106"/>
      <c r="E211" s="1106"/>
      <c r="F211" s="1106"/>
      <c r="G211" s="1106"/>
      <c r="H211" s="1106"/>
      <c r="I211" s="1106"/>
      <c r="J211" s="1106"/>
      <c r="K211" s="1106"/>
      <c r="L211" s="1106"/>
      <c r="M211" s="1106"/>
      <c r="N211" s="1106"/>
      <c r="O211" s="1106"/>
      <c r="P211" s="1106"/>
      <c r="Q211" s="1106"/>
      <c r="R211" s="1112"/>
      <c r="S211" s="1111"/>
      <c r="T211" s="1111"/>
      <c r="U211" s="1111"/>
      <c r="V211" s="1111"/>
    </row>
    <row r="212" spans="1:22" x14ac:dyDescent="0.25">
      <c r="A212" s="1054" t="s">
        <v>359</v>
      </c>
      <c r="B212" s="1061" t="s">
        <v>199</v>
      </c>
    </row>
    <row r="213" spans="1:22" outlineLevel="1" x14ac:dyDescent="0.25">
      <c r="A213" s="1054"/>
      <c r="B213" s="1060" t="s">
        <v>200</v>
      </c>
    </row>
    <row r="214" spans="1:22" outlineLevel="1" x14ac:dyDescent="0.25">
      <c r="A214" s="1054" t="s">
        <v>360</v>
      </c>
      <c r="B214" s="1059" t="s">
        <v>202</v>
      </c>
      <c r="C214" s="1187"/>
      <c r="D214" s="1188"/>
      <c r="E214" s="1188"/>
      <c r="F214" s="1188"/>
      <c r="G214" s="1188"/>
      <c r="H214" s="1188"/>
      <c r="I214" s="1188"/>
      <c r="J214" s="1188"/>
      <c r="K214" s="1188"/>
      <c r="L214" s="1188"/>
      <c r="M214" s="1188"/>
      <c r="N214" s="1188"/>
      <c r="O214" s="1188"/>
      <c r="P214" s="1188"/>
      <c r="Q214" s="1188"/>
      <c r="R214" s="1193"/>
      <c r="S214" s="1189"/>
      <c r="T214" s="1189"/>
      <c r="U214" s="1189"/>
      <c r="V214" s="1189"/>
    </row>
    <row r="215" spans="1:22" outlineLevel="1" x14ac:dyDescent="0.25">
      <c r="A215" s="1058"/>
      <c r="B215" s="1057" t="s">
        <v>203</v>
      </c>
      <c r="C215" s="1190"/>
      <c r="D215" s="1190"/>
      <c r="E215" s="1190"/>
      <c r="F215" s="1190"/>
      <c r="G215" s="1190"/>
      <c r="H215" s="1190"/>
      <c r="I215" s="1190"/>
      <c r="J215" s="1190"/>
      <c r="K215" s="1190"/>
      <c r="L215" s="1190"/>
      <c r="M215" s="1190"/>
      <c r="N215" s="1190"/>
      <c r="O215" s="1190"/>
      <c r="P215" s="1190"/>
      <c r="Q215" s="1190"/>
      <c r="R215" s="1190"/>
      <c r="S215" s="1190"/>
      <c r="T215" s="1190"/>
      <c r="U215" s="1190"/>
      <c r="V215" s="1190"/>
    </row>
    <row r="216" spans="1:22" outlineLevel="1" x14ac:dyDescent="0.25">
      <c r="A216" s="1054" t="s">
        <v>361</v>
      </c>
      <c r="B216" s="1055" t="s">
        <v>205</v>
      </c>
      <c r="C216" s="1150"/>
      <c r="D216" s="1151"/>
      <c r="E216" s="1151"/>
      <c r="F216" s="1151"/>
      <c r="G216" s="1151"/>
      <c r="H216" s="1151"/>
      <c r="I216" s="1151"/>
      <c r="J216" s="1151"/>
      <c r="K216" s="1151"/>
      <c r="L216" s="1151"/>
      <c r="M216" s="1151"/>
      <c r="N216" s="1151"/>
      <c r="O216" s="1151"/>
      <c r="P216" s="1151"/>
      <c r="Q216" s="1151"/>
      <c r="R216" s="1152"/>
      <c r="S216" s="1191"/>
      <c r="T216" s="1191"/>
      <c r="U216" s="1191"/>
      <c r="V216" s="1191"/>
    </row>
    <row r="217" spans="1:22" outlineLevel="1" x14ac:dyDescent="0.25">
      <c r="A217" s="1054" t="s">
        <v>362</v>
      </c>
      <c r="B217" s="1055" t="s">
        <v>207</v>
      </c>
      <c r="C217" s="1010"/>
      <c r="D217" s="113"/>
      <c r="E217" s="113"/>
      <c r="F217" s="113"/>
      <c r="G217" s="113"/>
      <c r="H217" s="113"/>
      <c r="I217" s="113"/>
      <c r="J217" s="113"/>
      <c r="K217" s="113"/>
      <c r="L217" s="113"/>
      <c r="M217" s="113"/>
      <c r="N217" s="113"/>
      <c r="O217" s="113"/>
      <c r="P217" s="113"/>
      <c r="Q217" s="113"/>
      <c r="R217" s="1109"/>
      <c r="S217" s="1011"/>
      <c r="T217" s="1011"/>
      <c r="U217" s="1011"/>
      <c r="V217" s="1011"/>
    </row>
    <row r="218" spans="1:22" outlineLevel="1" x14ac:dyDescent="0.25">
      <c r="A218" s="1054" t="s">
        <v>363</v>
      </c>
      <c r="B218" s="1055" t="s">
        <v>209</v>
      </c>
      <c r="C218" s="1110"/>
      <c r="D218" s="1106"/>
      <c r="E218" s="1106"/>
      <c r="F218" s="1106"/>
      <c r="G218" s="1106"/>
      <c r="H218" s="1106"/>
      <c r="I218" s="1106"/>
      <c r="J218" s="1106"/>
      <c r="K218" s="1106"/>
      <c r="L218" s="1106"/>
      <c r="M218" s="1106"/>
      <c r="N218" s="1106"/>
      <c r="O218" s="1106"/>
      <c r="P218" s="1106"/>
      <c r="Q218" s="1106"/>
      <c r="R218" s="1112"/>
      <c r="S218" s="1111"/>
      <c r="T218" s="1111"/>
      <c r="U218" s="1111"/>
      <c r="V218" s="1111"/>
    </row>
    <row r="219" spans="1:22" outlineLevel="1" x14ac:dyDescent="0.25">
      <c r="A219" s="1058"/>
      <c r="B219" s="1057" t="s">
        <v>210</v>
      </c>
      <c r="C219" s="1186"/>
      <c r="D219" s="1186"/>
      <c r="E219" s="1186"/>
      <c r="F219" s="1186"/>
      <c r="G219" s="1186"/>
      <c r="H219" s="1186"/>
      <c r="I219" s="1186"/>
      <c r="J219" s="1186"/>
      <c r="K219" s="1186"/>
      <c r="L219" s="1186"/>
      <c r="M219" s="1186"/>
      <c r="N219" s="1186"/>
      <c r="O219" s="1186"/>
      <c r="P219" s="1186"/>
      <c r="Q219" s="1186"/>
      <c r="R219" s="1186"/>
      <c r="S219" s="1186"/>
      <c r="T219" s="1186"/>
      <c r="U219" s="1186"/>
      <c r="V219" s="1186"/>
    </row>
    <row r="220" spans="1:22" outlineLevel="1" x14ac:dyDescent="0.25">
      <c r="A220" s="1054" t="s">
        <v>364</v>
      </c>
      <c r="B220" s="1055" t="s">
        <v>205</v>
      </c>
      <c r="C220" s="1150"/>
      <c r="D220" s="1151"/>
      <c r="E220" s="1151"/>
      <c r="F220" s="1151"/>
      <c r="G220" s="1151"/>
      <c r="H220" s="1151"/>
      <c r="I220" s="1151"/>
      <c r="J220" s="1151"/>
      <c r="K220" s="1151"/>
      <c r="L220" s="1151"/>
      <c r="M220" s="1151"/>
      <c r="N220" s="1151"/>
      <c r="O220" s="1151"/>
      <c r="P220" s="1151"/>
      <c r="Q220" s="1151"/>
      <c r="R220" s="1152"/>
      <c r="S220" s="1191"/>
      <c r="T220" s="1191"/>
      <c r="U220" s="1191"/>
      <c r="V220" s="1191"/>
    </row>
    <row r="221" spans="1:22" outlineLevel="1" x14ac:dyDescent="0.25">
      <c r="A221" s="1054" t="s">
        <v>365</v>
      </c>
      <c r="B221" s="1055" t="s">
        <v>207</v>
      </c>
      <c r="C221" s="1010"/>
      <c r="D221" s="113"/>
      <c r="E221" s="113"/>
      <c r="F221" s="113"/>
      <c r="G221" s="113"/>
      <c r="H221" s="113"/>
      <c r="I221" s="113"/>
      <c r="J221" s="113"/>
      <c r="K221" s="113"/>
      <c r="L221" s="113"/>
      <c r="M221" s="113"/>
      <c r="N221" s="113"/>
      <c r="O221" s="113"/>
      <c r="P221" s="113"/>
      <c r="Q221" s="113"/>
      <c r="R221" s="1109"/>
      <c r="S221" s="1011"/>
      <c r="T221" s="1011"/>
      <c r="U221" s="1011"/>
      <c r="V221" s="1011"/>
    </row>
    <row r="222" spans="1:22" outlineLevel="1" x14ac:dyDescent="0.25">
      <c r="A222" s="1054" t="s">
        <v>366</v>
      </c>
      <c r="B222" s="1055" t="s">
        <v>209</v>
      </c>
      <c r="C222" s="1110"/>
      <c r="D222" s="1106"/>
      <c r="E222" s="1106"/>
      <c r="F222" s="1106"/>
      <c r="G222" s="1106"/>
      <c r="H222" s="1106"/>
      <c r="I222" s="1106"/>
      <c r="J222" s="1106"/>
      <c r="K222" s="1106"/>
      <c r="L222" s="1106"/>
      <c r="M222" s="1106"/>
      <c r="N222" s="1106"/>
      <c r="O222" s="1106"/>
      <c r="P222" s="1106"/>
      <c r="Q222" s="1106"/>
      <c r="R222" s="1112"/>
      <c r="S222" s="1111"/>
      <c r="T222" s="1111"/>
      <c r="U222" s="1111"/>
      <c r="V222" s="1111"/>
    </row>
    <row r="223" spans="1:22" outlineLevel="1" x14ac:dyDescent="0.25">
      <c r="A223" s="1058"/>
      <c r="B223" s="1057" t="s">
        <v>214</v>
      </c>
      <c r="C223" s="1056"/>
      <c r="D223" s="1056"/>
      <c r="E223" s="1056"/>
      <c r="F223" s="1056"/>
      <c r="G223" s="1056"/>
      <c r="H223" s="1056"/>
      <c r="I223" s="1056"/>
      <c r="J223" s="1056"/>
      <c r="K223" s="1056"/>
      <c r="L223" s="1056"/>
      <c r="M223" s="1056"/>
      <c r="N223" s="1056"/>
      <c r="O223" s="1056"/>
      <c r="P223" s="1056"/>
      <c r="Q223" s="1056"/>
      <c r="R223" s="1056"/>
      <c r="S223" s="1056"/>
      <c r="T223" s="1056"/>
      <c r="U223" s="1056"/>
      <c r="V223" s="1056"/>
    </row>
    <row r="224" spans="1:22" outlineLevel="1" x14ac:dyDescent="0.25">
      <c r="A224" s="1054" t="s">
        <v>367</v>
      </c>
      <c r="B224" s="1055" t="s">
        <v>205</v>
      </c>
      <c r="C224" s="1150"/>
      <c r="D224" s="1151"/>
      <c r="E224" s="1151"/>
      <c r="F224" s="1151"/>
      <c r="G224" s="1151"/>
      <c r="H224" s="1151"/>
      <c r="I224" s="1151"/>
      <c r="J224" s="1151"/>
      <c r="K224" s="1151"/>
      <c r="L224" s="1151"/>
      <c r="M224" s="1151"/>
      <c r="N224" s="1151"/>
      <c r="O224" s="1151"/>
      <c r="P224" s="1151"/>
      <c r="Q224" s="1151"/>
      <c r="R224" s="1152"/>
      <c r="S224" s="1191"/>
      <c r="T224" s="1191"/>
      <c r="U224" s="1191"/>
      <c r="V224" s="1191"/>
    </row>
    <row r="225" spans="1:22" outlineLevel="1" x14ac:dyDescent="0.25">
      <c r="A225" s="1054" t="s">
        <v>368</v>
      </c>
      <c r="B225" s="1055" t="s">
        <v>207</v>
      </c>
      <c r="C225" s="1010"/>
      <c r="D225" s="113"/>
      <c r="E225" s="113"/>
      <c r="F225" s="113"/>
      <c r="G225" s="113"/>
      <c r="H225" s="113"/>
      <c r="I225" s="113"/>
      <c r="J225" s="113"/>
      <c r="K225" s="113"/>
      <c r="L225" s="113"/>
      <c r="M225" s="113"/>
      <c r="N225" s="113"/>
      <c r="O225" s="113"/>
      <c r="P225" s="113"/>
      <c r="Q225" s="113"/>
      <c r="R225" s="1109"/>
      <c r="S225" s="1011"/>
      <c r="T225" s="1011"/>
      <c r="U225" s="1011"/>
      <c r="V225" s="1011"/>
    </row>
    <row r="226" spans="1:22" outlineLevel="1" x14ac:dyDescent="0.25">
      <c r="A226" s="1054" t="s">
        <v>369</v>
      </c>
      <c r="B226" s="1055" t="s">
        <v>209</v>
      </c>
      <c r="C226" s="1110"/>
      <c r="D226" s="1106"/>
      <c r="E226" s="1106"/>
      <c r="F226" s="1106"/>
      <c r="G226" s="1106"/>
      <c r="H226" s="1106"/>
      <c r="I226" s="1106"/>
      <c r="J226" s="1106"/>
      <c r="K226" s="1106"/>
      <c r="L226" s="1106"/>
      <c r="M226" s="1106"/>
      <c r="N226" s="1106"/>
      <c r="O226" s="1106"/>
      <c r="P226" s="1106"/>
      <c r="Q226" s="1106"/>
      <c r="R226" s="1112"/>
      <c r="S226" s="1111"/>
      <c r="T226" s="1111"/>
      <c r="U226" s="1111"/>
      <c r="V226" s="1111"/>
    </row>
    <row r="227" spans="1:22" outlineLevel="1" x14ac:dyDescent="0.25">
      <c r="A227" s="1058"/>
      <c r="B227" s="1057" t="s">
        <v>218</v>
      </c>
      <c r="C227" s="1192"/>
      <c r="D227" s="1192"/>
      <c r="E227" s="1192"/>
      <c r="F227" s="1192"/>
      <c r="G227" s="1192"/>
      <c r="H227" s="1192"/>
      <c r="I227" s="1192"/>
      <c r="J227" s="1192"/>
      <c r="K227" s="1192"/>
      <c r="L227" s="1192"/>
      <c r="M227" s="1192"/>
      <c r="N227" s="1192"/>
      <c r="O227" s="1192"/>
      <c r="P227" s="1192"/>
      <c r="Q227" s="1192"/>
      <c r="R227" s="1192"/>
      <c r="S227" s="1192"/>
      <c r="T227" s="1192"/>
      <c r="U227" s="1192"/>
      <c r="V227" s="1192"/>
    </row>
    <row r="228" spans="1:22" outlineLevel="1" x14ac:dyDescent="0.25">
      <c r="A228" s="1054" t="s">
        <v>370</v>
      </c>
      <c r="B228" s="1055" t="s">
        <v>205</v>
      </c>
      <c r="C228" s="1150"/>
      <c r="D228" s="1151"/>
      <c r="E228" s="1151"/>
      <c r="F228" s="1151"/>
      <c r="G228" s="1151"/>
      <c r="H228" s="1151"/>
      <c r="I228" s="1151"/>
      <c r="J228" s="1151"/>
      <c r="K228" s="1151"/>
      <c r="L228" s="1151"/>
      <c r="M228" s="1151"/>
      <c r="N228" s="1151"/>
      <c r="O228" s="1151"/>
      <c r="P228" s="1151"/>
      <c r="Q228" s="1151"/>
      <c r="R228" s="1152"/>
      <c r="S228" s="1191"/>
      <c r="T228" s="1191"/>
      <c r="U228" s="1191"/>
      <c r="V228" s="1191"/>
    </row>
    <row r="229" spans="1:22" outlineLevel="1" x14ac:dyDescent="0.25">
      <c r="A229" s="1054" t="s">
        <v>371</v>
      </c>
      <c r="B229" s="1055" t="s">
        <v>207</v>
      </c>
      <c r="C229" s="1010"/>
      <c r="D229" s="113"/>
      <c r="E229" s="113"/>
      <c r="F229" s="113"/>
      <c r="G229" s="113"/>
      <c r="H229" s="113"/>
      <c r="I229" s="113"/>
      <c r="J229" s="113"/>
      <c r="K229" s="113"/>
      <c r="L229" s="113"/>
      <c r="M229" s="113"/>
      <c r="N229" s="113"/>
      <c r="O229" s="113"/>
      <c r="P229" s="113"/>
      <c r="Q229" s="113"/>
      <c r="R229" s="1109"/>
      <c r="S229" s="1011"/>
      <c r="T229" s="1011"/>
      <c r="U229" s="1011"/>
      <c r="V229" s="1011"/>
    </row>
    <row r="230" spans="1:22" outlineLevel="1" x14ac:dyDescent="0.25">
      <c r="A230" s="1054" t="s">
        <v>372</v>
      </c>
      <c r="B230" s="1055" t="s">
        <v>209</v>
      </c>
      <c r="C230" s="1010"/>
      <c r="D230" s="113"/>
      <c r="E230" s="113"/>
      <c r="F230" s="113"/>
      <c r="G230" s="113"/>
      <c r="H230" s="113"/>
      <c r="I230" s="113"/>
      <c r="J230" s="113"/>
      <c r="K230" s="113"/>
      <c r="L230" s="113"/>
      <c r="M230" s="113"/>
      <c r="N230" s="113"/>
      <c r="O230" s="113"/>
      <c r="P230" s="113"/>
      <c r="Q230" s="113"/>
      <c r="R230" s="1109"/>
      <c r="S230" s="1011"/>
      <c r="T230" s="1011"/>
      <c r="U230" s="1011"/>
      <c r="V230" s="1011"/>
    </row>
    <row r="231" spans="1:22" ht="22.5" customHeight="1" outlineLevel="1" thickBot="1" x14ac:dyDescent="0.3">
      <c r="A231" s="1054" t="s">
        <v>373</v>
      </c>
      <c r="B231" s="1053" t="s">
        <v>223</v>
      </c>
      <c r="C231" s="1110"/>
      <c r="D231" s="1106"/>
      <c r="E231" s="1106"/>
      <c r="F231" s="1106"/>
      <c r="G231" s="1106"/>
      <c r="H231" s="1106"/>
      <c r="I231" s="1106"/>
      <c r="J231" s="1106"/>
      <c r="K231" s="1106"/>
      <c r="L231" s="1106"/>
      <c r="M231" s="1106"/>
      <c r="N231" s="1106"/>
      <c r="O231" s="1106"/>
      <c r="P231" s="1106"/>
      <c r="Q231" s="1106"/>
      <c r="R231" s="1112"/>
      <c r="S231" s="1111"/>
      <c r="T231" s="1111"/>
      <c r="U231" s="1111"/>
      <c r="V231" s="1111"/>
    </row>
    <row r="232" spans="1:22" x14ac:dyDescent="0.25">
      <c r="A232" s="1054" t="s">
        <v>374</v>
      </c>
      <c r="B232" s="1061" t="s">
        <v>199</v>
      </c>
    </row>
    <row r="233" spans="1:22" outlineLevel="1" x14ac:dyDescent="0.25">
      <c r="A233" s="1054"/>
      <c r="B233" s="1060" t="s">
        <v>200</v>
      </c>
    </row>
    <row r="234" spans="1:22" outlineLevel="1" x14ac:dyDescent="0.25">
      <c r="A234" s="1054" t="s">
        <v>375</v>
      </c>
      <c r="B234" s="1059" t="s">
        <v>202</v>
      </c>
      <c r="C234" s="1187"/>
      <c r="D234" s="1188"/>
      <c r="E234" s="1188"/>
      <c r="F234" s="1188"/>
      <c r="G234" s="1188"/>
      <c r="H234" s="1188"/>
      <c r="I234" s="1188"/>
      <c r="J234" s="1188"/>
      <c r="K234" s="1188"/>
      <c r="L234" s="1188"/>
      <c r="M234" s="1188"/>
      <c r="N234" s="1188"/>
      <c r="O234" s="1188"/>
      <c r="P234" s="1188"/>
      <c r="Q234" s="1188"/>
      <c r="R234" s="1193"/>
      <c r="S234" s="1189"/>
      <c r="T234" s="1189"/>
      <c r="U234" s="1189"/>
      <c r="V234" s="1189"/>
    </row>
    <row r="235" spans="1:22" outlineLevel="1" x14ac:dyDescent="0.25">
      <c r="A235" s="1058"/>
      <c r="B235" s="1057" t="s">
        <v>203</v>
      </c>
      <c r="C235" s="1190"/>
      <c r="D235" s="1190"/>
      <c r="E235" s="1190"/>
      <c r="F235" s="1190"/>
      <c r="G235" s="1190"/>
      <c r="H235" s="1190"/>
      <c r="I235" s="1190"/>
      <c r="J235" s="1190"/>
      <c r="K235" s="1190"/>
      <c r="L235" s="1190"/>
      <c r="M235" s="1190"/>
      <c r="N235" s="1190"/>
      <c r="O235" s="1190"/>
      <c r="P235" s="1190"/>
      <c r="Q235" s="1190"/>
      <c r="R235" s="1190"/>
      <c r="S235" s="1190"/>
      <c r="T235" s="1190"/>
      <c r="U235" s="1190"/>
      <c r="V235" s="1190"/>
    </row>
    <row r="236" spans="1:22" outlineLevel="1" x14ac:dyDescent="0.25">
      <c r="A236" s="1054" t="s">
        <v>376</v>
      </c>
      <c r="B236" s="1055" t="s">
        <v>205</v>
      </c>
      <c r="C236" s="1150"/>
      <c r="D236" s="1151"/>
      <c r="E236" s="1151"/>
      <c r="F236" s="1151"/>
      <c r="G236" s="1151"/>
      <c r="H236" s="1151"/>
      <c r="I236" s="1151"/>
      <c r="J236" s="1151"/>
      <c r="K236" s="1151"/>
      <c r="L236" s="1151"/>
      <c r="M236" s="1151"/>
      <c r="N236" s="1151"/>
      <c r="O236" s="1151"/>
      <c r="P236" s="1151"/>
      <c r="Q236" s="1151"/>
      <c r="R236" s="1152"/>
      <c r="S236" s="1191"/>
      <c r="T236" s="1191"/>
      <c r="U236" s="1191"/>
      <c r="V236" s="1191"/>
    </row>
    <row r="237" spans="1:22" outlineLevel="1" x14ac:dyDescent="0.25">
      <c r="A237" s="1054" t="s">
        <v>377</v>
      </c>
      <c r="B237" s="1055" t="s">
        <v>207</v>
      </c>
      <c r="C237" s="1010"/>
      <c r="D237" s="113"/>
      <c r="E237" s="113"/>
      <c r="F237" s="113"/>
      <c r="G237" s="113"/>
      <c r="H237" s="113"/>
      <c r="I237" s="113"/>
      <c r="J237" s="113"/>
      <c r="K237" s="113"/>
      <c r="L237" s="113"/>
      <c r="M237" s="113"/>
      <c r="N237" s="113"/>
      <c r="O237" s="113"/>
      <c r="P237" s="113"/>
      <c r="Q237" s="113"/>
      <c r="R237" s="1109"/>
      <c r="S237" s="1011"/>
      <c r="T237" s="1011"/>
      <c r="U237" s="1011"/>
      <c r="V237" s="1011"/>
    </row>
    <row r="238" spans="1:22" outlineLevel="1" x14ac:dyDescent="0.25">
      <c r="A238" s="1054" t="s">
        <v>378</v>
      </c>
      <c r="B238" s="1055" t="s">
        <v>209</v>
      </c>
      <c r="C238" s="1110"/>
      <c r="D238" s="1106"/>
      <c r="E238" s="1106"/>
      <c r="F238" s="1106"/>
      <c r="G238" s="1106"/>
      <c r="H238" s="1106"/>
      <c r="I238" s="1106"/>
      <c r="J238" s="1106"/>
      <c r="K238" s="1106"/>
      <c r="L238" s="1106"/>
      <c r="M238" s="1106"/>
      <c r="N238" s="1106"/>
      <c r="O238" s="1106"/>
      <c r="P238" s="1106"/>
      <c r="Q238" s="1106"/>
      <c r="R238" s="1112"/>
      <c r="S238" s="1111"/>
      <c r="T238" s="1111"/>
      <c r="U238" s="1111"/>
      <c r="V238" s="1111"/>
    </row>
    <row r="239" spans="1:22" outlineLevel="1" x14ac:dyDescent="0.25">
      <c r="A239" s="1058"/>
      <c r="B239" s="1057" t="s">
        <v>210</v>
      </c>
      <c r="C239" s="1186"/>
      <c r="D239" s="1186"/>
      <c r="E239" s="1186"/>
      <c r="F239" s="1186"/>
      <c r="G239" s="1186"/>
      <c r="H239" s="1186"/>
      <c r="I239" s="1186"/>
      <c r="J239" s="1186"/>
      <c r="K239" s="1186"/>
      <c r="L239" s="1186"/>
      <c r="M239" s="1186"/>
      <c r="N239" s="1186"/>
      <c r="O239" s="1186"/>
      <c r="P239" s="1186"/>
      <c r="Q239" s="1186"/>
      <c r="R239" s="1186"/>
      <c r="S239" s="1186"/>
      <c r="T239" s="1186"/>
      <c r="U239" s="1186"/>
      <c r="V239" s="1186"/>
    </row>
    <row r="240" spans="1:22" outlineLevel="1" x14ac:dyDescent="0.25">
      <c r="A240" s="1054" t="s">
        <v>379</v>
      </c>
      <c r="B240" s="1055" t="s">
        <v>205</v>
      </c>
      <c r="C240" s="1150"/>
      <c r="D240" s="1151"/>
      <c r="E240" s="1151"/>
      <c r="F240" s="1151"/>
      <c r="G240" s="1151"/>
      <c r="H240" s="1151"/>
      <c r="I240" s="1151"/>
      <c r="J240" s="1151"/>
      <c r="K240" s="1151"/>
      <c r="L240" s="1151"/>
      <c r="M240" s="1151"/>
      <c r="N240" s="1151"/>
      <c r="O240" s="1151"/>
      <c r="P240" s="1151"/>
      <c r="Q240" s="1151"/>
      <c r="R240" s="1152"/>
      <c r="S240" s="1191"/>
      <c r="T240" s="1191"/>
      <c r="U240" s="1191"/>
      <c r="V240" s="1191"/>
    </row>
    <row r="241" spans="1:22" outlineLevel="1" x14ac:dyDescent="0.25">
      <c r="A241" s="1054" t="s">
        <v>380</v>
      </c>
      <c r="B241" s="1055" t="s">
        <v>207</v>
      </c>
      <c r="C241" s="1010"/>
      <c r="D241" s="113"/>
      <c r="E241" s="113"/>
      <c r="F241" s="113"/>
      <c r="G241" s="113"/>
      <c r="H241" s="113"/>
      <c r="I241" s="113"/>
      <c r="J241" s="113"/>
      <c r="K241" s="113"/>
      <c r="L241" s="113"/>
      <c r="M241" s="113"/>
      <c r="N241" s="113"/>
      <c r="O241" s="113"/>
      <c r="P241" s="113"/>
      <c r="Q241" s="113"/>
      <c r="R241" s="1109"/>
      <c r="S241" s="1011"/>
      <c r="T241" s="1011"/>
      <c r="U241" s="1011"/>
      <c r="V241" s="1011"/>
    </row>
    <row r="242" spans="1:22" outlineLevel="1" x14ac:dyDescent="0.25">
      <c r="A242" s="1054" t="s">
        <v>381</v>
      </c>
      <c r="B242" s="1055" t="s">
        <v>209</v>
      </c>
      <c r="C242" s="1110"/>
      <c r="D242" s="1106"/>
      <c r="E242" s="1106"/>
      <c r="F242" s="1106"/>
      <c r="G242" s="1106"/>
      <c r="H242" s="1106"/>
      <c r="I242" s="1106"/>
      <c r="J242" s="1106"/>
      <c r="K242" s="1106"/>
      <c r="L242" s="1106"/>
      <c r="M242" s="1106"/>
      <c r="N242" s="1106"/>
      <c r="O242" s="1106"/>
      <c r="P242" s="1106"/>
      <c r="Q242" s="1106"/>
      <c r="R242" s="1112"/>
      <c r="S242" s="1111"/>
      <c r="T242" s="1111"/>
      <c r="U242" s="1111"/>
      <c r="V242" s="1111"/>
    </row>
    <row r="243" spans="1:22" outlineLevel="1" x14ac:dyDescent="0.25">
      <c r="A243" s="1058"/>
      <c r="B243" s="1057" t="s">
        <v>214</v>
      </c>
      <c r="C243" s="1056"/>
      <c r="D243" s="1056"/>
      <c r="E243" s="1056"/>
      <c r="F243" s="1056"/>
      <c r="G243" s="1056"/>
      <c r="H243" s="1056"/>
      <c r="I243" s="1056"/>
      <c r="J243" s="1056"/>
      <c r="K243" s="1056"/>
      <c r="L243" s="1056"/>
      <c r="M243" s="1056"/>
      <c r="N243" s="1056"/>
      <c r="O243" s="1056"/>
      <c r="P243" s="1056"/>
      <c r="Q243" s="1056"/>
      <c r="R243" s="1056"/>
      <c r="S243" s="1056"/>
      <c r="T243" s="1056"/>
      <c r="U243" s="1056"/>
      <c r="V243" s="1056"/>
    </row>
    <row r="244" spans="1:22" outlineLevel="1" x14ac:dyDescent="0.25">
      <c r="A244" s="1054" t="s">
        <v>382</v>
      </c>
      <c r="B244" s="1055" t="s">
        <v>205</v>
      </c>
      <c r="C244" s="1150"/>
      <c r="D244" s="1151"/>
      <c r="E244" s="1151"/>
      <c r="F244" s="1151"/>
      <c r="G244" s="1151"/>
      <c r="H244" s="1151"/>
      <c r="I244" s="1151"/>
      <c r="J244" s="1151"/>
      <c r="K244" s="1151"/>
      <c r="L244" s="1151"/>
      <c r="M244" s="1151"/>
      <c r="N244" s="1151"/>
      <c r="O244" s="1151"/>
      <c r="P244" s="1151"/>
      <c r="Q244" s="1151"/>
      <c r="R244" s="1152"/>
      <c r="S244" s="1191"/>
      <c r="T244" s="1191"/>
      <c r="U244" s="1191"/>
      <c r="V244" s="1191"/>
    </row>
    <row r="245" spans="1:22" outlineLevel="1" x14ac:dyDescent="0.25">
      <c r="A245" s="1054" t="s">
        <v>383</v>
      </c>
      <c r="B245" s="1055" t="s">
        <v>207</v>
      </c>
      <c r="C245" s="1010"/>
      <c r="D245" s="113"/>
      <c r="E245" s="113"/>
      <c r="F245" s="113"/>
      <c r="G245" s="113"/>
      <c r="H245" s="113"/>
      <c r="I245" s="113"/>
      <c r="J245" s="113"/>
      <c r="K245" s="113"/>
      <c r="L245" s="113"/>
      <c r="M245" s="113"/>
      <c r="N245" s="113"/>
      <c r="O245" s="113"/>
      <c r="P245" s="113"/>
      <c r="Q245" s="113"/>
      <c r="R245" s="1109"/>
      <c r="S245" s="1011"/>
      <c r="T245" s="1011"/>
      <c r="U245" s="1011"/>
      <c r="V245" s="1011"/>
    </row>
    <row r="246" spans="1:22" outlineLevel="1" x14ac:dyDescent="0.25">
      <c r="A246" s="1054" t="s">
        <v>384</v>
      </c>
      <c r="B246" s="1055" t="s">
        <v>209</v>
      </c>
      <c r="C246" s="1110"/>
      <c r="D246" s="1106"/>
      <c r="E246" s="1106"/>
      <c r="F246" s="1106"/>
      <c r="G246" s="1106"/>
      <c r="H246" s="1106"/>
      <c r="I246" s="1106"/>
      <c r="J246" s="1106"/>
      <c r="K246" s="1106"/>
      <c r="L246" s="1106"/>
      <c r="M246" s="1106"/>
      <c r="N246" s="1106"/>
      <c r="O246" s="1106"/>
      <c r="P246" s="1106"/>
      <c r="Q246" s="1106"/>
      <c r="R246" s="1112"/>
      <c r="S246" s="1111"/>
      <c r="T246" s="1111"/>
      <c r="U246" s="1111"/>
      <c r="V246" s="1111"/>
    </row>
    <row r="247" spans="1:22" outlineLevel="1" x14ac:dyDescent="0.25">
      <c r="A247" s="1058"/>
      <c r="B247" s="1057" t="s">
        <v>218</v>
      </c>
      <c r="C247" s="1192"/>
      <c r="D247" s="1192"/>
      <c r="E247" s="1192"/>
      <c r="F247" s="1192"/>
      <c r="G247" s="1192"/>
      <c r="H247" s="1192"/>
      <c r="I247" s="1192"/>
      <c r="J247" s="1192"/>
      <c r="K247" s="1192"/>
      <c r="L247" s="1192"/>
      <c r="M247" s="1192"/>
      <c r="N247" s="1192"/>
      <c r="O247" s="1192"/>
      <c r="P247" s="1192"/>
      <c r="Q247" s="1192"/>
      <c r="R247" s="1192"/>
      <c r="S247" s="1192"/>
      <c r="T247" s="1192"/>
      <c r="U247" s="1192"/>
      <c r="V247" s="1192"/>
    </row>
    <row r="248" spans="1:22" outlineLevel="1" x14ac:dyDescent="0.25">
      <c r="A248" s="1054" t="s">
        <v>385</v>
      </c>
      <c r="B248" s="1055" t="s">
        <v>205</v>
      </c>
      <c r="C248" s="1150"/>
      <c r="D248" s="1151"/>
      <c r="E248" s="1151"/>
      <c r="F248" s="1151"/>
      <c r="G248" s="1151"/>
      <c r="H248" s="1151"/>
      <c r="I248" s="1151"/>
      <c r="J248" s="1151"/>
      <c r="K248" s="1151"/>
      <c r="L248" s="1151"/>
      <c r="M248" s="1151"/>
      <c r="N248" s="1151"/>
      <c r="O248" s="1151"/>
      <c r="P248" s="1151"/>
      <c r="Q248" s="1151"/>
      <c r="R248" s="1152"/>
      <c r="S248" s="1191"/>
      <c r="T248" s="1191"/>
      <c r="U248" s="1191"/>
      <c r="V248" s="1191"/>
    </row>
    <row r="249" spans="1:22" outlineLevel="1" x14ac:dyDescent="0.25">
      <c r="A249" s="1054" t="s">
        <v>386</v>
      </c>
      <c r="B249" s="1055" t="s">
        <v>207</v>
      </c>
      <c r="C249" s="1010"/>
      <c r="D249" s="113"/>
      <c r="E249" s="113"/>
      <c r="F249" s="113"/>
      <c r="G249" s="113"/>
      <c r="H249" s="113"/>
      <c r="I249" s="113"/>
      <c r="J249" s="113"/>
      <c r="K249" s="113"/>
      <c r="L249" s="113"/>
      <c r="M249" s="113"/>
      <c r="N249" s="113"/>
      <c r="O249" s="113"/>
      <c r="P249" s="113"/>
      <c r="Q249" s="113"/>
      <c r="R249" s="1109"/>
      <c r="S249" s="1011"/>
      <c r="T249" s="1011"/>
      <c r="U249" s="1011"/>
      <c r="V249" s="1011"/>
    </row>
    <row r="250" spans="1:22" outlineLevel="1" x14ac:dyDescent="0.25">
      <c r="A250" s="1054" t="s">
        <v>387</v>
      </c>
      <c r="B250" s="1055" t="s">
        <v>209</v>
      </c>
      <c r="C250" s="1010"/>
      <c r="D250" s="113"/>
      <c r="E250" s="113"/>
      <c r="F250" s="113"/>
      <c r="G250" s="113"/>
      <c r="H250" s="113"/>
      <c r="I250" s="113"/>
      <c r="J250" s="113"/>
      <c r="K250" s="113"/>
      <c r="L250" s="113"/>
      <c r="M250" s="113"/>
      <c r="N250" s="113"/>
      <c r="O250" s="113"/>
      <c r="P250" s="113"/>
      <c r="Q250" s="113"/>
      <c r="R250" s="1109"/>
      <c r="S250" s="1011"/>
      <c r="T250" s="1011"/>
      <c r="U250" s="1011"/>
      <c r="V250" s="1011"/>
    </row>
    <row r="251" spans="1:22" ht="22.5" customHeight="1" outlineLevel="1" thickBot="1" x14ac:dyDescent="0.3">
      <c r="A251" s="1054" t="s">
        <v>388</v>
      </c>
      <c r="B251" s="1053" t="s">
        <v>223</v>
      </c>
      <c r="C251" s="1110"/>
      <c r="D251" s="1106"/>
      <c r="E251" s="1106"/>
      <c r="F251" s="1106"/>
      <c r="G251" s="1106"/>
      <c r="H251" s="1106"/>
      <c r="I251" s="1106"/>
      <c r="J251" s="1106"/>
      <c r="K251" s="1106"/>
      <c r="L251" s="1106"/>
      <c r="M251" s="1106"/>
      <c r="N251" s="1106"/>
      <c r="O251" s="1106"/>
      <c r="P251" s="1106"/>
      <c r="Q251" s="1106"/>
      <c r="R251" s="1112"/>
      <c r="S251" s="1111"/>
      <c r="T251" s="1111"/>
      <c r="U251" s="1111"/>
      <c r="V251" s="1111"/>
    </row>
    <row r="252" spans="1:22" x14ac:dyDescent="0.25">
      <c r="A252" s="1054" t="s">
        <v>389</v>
      </c>
      <c r="B252" s="1061" t="s">
        <v>199</v>
      </c>
    </row>
    <row r="253" spans="1:22" outlineLevel="1" x14ac:dyDescent="0.25">
      <c r="A253" s="1054"/>
      <c r="B253" s="1060" t="s">
        <v>200</v>
      </c>
    </row>
    <row r="254" spans="1:22" outlineLevel="1" x14ac:dyDescent="0.25">
      <c r="A254" s="1054" t="s">
        <v>390</v>
      </c>
      <c r="B254" s="1059" t="s">
        <v>202</v>
      </c>
      <c r="C254" s="1187"/>
      <c r="D254" s="1188"/>
      <c r="E254" s="1188"/>
      <c r="F254" s="1188"/>
      <c r="G254" s="1188"/>
      <c r="H254" s="1188"/>
      <c r="I254" s="1188"/>
      <c r="J254" s="1188"/>
      <c r="K254" s="1188"/>
      <c r="L254" s="1188"/>
      <c r="M254" s="1188"/>
      <c r="N254" s="1188"/>
      <c r="O254" s="1188"/>
      <c r="P254" s="1188"/>
      <c r="Q254" s="1188"/>
      <c r="R254" s="1193"/>
      <c r="S254" s="1189"/>
      <c r="T254" s="1189"/>
      <c r="U254" s="1189"/>
      <c r="V254" s="1189"/>
    </row>
    <row r="255" spans="1:22" outlineLevel="1" x14ac:dyDescent="0.25">
      <c r="A255" s="1058"/>
      <c r="B255" s="1057" t="s">
        <v>203</v>
      </c>
      <c r="C255" s="1190"/>
      <c r="D255" s="1190"/>
      <c r="E255" s="1190"/>
      <c r="F255" s="1190"/>
      <c r="G255" s="1190"/>
      <c r="H255" s="1190"/>
      <c r="I255" s="1190"/>
      <c r="J255" s="1190"/>
      <c r="K255" s="1190"/>
      <c r="L255" s="1190"/>
      <c r="M255" s="1190"/>
      <c r="N255" s="1190"/>
      <c r="O255" s="1190"/>
      <c r="P255" s="1190"/>
      <c r="Q255" s="1190"/>
      <c r="R255" s="1190"/>
      <c r="S255" s="1190"/>
      <c r="T255" s="1190"/>
      <c r="U255" s="1190"/>
      <c r="V255" s="1190"/>
    </row>
    <row r="256" spans="1:22" outlineLevel="1" x14ac:dyDescent="0.25">
      <c r="A256" s="1054" t="s">
        <v>391</v>
      </c>
      <c r="B256" s="1055" t="s">
        <v>205</v>
      </c>
      <c r="C256" s="1150"/>
      <c r="D256" s="1151"/>
      <c r="E256" s="1151"/>
      <c r="F256" s="1151"/>
      <c r="G256" s="1151"/>
      <c r="H256" s="1151"/>
      <c r="I256" s="1151"/>
      <c r="J256" s="1151"/>
      <c r="K256" s="1151"/>
      <c r="L256" s="1151"/>
      <c r="M256" s="1151"/>
      <c r="N256" s="1151"/>
      <c r="O256" s="1151"/>
      <c r="P256" s="1151"/>
      <c r="Q256" s="1151"/>
      <c r="R256" s="1152"/>
      <c r="S256" s="1191"/>
      <c r="T256" s="1191"/>
      <c r="U256" s="1191"/>
      <c r="V256" s="1191"/>
    </row>
    <row r="257" spans="1:22" outlineLevel="1" x14ac:dyDescent="0.25">
      <c r="A257" s="1054" t="s">
        <v>392</v>
      </c>
      <c r="B257" s="1055" t="s">
        <v>207</v>
      </c>
      <c r="C257" s="1010"/>
      <c r="D257" s="113"/>
      <c r="E257" s="113"/>
      <c r="F257" s="113"/>
      <c r="G257" s="113"/>
      <c r="H257" s="113"/>
      <c r="I257" s="113"/>
      <c r="J257" s="113"/>
      <c r="K257" s="113"/>
      <c r="L257" s="113"/>
      <c r="M257" s="113"/>
      <c r="N257" s="113"/>
      <c r="O257" s="113"/>
      <c r="P257" s="113"/>
      <c r="Q257" s="113"/>
      <c r="R257" s="1109"/>
      <c r="S257" s="1011"/>
      <c r="T257" s="1011"/>
      <c r="U257" s="1011"/>
      <c r="V257" s="1011"/>
    </row>
    <row r="258" spans="1:22" outlineLevel="1" x14ac:dyDescent="0.25">
      <c r="A258" s="1054" t="s">
        <v>393</v>
      </c>
      <c r="B258" s="1055" t="s">
        <v>209</v>
      </c>
      <c r="C258" s="1110"/>
      <c r="D258" s="1106"/>
      <c r="E258" s="1106"/>
      <c r="F258" s="1106"/>
      <c r="G258" s="1106"/>
      <c r="H258" s="1106"/>
      <c r="I258" s="1106"/>
      <c r="J258" s="1106"/>
      <c r="K258" s="1106"/>
      <c r="L258" s="1106"/>
      <c r="M258" s="1106"/>
      <c r="N258" s="1106"/>
      <c r="O258" s="1106"/>
      <c r="P258" s="1106"/>
      <c r="Q258" s="1106"/>
      <c r="R258" s="1112"/>
      <c r="S258" s="1111"/>
      <c r="T258" s="1111"/>
      <c r="U258" s="1111"/>
      <c r="V258" s="1111"/>
    </row>
    <row r="259" spans="1:22" outlineLevel="1" x14ac:dyDescent="0.25">
      <c r="A259" s="1058"/>
      <c r="B259" s="1057" t="s">
        <v>210</v>
      </c>
      <c r="C259" s="1186"/>
      <c r="D259" s="1186"/>
      <c r="E259" s="1186"/>
      <c r="F259" s="1186"/>
      <c r="G259" s="1186"/>
      <c r="H259" s="1186"/>
      <c r="I259" s="1186"/>
      <c r="J259" s="1186"/>
      <c r="K259" s="1186"/>
      <c r="L259" s="1186"/>
      <c r="M259" s="1186"/>
      <c r="N259" s="1186"/>
      <c r="O259" s="1186"/>
      <c r="P259" s="1186"/>
      <c r="Q259" s="1186"/>
      <c r="R259" s="1186"/>
      <c r="S259" s="1186"/>
      <c r="T259" s="1186"/>
      <c r="U259" s="1186"/>
      <c r="V259" s="1186"/>
    </row>
    <row r="260" spans="1:22" outlineLevel="1" x14ac:dyDescent="0.25">
      <c r="A260" s="1054" t="s">
        <v>394</v>
      </c>
      <c r="B260" s="1055" t="s">
        <v>205</v>
      </c>
      <c r="C260" s="1150"/>
      <c r="D260" s="1151"/>
      <c r="E260" s="1151"/>
      <c r="F260" s="1151"/>
      <c r="G260" s="1151"/>
      <c r="H260" s="1151"/>
      <c r="I260" s="1151"/>
      <c r="J260" s="1151"/>
      <c r="K260" s="1151"/>
      <c r="L260" s="1151"/>
      <c r="M260" s="1151"/>
      <c r="N260" s="1151"/>
      <c r="O260" s="1151"/>
      <c r="P260" s="1151"/>
      <c r="Q260" s="1151"/>
      <c r="R260" s="1152"/>
      <c r="S260" s="1191"/>
      <c r="T260" s="1191"/>
      <c r="U260" s="1191"/>
      <c r="V260" s="1191"/>
    </row>
    <row r="261" spans="1:22" outlineLevel="1" x14ac:dyDescent="0.25">
      <c r="A261" s="1054" t="s">
        <v>395</v>
      </c>
      <c r="B261" s="1055" t="s">
        <v>207</v>
      </c>
      <c r="C261" s="1010"/>
      <c r="D261" s="113"/>
      <c r="E261" s="113"/>
      <c r="F261" s="113"/>
      <c r="G261" s="113"/>
      <c r="H261" s="113"/>
      <c r="I261" s="113"/>
      <c r="J261" s="113"/>
      <c r="K261" s="113"/>
      <c r="L261" s="113"/>
      <c r="M261" s="113"/>
      <c r="N261" s="113"/>
      <c r="O261" s="113"/>
      <c r="P261" s="113"/>
      <c r="Q261" s="113"/>
      <c r="R261" s="1109"/>
      <c r="S261" s="1011"/>
      <c r="T261" s="1011"/>
      <c r="U261" s="1011"/>
      <c r="V261" s="1011"/>
    </row>
    <row r="262" spans="1:22" outlineLevel="1" x14ac:dyDescent="0.25">
      <c r="A262" s="1054" t="s">
        <v>396</v>
      </c>
      <c r="B262" s="1055" t="s">
        <v>209</v>
      </c>
      <c r="C262" s="1110"/>
      <c r="D262" s="1106"/>
      <c r="E262" s="1106"/>
      <c r="F262" s="1106"/>
      <c r="G262" s="1106"/>
      <c r="H262" s="1106"/>
      <c r="I262" s="1106"/>
      <c r="J262" s="1106"/>
      <c r="K262" s="1106"/>
      <c r="L262" s="1106"/>
      <c r="M262" s="1106"/>
      <c r="N262" s="1106"/>
      <c r="O262" s="1106"/>
      <c r="P262" s="1106"/>
      <c r="Q262" s="1106"/>
      <c r="R262" s="1112"/>
      <c r="S262" s="1111"/>
      <c r="T262" s="1111"/>
      <c r="U262" s="1111"/>
      <c r="V262" s="1111"/>
    </row>
    <row r="263" spans="1:22" outlineLevel="1" x14ac:dyDescent="0.25">
      <c r="A263" s="1058"/>
      <c r="B263" s="1057" t="s">
        <v>214</v>
      </c>
      <c r="C263" s="1056"/>
      <c r="D263" s="1056"/>
      <c r="E263" s="1056"/>
      <c r="F263" s="1056"/>
      <c r="G263" s="1056"/>
      <c r="H263" s="1056"/>
      <c r="I263" s="1056"/>
      <c r="J263" s="1056"/>
      <c r="K263" s="1056"/>
      <c r="L263" s="1056"/>
      <c r="M263" s="1056"/>
      <c r="N263" s="1056"/>
      <c r="O263" s="1056"/>
      <c r="P263" s="1056"/>
      <c r="Q263" s="1056"/>
      <c r="R263" s="1056"/>
      <c r="S263" s="1056"/>
      <c r="T263" s="1056"/>
      <c r="U263" s="1056"/>
      <c r="V263" s="1056"/>
    </row>
    <row r="264" spans="1:22" outlineLevel="1" x14ac:dyDescent="0.25">
      <c r="A264" s="1054" t="s">
        <v>397</v>
      </c>
      <c r="B264" s="1055" t="s">
        <v>205</v>
      </c>
      <c r="C264" s="1150"/>
      <c r="D264" s="1151"/>
      <c r="E264" s="1151"/>
      <c r="F264" s="1151"/>
      <c r="G264" s="1151"/>
      <c r="H264" s="1151"/>
      <c r="I264" s="1151"/>
      <c r="J264" s="1151"/>
      <c r="K264" s="1151"/>
      <c r="L264" s="1151"/>
      <c r="M264" s="1151"/>
      <c r="N264" s="1151"/>
      <c r="O264" s="1151"/>
      <c r="P264" s="1151"/>
      <c r="Q264" s="1151"/>
      <c r="R264" s="1152"/>
      <c r="S264" s="1191"/>
      <c r="T264" s="1191"/>
      <c r="U264" s="1191"/>
      <c r="V264" s="1191"/>
    </row>
    <row r="265" spans="1:22" outlineLevel="1" x14ac:dyDescent="0.25">
      <c r="A265" s="1054" t="s">
        <v>398</v>
      </c>
      <c r="B265" s="1055" t="s">
        <v>207</v>
      </c>
      <c r="C265" s="1010"/>
      <c r="D265" s="113"/>
      <c r="E265" s="113"/>
      <c r="F265" s="113"/>
      <c r="G265" s="113"/>
      <c r="H265" s="113"/>
      <c r="I265" s="113"/>
      <c r="J265" s="113"/>
      <c r="K265" s="113"/>
      <c r="L265" s="113"/>
      <c r="M265" s="113"/>
      <c r="N265" s="113"/>
      <c r="O265" s="113"/>
      <c r="P265" s="113"/>
      <c r="Q265" s="113"/>
      <c r="R265" s="1109"/>
      <c r="S265" s="1011"/>
      <c r="T265" s="1011"/>
      <c r="U265" s="1011"/>
      <c r="V265" s="1011"/>
    </row>
    <row r="266" spans="1:22" outlineLevel="1" x14ac:dyDescent="0.25">
      <c r="A266" s="1054" t="s">
        <v>399</v>
      </c>
      <c r="B266" s="1055" t="s">
        <v>209</v>
      </c>
      <c r="C266" s="1110"/>
      <c r="D266" s="1106"/>
      <c r="E266" s="1106"/>
      <c r="F266" s="1106"/>
      <c r="G266" s="1106"/>
      <c r="H266" s="1106"/>
      <c r="I266" s="1106"/>
      <c r="J266" s="1106"/>
      <c r="K266" s="1106"/>
      <c r="L266" s="1106"/>
      <c r="M266" s="1106"/>
      <c r="N266" s="1106"/>
      <c r="O266" s="1106"/>
      <c r="P266" s="1106"/>
      <c r="Q266" s="1106"/>
      <c r="R266" s="1112"/>
      <c r="S266" s="1111"/>
      <c r="T266" s="1111"/>
      <c r="U266" s="1111"/>
      <c r="V266" s="1111"/>
    </row>
    <row r="267" spans="1:22" outlineLevel="1" x14ac:dyDescent="0.25">
      <c r="A267" s="1058"/>
      <c r="B267" s="1057" t="s">
        <v>218</v>
      </c>
      <c r="C267" s="1192"/>
      <c r="D267" s="1192"/>
      <c r="E267" s="1192"/>
      <c r="F267" s="1192"/>
      <c r="G267" s="1192"/>
      <c r="H267" s="1192"/>
      <c r="I267" s="1192"/>
      <c r="J267" s="1192"/>
      <c r="K267" s="1192"/>
      <c r="L267" s="1192"/>
      <c r="M267" s="1192"/>
      <c r="N267" s="1192"/>
      <c r="O267" s="1192"/>
      <c r="P267" s="1192"/>
      <c r="Q267" s="1192"/>
      <c r="R267" s="1192"/>
      <c r="S267" s="1192"/>
      <c r="T267" s="1192"/>
      <c r="U267" s="1192"/>
      <c r="V267" s="1192"/>
    </row>
    <row r="268" spans="1:22" outlineLevel="1" x14ac:dyDescent="0.25">
      <c r="A268" s="1054" t="s">
        <v>400</v>
      </c>
      <c r="B268" s="1055" t="s">
        <v>205</v>
      </c>
      <c r="C268" s="1150"/>
      <c r="D268" s="1151"/>
      <c r="E268" s="1151"/>
      <c r="F268" s="1151"/>
      <c r="G268" s="1151"/>
      <c r="H268" s="1151"/>
      <c r="I268" s="1151"/>
      <c r="J268" s="1151"/>
      <c r="K268" s="1151"/>
      <c r="L268" s="1151"/>
      <c r="M268" s="1151"/>
      <c r="N268" s="1151"/>
      <c r="O268" s="1151"/>
      <c r="P268" s="1151"/>
      <c r="Q268" s="1151"/>
      <c r="R268" s="1152"/>
      <c r="S268" s="1191"/>
      <c r="T268" s="1191"/>
      <c r="U268" s="1191"/>
      <c r="V268" s="1191"/>
    </row>
    <row r="269" spans="1:22" outlineLevel="1" x14ac:dyDescent="0.25">
      <c r="A269" s="1054" t="s">
        <v>401</v>
      </c>
      <c r="B269" s="1055" t="s">
        <v>207</v>
      </c>
      <c r="C269" s="1010"/>
      <c r="D269" s="113"/>
      <c r="E269" s="113"/>
      <c r="F269" s="113"/>
      <c r="G269" s="113"/>
      <c r="H269" s="113"/>
      <c r="I269" s="113"/>
      <c r="J269" s="113"/>
      <c r="K269" s="113"/>
      <c r="L269" s="113"/>
      <c r="M269" s="113"/>
      <c r="N269" s="113"/>
      <c r="O269" s="113"/>
      <c r="P269" s="113"/>
      <c r="Q269" s="113"/>
      <c r="R269" s="1109"/>
      <c r="S269" s="1011"/>
      <c r="T269" s="1011"/>
      <c r="U269" s="1011"/>
      <c r="V269" s="1011"/>
    </row>
    <row r="270" spans="1:22" outlineLevel="1" x14ac:dyDescent="0.25">
      <c r="A270" s="1054" t="s">
        <v>402</v>
      </c>
      <c r="B270" s="1055" t="s">
        <v>209</v>
      </c>
      <c r="C270" s="1010"/>
      <c r="D270" s="113"/>
      <c r="E270" s="113"/>
      <c r="F270" s="113"/>
      <c r="G270" s="113"/>
      <c r="H270" s="113"/>
      <c r="I270" s="113"/>
      <c r="J270" s="113"/>
      <c r="K270" s="113"/>
      <c r="L270" s="113"/>
      <c r="M270" s="113"/>
      <c r="N270" s="113"/>
      <c r="O270" s="113"/>
      <c r="P270" s="113"/>
      <c r="Q270" s="113"/>
      <c r="R270" s="1109"/>
      <c r="S270" s="1011"/>
      <c r="T270" s="1011"/>
      <c r="U270" s="1011"/>
      <c r="V270" s="1011"/>
    </row>
    <row r="271" spans="1:22" ht="22.5" customHeight="1" outlineLevel="1" thickBot="1" x14ac:dyDescent="0.3">
      <c r="A271" s="1054" t="s">
        <v>403</v>
      </c>
      <c r="B271" s="1053" t="s">
        <v>223</v>
      </c>
      <c r="C271" s="1110"/>
      <c r="D271" s="1106"/>
      <c r="E271" s="1106"/>
      <c r="F271" s="1106"/>
      <c r="G271" s="1106"/>
      <c r="H271" s="1106"/>
      <c r="I271" s="1106"/>
      <c r="J271" s="1106"/>
      <c r="K271" s="1106"/>
      <c r="L271" s="1106"/>
      <c r="M271" s="1106"/>
      <c r="N271" s="1106"/>
      <c r="O271" s="1106"/>
      <c r="P271" s="1106"/>
      <c r="Q271" s="1106"/>
      <c r="R271" s="1112"/>
      <c r="S271" s="1111"/>
      <c r="T271" s="1111"/>
      <c r="U271" s="1111"/>
      <c r="V271" s="1111"/>
    </row>
    <row r="272" spans="1:22" x14ac:dyDescent="0.25">
      <c r="A272" s="1054" t="s">
        <v>404</v>
      </c>
      <c r="B272" s="1061" t="s">
        <v>199</v>
      </c>
    </row>
    <row r="273" spans="1:22" outlineLevel="1" x14ac:dyDescent="0.25">
      <c r="A273" s="1054"/>
      <c r="B273" s="1060" t="s">
        <v>200</v>
      </c>
    </row>
    <row r="274" spans="1:22" outlineLevel="1" x14ac:dyDescent="0.25">
      <c r="A274" s="1054" t="s">
        <v>405</v>
      </c>
      <c r="B274" s="1059" t="s">
        <v>202</v>
      </c>
      <c r="C274" s="1187"/>
      <c r="D274" s="1188"/>
      <c r="E274" s="1188"/>
      <c r="F274" s="1188"/>
      <c r="G274" s="1188"/>
      <c r="H274" s="1188"/>
      <c r="I274" s="1188"/>
      <c r="J274" s="1188"/>
      <c r="K274" s="1188"/>
      <c r="L274" s="1188"/>
      <c r="M274" s="1188"/>
      <c r="N274" s="1188"/>
      <c r="O274" s="1188"/>
      <c r="P274" s="1188"/>
      <c r="Q274" s="1188"/>
      <c r="R274" s="1193"/>
      <c r="S274" s="1189"/>
      <c r="T274" s="1189"/>
      <c r="U274" s="1189"/>
      <c r="V274" s="1189"/>
    </row>
    <row r="275" spans="1:22" outlineLevel="1" x14ac:dyDescent="0.25">
      <c r="A275" s="1058"/>
      <c r="B275" s="1057" t="s">
        <v>203</v>
      </c>
      <c r="C275" s="1190"/>
      <c r="D275" s="1190"/>
      <c r="E275" s="1190"/>
      <c r="F275" s="1190"/>
      <c r="G275" s="1190"/>
      <c r="H275" s="1190"/>
      <c r="I275" s="1190"/>
      <c r="J275" s="1190"/>
      <c r="K275" s="1190"/>
      <c r="L275" s="1190"/>
      <c r="M275" s="1190"/>
      <c r="N275" s="1190"/>
      <c r="O275" s="1190"/>
      <c r="P275" s="1190"/>
      <c r="Q275" s="1190"/>
      <c r="R275" s="1190"/>
      <c r="S275" s="1190"/>
      <c r="T275" s="1190"/>
      <c r="U275" s="1190"/>
      <c r="V275" s="1190"/>
    </row>
    <row r="276" spans="1:22" outlineLevel="1" x14ac:dyDescent="0.25">
      <c r="A276" s="1054" t="s">
        <v>406</v>
      </c>
      <c r="B276" s="1055" t="s">
        <v>205</v>
      </c>
      <c r="C276" s="1150"/>
      <c r="D276" s="1151"/>
      <c r="E276" s="1151"/>
      <c r="F276" s="1151"/>
      <c r="G276" s="1151"/>
      <c r="H276" s="1151"/>
      <c r="I276" s="1151"/>
      <c r="J276" s="1151"/>
      <c r="K276" s="1151"/>
      <c r="L276" s="1151"/>
      <c r="M276" s="1151"/>
      <c r="N276" s="1151"/>
      <c r="O276" s="1151"/>
      <c r="P276" s="1151"/>
      <c r="Q276" s="1151"/>
      <c r="R276" s="1152"/>
      <c r="S276" s="1191"/>
      <c r="T276" s="1191"/>
      <c r="U276" s="1191"/>
      <c r="V276" s="1191"/>
    </row>
    <row r="277" spans="1:22" outlineLevel="1" x14ac:dyDescent="0.25">
      <c r="A277" s="1054" t="s">
        <v>407</v>
      </c>
      <c r="B277" s="1055" t="s">
        <v>207</v>
      </c>
      <c r="C277" s="1010"/>
      <c r="D277" s="113"/>
      <c r="E277" s="113"/>
      <c r="F277" s="113"/>
      <c r="G277" s="113"/>
      <c r="H277" s="113"/>
      <c r="I277" s="113"/>
      <c r="J277" s="113"/>
      <c r="K277" s="113"/>
      <c r="L277" s="113"/>
      <c r="M277" s="113"/>
      <c r="N277" s="113"/>
      <c r="O277" s="113"/>
      <c r="P277" s="113"/>
      <c r="Q277" s="113"/>
      <c r="R277" s="1109"/>
      <c r="S277" s="1011"/>
      <c r="T277" s="1011"/>
      <c r="U277" s="1011"/>
      <c r="V277" s="1011"/>
    </row>
    <row r="278" spans="1:22" outlineLevel="1" x14ac:dyDescent="0.25">
      <c r="A278" s="1054" t="s">
        <v>408</v>
      </c>
      <c r="B278" s="1055" t="s">
        <v>209</v>
      </c>
      <c r="C278" s="1110"/>
      <c r="D278" s="1106"/>
      <c r="E278" s="1106"/>
      <c r="F278" s="1106"/>
      <c r="G278" s="1106"/>
      <c r="H278" s="1106"/>
      <c r="I278" s="1106"/>
      <c r="J278" s="1106"/>
      <c r="K278" s="1106"/>
      <c r="L278" s="1106"/>
      <c r="M278" s="1106"/>
      <c r="N278" s="1106"/>
      <c r="O278" s="1106"/>
      <c r="P278" s="1106"/>
      <c r="Q278" s="1106"/>
      <c r="R278" s="1112"/>
      <c r="S278" s="1111"/>
      <c r="T278" s="1111"/>
      <c r="U278" s="1111"/>
      <c r="V278" s="1111"/>
    </row>
    <row r="279" spans="1:22" outlineLevel="1" x14ac:dyDescent="0.25">
      <c r="A279" s="1058"/>
      <c r="B279" s="1057" t="s">
        <v>210</v>
      </c>
      <c r="C279" s="1186"/>
      <c r="D279" s="1186"/>
      <c r="E279" s="1186"/>
      <c r="F279" s="1186"/>
      <c r="G279" s="1186"/>
      <c r="H279" s="1186"/>
      <c r="I279" s="1186"/>
      <c r="J279" s="1186"/>
      <c r="K279" s="1186"/>
      <c r="L279" s="1186"/>
      <c r="M279" s="1186"/>
      <c r="N279" s="1186"/>
      <c r="O279" s="1186"/>
      <c r="P279" s="1186"/>
      <c r="Q279" s="1186"/>
      <c r="R279" s="1186"/>
      <c r="S279" s="1186"/>
      <c r="T279" s="1186"/>
      <c r="U279" s="1186"/>
      <c r="V279" s="1186"/>
    </row>
    <row r="280" spans="1:22" outlineLevel="1" x14ac:dyDescent="0.25">
      <c r="A280" s="1054" t="s">
        <v>409</v>
      </c>
      <c r="B280" s="1055" t="s">
        <v>205</v>
      </c>
      <c r="C280" s="1150"/>
      <c r="D280" s="1151"/>
      <c r="E280" s="1151"/>
      <c r="F280" s="1151"/>
      <c r="G280" s="1151"/>
      <c r="H280" s="1151"/>
      <c r="I280" s="1151"/>
      <c r="J280" s="1151"/>
      <c r="K280" s="1151"/>
      <c r="L280" s="1151"/>
      <c r="M280" s="1151"/>
      <c r="N280" s="1151"/>
      <c r="O280" s="1151"/>
      <c r="P280" s="1151"/>
      <c r="Q280" s="1151"/>
      <c r="R280" s="1152"/>
      <c r="S280" s="1191"/>
      <c r="T280" s="1191"/>
      <c r="U280" s="1191"/>
      <c r="V280" s="1191"/>
    </row>
    <row r="281" spans="1:22" outlineLevel="1" x14ac:dyDescent="0.25">
      <c r="A281" s="1054" t="s">
        <v>410</v>
      </c>
      <c r="B281" s="1055" t="s">
        <v>207</v>
      </c>
      <c r="C281" s="1010"/>
      <c r="D281" s="113"/>
      <c r="E281" s="113"/>
      <c r="F281" s="113"/>
      <c r="G281" s="113"/>
      <c r="H281" s="113"/>
      <c r="I281" s="113"/>
      <c r="J281" s="113"/>
      <c r="K281" s="113"/>
      <c r="L281" s="113"/>
      <c r="M281" s="113"/>
      <c r="N281" s="113"/>
      <c r="O281" s="113"/>
      <c r="P281" s="113"/>
      <c r="Q281" s="113"/>
      <c r="R281" s="1109"/>
      <c r="S281" s="1011"/>
      <c r="T281" s="1011"/>
      <c r="U281" s="1011"/>
      <c r="V281" s="1011"/>
    </row>
    <row r="282" spans="1:22" outlineLevel="1" x14ac:dyDescent="0.25">
      <c r="A282" s="1054" t="s">
        <v>411</v>
      </c>
      <c r="B282" s="1055" t="s">
        <v>209</v>
      </c>
      <c r="C282" s="1110"/>
      <c r="D282" s="1106"/>
      <c r="E282" s="1106"/>
      <c r="F282" s="1106"/>
      <c r="G282" s="1106"/>
      <c r="H282" s="1106"/>
      <c r="I282" s="1106"/>
      <c r="J282" s="1106"/>
      <c r="K282" s="1106"/>
      <c r="L282" s="1106"/>
      <c r="M282" s="1106"/>
      <c r="N282" s="1106"/>
      <c r="O282" s="1106"/>
      <c r="P282" s="1106"/>
      <c r="Q282" s="1106"/>
      <c r="R282" s="1112"/>
      <c r="S282" s="1111"/>
      <c r="T282" s="1111"/>
      <c r="U282" s="1111"/>
      <c r="V282" s="1111"/>
    </row>
    <row r="283" spans="1:22" outlineLevel="1" x14ac:dyDescent="0.25">
      <c r="A283" s="1058"/>
      <c r="B283" s="1057" t="s">
        <v>214</v>
      </c>
      <c r="C283" s="1056"/>
      <c r="D283" s="1056"/>
      <c r="E283" s="1056"/>
      <c r="F283" s="1056"/>
      <c r="G283" s="1056"/>
      <c r="H283" s="1056"/>
      <c r="I283" s="1056"/>
      <c r="J283" s="1056"/>
      <c r="K283" s="1056"/>
      <c r="L283" s="1056"/>
      <c r="M283" s="1056"/>
      <c r="N283" s="1056"/>
      <c r="O283" s="1056"/>
      <c r="P283" s="1056"/>
      <c r="Q283" s="1056"/>
      <c r="R283" s="1056"/>
      <c r="S283" s="1056"/>
      <c r="T283" s="1056"/>
      <c r="U283" s="1056"/>
      <c r="V283" s="1056"/>
    </row>
    <row r="284" spans="1:22" outlineLevel="1" x14ac:dyDescent="0.25">
      <c r="A284" s="1054" t="s">
        <v>412</v>
      </c>
      <c r="B284" s="1055" t="s">
        <v>205</v>
      </c>
      <c r="C284" s="1150"/>
      <c r="D284" s="1151"/>
      <c r="E284" s="1151"/>
      <c r="F284" s="1151"/>
      <c r="G284" s="1151"/>
      <c r="H284" s="1151"/>
      <c r="I284" s="1151"/>
      <c r="J284" s="1151"/>
      <c r="K284" s="1151"/>
      <c r="L284" s="1151"/>
      <c r="M284" s="1151"/>
      <c r="N284" s="1151"/>
      <c r="O284" s="1151"/>
      <c r="P284" s="1151"/>
      <c r="Q284" s="1151"/>
      <c r="R284" s="1152"/>
      <c r="S284" s="1191"/>
      <c r="T284" s="1191"/>
      <c r="U284" s="1191"/>
      <c r="V284" s="1191"/>
    </row>
    <row r="285" spans="1:22" outlineLevel="1" x14ac:dyDescent="0.25">
      <c r="A285" s="1054" t="s">
        <v>413</v>
      </c>
      <c r="B285" s="1055" t="s">
        <v>207</v>
      </c>
      <c r="C285" s="1010"/>
      <c r="D285" s="113"/>
      <c r="E285" s="113"/>
      <c r="F285" s="113"/>
      <c r="G285" s="113"/>
      <c r="H285" s="113"/>
      <c r="I285" s="113"/>
      <c r="J285" s="113"/>
      <c r="K285" s="113"/>
      <c r="L285" s="113"/>
      <c r="M285" s="113"/>
      <c r="N285" s="113"/>
      <c r="O285" s="113"/>
      <c r="P285" s="113"/>
      <c r="Q285" s="113"/>
      <c r="R285" s="1109"/>
      <c r="S285" s="1011"/>
      <c r="T285" s="1011"/>
      <c r="U285" s="1011"/>
      <c r="V285" s="1011"/>
    </row>
    <row r="286" spans="1:22" outlineLevel="1" x14ac:dyDescent="0.25">
      <c r="A286" s="1054" t="s">
        <v>414</v>
      </c>
      <c r="B286" s="1055" t="s">
        <v>209</v>
      </c>
      <c r="C286" s="1110"/>
      <c r="D286" s="1106"/>
      <c r="E286" s="1106"/>
      <c r="F286" s="1106"/>
      <c r="G286" s="1106"/>
      <c r="H286" s="1106"/>
      <c r="I286" s="1106"/>
      <c r="J286" s="1106"/>
      <c r="K286" s="1106"/>
      <c r="L286" s="1106"/>
      <c r="M286" s="1106"/>
      <c r="N286" s="1106"/>
      <c r="O286" s="1106"/>
      <c r="P286" s="1106"/>
      <c r="Q286" s="1106"/>
      <c r="R286" s="1112"/>
      <c r="S286" s="1111"/>
      <c r="T286" s="1111"/>
      <c r="U286" s="1111"/>
      <c r="V286" s="1111"/>
    </row>
    <row r="287" spans="1:22" outlineLevel="1" x14ac:dyDescent="0.25">
      <c r="A287" s="1058"/>
      <c r="B287" s="1057" t="s">
        <v>218</v>
      </c>
      <c r="C287" s="1192"/>
      <c r="D287" s="1192"/>
      <c r="E287" s="1192"/>
      <c r="F287" s="1192"/>
      <c r="G287" s="1192"/>
      <c r="H287" s="1192"/>
      <c r="I287" s="1192"/>
      <c r="J287" s="1192"/>
      <c r="K287" s="1192"/>
      <c r="L287" s="1192"/>
      <c r="M287" s="1192"/>
      <c r="N287" s="1192"/>
      <c r="O287" s="1192"/>
      <c r="P287" s="1192"/>
      <c r="Q287" s="1192"/>
      <c r="R287" s="1192"/>
      <c r="S287" s="1192"/>
      <c r="T287" s="1192"/>
      <c r="U287" s="1192"/>
      <c r="V287" s="1192"/>
    </row>
    <row r="288" spans="1:22" outlineLevel="1" x14ac:dyDescent="0.25">
      <c r="A288" s="1054" t="s">
        <v>415</v>
      </c>
      <c r="B288" s="1055" t="s">
        <v>205</v>
      </c>
      <c r="C288" s="1150"/>
      <c r="D288" s="1151"/>
      <c r="E288" s="1151"/>
      <c r="F288" s="1151"/>
      <c r="G288" s="1151"/>
      <c r="H288" s="1151"/>
      <c r="I288" s="1151"/>
      <c r="J288" s="1151"/>
      <c r="K288" s="1151"/>
      <c r="L288" s="1151"/>
      <c r="M288" s="1151"/>
      <c r="N288" s="1151"/>
      <c r="O288" s="1151"/>
      <c r="P288" s="1151"/>
      <c r="Q288" s="1151"/>
      <c r="R288" s="1152"/>
      <c r="S288" s="1191"/>
      <c r="T288" s="1191"/>
      <c r="U288" s="1191"/>
      <c r="V288" s="1191"/>
    </row>
    <row r="289" spans="1:22" outlineLevel="1" x14ac:dyDescent="0.25">
      <c r="A289" s="1054" t="s">
        <v>416</v>
      </c>
      <c r="B289" s="1055" t="s">
        <v>207</v>
      </c>
      <c r="C289" s="1010"/>
      <c r="D289" s="113"/>
      <c r="E289" s="113"/>
      <c r="F289" s="113"/>
      <c r="G289" s="113"/>
      <c r="H289" s="113"/>
      <c r="I289" s="113"/>
      <c r="J289" s="113"/>
      <c r="K289" s="113"/>
      <c r="L289" s="113"/>
      <c r="M289" s="113"/>
      <c r="N289" s="113"/>
      <c r="O289" s="113"/>
      <c r="P289" s="113"/>
      <c r="Q289" s="113"/>
      <c r="R289" s="1109"/>
      <c r="S289" s="1011"/>
      <c r="T289" s="1011"/>
      <c r="U289" s="1011"/>
      <c r="V289" s="1011"/>
    </row>
    <row r="290" spans="1:22" outlineLevel="1" x14ac:dyDescent="0.25">
      <c r="A290" s="1054" t="s">
        <v>417</v>
      </c>
      <c r="B290" s="1055" t="s">
        <v>209</v>
      </c>
      <c r="C290" s="1010"/>
      <c r="D290" s="113"/>
      <c r="E290" s="113"/>
      <c r="F290" s="113"/>
      <c r="G290" s="113"/>
      <c r="H290" s="113"/>
      <c r="I290" s="113"/>
      <c r="J290" s="113"/>
      <c r="K290" s="113"/>
      <c r="L290" s="113"/>
      <c r="M290" s="113"/>
      <c r="N290" s="113"/>
      <c r="O290" s="113"/>
      <c r="P290" s="113"/>
      <c r="Q290" s="113"/>
      <c r="R290" s="1109"/>
      <c r="S290" s="1011"/>
      <c r="T290" s="1011"/>
      <c r="U290" s="1011"/>
      <c r="V290" s="1011"/>
    </row>
    <row r="291" spans="1:22" ht="22.5" customHeight="1" outlineLevel="1" thickBot="1" x14ac:dyDescent="0.3">
      <c r="A291" s="1054" t="s">
        <v>418</v>
      </c>
      <c r="B291" s="1053" t="s">
        <v>223</v>
      </c>
      <c r="C291" s="1110"/>
      <c r="D291" s="1106"/>
      <c r="E291" s="1106"/>
      <c r="F291" s="1106"/>
      <c r="G291" s="1106"/>
      <c r="H291" s="1106"/>
      <c r="I291" s="1106"/>
      <c r="J291" s="1106"/>
      <c r="K291" s="1106"/>
      <c r="L291" s="1106"/>
      <c r="M291" s="1106"/>
      <c r="N291" s="1106"/>
      <c r="O291" s="1106"/>
      <c r="P291" s="1106"/>
      <c r="Q291" s="1106"/>
      <c r="R291" s="1112"/>
      <c r="S291" s="1111"/>
      <c r="T291" s="1111"/>
      <c r="U291" s="1111"/>
      <c r="V291" s="1111"/>
    </row>
    <row r="292" spans="1:22" x14ac:dyDescent="0.25">
      <c r="A292" s="1054" t="s">
        <v>419</v>
      </c>
      <c r="B292" s="1061" t="s">
        <v>199</v>
      </c>
    </row>
    <row r="293" spans="1:22" outlineLevel="1" x14ac:dyDescent="0.25">
      <c r="A293" s="1054"/>
      <c r="B293" s="1060" t="s">
        <v>200</v>
      </c>
    </row>
    <row r="294" spans="1:22" outlineLevel="1" x14ac:dyDescent="0.25">
      <c r="A294" s="1054" t="s">
        <v>420</v>
      </c>
      <c r="B294" s="1059" t="s">
        <v>202</v>
      </c>
      <c r="C294" s="1187"/>
      <c r="D294" s="1188"/>
      <c r="E294" s="1188"/>
      <c r="F294" s="1188"/>
      <c r="G294" s="1188"/>
      <c r="H294" s="1188"/>
      <c r="I294" s="1188"/>
      <c r="J294" s="1188"/>
      <c r="K294" s="1188"/>
      <c r="L294" s="1188"/>
      <c r="M294" s="1188"/>
      <c r="N294" s="1188"/>
      <c r="O294" s="1188"/>
      <c r="P294" s="1188"/>
      <c r="Q294" s="1188"/>
      <c r="R294" s="1193"/>
      <c r="S294" s="1189"/>
      <c r="T294" s="1189"/>
      <c r="U294" s="1189"/>
      <c r="V294" s="1189"/>
    </row>
    <row r="295" spans="1:22" outlineLevel="1" x14ac:dyDescent="0.25">
      <c r="A295" s="1058"/>
      <c r="B295" s="1057" t="s">
        <v>203</v>
      </c>
      <c r="C295" s="1190"/>
      <c r="D295" s="1190"/>
      <c r="E295" s="1190"/>
      <c r="F295" s="1190"/>
      <c r="G295" s="1190"/>
      <c r="H295" s="1190"/>
      <c r="I295" s="1190"/>
      <c r="J295" s="1190"/>
      <c r="K295" s="1190"/>
      <c r="L295" s="1190"/>
      <c r="M295" s="1190"/>
      <c r="N295" s="1190"/>
      <c r="O295" s="1190"/>
      <c r="P295" s="1190"/>
      <c r="Q295" s="1190"/>
      <c r="R295" s="1190"/>
      <c r="S295" s="1190"/>
      <c r="T295" s="1190"/>
      <c r="U295" s="1190"/>
      <c r="V295" s="1190"/>
    </row>
    <row r="296" spans="1:22" outlineLevel="1" x14ac:dyDescent="0.25">
      <c r="A296" s="1054" t="s">
        <v>421</v>
      </c>
      <c r="B296" s="1055" t="s">
        <v>205</v>
      </c>
      <c r="C296" s="1150"/>
      <c r="D296" s="1151"/>
      <c r="E296" s="1151"/>
      <c r="F296" s="1151"/>
      <c r="G296" s="1151"/>
      <c r="H296" s="1151"/>
      <c r="I296" s="1151"/>
      <c r="J296" s="1151"/>
      <c r="K296" s="1151"/>
      <c r="L296" s="1151"/>
      <c r="M296" s="1151"/>
      <c r="N296" s="1151"/>
      <c r="O296" s="1151"/>
      <c r="P296" s="1151"/>
      <c r="Q296" s="1151"/>
      <c r="R296" s="1152"/>
      <c r="S296" s="1191"/>
      <c r="T296" s="1191"/>
      <c r="U296" s="1191"/>
      <c r="V296" s="1191"/>
    </row>
    <row r="297" spans="1:22" outlineLevel="1" x14ac:dyDescent="0.25">
      <c r="A297" s="1054" t="s">
        <v>422</v>
      </c>
      <c r="B297" s="1055" t="s">
        <v>207</v>
      </c>
      <c r="C297" s="1010"/>
      <c r="D297" s="113"/>
      <c r="E297" s="113"/>
      <c r="F297" s="113"/>
      <c r="G297" s="113"/>
      <c r="H297" s="113"/>
      <c r="I297" s="113"/>
      <c r="J297" s="113"/>
      <c r="K297" s="113"/>
      <c r="L297" s="113"/>
      <c r="M297" s="113"/>
      <c r="N297" s="113"/>
      <c r="O297" s="113"/>
      <c r="P297" s="113"/>
      <c r="Q297" s="113"/>
      <c r="R297" s="1109"/>
      <c r="S297" s="1011"/>
      <c r="T297" s="1011"/>
      <c r="U297" s="1011"/>
      <c r="V297" s="1011"/>
    </row>
    <row r="298" spans="1:22" outlineLevel="1" x14ac:dyDescent="0.25">
      <c r="A298" s="1054" t="s">
        <v>423</v>
      </c>
      <c r="B298" s="1055" t="s">
        <v>209</v>
      </c>
      <c r="C298" s="1110"/>
      <c r="D298" s="1106"/>
      <c r="E298" s="1106"/>
      <c r="F298" s="1106"/>
      <c r="G298" s="1106"/>
      <c r="H298" s="1106"/>
      <c r="I298" s="1106"/>
      <c r="J298" s="1106"/>
      <c r="K298" s="1106"/>
      <c r="L298" s="1106"/>
      <c r="M298" s="1106"/>
      <c r="N298" s="1106"/>
      <c r="O298" s="1106"/>
      <c r="P298" s="1106"/>
      <c r="Q298" s="1106"/>
      <c r="R298" s="1112"/>
      <c r="S298" s="1111"/>
      <c r="T298" s="1111"/>
      <c r="U298" s="1111"/>
      <c r="V298" s="1111"/>
    </row>
    <row r="299" spans="1:22" outlineLevel="1" x14ac:dyDescent="0.25">
      <c r="A299" s="1058"/>
      <c r="B299" s="1057" t="s">
        <v>210</v>
      </c>
      <c r="C299" s="1186"/>
      <c r="D299" s="1186"/>
      <c r="E299" s="1186"/>
      <c r="F299" s="1186"/>
      <c r="G299" s="1186"/>
      <c r="H299" s="1186"/>
      <c r="I299" s="1186"/>
      <c r="J299" s="1186"/>
      <c r="K299" s="1186"/>
      <c r="L299" s="1186"/>
      <c r="M299" s="1186"/>
      <c r="N299" s="1186"/>
      <c r="O299" s="1186"/>
      <c r="P299" s="1186"/>
      <c r="Q299" s="1186"/>
      <c r="R299" s="1186"/>
      <c r="S299" s="1186"/>
      <c r="T299" s="1186"/>
      <c r="U299" s="1186"/>
      <c r="V299" s="1186"/>
    </row>
    <row r="300" spans="1:22" outlineLevel="1" x14ac:dyDescent="0.25">
      <c r="A300" s="1054" t="s">
        <v>424</v>
      </c>
      <c r="B300" s="1055" t="s">
        <v>205</v>
      </c>
      <c r="C300" s="1150"/>
      <c r="D300" s="1151"/>
      <c r="E300" s="1151"/>
      <c r="F300" s="1151"/>
      <c r="G300" s="1151"/>
      <c r="H300" s="1151"/>
      <c r="I300" s="1151"/>
      <c r="J300" s="1151"/>
      <c r="K300" s="1151"/>
      <c r="L300" s="1151"/>
      <c r="M300" s="1151"/>
      <c r="N300" s="1151"/>
      <c r="O300" s="1151"/>
      <c r="P300" s="1151"/>
      <c r="Q300" s="1151"/>
      <c r="R300" s="1152"/>
      <c r="S300" s="1191"/>
      <c r="T300" s="1191"/>
      <c r="U300" s="1191"/>
      <c r="V300" s="1191"/>
    </row>
    <row r="301" spans="1:22" outlineLevel="1" x14ac:dyDescent="0.25">
      <c r="A301" s="1054" t="s">
        <v>425</v>
      </c>
      <c r="B301" s="1055" t="s">
        <v>207</v>
      </c>
      <c r="C301" s="1010"/>
      <c r="D301" s="113"/>
      <c r="E301" s="113"/>
      <c r="F301" s="113"/>
      <c r="G301" s="113"/>
      <c r="H301" s="113"/>
      <c r="I301" s="113"/>
      <c r="J301" s="113"/>
      <c r="K301" s="113"/>
      <c r="L301" s="113"/>
      <c r="M301" s="113"/>
      <c r="N301" s="113"/>
      <c r="O301" s="113"/>
      <c r="P301" s="113"/>
      <c r="Q301" s="113"/>
      <c r="R301" s="1109"/>
      <c r="S301" s="1011"/>
      <c r="T301" s="1011"/>
      <c r="U301" s="1011"/>
      <c r="V301" s="1011"/>
    </row>
    <row r="302" spans="1:22" outlineLevel="1" x14ac:dyDescent="0.25">
      <c r="A302" s="1054" t="s">
        <v>426</v>
      </c>
      <c r="B302" s="1055" t="s">
        <v>209</v>
      </c>
      <c r="C302" s="1110"/>
      <c r="D302" s="1106"/>
      <c r="E302" s="1106"/>
      <c r="F302" s="1106"/>
      <c r="G302" s="1106"/>
      <c r="H302" s="1106"/>
      <c r="I302" s="1106"/>
      <c r="J302" s="1106"/>
      <c r="K302" s="1106"/>
      <c r="L302" s="1106"/>
      <c r="M302" s="1106"/>
      <c r="N302" s="1106"/>
      <c r="O302" s="1106"/>
      <c r="P302" s="1106"/>
      <c r="Q302" s="1106"/>
      <c r="R302" s="1112"/>
      <c r="S302" s="1111"/>
      <c r="T302" s="1111"/>
      <c r="U302" s="1111"/>
      <c r="V302" s="1111"/>
    </row>
    <row r="303" spans="1:22" outlineLevel="1" x14ac:dyDescent="0.25">
      <c r="A303" s="1058"/>
      <c r="B303" s="1057" t="s">
        <v>214</v>
      </c>
      <c r="C303" s="1056"/>
      <c r="D303" s="1056"/>
      <c r="E303" s="1056"/>
      <c r="F303" s="1056"/>
      <c r="G303" s="1056"/>
      <c r="H303" s="1056"/>
      <c r="I303" s="1056"/>
      <c r="J303" s="1056"/>
      <c r="K303" s="1056"/>
      <c r="L303" s="1056"/>
      <c r="M303" s="1056"/>
      <c r="N303" s="1056"/>
      <c r="O303" s="1056"/>
      <c r="P303" s="1056"/>
      <c r="Q303" s="1056"/>
      <c r="R303" s="1056"/>
      <c r="S303" s="1056"/>
      <c r="T303" s="1056"/>
      <c r="U303" s="1056"/>
      <c r="V303" s="1056"/>
    </row>
    <row r="304" spans="1:22" outlineLevel="1" x14ac:dyDescent="0.25">
      <c r="A304" s="1054" t="s">
        <v>427</v>
      </c>
      <c r="B304" s="1055" t="s">
        <v>205</v>
      </c>
      <c r="C304" s="1150"/>
      <c r="D304" s="1151"/>
      <c r="E304" s="1151"/>
      <c r="F304" s="1151"/>
      <c r="G304" s="1151"/>
      <c r="H304" s="1151"/>
      <c r="I304" s="1151"/>
      <c r="J304" s="1151"/>
      <c r="K304" s="1151"/>
      <c r="L304" s="1151"/>
      <c r="M304" s="1151"/>
      <c r="N304" s="1151"/>
      <c r="O304" s="1151"/>
      <c r="P304" s="1151"/>
      <c r="Q304" s="1151"/>
      <c r="R304" s="1152"/>
      <c r="S304" s="1191"/>
      <c r="T304" s="1191"/>
      <c r="U304" s="1191"/>
      <c r="V304" s="1191"/>
    </row>
    <row r="305" spans="1:22" outlineLevel="1" x14ac:dyDescent="0.25">
      <c r="A305" s="1054" t="s">
        <v>428</v>
      </c>
      <c r="B305" s="1055" t="s">
        <v>207</v>
      </c>
      <c r="C305" s="1010"/>
      <c r="D305" s="113"/>
      <c r="E305" s="113"/>
      <c r="F305" s="113"/>
      <c r="G305" s="113"/>
      <c r="H305" s="113"/>
      <c r="I305" s="113"/>
      <c r="J305" s="113"/>
      <c r="K305" s="113"/>
      <c r="L305" s="113"/>
      <c r="M305" s="113"/>
      <c r="N305" s="113"/>
      <c r="O305" s="113"/>
      <c r="P305" s="113"/>
      <c r="Q305" s="113"/>
      <c r="R305" s="1109"/>
      <c r="S305" s="1011"/>
      <c r="T305" s="1011"/>
      <c r="U305" s="1011"/>
      <c r="V305" s="1011"/>
    </row>
    <row r="306" spans="1:22" outlineLevel="1" x14ac:dyDescent="0.25">
      <c r="A306" s="1054" t="s">
        <v>429</v>
      </c>
      <c r="B306" s="1055" t="s">
        <v>209</v>
      </c>
      <c r="C306" s="1110"/>
      <c r="D306" s="1106"/>
      <c r="E306" s="1106"/>
      <c r="F306" s="1106"/>
      <c r="G306" s="1106"/>
      <c r="H306" s="1106"/>
      <c r="I306" s="1106"/>
      <c r="J306" s="1106"/>
      <c r="K306" s="1106"/>
      <c r="L306" s="1106"/>
      <c r="M306" s="1106"/>
      <c r="N306" s="1106"/>
      <c r="O306" s="1106"/>
      <c r="P306" s="1106"/>
      <c r="Q306" s="1106"/>
      <c r="R306" s="1112"/>
      <c r="S306" s="1111"/>
      <c r="T306" s="1111"/>
      <c r="U306" s="1111"/>
      <c r="V306" s="1111"/>
    </row>
    <row r="307" spans="1:22" outlineLevel="1" x14ac:dyDescent="0.25">
      <c r="A307" s="1058"/>
      <c r="B307" s="1057" t="s">
        <v>218</v>
      </c>
      <c r="C307" s="1192"/>
      <c r="D307" s="1192"/>
      <c r="E307" s="1192"/>
      <c r="F307" s="1192"/>
      <c r="G307" s="1192"/>
      <c r="H307" s="1192"/>
      <c r="I307" s="1192"/>
      <c r="J307" s="1192"/>
      <c r="K307" s="1192"/>
      <c r="L307" s="1192"/>
      <c r="M307" s="1192"/>
      <c r="N307" s="1192"/>
      <c r="O307" s="1192"/>
      <c r="P307" s="1192"/>
      <c r="Q307" s="1192"/>
      <c r="R307" s="1192"/>
      <c r="S307" s="1192"/>
      <c r="T307" s="1192"/>
      <c r="U307" s="1192"/>
      <c r="V307" s="1192"/>
    </row>
    <row r="308" spans="1:22" outlineLevel="1" x14ac:dyDescent="0.25">
      <c r="A308" s="1054" t="s">
        <v>430</v>
      </c>
      <c r="B308" s="1055" t="s">
        <v>205</v>
      </c>
      <c r="C308" s="1150"/>
      <c r="D308" s="1151"/>
      <c r="E308" s="1151"/>
      <c r="F308" s="1151"/>
      <c r="G308" s="1151"/>
      <c r="H308" s="1151"/>
      <c r="I308" s="1151"/>
      <c r="J308" s="1151"/>
      <c r="K308" s="1151"/>
      <c r="L308" s="1151"/>
      <c r="M308" s="1151"/>
      <c r="N308" s="1151"/>
      <c r="O308" s="1151"/>
      <c r="P308" s="1151"/>
      <c r="Q308" s="1151"/>
      <c r="R308" s="1152"/>
      <c r="S308" s="1191"/>
      <c r="T308" s="1191"/>
      <c r="U308" s="1191"/>
      <c r="V308" s="1191"/>
    </row>
    <row r="309" spans="1:22" outlineLevel="1" x14ac:dyDescent="0.25">
      <c r="A309" s="1054" t="s">
        <v>431</v>
      </c>
      <c r="B309" s="1055" t="s">
        <v>207</v>
      </c>
      <c r="C309" s="1010"/>
      <c r="D309" s="113"/>
      <c r="E309" s="113"/>
      <c r="F309" s="113"/>
      <c r="G309" s="113"/>
      <c r="H309" s="113"/>
      <c r="I309" s="113"/>
      <c r="J309" s="113"/>
      <c r="K309" s="113"/>
      <c r="L309" s="113"/>
      <c r="M309" s="113"/>
      <c r="N309" s="113"/>
      <c r="O309" s="113"/>
      <c r="P309" s="113"/>
      <c r="Q309" s="113"/>
      <c r="R309" s="1109"/>
      <c r="S309" s="1011"/>
      <c r="T309" s="1011"/>
      <c r="U309" s="1011"/>
      <c r="V309" s="1011"/>
    </row>
    <row r="310" spans="1:22" outlineLevel="1" x14ac:dyDescent="0.25">
      <c r="A310" s="1054" t="s">
        <v>432</v>
      </c>
      <c r="B310" s="1055" t="s">
        <v>209</v>
      </c>
      <c r="C310" s="1010"/>
      <c r="D310" s="113"/>
      <c r="E310" s="113"/>
      <c r="F310" s="113"/>
      <c r="G310" s="113"/>
      <c r="H310" s="113"/>
      <c r="I310" s="113"/>
      <c r="J310" s="113"/>
      <c r="K310" s="113"/>
      <c r="L310" s="113"/>
      <c r="M310" s="113"/>
      <c r="N310" s="113"/>
      <c r="O310" s="113"/>
      <c r="P310" s="113"/>
      <c r="Q310" s="113"/>
      <c r="R310" s="1109"/>
      <c r="S310" s="1011"/>
      <c r="T310" s="1011"/>
      <c r="U310" s="1011"/>
      <c r="V310" s="1011"/>
    </row>
    <row r="311" spans="1:22" ht="22.5" customHeight="1" outlineLevel="1" thickBot="1" x14ac:dyDescent="0.3">
      <c r="A311" s="1054" t="s">
        <v>433</v>
      </c>
      <c r="B311" s="1053" t="s">
        <v>223</v>
      </c>
      <c r="C311" s="1110"/>
      <c r="D311" s="1106"/>
      <c r="E311" s="1106"/>
      <c r="F311" s="1106"/>
      <c r="G311" s="1106"/>
      <c r="H311" s="1106"/>
      <c r="I311" s="1106"/>
      <c r="J311" s="1106"/>
      <c r="K311" s="1106"/>
      <c r="L311" s="1106"/>
      <c r="M311" s="1106"/>
      <c r="N311" s="1106"/>
      <c r="O311" s="1106"/>
      <c r="P311" s="1106"/>
      <c r="Q311" s="1106"/>
      <c r="R311" s="1112"/>
      <c r="S311" s="1111"/>
      <c r="T311" s="1111"/>
      <c r="U311" s="1111"/>
      <c r="V311" s="1111"/>
    </row>
    <row r="312" spans="1:22" x14ac:dyDescent="0.25">
      <c r="A312" s="1054" t="s">
        <v>434</v>
      </c>
      <c r="B312" s="1061" t="s">
        <v>199</v>
      </c>
    </row>
    <row r="313" spans="1:22" outlineLevel="1" x14ac:dyDescent="0.25">
      <c r="A313" s="1054"/>
      <c r="B313" s="1060" t="s">
        <v>200</v>
      </c>
    </row>
    <row r="314" spans="1:22" outlineLevel="1" x14ac:dyDescent="0.25">
      <c r="A314" s="1054" t="s">
        <v>435</v>
      </c>
      <c r="B314" s="1059" t="s">
        <v>202</v>
      </c>
      <c r="C314" s="1187"/>
      <c r="D314" s="1188"/>
      <c r="E314" s="1188"/>
      <c r="F314" s="1188"/>
      <c r="G314" s="1188"/>
      <c r="H314" s="1188"/>
      <c r="I314" s="1188"/>
      <c r="J314" s="1188"/>
      <c r="K314" s="1188"/>
      <c r="L314" s="1188"/>
      <c r="M314" s="1188"/>
      <c r="N314" s="1188"/>
      <c r="O314" s="1188"/>
      <c r="P314" s="1188"/>
      <c r="Q314" s="1188"/>
      <c r="R314" s="1193"/>
      <c r="S314" s="1189"/>
      <c r="T314" s="1189"/>
      <c r="U314" s="1189"/>
      <c r="V314" s="1189"/>
    </row>
    <row r="315" spans="1:22" outlineLevel="1" x14ac:dyDescent="0.25">
      <c r="A315" s="1058"/>
      <c r="B315" s="1057" t="s">
        <v>203</v>
      </c>
      <c r="C315" s="1190"/>
      <c r="D315" s="1190"/>
      <c r="E315" s="1190"/>
      <c r="F315" s="1190"/>
      <c r="G315" s="1190"/>
      <c r="H315" s="1190"/>
      <c r="I315" s="1190"/>
      <c r="J315" s="1190"/>
      <c r="K315" s="1190"/>
      <c r="L315" s="1190"/>
      <c r="M315" s="1190"/>
      <c r="N315" s="1190"/>
      <c r="O315" s="1190"/>
      <c r="P315" s="1190"/>
      <c r="Q315" s="1190"/>
      <c r="R315" s="1190"/>
      <c r="S315" s="1190"/>
      <c r="T315" s="1190"/>
      <c r="U315" s="1190"/>
      <c r="V315" s="1190"/>
    </row>
    <row r="316" spans="1:22" outlineLevel="1" x14ac:dyDescent="0.25">
      <c r="A316" s="1054" t="s">
        <v>436</v>
      </c>
      <c r="B316" s="1055" t="s">
        <v>205</v>
      </c>
      <c r="C316" s="1150"/>
      <c r="D316" s="1151"/>
      <c r="E316" s="1151"/>
      <c r="F316" s="1151"/>
      <c r="G316" s="1151"/>
      <c r="H316" s="1151"/>
      <c r="I316" s="1151"/>
      <c r="J316" s="1151"/>
      <c r="K316" s="1151"/>
      <c r="L316" s="1151"/>
      <c r="M316" s="1151"/>
      <c r="N316" s="1151"/>
      <c r="O316" s="1151"/>
      <c r="P316" s="1151"/>
      <c r="Q316" s="1151"/>
      <c r="R316" s="1152"/>
      <c r="S316" s="1191"/>
      <c r="T316" s="1191"/>
      <c r="U316" s="1191"/>
      <c r="V316" s="1191"/>
    </row>
    <row r="317" spans="1:22" outlineLevel="1" x14ac:dyDescent="0.25">
      <c r="A317" s="1054" t="s">
        <v>437</v>
      </c>
      <c r="B317" s="1055" t="s">
        <v>207</v>
      </c>
      <c r="C317" s="1010"/>
      <c r="D317" s="113"/>
      <c r="E317" s="113"/>
      <c r="F317" s="113"/>
      <c r="G317" s="113"/>
      <c r="H317" s="113"/>
      <c r="I317" s="113"/>
      <c r="J317" s="113"/>
      <c r="K317" s="113"/>
      <c r="L317" s="113"/>
      <c r="M317" s="113"/>
      <c r="N317" s="113"/>
      <c r="O317" s="113"/>
      <c r="P317" s="113"/>
      <c r="Q317" s="113"/>
      <c r="R317" s="1109"/>
      <c r="S317" s="1011"/>
      <c r="T317" s="1011"/>
      <c r="U317" s="1011"/>
      <c r="V317" s="1011"/>
    </row>
    <row r="318" spans="1:22" outlineLevel="1" x14ac:dyDescent="0.25">
      <c r="A318" s="1054" t="s">
        <v>438</v>
      </c>
      <c r="B318" s="1055" t="s">
        <v>209</v>
      </c>
      <c r="C318" s="1110"/>
      <c r="D318" s="1106"/>
      <c r="E318" s="1106"/>
      <c r="F318" s="1106"/>
      <c r="G318" s="1106"/>
      <c r="H318" s="1106"/>
      <c r="I318" s="1106"/>
      <c r="J318" s="1106"/>
      <c r="K318" s="1106"/>
      <c r="L318" s="1106"/>
      <c r="M318" s="1106"/>
      <c r="N318" s="1106"/>
      <c r="O318" s="1106"/>
      <c r="P318" s="1106"/>
      <c r="Q318" s="1106"/>
      <c r="R318" s="1112"/>
      <c r="S318" s="1111"/>
      <c r="T318" s="1111"/>
      <c r="U318" s="1111"/>
      <c r="V318" s="1111"/>
    </row>
    <row r="319" spans="1:22" outlineLevel="1" x14ac:dyDescent="0.25">
      <c r="A319" s="1058"/>
      <c r="B319" s="1057" t="s">
        <v>210</v>
      </c>
      <c r="C319" s="1186"/>
      <c r="D319" s="1186"/>
      <c r="E319" s="1186"/>
      <c r="F319" s="1186"/>
      <c r="G319" s="1186"/>
      <c r="H319" s="1186"/>
      <c r="I319" s="1186"/>
      <c r="J319" s="1186"/>
      <c r="K319" s="1186"/>
      <c r="L319" s="1186"/>
      <c r="M319" s="1186"/>
      <c r="N319" s="1186"/>
      <c r="O319" s="1186"/>
      <c r="P319" s="1186"/>
      <c r="Q319" s="1186"/>
      <c r="R319" s="1186"/>
      <c r="S319" s="1186"/>
      <c r="T319" s="1186"/>
      <c r="U319" s="1186"/>
      <c r="V319" s="1186"/>
    </row>
    <row r="320" spans="1:22" outlineLevel="1" x14ac:dyDescent="0.25">
      <c r="A320" s="1054" t="s">
        <v>439</v>
      </c>
      <c r="B320" s="1055" t="s">
        <v>205</v>
      </c>
      <c r="C320" s="1150"/>
      <c r="D320" s="1151"/>
      <c r="E320" s="1151"/>
      <c r="F320" s="1151"/>
      <c r="G320" s="1151"/>
      <c r="H320" s="1151"/>
      <c r="I320" s="1151"/>
      <c r="J320" s="1151"/>
      <c r="K320" s="1151"/>
      <c r="L320" s="1151"/>
      <c r="M320" s="1151"/>
      <c r="N320" s="1151"/>
      <c r="O320" s="1151"/>
      <c r="P320" s="1151"/>
      <c r="Q320" s="1151"/>
      <c r="R320" s="1152"/>
      <c r="S320" s="1191"/>
      <c r="T320" s="1191"/>
      <c r="U320" s="1191"/>
      <c r="V320" s="1191"/>
    </row>
    <row r="321" spans="1:22" outlineLevel="1" x14ac:dyDescent="0.25">
      <c r="A321" s="1054" t="s">
        <v>440</v>
      </c>
      <c r="B321" s="1055" t="s">
        <v>207</v>
      </c>
      <c r="C321" s="1010"/>
      <c r="D321" s="113"/>
      <c r="E321" s="113"/>
      <c r="F321" s="113"/>
      <c r="G321" s="113"/>
      <c r="H321" s="113"/>
      <c r="I321" s="113"/>
      <c r="J321" s="113"/>
      <c r="K321" s="113"/>
      <c r="L321" s="113"/>
      <c r="M321" s="113"/>
      <c r="N321" s="113"/>
      <c r="O321" s="113"/>
      <c r="P321" s="113"/>
      <c r="Q321" s="113"/>
      <c r="R321" s="1109"/>
      <c r="S321" s="1011"/>
      <c r="T321" s="1011"/>
      <c r="U321" s="1011"/>
      <c r="V321" s="1011"/>
    </row>
    <row r="322" spans="1:22" outlineLevel="1" x14ac:dyDescent="0.25">
      <c r="A322" s="1054" t="s">
        <v>441</v>
      </c>
      <c r="B322" s="1055" t="s">
        <v>209</v>
      </c>
      <c r="C322" s="1110"/>
      <c r="D322" s="1106"/>
      <c r="E322" s="1106"/>
      <c r="F322" s="1106"/>
      <c r="G322" s="1106"/>
      <c r="H322" s="1106"/>
      <c r="I322" s="1106"/>
      <c r="J322" s="1106"/>
      <c r="K322" s="1106"/>
      <c r="L322" s="1106"/>
      <c r="M322" s="1106"/>
      <c r="N322" s="1106"/>
      <c r="O322" s="1106"/>
      <c r="P322" s="1106"/>
      <c r="Q322" s="1106"/>
      <c r="R322" s="1112"/>
      <c r="S322" s="1111"/>
      <c r="T322" s="1111"/>
      <c r="U322" s="1111"/>
      <c r="V322" s="1111"/>
    </row>
    <row r="323" spans="1:22" outlineLevel="1" x14ac:dyDescent="0.25">
      <c r="A323" s="1058"/>
      <c r="B323" s="1057" t="s">
        <v>214</v>
      </c>
      <c r="C323" s="1056"/>
      <c r="D323" s="1056"/>
      <c r="E323" s="1056"/>
      <c r="F323" s="1056"/>
      <c r="G323" s="1056"/>
      <c r="H323" s="1056"/>
      <c r="I323" s="1056"/>
      <c r="J323" s="1056"/>
      <c r="K323" s="1056"/>
      <c r="L323" s="1056"/>
      <c r="M323" s="1056"/>
      <c r="N323" s="1056"/>
      <c r="O323" s="1056"/>
      <c r="P323" s="1056"/>
      <c r="Q323" s="1056"/>
      <c r="R323" s="1056"/>
      <c r="S323" s="1056"/>
      <c r="T323" s="1056"/>
      <c r="U323" s="1056"/>
      <c r="V323" s="1056"/>
    </row>
    <row r="324" spans="1:22" outlineLevel="1" x14ac:dyDescent="0.25">
      <c r="A324" s="1054" t="s">
        <v>442</v>
      </c>
      <c r="B324" s="1055" t="s">
        <v>205</v>
      </c>
      <c r="C324" s="1150"/>
      <c r="D324" s="1151"/>
      <c r="E324" s="1151"/>
      <c r="F324" s="1151"/>
      <c r="G324" s="1151"/>
      <c r="H324" s="1151"/>
      <c r="I324" s="1151"/>
      <c r="J324" s="1151"/>
      <c r="K324" s="1151"/>
      <c r="L324" s="1151"/>
      <c r="M324" s="1151"/>
      <c r="N324" s="1151"/>
      <c r="O324" s="1151"/>
      <c r="P324" s="1151"/>
      <c r="Q324" s="1151"/>
      <c r="R324" s="1152"/>
      <c r="S324" s="1191"/>
      <c r="T324" s="1191"/>
      <c r="U324" s="1191"/>
      <c r="V324" s="1191"/>
    </row>
    <row r="325" spans="1:22" outlineLevel="1" x14ac:dyDescent="0.25">
      <c r="A325" s="1054" t="s">
        <v>443</v>
      </c>
      <c r="B325" s="1055" t="s">
        <v>207</v>
      </c>
      <c r="C325" s="1010"/>
      <c r="D325" s="113"/>
      <c r="E325" s="113"/>
      <c r="F325" s="113"/>
      <c r="G325" s="113"/>
      <c r="H325" s="113"/>
      <c r="I325" s="113"/>
      <c r="J325" s="113"/>
      <c r="K325" s="113"/>
      <c r="L325" s="113"/>
      <c r="M325" s="113"/>
      <c r="N325" s="113"/>
      <c r="O325" s="113"/>
      <c r="P325" s="113"/>
      <c r="Q325" s="113"/>
      <c r="R325" s="1109"/>
      <c r="S325" s="1011"/>
      <c r="T325" s="1011"/>
      <c r="U325" s="1011"/>
      <c r="V325" s="1011"/>
    </row>
    <row r="326" spans="1:22" outlineLevel="1" x14ac:dyDescent="0.25">
      <c r="A326" s="1054" t="s">
        <v>444</v>
      </c>
      <c r="B326" s="1055" t="s">
        <v>209</v>
      </c>
      <c r="C326" s="1110"/>
      <c r="D326" s="1106"/>
      <c r="E326" s="1106"/>
      <c r="F326" s="1106"/>
      <c r="G326" s="1106"/>
      <c r="H326" s="1106"/>
      <c r="I326" s="1106"/>
      <c r="J326" s="1106"/>
      <c r="K326" s="1106"/>
      <c r="L326" s="1106"/>
      <c r="M326" s="1106"/>
      <c r="N326" s="1106"/>
      <c r="O326" s="1106"/>
      <c r="P326" s="1106"/>
      <c r="Q326" s="1106"/>
      <c r="R326" s="1112"/>
      <c r="S326" s="1111"/>
      <c r="T326" s="1111"/>
      <c r="U326" s="1111"/>
      <c r="V326" s="1111"/>
    </row>
    <row r="327" spans="1:22" outlineLevel="1" x14ac:dyDescent="0.25">
      <c r="A327" s="1058"/>
      <c r="B327" s="1057" t="s">
        <v>218</v>
      </c>
      <c r="C327" s="1192"/>
      <c r="D327" s="1192"/>
      <c r="E327" s="1192"/>
      <c r="F327" s="1192"/>
      <c r="G327" s="1192"/>
      <c r="H327" s="1192"/>
      <c r="I327" s="1192"/>
      <c r="J327" s="1192"/>
      <c r="K327" s="1192"/>
      <c r="L327" s="1192"/>
      <c r="M327" s="1192"/>
      <c r="N327" s="1192"/>
      <c r="O327" s="1192"/>
      <c r="P327" s="1192"/>
      <c r="Q327" s="1192"/>
      <c r="R327" s="1192"/>
      <c r="S327" s="1192"/>
      <c r="T327" s="1192"/>
      <c r="U327" s="1192"/>
      <c r="V327" s="1192"/>
    </row>
    <row r="328" spans="1:22" outlineLevel="1" x14ac:dyDescent="0.25">
      <c r="A328" s="1054" t="s">
        <v>445</v>
      </c>
      <c r="B328" s="1055" t="s">
        <v>205</v>
      </c>
      <c r="C328" s="1150"/>
      <c r="D328" s="1151"/>
      <c r="E328" s="1151"/>
      <c r="F328" s="1151"/>
      <c r="G328" s="1151"/>
      <c r="H328" s="1151"/>
      <c r="I328" s="1151"/>
      <c r="J328" s="1151"/>
      <c r="K328" s="1151"/>
      <c r="L328" s="1151"/>
      <c r="M328" s="1151"/>
      <c r="N328" s="1151"/>
      <c r="O328" s="1151"/>
      <c r="P328" s="1151"/>
      <c r="Q328" s="1151"/>
      <c r="R328" s="1152"/>
      <c r="S328" s="1191"/>
      <c r="T328" s="1191"/>
      <c r="U328" s="1191"/>
      <c r="V328" s="1191"/>
    </row>
    <row r="329" spans="1:22" outlineLevel="1" x14ac:dyDescent="0.25">
      <c r="A329" s="1054" t="s">
        <v>446</v>
      </c>
      <c r="B329" s="1055" t="s">
        <v>207</v>
      </c>
      <c r="C329" s="1010"/>
      <c r="D329" s="113"/>
      <c r="E329" s="113"/>
      <c r="F329" s="113"/>
      <c r="G329" s="113"/>
      <c r="H329" s="113"/>
      <c r="I329" s="113"/>
      <c r="J329" s="113"/>
      <c r="K329" s="113"/>
      <c r="L329" s="113"/>
      <c r="M329" s="113"/>
      <c r="N329" s="113"/>
      <c r="O329" s="113"/>
      <c r="P329" s="113"/>
      <c r="Q329" s="113"/>
      <c r="R329" s="1109"/>
      <c r="S329" s="1011"/>
      <c r="T329" s="1011"/>
      <c r="U329" s="1011"/>
      <c r="V329" s="1011"/>
    </row>
    <row r="330" spans="1:22" outlineLevel="1" x14ac:dyDescent="0.25">
      <c r="A330" s="1054" t="s">
        <v>447</v>
      </c>
      <c r="B330" s="1055" t="s">
        <v>209</v>
      </c>
      <c r="C330" s="1010"/>
      <c r="D330" s="113"/>
      <c r="E330" s="113"/>
      <c r="F330" s="113"/>
      <c r="G330" s="113"/>
      <c r="H330" s="113"/>
      <c r="I330" s="113"/>
      <c r="J330" s="113"/>
      <c r="K330" s="113"/>
      <c r="L330" s="113"/>
      <c r="M330" s="113"/>
      <c r="N330" s="113"/>
      <c r="O330" s="113"/>
      <c r="P330" s="113"/>
      <c r="Q330" s="113"/>
      <c r="R330" s="1109"/>
      <c r="S330" s="1011"/>
      <c r="T330" s="1011"/>
      <c r="U330" s="1011"/>
      <c r="V330" s="1011"/>
    </row>
    <row r="331" spans="1:22" ht="22.5" customHeight="1" outlineLevel="1" thickBot="1" x14ac:dyDescent="0.3">
      <c r="A331" s="1054" t="s">
        <v>448</v>
      </c>
      <c r="B331" s="1053" t="s">
        <v>223</v>
      </c>
      <c r="C331" s="1110"/>
      <c r="D331" s="1106"/>
      <c r="E331" s="1106"/>
      <c r="F331" s="1106"/>
      <c r="G331" s="1106"/>
      <c r="H331" s="1106"/>
      <c r="I331" s="1106"/>
      <c r="J331" s="1106"/>
      <c r="K331" s="1106"/>
      <c r="L331" s="1106"/>
      <c r="M331" s="1106"/>
      <c r="N331" s="1106"/>
      <c r="O331" s="1106"/>
      <c r="P331" s="1106"/>
      <c r="Q331" s="1106"/>
      <c r="R331" s="1112"/>
      <c r="S331" s="1111"/>
      <c r="T331" s="1111"/>
      <c r="U331" s="1111"/>
      <c r="V331" s="1111"/>
    </row>
    <row r="332" spans="1:22" x14ac:dyDescent="0.25">
      <c r="A332" s="1054" t="s">
        <v>449</v>
      </c>
      <c r="B332" s="1061" t="s">
        <v>199</v>
      </c>
    </row>
    <row r="333" spans="1:22" outlineLevel="1" x14ac:dyDescent="0.25">
      <c r="A333" s="1054"/>
      <c r="B333" s="1060" t="s">
        <v>200</v>
      </c>
    </row>
    <row r="334" spans="1:22" outlineLevel="1" x14ac:dyDescent="0.25">
      <c r="A334" s="1054" t="s">
        <v>450</v>
      </c>
      <c r="B334" s="1059" t="s">
        <v>202</v>
      </c>
      <c r="C334" s="1187"/>
      <c r="D334" s="1188"/>
      <c r="E334" s="1188"/>
      <c r="F334" s="1188"/>
      <c r="G334" s="1188"/>
      <c r="H334" s="1188"/>
      <c r="I334" s="1188"/>
      <c r="J334" s="1188"/>
      <c r="K334" s="1188"/>
      <c r="L334" s="1188"/>
      <c r="M334" s="1188"/>
      <c r="N334" s="1188"/>
      <c r="O334" s="1188"/>
      <c r="P334" s="1188"/>
      <c r="Q334" s="1188"/>
      <c r="R334" s="1193"/>
      <c r="S334" s="1189"/>
      <c r="T334" s="1189"/>
      <c r="U334" s="1189"/>
      <c r="V334" s="1189"/>
    </row>
    <row r="335" spans="1:22" outlineLevel="1" x14ac:dyDescent="0.25">
      <c r="A335" s="1058"/>
      <c r="B335" s="1057" t="s">
        <v>203</v>
      </c>
      <c r="C335" s="1190"/>
      <c r="D335" s="1190"/>
      <c r="E335" s="1190"/>
      <c r="F335" s="1190"/>
      <c r="G335" s="1190"/>
      <c r="H335" s="1190"/>
      <c r="I335" s="1190"/>
      <c r="J335" s="1190"/>
      <c r="K335" s="1190"/>
      <c r="L335" s="1190"/>
      <c r="M335" s="1190"/>
      <c r="N335" s="1190"/>
      <c r="O335" s="1190"/>
      <c r="P335" s="1190"/>
      <c r="Q335" s="1190"/>
      <c r="R335" s="1190"/>
      <c r="S335" s="1190"/>
      <c r="T335" s="1190"/>
      <c r="U335" s="1190"/>
      <c r="V335" s="1190"/>
    </row>
    <row r="336" spans="1:22" outlineLevel="1" x14ac:dyDescent="0.25">
      <c r="A336" s="1054" t="s">
        <v>451</v>
      </c>
      <c r="B336" s="1055" t="s">
        <v>205</v>
      </c>
      <c r="C336" s="1150"/>
      <c r="D336" s="1151"/>
      <c r="E336" s="1151"/>
      <c r="F336" s="1151"/>
      <c r="G336" s="1151"/>
      <c r="H336" s="1151"/>
      <c r="I336" s="1151"/>
      <c r="J336" s="1151"/>
      <c r="K336" s="1151"/>
      <c r="L336" s="1151"/>
      <c r="M336" s="1151"/>
      <c r="N336" s="1151"/>
      <c r="O336" s="1151"/>
      <c r="P336" s="1151"/>
      <c r="Q336" s="1151"/>
      <c r="R336" s="1152"/>
      <c r="S336" s="1191"/>
      <c r="T336" s="1191"/>
      <c r="U336" s="1191"/>
      <c r="V336" s="1191"/>
    </row>
    <row r="337" spans="1:22" outlineLevel="1" x14ac:dyDescent="0.25">
      <c r="A337" s="1054" t="s">
        <v>452</v>
      </c>
      <c r="B337" s="1055" t="s">
        <v>207</v>
      </c>
      <c r="C337" s="1010"/>
      <c r="D337" s="113"/>
      <c r="E337" s="113"/>
      <c r="F337" s="113"/>
      <c r="G337" s="113"/>
      <c r="H337" s="113"/>
      <c r="I337" s="113"/>
      <c r="J337" s="113"/>
      <c r="K337" s="113"/>
      <c r="L337" s="113"/>
      <c r="M337" s="113"/>
      <c r="N337" s="113"/>
      <c r="O337" s="113"/>
      <c r="P337" s="113"/>
      <c r="Q337" s="113"/>
      <c r="R337" s="1109"/>
      <c r="S337" s="1011"/>
      <c r="T337" s="1011"/>
      <c r="U337" s="1011"/>
      <c r="V337" s="1011"/>
    </row>
    <row r="338" spans="1:22" outlineLevel="1" x14ac:dyDescent="0.25">
      <c r="A338" s="1054" t="s">
        <v>453</v>
      </c>
      <c r="B338" s="1055" t="s">
        <v>209</v>
      </c>
      <c r="C338" s="1110"/>
      <c r="D338" s="1106"/>
      <c r="E338" s="1106"/>
      <c r="F338" s="1106"/>
      <c r="G338" s="1106"/>
      <c r="H338" s="1106"/>
      <c r="I338" s="1106"/>
      <c r="J338" s="1106"/>
      <c r="K338" s="1106"/>
      <c r="L338" s="1106"/>
      <c r="M338" s="1106"/>
      <c r="N338" s="1106"/>
      <c r="O338" s="1106"/>
      <c r="P338" s="1106"/>
      <c r="Q338" s="1106"/>
      <c r="R338" s="1112"/>
      <c r="S338" s="1111"/>
      <c r="T338" s="1111"/>
      <c r="U338" s="1111"/>
      <c r="V338" s="1111"/>
    </row>
    <row r="339" spans="1:22" outlineLevel="1" x14ac:dyDescent="0.25">
      <c r="A339" s="1058"/>
      <c r="B339" s="1057" t="s">
        <v>210</v>
      </c>
      <c r="C339" s="1186"/>
      <c r="D339" s="1186"/>
      <c r="E339" s="1186"/>
      <c r="F339" s="1186"/>
      <c r="G339" s="1186"/>
      <c r="H339" s="1186"/>
      <c r="I339" s="1186"/>
      <c r="J339" s="1186"/>
      <c r="K339" s="1186"/>
      <c r="L339" s="1186"/>
      <c r="M339" s="1186"/>
      <c r="N339" s="1186"/>
      <c r="O339" s="1186"/>
      <c r="P339" s="1186"/>
      <c r="Q339" s="1186"/>
      <c r="R339" s="1186"/>
      <c r="S339" s="1186"/>
      <c r="T339" s="1186"/>
      <c r="U339" s="1186"/>
      <c r="V339" s="1186"/>
    </row>
    <row r="340" spans="1:22" outlineLevel="1" x14ac:dyDescent="0.25">
      <c r="A340" s="1054" t="s">
        <v>454</v>
      </c>
      <c r="B340" s="1055" t="s">
        <v>205</v>
      </c>
      <c r="C340" s="1150"/>
      <c r="D340" s="1151"/>
      <c r="E340" s="1151"/>
      <c r="F340" s="1151"/>
      <c r="G340" s="1151"/>
      <c r="H340" s="1151"/>
      <c r="I340" s="1151"/>
      <c r="J340" s="1151"/>
      <c r="K340" s="1151"/>
      <c r="L340" s="1151"/>
      <c r="M340" s="1151"/>
      <c r="N340" s="1151"/>
      <c r="O340" s="1151"/>
      <c r="P340" s="1151"/>
      <c r="Q340" s="1151"/>
      <c r="R340" s="1152"/>
      <c r="S340" s="1191"/>
      <c r="T340" s="1191"/>
      <c r="U340" s="1191"/>
      <c r="V340" s="1191"/>
    </row>
    <row r="341" spans="1:22" outlineLevel="1" x14ac:dyDescent="0.25">
      <c r="A341" s="1054" t="s">
        <v>455</v>
      </c>
      <c r="B341" s="1055" t="s">
        <v>207</v>
      </c>
      <c r="C341" s="1010"/>
      <c r="D341" s="113"/>
      <c r="E341" s="113"/>
      <c r="F341" s="113"/>
      <c r="G341" s="113"/>
      <c r="H341" s="113"/>
      <c r="I341" s="113"/>
      <c r="J341" s="113"/>
      <c r="K341" s="113"/>
      <c r="L341" s="113"/>
      <c r="M341" s="113"/>
      <c r="N341" s="113"/>
      <c r="O341" s="113"/>
      <c r="P341" s="113"/>
      <c r="Q341" s="113"/>
      <c r="R341" s="1109"/>
      <c r="S341" s="1011"/>
      <c r="T341" s="1011"/>
      <c r="U341" s="1011"/>
      <c r="V341" s="1011"/>
    </row>
    <row r="342" spans="1:22" outlineLevel="1" x14ac:dyDescent="0.25">
      <c r="A342" s="1054" t="s">
        <v>456</v>
      </c>
      <c r="B342" s="1055" t="s">
        <v>209</v>
      </c>
      <c r="C342" s="1110"/>
      <c r="D342" s="1106"/>
      <c r="E342" s="1106"/>
      <c r="F342" s="1106"/>
      <c r="G342" s="1106"/>
      <c r="H342" s="1106"/>
      <c r="I342" s="1106"/>
      <c r="J342" s="1106"/>
      <c r="K342" s="1106"/>
      <c r="L342" s="1106"/>
      <c r="M342" s="1106"/>
      <c r="N342" s="1106"/>
      <c r="O342" s="1106"/>
      <c r="P342" s="1106"/>
      <c r="Q342" s="1106"/>
      <c r="R342" s="1112"/>
      <c r="S342" s="1111"/>
      <c r="T342" s="1111"/>
      <c r="U342" s="1111"/>
      <c r="V342" s="1111"/>
    </row>
    <row r="343" spans="1:22" outlineLevel="1" x14ac:dyDescent="0.25">
      <c r="A343" s="1058"/>
      <c r="B343" s="1057" t="s">
        <v>214</v>
      </c>
      <c r="C343" s="1056"/>
      <c r="D343" s="1056"/>
      <c r="E343" s="1056"/>
      <c r="F343" s="1056"/>
      <c r="G343" s="1056"/>
      <c r="H343" s="1056"/>
      <c r="I343" s="1056"/>
      <c r="J343" s="1056"/>
      <c r="K343" s="1056"/>
      <c r="L343" s="1056"/>
      <c r="M343" s="1056"/>
      <c r="N343" s="1056"/>
      <c r="O343" s="1056"/>
      <c r="P343" s="1056"/>
      <c r="Q343" s="1056"/>
      <c r="R343" s="1056"/>
      <c r="S343" s="1056"/>
      <c r="T343" s="1056"/>
      <c r="U343" s="1056"/>
      <c r="V343" s="1056"/>
    </row>
    <row r="344" spans="1:22" outlineLevel="1" x14ac:dyDescent="0.25">
      <c r="A344" s="1054" t="s">
        <v>457</v>
      </c>
      <c r="B344" s="1055" t="s">
        <v>205</v>
      </c>
      <c r="C344" s="1150"/>
      <c r="D344" s="1151"/>
      <c r="E344" s="1151"/>
      <c r="F344" s="1151"/>
      <c r="G344" s="1151"/>
      <c r="H344" s="1151"/>
      <c r="I344" s="1151"/>
      <c r="J344" s="1151"/>
      <c r="K344" s="1151"/>
      <c r="L344" s="1151"/>
      <c r="M344" s="1151"/>
      <c r="N344" s="1151"/>
      <c r="O344" s="1151"/>
      <c r="P344" s="1151"/>
      <c r="Q344" s="1151"/>
      <c r="R344" s="1152"/>
      <c r="S344" s="1191"/>
      <c r="T344" s="1191"/>
      <c r="U344" s="1191"/>
      <c r="V344" s="1191"/>
    </row>
    <row r="345" spans="1:22" outlineLevel="1" x14ac:dyDescent="0.25">
      <c r="A345" s="1054" t="s">
        <v>458</v>
      </c>
      <c r="B345" s="1055" t="s">
        <v>207</v>
      </c>
      <c r="C345" s="1010"/>
      <c r="D345" s="113"/>
      <c r="E345" s="113"/>
      <c r="F345" s="113"/>
      <c r="G345" s="113"/>
      <c r="H345" s="113"/>
      <c r="I345" s="113"/>
      <c r="J345" s="113"/>
      <c r="K345" s="113"/>
      <c r="L345" s="113"/>
      <c r="M345" s="113"/>
      <c r="N345" s="113"/>
      <c r="O345" s="113"/>
      <c r="P345" s="113"/>
      <c r="Q345" s="113"/>
      <c r="R345" s="1109"/>
      <c r="S345" s="1011"/>
      <c r="T345" s="1011"/>
      <c r="U345" s="1011"/>
      <c r="V345" s="1011"/>
    </row>
    <row r="346" spans="1:22" outlineLevel="1" x14ac:dyDescent="0.25">
      <c r="A346" s="1054" t="s">
        <v>459</v>
      </c>
      <c r="B346" s="1055" t="s">
        <v>209</v>
      </c>
      <c r="C346" s="1110"/>
      <c r="D346" s="1106"/>
      <c r="E346" s="1106"/>
      <c r="F346" s="1106"/>
      <c r="G346" s="1106"/>
      <c r="H346" s="1106"/>
      <c r="I346" s="1106"/>
      <c r="J346" s="1106"/>
      <c r="K346" s="1106"/>
      <c r="L346" s="1106"/>
      <c r="M346" s="1106"/>
      <c r="N346" s="1106"/>
      <c r="O346" s="1106"/>
      <c r="P346" s="1106"/>
      <c r="Q346" s="1106"/>
      <c r="R346" s="1112"/>
      <c r="S346" s="1111"/>
      <c r="T346" s="1111"/>
      <c r="U346" s="1111"/>
      <c r="V346" s="1111"/>
    </row>
    <row r="347" spans="1:22" outlineLevel="1" x14ac:dyDescent="0.25">
      <c r="A347" s="1058"/>
      <c r="B347" s="1057" t="s">
        <v>218</v>
      </c>
      <c r="C347" s="1192"/>
      <c r="D347" s="1192"/>
      <c r="E347" s="1192"/>
      <c r="F347" s="1192"/>
      <c r="G347" s="1192"/>
      <c r="H347" s="1192"/>
      <c r="I347" s="1192"/>
      <c r="J347" s="1192"/>
      <c r="K347" s="1192"/>
      <c r="L347" s="1192"/>
      <c r="M347" s="1192"/>
      <c r="N347" s="1192"/>
      <c r="O347" s="1192"/>
      <c r="P347" s="1192"/>
      <c r="Q347" s="1192"/>
      <c r="R347" s="1192"/>
      <c r="S347" s="1192"/>
      <c r="T347" s="1192"/>
      <c r="U347" s="1192"/>
      <c r="V347" s="1192"/>
    </row>
    <row r="348" spans="1:22" outlineLevel="1" x14ac:dyDescent="0.25">
      <c r="A348" s="1054" t="s">
        <v>460</v>
      </c>
      <c r="B348" s="1055" t="s">
        <v>205</v>
      </c>
      <c r="C348" s="1150"/>
      <c r="D348" s="1151"/>
      <c r="E348" s="1151"/>
      <c r="F348" s="1151"/>
      <c r="G348" s="1151"/>
      <c r="H348" s="1151"/>
      <c r="I348" s="1151"/>
      <c r="J348" s="1151"/>
      <c r="K348" s="1151"/>
      <c r="L348" s="1151"/>
      <c r="M348" s="1151"/>
      <c r="N348" s="1151"/>
      <c r="O348" s="1151"/>
      <c r="P348" s="1151"/>
      <c r="Q348" s="1151"/>
      <c r="R348" s="1152"/>
      <c r="S348" s="1191"/>
      <c r="T348" s="1191"/>
      <c r="U348" s="1191"/>
      <c r="V348" s="1191"/>
    </row>
    <row r="349" spans="1:22" outlineLevel="1" x14ac:dyDescent="0.25">
      <c r="A349" s="1054" t="s">
        <v>461</v>
      </c>
      <c r="B349" s="1055" t="s">
        <v>207</v>
      </c>
      <c r="C349" s="1010"/>
      <c r="D349" s="113"/>
      <c r="E349" s="113"/>
      <c r="F349" s="113"/>
      <c r="G349" s="113"/>
      <c r="H349" s="113"/>
      <c r="I349" s="113"/>
      <c r="J349" s="113"/>
      <c r="K349" s="113"/>
      <c r="L349" s="113"/>
      <c r="M349" s="113"/>
      <c r="N349" s="113"/>
      <c r="O349" s="113"/>
      <c r="P349" s="113"/>
      <c r="Q349" s="113"/>
      <c r="R349" s="1109"/>
      <c r="S349" s="1011"/>
      <c r="T349" s="1011"/>
      <c r="U349" s="1011"/>
      <c r="V349" s="1011"/>
    </row>
    <row r="350" spans="1:22" outlineLevel="1" x14ac:dyDescent="0.25">
      <c r="A350" s="1054" t="s">
        <v>462</v>
      </c>
      <c r="B350" s="1055" t="s">
        <v>209</v>
      </c>
      <c r="C350" s="1010"/>
      <c r="D350" s="113"/>
      <c r="E350" s="113"/>
      <c r="F350" s="113"/>
      <c r="G350" s="113"/>
      <c r="H350" s="113"/>
      <c r="I350" s="113"/>
      <c r="J350" s="113"/>
      <c r="K350" s="113"/>
      <c r="L350" s="113"/>
      <c r="M350" s="113"/>
      <c r="N350" s="113"/>
      <c r="O350" s="113"/>
      <c r="P350" s="113"/>
      <c r="Q350" s="113"/>
      <c r="R350" s="1109"/>
      <c r="S350" s="1011"/>
      <c r="T350" s="1011"/>
      <c r="U350" s="1011"/>
      <c r="V350" s="1011"/>
    </row>
    <row r="351" spans="1:22" ht="22.5" customHeight="1" outlineLevel="1" thickBot="1" x14ac:dyDescent="0.3">
      <c r="A351" s="1054" t="s">
        <v>463</v>
      </c>
      <c r="B351" s="1053" t="s">
        <v>223</v>
      </c>
      <c r="C351" s="1110"/>
      <c r="D351" s="1106"/>
      <c r="E351" s="1106"/>
      <c r="F351" s="1106"/>
      <c r="G351" s="1106"/>
      <c r="H351" s="1106"/>
      <c r="I351" s="1106"/>
      <c r="J351" s="1106"/>
      <c r="K351" s="1106"/>
      <c r="L351" s="1106"/>
      <c r="M351" s="1106"/>
      <c r="N351" s="1106"/>
      <c r="O351" s="1106"/>
      <c r="P351" s="1106"/>
      <c r="Q351" s="1106"/>
      <c r="R351" s="1112"/>
      <c r="S351" s="1111"/>
      <c r="T351" s="1111"/>
      <c r="U351" s="1111"/>
      <c r="V351" s="1111"/>
    </row>
    <row r="352" spans="1:22" x14ac:dyDescent="0.25">
      <c r="A352" s="1054" t="s">
        <v>464</v>
      </c>
      <c r="B352" s="1061" t="s">
        <v>199</v>
      </c>
    </row>
    <row r="353" spans="1:22" outlineLevel="1" x14ac:dyDescent="0.25">
      <c r="A353" s="1054"/>
      <c r="B353" s="1060" t="s">
        <v>200</v>
      </c>
    </row>
    <row r="354" spans="1:22" outlineLevel="1" x14ac:dyDescent="0.25">
      <c r="A354" s="1054" t="s">
        <v>465</v>
      </c>
      <c r="B354" s="1059" t="s">
        <v>202</v>
      </c>
      <c r="C354" s="1187"/>
      <c r="D354" s="1188"/>
      <c r="E354" s="1188"/>
      <c r="F354" s="1188"/>
      <c r="G354" s="1188"/>
      <c r="H354" s="1188"/>
      <c r="I354" s="1188"/>
      <c r="J354" s="1188"/>
      <c r="K354" s="1188"/>
      <c r="L354" s="1188"/>
      <c r="M354" s="1188"/>
      <c r="N354" s="1188"/>
      <c r="O354" s="1188"/>
      <c r="P354" s="1188"/>
      <c r="Q354" s="1188"/>
      <c r="R354" s="1193"/>
      <c r="S354" s="1189"/>
      <c r="T354" s="1189"/>
      <c r="U354" s="1189"/>
      <c r="V354" s="1189"/>
    </row>
    <row r="355" spans="1:22" outlineLevel="1" x14ac:dyDescent="0.25">
      <c r="A355" s="1058"/>
      <c r="B355" s="1057" t="s">
        <v>203</v>
      </c>
      <c r="C355" s="1190"/>
      <c r="D355" s="1190"/>
      <c r="E355" s="1190"/>
      <c r="F355" s="1190"/>
      <c r="G355" s="1190"/>
      <c r="H355" s="1190"/>
      <c r="I355" s="1190"/>
      <c r="J355" s="1190"/>
      <c r="K355" s="1190"/>
      <c r="L355" s="1190"/>
      <c r="M355" s="1190"/>
      <c r="N355" s="1190"/>
      <c r="O355" s="1190"/>
      <c r="P355" s="1190"/>
      <c r="Q355" s="1190"/>
      <c r="R355" s="1190"/>
      <c r="S355" s="1190"/>
      <c r="T355" s="1190"/>
      <c r="U355" s="1190"/>
      <c r="V355" s="1190"/>
    </row>
    <row r="356" spans="1:22" outlineLevel="1" x14ac:dyDescent="0.25">
      <c r="A356" s="1054" t="s">
        <v>466</v>
      </c>
      <c r="B356" s="1055" t="s">
        <v>205</v>
      </c>
      <c r="C356" s="1150"/>
      <c r="D356" s="1151"/>
      <c r="E356" s="1151"/>
      <c r="F356" s="1151"/>
      <c r="G356" s="1151"/>
      <c r="H356" s="1151"/>
      <c r="I356" s="1151"/>
      <c r="J356" s="1151"/>
      <c r="K356" s="1151"/>
      <c r="L356" s="1151"/>
      <c r="M356" s="1151"/>
      <c r="N356" s="1151"/>
      <c r="O356" s="1151"/>
      <c r="P356" s="1151"/>
      <c r="Q356" s="1151"/>
      <c r="R356" s="1152"/>
      <c r="S356" s="1191"/>
      <c r="T356" s="1191"/>
      <c r="U356" s="1191"/>
      <c r="V356" s="1191"/>
    </row>
    <row r="357" spans="1:22" outlineLevel="1" x14ac:dyDescent="0.25">
      <c r="A357" s="1054" t="s">
        <v>467</v>
      </c>
      <c r="B357" s="1055" t="s">
        <v>207</v>
      </c>
      <c r="C357" s="1010"/>
      <c r="D357" s="113"/>
      <c r="E357" s="113"/>
      <c r="F357" s="113"/>
      <c r="G357" s="113"/>
      <c r="H357" s="113"/>
      <c r="I357" s="113"/>
      <c r="J357" s="113"/>
      <c r="K357" s="113"/>
      <c r="L357" s="113"/>
      <c r="M357" s="113"/>
      <c r="N357" s="113"/>
      <c r="O357" s="113"/>
      <c r="P357" s="113"/>
      <c r="Q357" s="113"/>
      <c r="R357" s="1109"/>
      <c r="S357" s="1011"/>
      <c r="T357" s="1011"/>
      <c r="U357" s="1011"/>
      <c r="V357" s="1011"/>
    </row>
    <row r="358" spans="1:22" outlineLevel="1" x14ac:dyDescent="0.25">
      <c r="A358" s="1054" t="s">
        <v>468</v>
      </c>
      <c r="B358" s="1055" t="s">
        <v>209</v>
      </c>
      <c r="C358" s="1110"/>
      <c r="D358" s="1106"/>
      <c r="E358" s="1106"/>
      <c r="F358" s="1106"/>
      <c r="G358" s="1106"/>
      <c r="H358" s="1106"/>
      <c r="I358" s="1106"/>
      <c r="J358" s="1106"/>
      <c r="K358" s="1106"/>
      <c r="L358" s="1106"/>
      <c r="M358" s="1106"/>
      <c r="N358" s="1106"/>
      <c r="O358" s="1106"/>
      <c r="P358" s="1106"/>
      <c r="Q358" s="1106"/>
      <c r="R358" s="1112"/>
      <c r="S358" s="1111"/>
      <c r="T358" s="1111"/>
      <c r="U358" s="1111"/>
      <c r="V358" s="1111"/>
    </row>
    <row r="359" spans="1:22" outlineLevel="1" x14ac:dyDescent="0.25">
      <c r="A359" s="1058"/>
      <c r="B359" s="1057" t="s">
        <v>210</v>
      </c>
      <c r="C359" s="1186"/>
      <c r="D359" s="1186"/>
      <c r="E359" s="1186"/>
      <c r="F359" s="1186"/>
      <c r="G359" s="1186"/>
      <c r="H359" s="1186"/>
      <c r="I359" s="1186"/>
      <c r="J359" s="1186"/>
      <c r="K359" s="1186"/>
      <c r="L359" s="1186"/>
      <c r="M359" s="1186"/>
      <c r="N359" s="1186"/>
      <c r="O359" s="1186"/>
      <c r="P359" s="1186"/>
      <c r="Q359" s="1186"/>
      <c r="R359" s="1186"/>
      <c r="S359" s="1186"/>
      <c r="T359" s="1186"/>
      <c r="U359" s="1186"/>
      <c r="V359" s="1186"/>
    </row>
    <row r="360" spans="1:22" outlineLevel="1" x14ac:dyDescent="0.25">
      <c r="A360" s="1054" t="s">
        <v>469</v>
      </c>
      <c r="B360" s="1055" t="s">
        <v>205</v>
      </c>
      <c r="C360" s="1150"/>
      <c r="D360" s="1151"/>
      <c r="E360" s="1151"/>
      <c r="F360" s="1151"/>
      <c r="G360" s="1151"/>
      <c r="H360" s="1151"/>
      <c r="I360" s="1151"/>
      <c r="J360" s="1151"/>
      <c r="K360" s="1151"/>
      <c r="L360" s="1151"/>
      <c r="M360" s="1151"/>
      <c r="N360" s="1151"/>
      <c r="O360" s="1151"/>
      <c r="P360" s="1151"/>
      <c r="Q360" s="1151"/>
      <c r="R360" s="1152"/>
      <c r="S360" s="1191"/>
      <c r="T360" s="1191"/>
      <c r="U360" s="1191"/>
      <c r="V360" s="1191"/>
    </row>
    <row r="361" spans="1:22" outlineLevel="1" x14ac:dyDescent="0.25">
      <c r="A361" s="1054" t="s">
        <v>470</v>
      </c>
      <c r="B361" s="1055" t="s">
        <v>207</v>
      </c>
      <c r="C361" s="1010"/>
      <c r="D361" s="113"/>
      <c r="E361" s="113"/>
      <c r="F361" s="113"/>
      <c r="G361" s="113"/>
      <c r="H361" s="113"/>
      <c r="I361" s="113"/>
      <c r="J361" s="113"/>
      <c r="K361" s="113"/>
      <c r="L361" s="113"/>
      <c r="M361" s="113"/>
      <c r="N361" s="113"/>
      <c r="O361" s="113"/>
      <c r="P361" s="113"/>
      <c r="Q361" s="113"/>
      <c r="R361" s="1109"/>
      <c r="S361" s="1011"/>
      <c r="T361" s="1011"/>
      <c r="U361" s="1011"/>
      <c r="V361" s="1011"/>
    </row>
    <row r="362" spans="1:22" outlineLevel="1" x14ac:dyDescent="0.25">
      <c r="A362" s="1054" t="s">
        <v>471</v>
      </c>
      <c r="B362" s="1055" t="s">
        <v>209</v>
      </c>
      <c r="C362" s="1110"/>
      <c r="D362" s="1106"/>
      <c r="E362" s="1106"/>
      <c r="F362" s="1106"/>
      <c r="G362" s="1106"/>
      <c r="H362" s="1106"/>
      <c r="I362" s="1106"/>
      <c r="J362" s="1106"/>
      <c r="K362" s="1106"/>
      <c r="L362" s="1106"/>
      <c r="M362" s="1106"/>
      <c r="N362" s="1106"/>
      <c r="O362" s="1106"/>
      <c r="P362" s="1106"/>
      <c r="Q362" s="1106"/>
      <c r="R362" s="1112"/>
      <c r="S362" s="1111"/>
      <c r="T362" s="1111"/>
      <c r="U362" s="1111"/>
      <c r="V362" s="1111"/>
    </row>
    <row r="363" spans="1:22" outlineLevel="1" x14ac:dyDescent="0.25">
      <c r="A363" s="1058"/>
      <c r="B363" s="1057" t="s">
        <v>214</v>
      </c>
      <c r="C363" s="1056"/>
      <c r="D363" s="1056"/>
      <c r="E363" s="1056"/>
      <c r="F363" s="1056"/>
      <c r="G363" s="1056"/>
      <c r="H363" s="1056"/>
      <c r="I363" s="1056"/>
      <c r="J363" s="1056"/>
      <c r="K363" s="1056"/>
      <c r="L363" s="1056"/>
      <c r="M363" s="1056"/>
      <c r="N363" s="1056"/>
      <c r="O363" s="1056"/>
      <c r="P363" s="1056"/>
      <c r="Q363" s="1056"/>
      <c r="R363" s="1056"/>
      <c r="S363" s="1056"/>
      <c r="T363" s="1056"/>
      <c r="U363" s="1056"/>
      <c r="V363" s="1056"/>
    </row>
    <row r="364" spans="1:22" outlineLevel="1" x14ac:dyDescent="0.25">
      <c r="A364" s="1054" t="s">
        <v>472</v>
      </c>
      <c r="B364" s="1055" t="s">
        <v>205</v>
      </c>
      <c r="C364" s="1150"/>
      <c r="D364" s="1151"/>
      <c r="E364" s="1151"/>
      <c r="F364" s="1151"/>
      <c r="G364" s="1151"/>
      <c r="H364" s="1151"/>
      <c r="I364" s="1151"/>
      <c r="J364" s="1151"/>
      <c r="K364" s="1151"/>
      <c r="L364" s="1151"/>
      <c r="M364" s="1151"/>
      <c r="N364" s="1151"/>
      <c r="O364" s="1151"/>
      <c r="P364" s="1151"/>
      <c r="Q364" s="1151"/>
      <c r="R364" s="1152"/>
      <c r="S364" s="1191"/>
      <c r="T364" s="1191"/>
      <c r="U364" s="1191"/>
      <c r="V364" s="1191"/>
    </row>
    <row r="365" spans="1:22" outlineLevel="1" x14ac:dyDescent="0.25">
      <c r="A365" s="1054" t="s">
        <v>473</v>
      </c>
      <c r="B365" s="1055" t="s">
        <v>207</v>
      </c>
      <c r="C365" s="1010"/>
      <c r="D365" s="113"/>
      <c r="E365" s="113"/>
      <c r="F365" s="113"/>
      <c r="G365" s="113"/>
      <c r="H365" s="113"/>
      <c r="I365" s="113"/>
      <c r="J365" s="113"/>
      <c r="K365" s="113"/>
      <c r="L365" s="113"/>
      <c r="M365" s="113"/>
      <c r="N365" s="113"/>
      <c r="O365" s="113"/>
      <c r="P365" s="113"/>
      <c r="Q365" s="113"/>
      <c r="R365" s="1109"/>
      <c r="S365" s="1011"/>
      <c r="T365" s="1011"/>
      <c r="U365" s="1011"/>
      <c r="V365" s="1011"/>
    </row>
    <row r="366" spans="1:22" outlineLevel="1" x14ac:dyDescent="0.25">
      <c r="A366" s="1054" t="s">
        <v>474</v>
      </c>
      <c r="B366" s="1055" t="s">
        <v>209</v>
      </c>
      <c r="C366" s="1110"/>
      <c r="D366" s="1106"/>
      <c r="E366" s="1106"/>
      <c r="F366" s="1106"/>
      <c r="G366" s="1106"/>
      <c r="H366" s="1106"/>
      <c r="I366" s="1106"/>
      <c r="J366" s="1106"/>
      <c r="K366" s="1106"/>
      <c r="L366" s="1106"/>
      <c r="M366" s="1106"/>
      <c r="N366" s="1106"/>
      <c r="O366" s="1106"/>
      <c r="P366" s="1106"/>
      <c r="Q366" s="1106"/>
      <c r="R366" s="1112"/>
      <c r="S366" s="1111"/>
      <c r="T366" s="1111"/>
      <c r="U366" s="1111"/>
      <c r="V366" s="1111"/>
    </row>
    <row r="367" spans="1:22" outlineLevel="1" x14ac:dyDescent="0.25">
      <c r="A367" s="1058"/>
      <c r="B367" s="1057" t="s">
        <v>218</v>
      </c>
      <c r="C367" s="1192"/>
      <c r="D367" s="1192"/>
      <c r="E367" s="1192"/>
      <c r="F367" s="1192"/>
      <c r="G367" s="1192"/>
      <c r="H367" s="1192"/>
      <c r="I367" s="1192"/>
      <c r="J367" s="1192"/>
      <c r="K367" s="1192"/>
      <c r="L367" s="1192"/>
      <c r="M367" s="1192"/>
      <c r="N367" s="1192"/>
      <c r="O367" s="1192"/>
      <c r="P367" s="1192"/>
      <c r="Q367" s="1192"/>
      <c r="R367" s="1192"/>
      <c r="S367" s="1192"/>
      <c r="T367" s="1192"/>
      <c r="U367" s="1192"/>
      <c r="V367" s="1192"/>
    </row>
    <row r="368" spans="1:22" outlineLevel="1" x14ac:dyDescent="0.25">
      <c r="A368" s="1054" t="s">
        <v>475</v>
      </c>
      <c r="B368" s="1055" t="s">
        <v>205</v>
      </c>
      <c r="C368" s="1150"/>
      <c r="D368" s="1151"/>
      <c r="E368" s="1151"/>
      <c r="F368" s="1151"/>
      <c r="G368" s="1151"/>
      <c r="H368" s="1151"/>
      <c r="I368" s="1151"/>
      <c r="J368" s="1151"/>
      <c r="K368" s="1151"/>
      <c r="L368" s="1151"/>
      <c r="M368" s="1151"/>
      <c r="N368" s="1151"/>
      <c r="O368" s="1151"/>
      <c r="P368" s="1151"/>
      <c r="Q368" s="1151"/>
      <c r="R368" s="1152"/>
      <c r="S368" s="1191"/>
      <c r="T368" s="1191"/>
      <c r="U368" s="1191"/>
      <c r="V368" s="1191"/>
    </row>
    <row r="369" spans="1:22" outlineLevel="1" x14ac:dyDescent="0.25">
      <c r="A369" s="1054" t="s">
        <v>476</v>
      </c>
      <c r="B369" s="1055" t="s">
        <v>207</v>
      </c>
      <c r="C369" s="1010"/>
      <c r="D369" s="113"/>
      <c r="E369" s="113"/>
      <c r="F369" s="113"/>
      <c r="G369" s="113"/>
      <c r="H369" s="113"/>
      <c r="I369" s="113"/>
      <c r="J369" s="113"/>
      <c r="K369" s="113"/>
      <c r="L369" s="113"/>
      <c r="M369" s="113"/>
      <c r="N369" s="113"/>
      <c r="O369" s="113"/>
      <c r="P369" s="113"/>
      <c r="Q369" s="113"/>
      <c r="R369" s="1109"/>
      <c r="S369" s="1011"/>
      <c r="T369" s="1011"/>
      <c r="U369" s="1011"/>
      <c r="V369" s="1011"/>
    </row>
    <row r="370" spans="1:22" outlineLevel="1" x14ac:dyDescent="0.25">
      <c r="A370" s="1054" t="s">
        <v>477</v>
      </c>
      <c r="B370" s="1055" t="s">
        <v>209</v>
      </c>
      <c r="C370" s="1010"/>
      <c r="D370" s="113"/>
      <c r="E370" s="113"/>
      <c r="F370" s="113"/>
      <c r="G370" s="113"/>
      <c r="H370" s="113"/>
      <c r="I370" s="113"/>
      <c r="J370" s="113"/>
      <c r="K370" s="113"/>
      <c r="L370" s="113"/>
      <c r="M370" s="113"/>
      <c r="N370" s="113"/>
      <c r="O370" s="113"/>
      <c r="P370" s="113"/>
      <c r="Q370" s="113"/>
      <c r="R370" s="1109"/>
      <c r="S370" s="1011"/>
      <c r="T370" s="1011"/>
      <c r="U370" s="1011"/>
      <c r="V370" s="1011"/>
    </row>
    <row r="371" spans="1:22" ht="22.5" customHeight="1" outlineLevel="1" thickBot="1" x14ac:dyDescent="0.3">
      <c r="A371" s="1054" t="s">
        <v>478</v>
      </c>
      <c r="B371" s="1053" t="s">
        <v>223</v>
      </c>
      <c r="C371" s="1110"/>
      <c r="D371" s="1106"/>
      <c r="E371" s="1106"/>
      <c r="F371" s="1106"/>
      <c r="G371" s="1106"/>
      <c r="H371" s="1106"/>
      <c r="I371" s="1106"/>
      <c r="J371" s="1106"/>
      <c r="K371" s="1106"/>
      <c r="L371" s="1106"/>
      <c r="M371" s="1106"/>
      <c r="N371" s="1106"/>
      <c r="O371" s="1106"/>
      <c r="P371" s="1106"/>
      <c r="Q371" s="1106"/>
      <c r="R371" s="1112"/>
      <c r="S371" s="1111"/>
      <c r="T371" s="1111"/>
      <c r="U371" s="1111"/>
      <c r="V371" s="1111"/>
    </row>
    <row r="372" spans="1:22" x14ac:dyDescent="0.25"/>
    <row r="373" spans="1:22" x14ac:dyDescent="0.25"/>
    <row r="374" spans="1:22" x14ac:dyDescent="0.25"/>
  </sheetData>
  <sheetProtection formatCells="0"/>
  <dataValidations count="3">
    <dataValidation allowBlank="1" showInputMessage="1" showErrorMessage="1" sqref="C12:V1048576 C1:V10" xr:uid="{959E09AB-5266-4709-9FB3-14F6059EE3D5}"/>
    <dataValidation type="textLength" operator="lessThanOrEqual" allowBlank="1" showInputMessage="1" promptTitle="Provision" prompt="Enter brief description of provision" sqref="B13 B313 B333 B33 B53 B73 B93 B113 B133 B153 B173 B193 B213 B233 B253 B273 B293 B353" xr:uid="{8F193DE1-6AF8-47D8-8981-416CCE9C9752}">
      <formula1>150</formula1>
    </dataValidation>
    <dataValidation type="textLength" operator="lessThanOrEqual" allowBlank="1" showInputMessage="1" promptTitle="Provision" prompt="Enter name of provision" sqref="B12 B312 B332 B32 B52 B72 B92 B112 B132 B152 B172 B192 B212 B232 B252 B272 B292 B352" xr:uid="{18D2D7F1-9E67-4726-875E-830A05482CC2}">
      <formula1>50</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C11A2-0D6D-4566-A2E8-535238ADC093}">
  <sheetPr codeName="Sheet13">
    <tabColor theme="8" tint="-0.249977111117893"/>
  </sheetPr>
  <dimension ref="A1:X78"/>
  <sheetViews>
    <sheetView showGridLines="0" tabSelected="1" zoomScale="85" zoomScaleNormal="85" workbookViewId="0">
      <pane xSplit="2" topLeftCell="C1" activePane="topRight" state="frozen"/>
      <selection activeCell="G1" sqref="G1"/>
      <selection pane="topRight" activeCell="D13" sqref="D13:H15"/>
    </sheetView>
  </sheetViews>
  <sheetFormatPr defaultColWidth="0" defaultRowHeight="15" zeroHeight="1" outlineLevelRow="2" x14ac:dyDescent="0.25"/>
  <cols>
    <col min="1" max="1" width="18" customWidth="1"/>
    <col min="2" max="2" width="72.42578125" customWidth="1"/>
    <col min="3" max="22" width="18.7109375" customWidth="1"/>
    <col min="23" max="24" width="9.140625" customWidth="1"/>
    <col min="25" max="16384" width="9.140625" hidden="1"/>
  </cols>
  <sheetData>
    <row r="1" spans="1:22" ht="30.2" customHeight="1" x14ac:dyDescent="0.25">
      <c r="A1" s="990"/>
      <c r="B1" s="1194" t="s">
        <v>17</v>
      </c>
      <c r="C1" s="1032"/>
      <c r="D1" s="1032"/>
      <c r="E1" s="1032"/>
      <c r="F1" s="1032"/>
      <c r="G1" s="1032"/>
      <c r="H1" s="1032"/>
      <c r="I1" s="1032"/>
      <c r="J1" s="1032"/>
      <c r="K1" s="1032"/>
      <c r="L1" s="1032"/>
      <c r="M1" s="1032"/>
      <c r="N1" s="1032"/>
      <c r="O1" s="1032"/>
      <c r="P1" s="1032"/>
      <c r="Q1" s="1032"/>
      <c r="R1" s="1032"/>
      <c r="S1" s="1032"/>
      <c r="T1" s="1032"/>
      <c r="U1" s="1032"/>
      <c r="V1" s="1032"/>
    </row>
    <row r="2" spans="1:22" ht="30.2" customHeight="1" x14ac:dyDescent="0.25">
      <c r="A2" s="990"/>
      <c r="B2" s="1033" t="str">
        <f>dms_TradingName</f>
        <v>Powerlink</v>
      </c>
      <c r="C2" s="1032"/>
      <c r="D2" s="1032"/>
      <c r="E2" s="1032"/>
      <c r="F2" s="1032"/>
      <c r="G2" s="1032"/>
      <c r="H2" s="1032"/>
      <c r="I2" s="1032"/>
      <c r="J2" s="1032"/>
      <c r="K2" s="1032"/>
      <c r="L2" s="1032"/>
      <c r="M2" s="1032"/>
      <c r="N2" s="1032"/>
      <c r="O2" s="1032"/>
      <c r="P2" s="1032"/>
      <c r="Q2" s="1032"/>
      <c r="R2" s="1032"/>
      <c r="S2" s="1032"/>
      <c r="T2" s="1032"/>
      <c r="U2" s="1032"/>
      <c r="V2" s="1032"/>
    </row>
    <row r="3" spans="1:22" ht="30.2" customHeight="1" x14ac:dyDescent="0.25">
      <c r="A3" s="990"/>
      <c r="B3" s="1031" t="str">
        <f ca="1">CONCATENATE("REGULATORY PERIOD FROM ",FRCP_y1," TO ", FRCP_y5)</f>
        <v>REGULATORY PERIOD FROM 2027-28 TO 2031-32</v>
      </c>
      <c r="C3" s="1052"/>
      <c r="D3" s="1052"/>
      <c r="E3" s="1052"/>
      <c r="F3" s="1052"/>
      <c r="G3" s="1052"/>
      <c r="H3" s="1052"/>
      <c r="I3" s="1052"/>
      <c r="J3" s="1052"/>
      <c r="K3" s="1052"/>
      <c r="L3" s="1052"/>
      <c r="M3" s="1052"/>
      <c r="N3" s="1052"/>
      <c r="O3" s="1052"/>
      <c r="P3" s="1052"/>
      <c r="Q3" s="1052"/>
      <c r="R3" s="1052"/>
      <c r="S3" s="1052"/>
      <c r="T3" s="1052"/>
      <c r="U3" s="1052"/>
      <c r="V3" s="1052"/>
    </row>
    <row r="4" spans="1:22" ht="30.2" customHeight="1" x14ac:dyDescent="0.25">
      <c r="A4" s="990"/>
      <c r="B4" s="1029" t="s">
        <v>479</v>
      </c>
      <c r="C4" s="1029"/>
      <c r="D4" s="1029"/>
      <c r="E4" s="1029"/>
      <c r="F4" s="1029"/>
      <c r="G4" s="1029"/>
      <c r="H4" s="1029"/>
      <c r="I4" s="1029"/>
      <c r="J4" s="1029"/>
      <c r="K4" s="1029"/>
      <c r="L4" s="1029"/>
      <c r="M4" s="1029"/>
      <c r="N4" s="1029"/>
      <c r="O4" s="1029"/>
      <c r="P4" s="1029"/>
      <c r="Q4" s="1029"/>
      <c r="R4" s="1029"/>
      <c r="S4" s="1029"/>
      <c r="T4" s="1029"/>
      <c r="U4" s="1029"/>
      <c r="V4" s="1029"/>
    </row>
    <row r="5" spans="1:22" x14ac:dyDescent="0.25">
      <c r="A5" s="991"/>
      <c r="B5" s="13"/>
      <c r="C5" s="992"/>
      <c r="D5" s="992"/>
      <c r="E5" s="992"/>
      <c r="F5" s="992"/>
      <c r="G5" s="992"/>
      <c r="H5" s="992"/>
      <c r="I5" s="992"/>
      <c r="J5" s="992"/>
      <c r="K5" s="992"/>
      <c r="L5" s="992"/>
      <c r="M5" s="992"/>
      <c r="N5" s="992"/>
      <c r="O5" s="992"/>
      <c r="P5" s="992"/>
      <c r="Q5" s="992"/>
      <c r="R5" s="992"/>
      <c r="S5" s="992"/>
      <c r="T5" s="992"/>
      <c r="U5" s="992"/>
      <c r="V5" s="992"/>
    </row>
    <row r="6" spans="1:22" ht="45" x14ac:dyDescent="0.25">
      <c r="A6" s="990"/>
      <c r="B6" s="1067" t="s">
        <v>480</v>
      </c>
    </row>
    <row r="7" spans="1:22" ht="15.75" thickBot="1" x14ac:dyDescent="0.3">
      <c r="A7" s="990"/>
      <c r="B7" s="1088"/>
    </row>
    <row r="8" spans="1:22" ht="19.5" thickBot="1" x14ac:dyDescent="0.3">
      <c r="A8" s="990"/>
      <c r="B8" s="1087" t="s">
        <v>481</v>
      </c>
      <c r="C8" s="1087"/>
      <c r="D8" s="1087"/>
      <c r="E8" s="1087"/>
      <c r="F8" s="1087"/>
      <c r="G8" s="1087"/>
      <c r="H8" s="1087"/>
      <c r="I8" s="1087"/>
      <c r="J8" s="1087"/>
      <c r="K8" s="1087"/>
      <c r="L8" s="1087"/>
      <c r="M8" s="1087"/>
      <c r="N8" s="1087"/>
      <c r="O8" s="1087"/>
      <c r="P8" s="1087"/>
      <c r="Q8" s="1087"/>
      <c r="R8" s="1087"/>
      <c r="S8" s="1087"/>
      <c r="T8" s="1028"/>
      <c r="U8" s="1028"/>
      <c r="V8" s="1028"/>
    </row>
    <row r="9" spans="1:22" outlineLevel="1" x14ac:dyDescent="0.25">
      <c r="A9" s="990"/>
      <c r="C9" s="100" t="s">
        <v>482</v>
      </c>
      <c r="D9" s="100"/>
      <c r="E9" s="100"/>
      <c r="F9" s="100"/>
      <c r="G9" s="100"/>
      <c r="H9" s="100"/>
      <c r="I9" s="100"/>
      <c r="J9" s="100"/>
      <c r="K9" s="100"/>
      <c r="L9" s="100"/>
      <c r="M9" s="100"/>
      <c r="N9" s="100"/>
      <c r="O9" s="100"/>
      <c r="P9" s="100"/>
      <c r="Q9" s="100"/>
      <c r="R9" s="100"/>
      <c r="S9" s="101"/>
      <c r="T9" s="1199"/>
      <c r="U9" s="1199"/>
      <c r="V9" s="1199"/>
    </row>
    <row r="10" spans="1:22" ht="15.75" outlineLevel="1" thickBot="1" x14ac:dyDescent="0.3">
      <c r="A10" s="990"/>
      <c r="B10" s="634"/>
      <c r="C10" s="1096" t="str">
        <f ca="1">dms_y1</f>
        <v>2005-06</v>
      </c>
      <c r="D10" s="94" t="str">
        <f ca="1">dms_y2</f>
        <v>2006-07</v>
      </c>
      <c r="E10" s="94" t="str">
        <f ca="1">dms_y3</f>
        <v>2007-08</v>
      </c>
      <c r="F10" s="94" t="str">
        <f ca="1">dms_y4</f>
        <v>2008-09</v>
      </c>
      <c r="G10" s="94" t="str">
        <f ca="1">dms_y5</f>
        <v>2009-10</v>
      </c>
      <c r="H10" s="94" t="str">
        <f ca="1">dms_y6</f>
        <v>2010-11</v>
      </c>
      <c r="I10" s="94" t="str">
        <f ca="1">dms_y7</f>
        <v>2011-12</v>
      </c>
      <c r="J10" s="94" t="str">
        <f ca="1">dms_y8</f>
        <v>2012-13</v>
      </c>
      <c r="K10" s="94" t="str">
        <f ca="1">dms_y9</f>
        <v>2013-14</v>
      </c>
      <c r="L10" s="94" t="str">
        <f ca="1">dms_y10</f>
        <v>2014-15</v>
      </c>
      <c r="M10" s="94" t="str">
        <f ca="1">dms_y11</f>
        <v>2015-16</v>
      </c>
      <c r="N10" s="94" t="str">
        <f ca="1">dms_y12</f>
        <v>2016-17</v>
      </c>
      <c r="O10" s="94" t="str">
        <f ca="1">dms_y13</f>
        <v>2017-18</v>
      </c>
      <c r="P10" s="94" t="str">
        <f ca="1">dms_y14</f>
        <v>2018-19</v>
      </c>
      <c r="Q10" s="94" t="str">
        <f ca="1">dms_y15</f>
        <v>2019-20</v>
      </c>
      <c r="R10" s="94" t="str">
        <f ca="1">dms_y16</f>
        <v>2020-21</v>
      </c>
      <c r="S10" s="94" t="str">
        <f ca="1">dms_y17</f>
        <v>2021-22</v>
      </c>
      <c r="T10" s="94" t="str">
        <f ca="1">dms_y18</f>
        <v>2022-23</v>
      </c>
      <c r="U10" s="94" t="str">
        <f ca="1">dms_y19</f>
        <v>2023-24</v>
      </c>
      <c r="V10" s="94" t="s">
        <v>71</v>
      </c>
    </row>
    <row r="11" spans="1:22" ht="15.75" outlineLevel="1" thickBot="1" x14ac:dyDescent="0.3">
      <c r="A11" s="990"/>
      <c r="B11" s="1073" t="s">
        <v>483</v>
      </c>
      <c r="C11" s="1072"/>
      <c r="D11" s="1072"/>
      <c r="E11" s="1072"/>
      <c r="F11" s="1072"/>
      <c r="G11" s="1072"/>
      <c r="H11" s="1072"/>
      <c r="I11" s="1072"/>
      <c r="J11" s="1072"/>
      <c r="K11" s="1072"/>
      <c r="L11" s="1072"/>
      <c r="M11" s="1072"/>
      <c r="N11" s="1072"/>
      <c r="O11" s="1072"/>
      <c r="P11" s="1072"/>
      <c r="Q11" s="1072"/>
      <c r="R11" s="1072"/>
      <c r="S11" s="1086"/>
      <c r="T11" s="1072"/>
      <c r="U11" s="1072"/>
      <c r="V11" s="1086"/>
    </row>
    <row r="12" spans="1:22" outlineLevel="2" x14ac:dyDescent="0.25">
      <c r="A12" s="993" t="s">
        <v>484</v>
      </c>
      <c r="B12" s="1021" t="s">
        <v>485</v>
      </c>
      <c r="C12" s="1098"/>
      <c r="D12" s="1099"/>
      <c r="E12" s="1099"/>
      <c r="F12" s="1099"/>
      <c r="G12" s="1100"/>
      <c r="H12" s="1098"/>
      <c r="I12" s="1099"/>
      <c r="J12" s="1099"/>
      <c r="K12" s="1099"/>
      <c r="L12" s="1099"/>
      <c r="M12" s="1099"/>
      <c r="N12" s="1099"/>
      <c r="O12" s="1100"/>
      <c r="P12" s="1098"/>
      <c r="Q12" s="1099"/>
      <c r="R12" s="1099"/>
      <c r="S12" s="1100"/>
      <c r="T12" s="1099"/>
      <c r="U12" s="1099"/>
      <c r="V12" s="1100"/>
    </row>
    <row r="13" spans="1:22" outlineLevel="2" x14ac:dyDescent="0.25">
      <c r="A13" s="993" t="s">
        <v>486</v>
      </c>
      <c r="B13" s="1085" t="s">
        <v>487</v>
      </c>
      <c r="C13" s="1101"/>
      <c r="D13" s="113"/>
      <c r="E13" s="113"/>
      <c r="F13" s="113"/>
      <c r="G13" s="114"/>
      <c r="H13" s="1101"/>
      <c r="I13" s="113"/>
      <c r="J13" s="113"/>
      <c r="K13" s="113"/>
      <c r="L13" s="113"/>
      <c r="M13" s="113"/>
      <c r="N13" s="113"/>
      <c r="O13" s="114"/>
      <c r="P13" s="1101"/>
      <c r="Q13" s="113"/>
      <c r="R13" s="113"/>
      <c r="S13" s="114"/>
      <c r="T13" s="113"/>
      <c r="U13" s="113"/>
      <c r="V13" s="114"/>
    </row>
    <row r="14" spans="1:22" outlineLevel="2" x14ac:dyDescent="0.25">
      <c r="A14" s="993" t="s">
        <v>488</v>
      </c>
      <c r="B14" s="1085" t="s">
        <v>489</v>
      </c>
      <c r="C14" s="1101"/>
      <c r="D14" s="113"/>
      <c r="E14" s="113"/>
      <c r="F14" s="113"/>
      <c r="G14" s="114"/>
      <c r="H14" s="1101"/>
      <c r="I14" s="113"/>
      <c r="J14" s="113"/>
      <c r="K14" s="113"/>
      <c r="L14" s="113"/>
      <c r="M14" s="113"/>
      <c r="N14" s="113"/>
      <c r="O14" s="114"/>
      <c r="P14" s="1101"/>
      <c r="Q14" s="113"/>
      <c r="R14" s="113"/>
      <c r="S14" s="114"/>
      <c r="T14" s="113"/>
      <c r="U14" s="113"/>
      <c r="V14" s="114"/>
    </row>
    <row r="15" spans="1:22" outlineLevel="2" x14ac:dyDescent="0.25">
      <c r="A15" s="993" t="s">
        <v>490</v>
      </c>
      <c r="B15" s="1085" t="s">
        <v>491</v>
      </c>
      <c r="C15" s="1101"/>
      <c r="D15" s="113"/>
      <c r="E15" s="113"/>
      <c r="F15" s="113"/>
      <c r="G15" s="114"/>
      <c r="H15" s="1101"/>
      <c r="I15" s="113"/>
      <c r="J15" s="113"/>
      <c r="K15" s="113"/>
      <c r="L15" s="113"/>
      <c r="M15" s="113"/>
      <c r="N15" s="113"/>
      <c r="O15" s="114"/>
      <c r="P15" s="1101"/>
      <c r="Q15" s="113"/>
      <c r="R15" s="113"/>
      <c r="S15" s="114"/>
      <c r="T15" s="113"/>
      <c r="U15" s="113"/>
      <c r="V15" s="114"/>
    </row>
    <row r="16" spans="1:22" ht="15.75" outlineLevel="2" thickBot="1" x14ac:dyDescent="0.3">
      <c r="A16" s="993" t="s">
        <v>492</v>
      </c>
      <c r="B16" s="1085" t="s">
        <v>493</v>
      </c>
      <c r="C16" s="1102"/>
      <c r="D16" s="1103"/>
      <c r="E16" s="1103"/>
      <c r="F16" s="1103"/>
      <c r="G16" s="1104"/>
      <c r="H16" s="1102"/>
      <c r="I16" s="1103"/>
      <c r="J16" s="1103"/>
      <c r="K16" s="1103"/>
      <c r="L16" s="1103"/>
      <c r="M16" s="1103"/>
      <c r="N16" s="1103"/>
      <c r="O16" s="1104"/>
      <c r="P16" s="1102"/>
      <c r="Q16" s="1103"/>
      <c r="R16" s="1103"/>
      <c r="S16" s="1104"/>
      <c r="T16" s="1103"/>
      <c r="U16" s="1103"/>
      <c r="V16" s="1104"/>
    </row>
    <row r="17" spans="1:24" ht="15.75" outlineLevel="2" thickBot="1" x14ac:dyDescent="0.3">
      <c r="A17" s="993" t="s">
        <v>494</v>
      </c>
      <c r="B17" s="1069" t="s">
        <v>495</v>
      </c>
      <c r="C17" s="1080">
        <f t="shared" ref="C17:V17" si="0">SUM(C12+C13+C14+C15+C16)</f>
        <v>0</v>
      </c>
      <c r="D17" s="1035">
        <f t="shared" si="0"/>
        <v>0</v>
      </c>
      <c r="E17" s="1035">
        <f t="shared" si="0"/>
        <v>0</v>
      </c>
      <c r="F17" s="1035">
        <f t="shared" si="0"/>
        <v>0</v>
      </c>
      <c r="G17" s="1035">
        <f t="shared" si="0"/>
        <v>0</v>
      </c>
      <c r="H17" s="1035">
        <f t="shared" si="0"/>
        <v>0</v>
      </c>
      <c r="I17" s="1035">
        <f t="shared" si="0"/>
        <v>0</v>
      </c>
      <c r="J17" s="1035">
        <f t="shared" si="0"/>
        <v>0</v>
      </c>
      <c r="K17" s="1035">
        <f t="shared" si="0"/>
        <v>0</v>
      </c>
      <c r="L17" s="1035">
        <f t="shared" si="0"/>
        <v>0</v>
      </c>
      <c r="M17" s="1035">
        <f t="shared" si="0"/>
        <v>0</v>
      </c>
      <c r="N17" s="1035">
        <f t="shared" si="0"/>
        <v>0</v>
      </c>
      <c r="O17" s="1035">
        <f t="shared" si="0"/>
        <v>0</v>
      </c>
      <c r="P17" s="1035">
        <f t="shared" si="0"/>
        <v>0</v>
      </c>
      <c r="Q17" s="1035">
        <f t="shared" si="0"/>
        <v>0</v>
      </c>
      <c r="R17" s="1035">
        <f t="shared" si="0"/>
        <v>0</v>
      </c>
      <c r="S17" s="1035">
        <f t="shared" si="0"/>
        <v>0</v>
      </c>
      <c r="T17" s="1035">
        <f t="shared" si="0"/>
        <v>0</v>
      </c>
      <c r="U17" s="1035">
        <f t="shared" si="0"/>
        <v>0</v>
      </c>
      <c r="V17" s="1035">
        <f t="shared" si="0"/>
        <v>0</v>
      </c>
    </row>
    <row r="18" spans="1:24" ht="15.75" thickBot="1" x14ac:dyDescent="0.3">
      <c r="A18" s="993"/>
      <c r="B18" s="1027"/>
    </row>
    <row r="19" spans="1:24" ht="19.5" thickBot="1" x14ac:dyDescent="0.3">
      <c r="A19" s="993"/>
      <c r="B19" s="1074" t="s">
        <v>496</v>
      </c>
      <c r="C19" s="1074"/>
      <c r="D19" s="1074"/>
      <c r="E19" s="1074"/>
      <c r="F19" s="1074"/>
      <c r="G19" s="1074"/>
      <c r="H19" s="1074"/>
      <c r="I19" s="1074"/>
      <c r="J19" s="1074"/>
      <c r="K19" s="1074"/>
      <c r="L19" s="1074"/>
      <c r="M19" s="1074"/>
      <c r="N19" s="1074"/>
      <c r="O19" s="1074"/>
      <c r="P19" s="1074"/>
      <c r="Q19" s="1074"/>
      <c r="R19" s="1074"/>
      <c r="S19" s="1074"/>
      <c r="T19" s="1074"/>
      <c r="U19" s="1074"/>
      <c r="V19" s="1074"/>
    </row>
    <row r="20" spans="1:24" outlineLevel="1" x14ac:dyDescent="0.25">
      <c r="A20" s="990"/>
      <c r="C20" s="100" t="s">
        <v>482</v>
      </c>
      <c r="D20" s="100"/>
      <c r="E20" s="100"/>
      <c r="F20" s="100"/>
      <c r="G20" s="100"/>
      <c r="H20" s="100"/>
      <c r="I20" s="100"/>
      <c r="J20" s="100"/>
      <c r="K20" s="100"/>
      <c r="L20" s="100"/>
      <c r="M20" s="100"/>
      <c r="N20" s="100"/>
      <c r="O20" s="100"/>
      <c r="P20" s="100"/>
      <c r="Q20" s="100"/>
      <c r="R20" s="100"/>
      <c r="S20" s="101"/>
      <c r="T20" s="101"/>
      <c r="U20" s="101"/>
      <c r="V20" s="101"/>
    </row>
    <row r="21" spans="1:24" ht="15.75" outlineLevel="1" thickBot="1" x14ac:dyDescent="0.3">
      <c r="A21" s="990"/>
      <c r="B21" s="634"/>
      <c r="C21" s="1096" t="str">
        <f ca="1">dms_y1</f>
        <v>2005-06</v>
      </c>
      <c r="D21" s="94" t="str">
        <f ca="1">dms_y2</f>
        <v>2006-07</v>
      </c>
      <c r="E21" s="94" t="str">
        <f ca="1">dms_y3</f>
        <v>2007-08</v>
      </c>
      <c r="F21" s="94" t="str">
        <f ca="1">dms_y4</f>
        <v>2008-09</v>
      </c>
      <c r="G21" s="94" t="str">
        <f ca="1">dms_y5</f>
        <v>2009-10</v>
      </c>
      <c r="H21" s="94" t="str">
        <f ca="1">dms_y6</f>
        <v>2010-11</v>
      </c>
      <c r="I21" s="94" t="str">
        <f ca="1">dms_y7</f>
        <v>2011-12</v>
      </c>
      <c r="J21" s="94" t="str">
        <f ca="1">dms_y8</f>
        <v>2012-13</v>
      </c>
      <c r="K21" s="94" t="str">
        <f ca="1">dms_y9</f>
        <v>2013-14</v>
      </c>
      <c r="L21" s="94" t="str">
        <f ca="1">dms_y10</f>
        <v>2014-15</v>
      </c>
      <c r="M21" s="94" t="str">
        <f ca="1">dms_y11</f>
        <v>2015-16</v>
      </c>
      <c r="N21" s="94" t="str">
        <f ca="1">dms_y12</f>
        <v>2016-17</v>
      </c>
      <c r="O21" s="94" t="str">
        <f ca="1">dms_y13</f>
        <v>2017-18</v>
      </c>
      <c r="P21" s="94" t="str">
        <f ca="1">dms_y14</f>
        <v>2018-19</v>
      </c>
      <c r="Q21" s="94" t="str">
        <f ca="1">dms_y15</f>
        <v>2019-20</v>
      </c>
      <c r="R21" s="94" t="str">
        <f ca="1">dms_y16</f>
        <v>2020-21</v>
      </c>
      <c r="S21" s="94" t="str">
        <f ca="1">dms_y17</f>
        <v>2021-22</v>
      </c>
      <c r="T21" s="94" t="str">
        <f ca="1">dms_y18</f>
        <v>2022-23</v>
      </c>
      <c r="U21" s="94" t="str">
        <f ca="1">dms_y19</f>
        <v>2023-24</v>
      </c>
      <c r="V21" s="94" t="s">
        <v>71</v>
      </c>
    </row>
    <row r="22" spans="1:24" outlineLevel="1" x14ac:dyDescent="0.25">
      <c r="A22" s="993"/>
      <c r="B22" s="1084" t="s">
        <v>497</v>
      </c>
      <c r="C22" s="629"/>
      <c r="D22" s="629"/>
      <c r="E22" s="629"/>
      <c r="F22" s="629"/>
      <c r="G22" s="629"/>
      <c r="H22" s="629"/>
      <c r="I22" s="629"/>
      <c r="J22" s="629"/>
      <c r="K22" s="629"/>
      <c r="L22" s="629"/>
      <c r="M22" s="629"/>
      <c r="N22" s="629"/>
      <c r="O22" s="629"/>
      <c r="P22" s="629"/>
      <c r="Q22" s="629"/>
      <c r="R22" s="629"/>
      <c r="S22" s="629"/>
      <c r="T22" s="629"/>
      <c r="U22" s="629"/>
      <c r="V22" s="629"/>
      <c r="W22" s="629"/>
      <c r="X22" s="629"/>
    </row>
    <row r="23" spans="1:24" outlineLevel="2" x14ac:dyDescent="0.25">
      <c r="A23" s="993" t="s">
        <v>498</v>
      </c>
      <c r="B23" s="1083" t="s">
        <v>485</v>
      </c>
      <c r="C23" s="1101"/>
      <c r="D23" s="113"/>
      <c r="E23" s="113"/>
      <c r="F23" s="113"/>
      <c r="G23" s="114"/>
      <c r="H23" s="1101"/>
      <c r="I23" s="113"/>
      <c r="J23" s="113"/>
      <c r="K23" s="113"/>
      <c r="L23" s="113"/>
      <c r="M23" s="113"/>
      <c r="N23" s="113"/>
      <c r="O23" s="114"/>
      <c r="P23" s="1098"/>
      <c r="Q23" s="1099"/>
      <c r="R23" s="1099"/>
      <c r="S23" s="1100"/>
      <c r="T23" s="1099"/>
      <c r="U23" s="1099"/>
      <c r="V23" s="1100"/>
    </row>
    <row r="24" spans="1:24" outlineLevel="2" x14ac:dyDescent="0.25">
      <c r="A24" s="993" t="s">
        <v>499</v>
      </c>
      <c r="B24" s="1081" t="s">
        <v>487</v>
      </c>
      <c r="C24" s="1101"/>
      <c r="D24" s="113"/>
      <c r="E24" s="113"/>
      <c r="F24" s="113"/>
      <c r="G24" s="114"/>
      <c r="H24" s="1101"/>
      <c r="I24" s="113"/>
      <c r="J24" s="113"/>
      <c r="K24" s="113"/>
      <c r="L24" s="113"/>
      <c r="M24" s="113"/>
      <c r="N24" s="113"/>
      <c r="O24" s="114"/>
      <c r="P24" s="1101"/>
      <c r="Q24" s="113"/>
      <c r="R24" s="113"/>
      <c r="S24" s="114"/>
      <c r="T24" s="113"/>
      <c r="U24" s="113"/>
      <c r="V24" s="114"/>
    </row>
    <row r="25" spans="1:24" outlineLevel="2" x14ac:dyDescent="0.25">
      <c r="A25" s="993" t="s">
        <v>500</v>
      </c>
      <c r="B25" s="1081" t="s">
        <v>489</v>
      </c>
      <c r="C25" s="1101"/>
      <c r="D25" s="113"/>
      <c r="E25" s="113"/>
      <c r="F25" s="113"/>
      <c r="G25" s="114"/>
      <c r="H25" s="1101"/>
      <c r="I25" s="113"/>
      <c r="J25" s="113"/>
      <c r="K25" s="113"/>
      <c r="L25" s="113"/>
      <c r="M25" s="113"/>
      <c r="N25" s="113"/>
      <c r="O25" s="114"/>
      <c r="P25" s="1101"/>
      <c r="Q25" s="113"/>
      <c r="R25" s="113"/>
      <c r="S25" s="114"/>
      <c r="T25" s="113"/>
      <c r="U25" s="113"/>
      <c r="V25" s="114"/>
    </row>
    <row r="26" spans="1:24" outlineLevel="2" x14ac:dyDescent="0.25">
      <c r="A26" s="993" t="s">
        <v>501</v>
      </c>
      <c r="B26" s="1081" t="s">
        <v>491</v>
      </c>
      <c r="C26" s="1101"/>
      <c r="D26" s="113"/>
      <c r="E26" s="113"/>
      <c r="F26" s="113"/>
      <c r="G26" s="114"/>
      <c r="H26" s="1101"/>
      <c r="I26" s="113"/>
      <c r="J26" s="113"/>
      <c r="K26" s="113"/>
      <c r="L26" s="113"/>
      <c r="M26" s="113"/>
      <c r="N26" s="113"/>
      <c r="O26" s="114"/>
      <c r="P26" s="1101"/>
      <c r="Q26" s="113"/>
      <c r="R26" s="113"/>
      <c r="S26" s="114"/>
      <c r="T26" s="113"/>
      <c r="U26" s="113"/>
      <c r="V26" s="114"/>
    </row>
    <row r="27" spans="1:24" ht="15.75" outlineLevel="2" thickBot="1" x14ac:dyDescent="0.3">
      <c r="A27" s="993" t="s">
        <v>502</v>
      </c>
      <c r="B27" s="1081" t="s">
        <v>493</v>
      </c>
      <c r="C27" s="1105"/>
      <c r="D27" s="1106"/>
      <c r="E27" s="1106"/>
      <c r="F27" s="1106"/>
      <c r="G27" s="1107"/>
      <c r="H27" s="1105"/>
      <c r="I27" s="1106"/>
      <c r="J27" s="1106"/>
      <c r="K27" s="1106"/>
      <c r="L27" s="1106"/>
      <c r="M27" s="1106"/>
      <c r="N27" s="1106"/>
      <c r="O27" s="1107"/>
      <c r="P27" s="1102"/>
      <c r="Q27" s="1103"/>
      <c r="R27" s="1103"/>
      <c r="S27" s="1104"/>
      <c r="T27" s="1103"/>
      <c r="U27" s="1103"/>
      <c r="V27" s="1104"/>
    </row>
    <row r="28" spans="1:24" ht="15.75" outlineLevel="2" thickBot="1" x14ac:dyDescent="0.3">
      <c r="A28" s="993" t="s">
        <v>503</v>
      </c>
      <c r="B28" s="1076" t="s">
        <v>495</v>
      </c>
      <c r="C28" s="1080">
        <f t="shared" ref="C28:O28" si="1">SUM(C23+C24+C25+C26+C27)</f>
        <v>0</v>
      </c>
      <c r="D28" s="1035">
        <f t="shared" si="1"/>
        <v>0</v>
      </c>
      <c r="E28" s="1035">
        <f t="shared" si="1"/>
        <v>0</v>
      </c>
      <c r="F28" s="1035">
        <f t="shared" si="1"/>
        <v>0</v>
      </c>
      <c r="G28" s="1035">
        <f t="shared" si="1"/>
        <v>0</v>
      </c>
      <c r="H28" s="1035">
        <f t="shared" si="1"/>
        <v>0</v>
      </c>
      <c r="I28" s="1035">
        <f t="shared" si="1"/>
        <v>0</v>
      </c>
      <c r="J28" s="1035">
        <f t="shared" si="1"/>
        <v>0</v>
      </c>
      <c r="K28" s="1035">
        <f t="shared" si="1"/>
        <v>0</v>
      </c>
      <c r="L28" s="1035">
        <f t="shared" si="1"/>
        <v>0</v>
      </c>
      <c r="M28" s="1035">
        <f t="shared" si="1"/>
        <v>0</v>
      </c>
      <c r="N28" s="1035">
        <f t="shared" si="1"/>
        <v>0</v>
      </c>
      <c r="O28" s="1035">
        <f t="shared" si="1"/>
        <v>0</v>
      </c>
      <c r="P28" s="1035">
        <f t="shared" ref="P28:V28" si="2">SUM(P23+P24+P25+P26+P27)</f>
        <v>0</v>
      </c>
      <c r="Q28" s="1035">
        <f t="shared" si="2"/>
        <v>0</v>
      </c>
      <c r="R28" s="1035">
        <f t="shared" si="2"/>
        <v>0</v>
      </c>
      <c r="S28" s="1035">
        <f t="shared" si="2"/>
        <v>0</v>
      </c>
      <c r="T28" s="1035">
        <f t="shared" si="2"/>
        <v>0</v>
      </c>
      <c r="U28" s="1035">
        <f t="shared" si="2"/>
        <v>0</v>
      </c>
      <c r="V28" s="1035">
        <f t="shared" si="2"/>
        <v>0</v>
      </c>
    </row>
    <row r="29" spans="1:24" outlineLevel="1" x14ac:dyDescent="0.25">
      <c r="A29" s="993"/>
      <c r="B29" s="1082" t="s">
        <v>504</v>
      </c>
      <c r="P29" s="629"/>
      <c r="Q29" s="629"/>
      <c r="R29" s="629"/>
      <c r="S29" s="629"/>
      <c r="T29" s="629"/>
      <c r="U29" s="629"/>
      <c r="V29" s="629"/>
    </row>
    <row r="30" spans="1:24" outlineLevel="2" x14ac:dyDescent="0.25">
      <c r="A30" s="993" t="s">
        <v>505</v>
      </c>
      <c r="B30" s="1070" t="s">
        <v>485</v>
      </c>
      <c r="C30" s="1101"/>
      <c r="D30" s="113"/>
      <c r="E30" s="113"/>
      <c r="F30" s="113"/>
      <c r="G30" s="114"/>
      <c r="H30" s="1101"/>
      <c r="I30" s="113"/>
      <c r="J30" s="113"/>
      <c r="K30" s="113"/>
      <c r="L30" s="113"/>
      <c r="M30" s="113"/>
      <c r="N30" s="113"/>
      <c r="O30" s="114"/>
      <c r="P30" s="1098"/>
      <c r="Q30" s="1099"/>
      <c r="R30" s="1099"/>
      <c r="S30" s="1100"/>
      <c r="T30" s="1099"/>
      <c r="U30" s="1099"/>
      <c r="V30" s="1100"/>
    </row>
    <row r="31" spans="1:24" outlineLevel="2" x14ac:dyDescent="0.25">
      <c r="A31" s="993" t="s">
        <v>506</v>
      </c>
      <c r="B31" s="1081" t="s">
        <v>487</v>
      </c>
      <c r="C31" s="1101"/>
      <c r="D31" s="113"/>
      <c r="E31" s="113"/>
      <c r="F31" s="113"/>
      <c r="G31" s="114"/>
      <c r="H31" s="1101"/>
      <c r="I31" s="113"/>
      <c r="J31" s="113"/>
      <c r="K31" s="113"/>
      <c r="L31" s="113"/>
      <c r="M31" s="113"/>
      <c r="N31" s="113"/>
      <c r="O31" s="114"/>
      <c r="P31" s="1101"/>
      <c r="Q31" s="113"/>
      <c r="R31" s="113"/>
      <c r="S31" s="114"/>
      <c r="T31" s="113"/>
      <c r="U31" s="113"/>
      <c r="V31" s="114"/>
    </row>
    <row r="32" spans="1:24" outlineLevel="2" x14ac:dyDescent="0.25">
      <c r="A32" s="993" t="s">
        <v>507</v>
      </c>
      <c r="B32" s="1081" t="s">
        <v>489</v>
      </c>
      <c r="C32" s="1101"/>
      <c r="D32" s="113"/>
      <c r="E32" s="113"/>
      <c r="F32" s="113"/>
      <c r="G32" s="114"/>
      <c r="H32" s="1101"/>
      <c r="I32" s="113"/>
      <c r="J32" s="113"/>
      <c r="K32" s="113"/>
      <c r="L32" s="113"/>
      <c r="M32" s="113"/>
      <c r="N32" s="113"/>
      <c r="O32" s="114"/>
      <c r="P32" s="1101"/>
      <c r="Q32" s="113"/>
      <c r="R32" s="113"/>
      <c r="S32" s="114"/>
      <c r="T32" s="113"/>
      <c r="U32" s="113"/>
      <c r="V32" s="114"/>
    </row>
    <row r="33" spans="1:22" outlineLevel="2" x14ac:dyDescent="0.25">
      <c r="A33" s="993" t="s">
        <v>508</v>
      </c>
      <c r="B33" s="1081" t="s">
        <v>491</v>
      </c>
      <c r="C33" s="1101"/>
      <c r="D33" s="113"/>
      <c r="E33" s="113"/>
      <c r="F33" s="113"/>
      <c r="G33" s="114"/>
      <c r="H33" s="1101"/>
      <c r="I33" s="113"/>
      <c r="J33" s="113"/>
      <c r="K33" s="113"/>
      <c r="L33" s="113"/>
      <c r="M33" s="113"/>
      <c r="N33" s="113"/>
      <c r="O33" s="114"/>
      <c r="P33" s="1101"/>
      <c r="Q33" s="113"/>
      <c r="R33" s="113"/>
      <c r="S33" s="114"/>
      <c r="T33" s="113"/>
      <c r="U33" s="113"/>
      <c r="V33" s="114"/>
    </row>
    <row r="34" spans="1:22" ht="15.75" outlineLevel="2" thickBot="1" x14ac:dyDescent="0.3">
      <c r="A34" s="993" t="s">
        <v>509</v>
      </c>
      <c r="B34" s="1081" t="s">
        <v>493</v>
      </c>
      <c r="C34" s="1105"/>
      <c r="D34" s="1106"/>
      <c r="E34" s="1106"/>
      <c r="F34" s="1106"/>
      <c r="G34" s="1107"/>
      <c r="H34" s="1105"/>
      <c r="I34" s="1106"/>
      <c r="J34" s="1106"/>
      <c r="K34" s="1106"/>
      <c r="L34" s="1106"/>
      <c r="M34" s="1106"/>
      <c r="N34" s="1106"/>
      <c r="O34" s="1107"/>
      <c r="P34" s="1102"/>
      <c r="Q34" s="1103"/>
      <c r="R34" s="1103"/>
      <c r="S34" s="1104"/>
      <c r="T34" s="1103"/>
      <c r="U34" s="1103"/>
      <c r="V34" s="1104"/>
    </row>
    <row r="35" spans="1:22" ht="15.75" outlineLevel="2" thickBot="1" x14ac:dyDescent="0.3">
      <c r="A35" s="993" t="s">
        <v>510</v>
      </c>
      <c r="B35" s="1076" t="s">
        <v>495</v>
      </c>
      <c r="C35" s="1080">
        <f t="shared" ref="C35:O35" si="3">SUM(C30+C31+C32+C33+C34)</f>
        <v>0</v>
      </c>
      <c r="D35" s="1035">
        <f t="shared" si="3"/>
        <v>0</v>
      </c>
      <c r="E35" s="1035">
        <f t="shared" si="3"/>
        <v>0</v>
      </c>
      <c r="F35" s="1035">
        <f t="shared" si="3"/>
        <v>0</v>
      </c>
      <c r="G35" s="1035">
        <f t="shared" si="3"/>
        <v>0</v>
      </c>
      <c r="H35" s="1035">
        <f t="shared" si="3"/>
        <v>0</v>
      </c>
      <c r="I35" s="1035">
        <f t="shared" si="3"/>
        <v>0</v>
      </c>
      <c r="J35" s="1035">
        <f t="shared" si="3"/>
        <v>0</v>
      </c>
      <c r="K35" s="1035">
        <f t="shared" si="3"/>
        <v>0</v>
      </c>
      <c r="L35" s="1035">
        <f t="shared" si="3"/>
        <v>0</v>
      </c>
      <c r="M35" s="1035">
        <f t="shared" si="3"/>
        <v>0</v>
      </c>
      <c r="N35" s="1035">
        <f t="shared" si="3"/>
        <v>0</v>
      </c>
      <c r="O35" s="1035">
        <f t="shared" si="3"/>
        <v>0</v>
      </c>
      <c r="P35" s="1035">
        <f t="shared" ref="P35:V35" si="4">SUM(P30+P31+P32+P33+P34)</f>
        <v>0</v>
      </c>
      <c r="Q35" s="1035">
        <f t="shared" si="4"/>
        <v>0</v>
      </c>
      <c r="R35" s="1035">
        <f t="shared" si="4"/>
        <v>0</v>
      </c>
      <c r="S35" s="1035">
        <f t="shared" si="4"/>
        <v>0</v>
      </c>
      <c r="T35" s="1035">
        <f t="shared" si="4"/>
        <v>0</v>
      </c>
      <c r="U35" s="1035">
        <f t="shared" si="4"/>
        <v>0</v>
      </c>
      <c r="V35" s="1035">
        <f t="shared" si="4"/>
        <v>0</v>
      </c>
    </row>
    <row r="36" spans="1:22" outlineLevel="1" x14ac:dyDescent="0.25">
      <c r="A36" s="993"/>
      <c r="B36" s="1082" t="s">
        <v>511</v>
      </c>
      <c r="P36" s="629"/>
      <c r="Q36" s="629"/>
      <c r="R36" s="629"/>
      <c r="S36" s="629"/>
      <c r="T36" s="629"/>
      <c r="U36" s="629"/>
      <c r="V36" s="629"/>
    </row>
    <row r="37" spans="1:22" outlineLevel="2" x14ac:dyDescent="0.25">
      <c r="A37" s="993" t="s">
        <v>512</v>
      </c>
      <c r="B37" s="1070" t="s">
        <v>485</v>
      </c>
      <c r="C37" s="1101"/>
      <c r="D37" s="113"/>
      <c r="E37" s="113"/>
      <c r="F37" s="113"/>
      <c r="G37" s="114"/>
      <c r="H37" s="1101"/>
      <c r="I37" s="113"/>
      <c r="J37" s="113"/>
      <c r="K37" s="113"/>
      <c r="L37" s="113"/>
      <c r="M37" s="113"/>
      <c r="N37" s="113"/>
      <c r="O37" s="114"/>
      <c r="P37" s="1098"/>
      <c r="Q37" s="1099"/>
      <c r="R37" s="1099"/>
      <c r="S37" s="1100"/>
      <c r="T37" s="1099"/>
      <c r="U37" s="1099"/>
      <c r="V37" s="1100"/>
    </row>
    <row r="38" spans="1:22" outlineLevel="2" x14ac:dyDescent="0.25">
      <c r="A38" s="993" t="s">
        <v>513</v>
      </c>
      <c r="B38" s="1081" t="s">
        <v>487</v>
      </c>
      <c r="C38" s="1101"/>
      <c r="D38" s="113"/>
      <c r="E38" s="113"/>
      <c r="F38" s="113"/>
      <c r="G38" s="114"/>
      <c r="H38" s="1101"/>
      <c r="I38" s="113"/>
      <c r="J38" s="113"/>
      <c r="K38" s="113"/>
      <c r="L38" s="113"/>
      <c r="M38" s="113"/>
      <c r="N38" s="113"/>
      <c r="O38" s="114"/>
      <c r="P38" s="1101"/>
      <c r="Q38" s="113"/>
      <c r="R38" s="113"/>
      <c r="S38" s="114"/>
      <c r="T38" s="113"/>
      <c r="U38" s="113"/>
      <c r="V38" s="114"/>
    </row>
    <row r="39" spans="1:22" outlineLevel="2" x14ac:dyDescent="0.25">
      <c r="A39" s="993" t="s">
        <v>514</v>
      </c>
      <c r="B39" s="1081" t="s">
        <v>489</v>
      </c>
      <c r="C39" s="1101"/>
      <c r="D39" s="113"/>
      <c r="E39" s="113"/>
      <c r="F39" s="113"/>
      <c r="G39" s="114"/>
      <c r="H39" s="1101"/>
      <c r="I39" s="113"/>
      <c r="J39" s="113"/>
      <c r="K39" s="113"/>
      <c r="L39" s="113"/>
      <c r="M39" s="113"/>
      <c r="N39" s="113"/>
      <c r="O39" s="114"/>
      <c r="P39" s="1101"/>
      <c r="Q39" s="113"/>
      <c r="R39" s="113"/>
      <c r="S39" s="114"/>
      <c r="T39" s="113"/>
      <c r="U39" s="113"/>
      <c r="V39" s="114"/>
    </row>
    <row r="40" spans="1:22" outlineLevel="2" x14ac:dyDescent="0.25">
      <c r="A40" s="993" t="s">
        <v>515</v>
      </c>
      <c r="B40" s="1081" t="s">
        <v>491</v>
      </c>
      <c r="C40" s="1101"/>
      <c r="D40" s="113"/>
      <c r="E40" s="113"/>
      <c r="F40" s="113"/>
      <c r="G40" s="114"/>
      <c r="H40" s="1101"/>
      <c r="I40" s="113"/>
      <c r="J40" s="113"/>
      <c r="K40" s="113"/>
      <c r="L40" s="113"/>
      <c r="M40" s="113"/>
      <c r="N40" s="113"/>
      <c r="O40" s="114"/>
      <c r="P40" s="1101"/>
      <c r="Q40" s="113"/>
      <c r="R40" s="113"/>
      <c r="S40" s="114"/>
      <c r="T40" s="113"/>
      <c r="U40" s="113"/>
      <c r="V40" s="114"/>
    </row>
    <row r="41" spans="1:22" ht="15.75" outlineLevel="2" thickBot="1" x14ac:dyDescent="0.3">
      <c r="A41" s="993" t="s">
        <v>516</v>
      </c>
      <c r="B41" s="1081" t="s">
        <v>493</v>
      </c>
      <c r="C41" s="1105"/>
      <c r="D41" s="1106"/>
      <c r="E41" s="1106"/>
      <c r="F41" s="1106"/>
      <c r="G41" s="1107"/>
      <c r="H41" s="1105"/>
      <c r="I41" s="1106"/>
      <c r="J41" s="1106"/>
      <c r="K41" s="1106"/>
      <c r="L41" s="1106"/>
      <c r="M41" s="1106"/>
      <c r="N41" s="1106"/>
      <c r="O41" s="1107"/>
      <c r="P41" s="1102"/>
      <c r="Q41" s="1103"/>
      <c r="R41" s="1103"/>
      <c r="S41" s="1104"/>
      <c r="T41" s="1103"/>
      <c r="U41" s="1103"/>
      <c r="V41" s="1104"/>
    </row>
    <row r="42" spans="1:22" ht="15.75" outlineLevel="2" thickBot="1" x14ac:dyDescent="0.3">
      <c r="A42" s="993" t="s">
        <v>517</v>
      </c>
      <c r="B42" s="1076" t="s">
        <v>495</v>
      </c>
      <c r="C42" s="1080">
        <f t="shared" ref="C42:O42" si="5">SUM(C37+C38+C39+C40+C41)</f>
        <v>0</v>
      </c>
      <c r="D42" s="1035">
        <f t="shared" si="5"/>
        <v>0</v>
      </c>
      <c r="E42" s="1035">
        <f t="shared" si="5"/>
        <v>0</v>
      </c>
      <c r="F42" s="1035">
        <f t="shared" si="5"/>
        <v>0</v>
      </c>
      <c r="G42" s="1035">
        <f t="shared" si="5"/>
        <v>0</v>
      </c>
      <c r="H42" s="1035">
        <f t="shared" si="5"/>
        <v>0</v>
      </c>
      <c r="I42" s="1035">
        <f t="shared" si="5"/>
        <v>0</v>
      </c>
      <c r="J42" s="1035">
        <f t="shared" si="5"/>
        <v>0</v>
      </c>
      <c r="K42" s="1035">
        <f t="shared" si="5"/>
        <v>0</v>
      </c>
      <c r="L42" s="1035">
        <f t="shared" si="5"/>
        <v>0</v>
      </c>
      <c r="M42" s="1035">
        <f t="shared" si="5"/>
        <v>0</v>
      </c>
      <c r="N42" s="1035">
        <f t="shared" si="5"/>
        <v>0</v>
      </c>
      <c r="O42" s="1035">
        <f t="shared" si="5"/>
        <v>0</v>
      </c>
      <c r="P42" s="1035">
        <f t="shared" ref="P42:V42" si="6">SUM(P37+P38+P39+P40+P41)</f>
        <v>0</v>
      </c>
      <c r="Q42" s="1035">
        <f t="shared" si="6"/>
        <v>0</v>
      </c>
      <c r="R42" s="1035">
        <f t="shared" si="6"/>
        <v>0</v>
      </c>
      <c r="S42" s="1035">
        <f t="shared" si="6"/>
        <v>0</v>
      </c>
      <c r="T42" s="1035">
        <f t="shared" si="6"/>
        <v>0</v>
      </c>
      <c r="U42" s="1035">
        <f t="shared" si="6"/>
        <v>0</v>
      </c>
      <c r="V42" s="1035">
        <f t="shared" si="6"/>
        <v>0</v>
      </c>
    </row>
    <row r="43" spans="1:22" outlineLevel="1" x14ac:dyDescent="0.25">
      <c r="A43" s="993"/>
      <c r="B43" s="1082" t="s">
        <v>518</v>
      </c>
      <c r="P43" s="629"/>
      <c r="Q43" s="629"/>
      <c r="R43" s="629"/>
      <c r="S43" s="629"/>
      <c r="T43" s="629"/>
      <c r="U43" s="629"/>
      <c r="V43" s="629"/>
    </row>
    <row r="44" spans="1:22" outlineLevel="2" x14ac:dyDescent="0.25">
      <c r="A44" s="993" t="s">
        <v>519</v>
      </c>
      <c r="B44" s="1070" t="s">
        <v>485</v>
      </c>
      <c r="C44" s="1101"/>
      <c r="D44" s="113"/>
      <c r="E44" s="113"/>
      <c r="F44" s="113"/>
      <c r="G44" s="114"/>
      <c r="H44" s="1101"/>
      <c r="I44" s="113"/>
      <c r="J44" s="113"/>
      <c r="K44" s="113"/>
      <c r="L44" s="113"/>
      <c r="M44" s="113"/>
      <c r="N44" s="113"/>
      <c r="O44" s="114"/>
      <c r="P44" s="1098"/>
      <c r="Q44" s="1099"/>
      <c r="R44" s="1099"/>
      <c r="S44" s="1100"/>
      <c r="T44" s="1099"/>
      <c r="U44" s="1099"/>
      <c r="V44" s="1100"/>
    </row>
    <row r="45" spans="1:22" outlineLevel="2" x14ac:dyDescent="0.25">
      <c r="A45" s="993" t="s">
        <v>520</v>
      </c>
      <c r="B45" s="1081" t="s">
        <v>487</v>
      </c>
      <c r="C45" s="1101"/>
      <c r="D45" s="113"/>
      <c r="E45" s="113"/>
      <c r="F45" s="113"/>
      <c r="G45" s="114"/>
      <c r="H45" s="1101"/>
      <c r="I45" s="113"/>
      <c r="J45" s="113"/>
      <c r="K45" s="113"/>
      <c r="L45" s="113"/>
      <c r="M45" s="113"/>
      <c r="N45" s="113"/>
      <c r="O45" s="114"/>
      <c r="P45" s="1101"/>
      <c r="Q45" s="113"/>
      <c r="R45" s="113"/>
      <c r="S45" s="114"/>
      <c r="T45" s="113"/>
      <c r="U45" s="113"/>
      <c r="V45" s="114"/>
    </row>
    <row r="46" spans="1:22" outlineLevel="2" x14ac:dyDescent="0.25">
      <c r="A46" s="993" t="s">
        <v>521</v>
      </c>
      <c r="B46" s="1081" t="s">
        <v>489</v>
      </c>
      <c r="C46" s="1101"/>
      <c r="D46" s="113"/>
      <c r="E46" s="113"/>
      <c r="F46" s="113"/>
      <c r="G46" s="114"/>
      <c r="H46" s="1101"/>
      <c r="I46" s="113"/>
      <c r="J46" s="113"/>
      <c r="K46" s="113"/>
      <c r="L46" s="113"/>
      <c r="M46" s="113"/>
      <c r="N46" s="113"/>
      <c r="O46" s="114"/>
      <c r="P46" s="1101"/>
      <c r="Q46" s="113"/>
      <c r="R46" s="113"/>
      <c r="S46" s="114"/>
      <c r="T46" s="113"/>
      <c r="U46" s="113"/>
      <c r="V46" s="114"/>
    </row>
    <row r="47" spans="1:22" outlineLevel="2" x14ac:dyDescent="0.25">
      <c r="A47" s="993" t="s">
        <v>522</v>
      </c>
      <c r="B47" s="1081" t="s">
        <v>491</v>
      </c>
      <c r="C47" s="1101"/>
      <c r="D47" s="113"/>
      <c r="E47" s="113"/>
      <c r="F47" s="113"/>
      <c r="G47" s="114"/>
      <c r="H47" s="1101"/>
      <c r="I47" s="113"/>
      <c r="J47" s="113"/>
      <c r="K47" s="113"/>
      <c r="L47" s="113"/>
      <c r="M47" s="113"/>
      <c r="N47" s="113"/>
      <c r="O47" s="114"/>
      <c r="P47" s="1101"/>
      <c r="Q47" s="113"/>
      <c r="R47" s="113"/>
      <c r="S47" s="114"/>
      <c r="T47" s="113"/>
      <c r="U47" s="113"/>
      <c r="V47" s="114"/>
    </row>
    <row r="48" spans="1:22" ht="15.75" outlineLevel="2" thickBot="1" x14ac:dyDescent="0.3">
      <c r="A48" s="993" t="s">
        <v>523</v>
      </c>
      <c r="B48" s="1081" t="s">
        <v>493</v>
      </c>
      <c r="C48" s="1105"/>
      <c r="D48" s="1106"/>
      <c r="E48" s="1106"/>
      <c r="F48" s="1106"/>
      <c r="G48" s="1107"/>
      <c r="H48" s="1105"/>
      <c r="I48" s="1106"/>
      <c r="J48" s="1106"/>
      <c r="K48" s="1106"/>
      <c r="L48" s="1106"/>
      <c r="M48" s="1106"/>
      <c r="N48" s="1106"/>
      <c r="O48" s="1107"/>
      <c r="P48" s="1102"/>
      <c r="Q48" s="1103"/>
      <c r="R48" s="1103"/>
      <c r="S48" s="1104"/>
      <c r="T48" s="1103"/>
      <c r="U48" s="1103"/>
      <c r="V48" s="1104"/>
    </row>
    <row r="49" spans="1:22" ht="15.75" outlineLevel="2" thickBot="1" x14ac:dyDescent="0.3">
      <c r="A49" s="993" t="s">
        <v>524</v>
      </c>
      <c r="B49" s="1076" t="s">
        <v>495</v>
      </c>
      <c r="C49" s="1080">
        <f t="shared" ref="C49:O49" si="7">SUM(C44+C45+C46+C47+C48)</f>
        <v>0</v>
      </c>
      <c r="D49" s="1035">
        <f t="shared" si="7"/>
        <v>0</v>
      </c>
      <c r="E49" s="1035">
        <f t="shared" si="7"/>
        <v>0</v>
      </c>
      <c r="F49" s="1035">
        <f t="shared" si="7"/>
        <v>0</v>
      </c>
      <c r="G49" s="1035">
        <f t="shared" si="7"/>
        <v>0</v>
      </c>
      <c r="H49" s="1035">
        <f t="shared" si="7"/>
        <v>0</v>
      </c>
      <c r="I49" s="1035">
        <f t="shared" si="7"/>
        <v>0</v>
      </c>
      <c r="J49" s="1035">
        <f t="shared" si="7"/>
        <v>0</v>
      </c>
      <c r="K49" s="1035">
        <f t="shared" si="7"/>
        <v>0</v>
      </c>
      <c r="L49" s="1035">
        <f t="shared" si="7"/>
        <v>0</v>
      </c>
      <c r="M49" s="1035">
        <f t="shared" si="7"/>
        <v>0</v>
      </c>
      <c r="N49" s="1035">
        <f t="shared" si="7"/>
        <v>0</v>
      </c>
      <c r="O49" s="1035">
        <f t="shared" si="7"/>
        <v>0</v>
      </c>
      <c r="P49" s="1035">
        <f t="shared" ref="P49:V49" si="8">SUM(P44+P45+P46+P47+P48)</f>
        <v>0</v>
      </c>
      <c r="Q49" s="1035">
        <f t="shared" si="8"/>
        <v>0</v>
      </c>
      <c r="R49" s="1035">
        <f t="shared" si="8"/>
        <v>0</v>
      </c>
      <c r="S49" s="1035">
        <f t="shared" si="8"/>
        <v>0</v>
      </c>
      <c r="T49" s="1035">
        <f t="shared" si="8"/>
        <v>0</v>
      </c>
      <c r="U49" s="1035">
        <f t="shared" si="8"/>
        <v>0</v>
      </c>
      <c r="V49" s="1035">
        <f t="shared" si="8"/>
        <v>0</v>
      </c>
    </row>
    <row r="50" spans="1:22" outlineLevel="1" x14ac:dyDescent="0.25">
      <c r="A50" s="993"/>
      <c r="B50" s="1082" t="s">
        <v>525</v>
      </c>
      <c r="P50" s="629"/>
      <c r="Q50" s="629"/>
      <c r="R50" s="629"/>
      <c r="S50" s="629"/>
      <c r="T50" s="629"/>
      <c r="U50" s="629"/>
      <c r="V50" s="629"/>
    </row>
    <row r="51" spans="1:22" outlineLevel="2" x14ac:dyDescent="0.25">
      <c r="A51" s="993" t="s">
        <v>526</v>
      </c>
      <c r="B51" s="1070" t="s">
        <v>485</v>
      </c>
      <c r="C51" s="1101"/>
      <c r="D51" s="113"/>
      <c r="E51" s="113"/>
      <c r="F51" s="113"/>
      <c r="G51" s="114"/>
      <c r="H51" s="1101"/>
      <c r="I51" s="113"/>
      <c r="J51" s="113"/>
      <c r="K51" s="113"/>
      <c r="L51" s="113"/>
      <c r="M51" s="113"/>
      <c r="N51" s="113"/>
      <c r="O51" s="114"/>
      <c r="P51" s="1098"/>
      <c r="Q51" s="1099"/>
      <c r="R51" s="1099"/>
      <c r="S51" s="1100"/>
      <c r="T51" s="1099"/>
      <c r="U51" s="1099"/>
      <c r="V51" s="1100"/>
    </row>
    <row r="52" spans="1:22" outlineLevel="2" x14ac:dyDescent="0.25">
      <c r="A52" s="993" t="s">
        <v>527</v>
      </c>
      <c r="B52" s="1081" t="s">
        <v>487</v>
      </c>
      <c r="C52" s="1101"/>
      <c r="D52" s="113"/>
      <c r="E52" s="113"/>
      <c r="F52" s="113"/>
      <c r="G52" s="114"/>
      <c r="H52" s="1101"/>
      <c r="I52" s="113"/>
      <c r="J52" s="113"/>
      <c r="K52" s="113"/>
      <c r="L52" s="113"/>
      <c r="M52" s="113"/>
      <c r="N52" s="113"/>
      <c r="O52" s="114"/>
      <c r="P52" s="1101"/>
      <c r="Q52" s="113"/>
      <c r="R52" s="113"/>
      <c r="S52" s="114"/>
      <c r="T52" s="113"/>
      <c r="U52" s="113"/>
      <c r="V52" s="114"/>
    </row>
    <row r="53" spans="1:22" outlineLevel="2" x14ac:dyDescent="0.25">
      <c r="A53" s="993" t="s">
        <v>528</v>
      </c>
      <c r="B53" s="1081" t="s">
        <v>489</v>
      </c>
      <c r="C53" s="1101"/>
      <c r="D53" s="113"/>
      <c r="E53" s="113"/>
      <c r="F53" s="113"/>
      <c r="G53" s="114"/>
      <c r="H53" s="1101"/>
      <c r="I53" s="113"/>
      <c r="J53" s="113"/>
      <c r="K53" s="113"/>
      <c r="L53" s="113"/>
      <c r="M53" s="113"/>
      <c r="N53" s="113"/>
      <c r="O53" s="114"/>
      <c r="P53" s="1101"/>
      <c r="Q53" s="113"/>
      <c r="R53" s="113"/>
      <c r="S53" s="114"/>
      <c r="T53" s="113"/>
      <c r="U53" s="113"/>
      <c r="V53" s="114"/>
    </row>
    <row r="54" spans="1:22" outlineLevel="2" x14ac:dyDescent="0.25">
      <c r="A54" s="993" t="s">
        <v>529</v>
      </c>
      <c r="B54" s="1081" t="s">
        <v>491</v>
      </c>
      <c r="C54" s="1101"/>
      <c r="D54" s="113"/>
      <c r="E54" s="113"/>
      <c r="F54" s="113"/>
      <c r="G54" s="114"/>
      <c r="H54" s="1101"/>
      <c r="I54" s="113"/>
      <c r="J54" s="113"/>
      <c r="K54" s="113"/>
      <c r="L54" s="113"/>
      <c r="M54" s="113"/>
      <c r="N54" s="113"/>
      <c r="O54" s="114"/>
      <c r="P54" s="1101"/>
      <c r="Q54" s="113"/>
      <c r="R54" s="113"/>
      <c r="S54" s="114"/>
      <c r="T54" s="113"/>
      <c r="U54" s="113"/>
      <c r="V54" s="114"/>
    </row>
    <row r="55" spans="1:22" ht="15.75" outlineLevel="2" thickBot="1" x14ac:dyDescent="0.3">
      <c r="A55" s="993" t="s">
        <v>530</v>
      </c>
      <c r="B55" s="1081" t="s">
        <v>493</v>
      </c>
      <c r="C55" s="1105"/>
      <c r="D55" s="1106"/>
      <c r="E55" s="1106"/>
      <c r="F55" s="1106"/>
      <c r="G55" s="1107"/>
      <c r="H55" s="1105"/>
      <c r="I55" s="1106"/>
      <c r="J55" s="1106"/>
      <c r="K55" s="1106"/>
      <c r="L55" s="1106"/>
      <c r="M55" s="1106"/>
      <c r="N55" s="1106"/>
      <c r="O55" s="1107"/>
      <c r="P55" s="1102"/>
      <c r="Q55" s="1103"/>
      <c r="R55" s="1103"/>
      <c r="S55" s="1104"/>
      <c r="T55" s="1103"/>
      <c r="U55" s="1103"/>
      <c r="V55" s="1104"/>
    </row>
    <row r="56" spans="1:22" ht="15.75" outlineLevel="2" thickBot="1" x14ac:dyDescent="0.3">
      <c r="A56" s="993" t="s">
        <v>531</v>
      </c>
      <c r="B56" s="1076" t="s">
        <v>495</v>
      </c>
      <c r="C56" s="1080">
        <f t="shared" ref="C56:O56" si="9">SUM(C51+C52+C53+C54+C55)</f>
        <v>0</v>
      </c>
      <c r="D56" s="1035">
        <f t="shared" si="9"/>
        <v>0</v>
      </c>
      <c r="E56" s="1035">
        <f t="shared" si="9"/>
        <v>0</v>
      </c>
      <c r="F56" s="1035">
        <f t="shared" si="9"/>
        <v>0</v>
      </c>
      <c r="G56" s="1035">
        <f t="shared" si="9"/>
        <v>0</v>
      </c>
      <c r="H56" s="1035">
        <f t="shared" si="9"/>
        <v>0</v>
      </c>
      <c r="I56" s="1035">
        <f t="shared" si="9"/>
        <v>0</v>
      </c>
      <c r="J56" s="1035">
        <f t="shared" si="9"/>
        <v>0</v>
      </c>
      <c r="K56" s="1035">
        <f t="shared" si="9"/>
        <v>0</v>
      </c>
      <c r="L56" s="1035">
        <f t="shared" si="9"/>
        <v>0</v>
      </c>
      <c r="M56" s="1035">
        <f t="shared" si="9"/>
        <v>0</v>
      </c>
      <c r="N56" s="1035">
        <f t="shared" si="9"/>
        <v>0</v>
      </c>
      <c r="O56" s="1035">
        <f t="shared" si="9"/>
        <v>0</v>
      </c>
      <c r="P56" s="1035">
        <f t="shared" ref="P56:V56" si="10">SUM(P51+P52+P53+P54+P55)</f>
        <v>0</v>
      </c>
      <c r="Q56" s="1035">
        <f t="shared" si="10"/>
        <v>0</v>
      </c>
      <c r="R56" s="1035">
        <f t="shared" si="10"/>
        <v>0</v>
      </c>
      <c r="S56" s="1035">
        <f t="shared" si="10"/>
        <v>0</v>
      </c>
      <c r="T56" s="1035">
        <f t="shared" si="10"/>
        <v>0</v>
      </c>
      <c r="U56" s="1035">
        <f t="shared" si="10"/>
        <v>0</v>
      </c>
      <c r="V56" s="1035">
        <f t="shared" si="10"/>
        <v>0</v>
      </c>
    </row>
    <row r="57" spans="1:22" outlineLevel="1" x14ac:dyDescent="0.25">
      <c r="A57" s="993"/>
      <c r="B57" s="1082" t="s">
        <v>532</v>
      </c>
      <c r="P57" s="629"/>
      <c r="Q57" s="629"/>
      <c r="R57" s="629"/>
      <c r="S57" s="629"/>
      <c r="T57" s="629"/>
      <c r="U57" s="629"/>
      <c r="V57" s="629"/>
    </row>
    <row r="58" spans="1:22" outlineLevel="2" x14ac:dyDescent="0.25">
      <c r="A58" s="993" t="s">
        <v>533</v>
      </c>
      <c r="B58" s="1070" t="s">
        <v>485</v>
      </c>
      <c r="C58" s="1101"/>
      <c r="D58" s="113"/>
      <c r="E58" s="113"/>
      <c r="F58" s="113"/>
      <c r="G58" s="114"/>
      <c r="H58" s="1101"/>
      <c r="I58" s="113"/>
      <c r="J58" s="113"/>
      <c r="K58" s="113"/>
      <c r="L58" s="113"/>
      <c r="M58" s="113"/>
      <c r="N58" s="113"/>
      <c r="O58" s="114"/>
      <c r="P58" s="1098"/>
      <c r="Q58" s="1099"/>
      <c r="R58" s="1099"/>
      <c r="S58" s="1100"/>
      <c r="T58" s="1099"/>
      <c r="U58" s="1099"/>
      <c r="V58" s="1100"/>
    </row>
    <row r="59" spans="1:22" outlineLevel="2" x14ac:dyDescent="0.25">
      <c r="A59" s="993" t="s">
        <v>534</v>
      </c>
      <c r="B59" s="1081" t="s">
        <v>487</v>
      </c>
      <c r="C59" s="1101"/>
      <c r="D59" s="113"/>
      <c r="E59" s="113"/>
      <c r="F59" s="113"/>
      <c r="G59" s="114"/>
      <c r="H59" s="1101"/>
      <c r="I59" s="113"/>
      <c r="J59" s="113"/>
      <c r="K59" s="113"/>
      <c r="L59" s="113"/>
      <c r="M59" s="113"/>
      <c r="N59" s="113"/>
      <c r="O59" s="114"/>
      <c r="P59" s="1101"/>
      <c r="Q59" s="113"/>
      <c r="R59" s="113"/>
      <c r="S59" s="114"/>
      <c r="T59" s="113"/>
      <c r="U59" s="113"/>
      <c r="V59" s="114"/>
    </row>
    <row r="60" spans="1:22" outlineLevel="2" x14ac:dyDescent="0.25">
      <c r="A60" s="993" t="s">
        <v>535</v>
      </c>
      <c r="B60" s="1081" t="s">
        <v>489</v>
      </c>
      <c r="C60" s="1101"/>
      <c r="D60" s="113"/>
      <c r="E60" s="113"/>
      <c r="F60" s="113"/>
      <c r="G60" s="114"/>
      <c r="H60" s="1101"/>
      <c r="I60" s="113"/>
      <c r="J60" s="113"/>
      <c r="K60" s="113"/>
      <c r="L60" s="113"/>
      <c r="M60" s="113"/>
      <c r="N60" s="113"/>
      <c r="O60" s="114"/>
      <c r="P60" s="1101"/>
      <c r="Q60" s="113"/>
      <c r="R60" s="113"/>
      <c r="S60" s="114"/>
      <c r="T60" s="113"/>
      <c r="U60" s="113"/>
      <c r="V60" s="114"/>
    </row>
    <row r="61" spans="1:22" outlineLevel="2" x14ac:dyDescent="0.25">
      <c r="A61" s="993" t="s">
        <v>536</v>
      </c>
      <c r="B61" s="1081" t="s">
        <v>491</v>
      </c>
      <c r="C61" s="1101"/>
      <c r="D61" s="113"/>
      <c r="E61" s="113"/>
      <c r="F61" s="113"/>
      <c r="G61" s="114"/>
      <c r="H61" s="1101"/>
      <c r="I61" s="113"/>
      <c r="J61" s="113"/>
      <c r="K61" s="113"/>
      <c r="L61" s="113"/>
      <c r="M61" s="113"/>
      <c r="N61" s="113"/>
      <c r="O61" s="114"/>
      <c r="P61" s="1101"/>
      <c r="Q61" s="113"/>
      <c r="R61" s="113"/>
      <c r="S61" s="114"/>
      <c r="T61" s="113"/>
      <c r="U61" s="113"/>
      <c r="V61" s="114"/>
    </row>
    <row r="62" spans="1:22" ht="15.75" outlineLevel="2" thickBot="1" x14ac:dyDescent="0.3">
      <c r="A62" s="993" t="s">
        <v>537</v>
      </c>
      <c r="B62" s="1081" t="s">
        <v>493</v>
      </c>
      <c r="C62" s="1105"/>
      <c r="D62" s="1106"/>
      <c r="E62" s="1106"/>
      <c r="F62" s="1106"/>
      <c r="G62" s="1107"/>
      <c r="H62" s="1105"/>
      <c r="I62" s="1106"/>
      <c r="J62" s="1106"/>
      <c r="K62" s="1106"/>
      <c r="L62" s="1106"/>
      <c r="M62" s="1106"/>
      <c r="N62" s="1106"/>
      <c r="O62" s="1107"/>
      <c r="P62" s="1102"/>
      <c r="Q62" s="1103"/>
      <c r="R62" s="1103"/>
      <c r="S62" s="1104"/>
      <c r="T62" s="1103"/>
      <c r="U62" s="1103"/>
      <c r="V62" s="1104"/>
    </row>
    <row r="63" spans="1:22" ht="15.75" outlineLevel="2" thickBot="1" x14ac:dyDescent="0.3">
      <c r="A63" s="993" t="s">
        <v>538</v>
      </c>
      <c r="B63" s="1076" t="s">
        <v>495</v>
      </c>
      <c r="C63" s="1080">
        <f t="shared" ref="C63:O63" si="11">SUM(C58+C59+C60+C61+C62)</f>
        <v>0</v>
      </c>
      <c r="D63" s="1035">
        <f t="shared" si="11"/>
        <v>0</v>
      </c>
      <c r="E63" s="1035">
        <f t="shared" si="11"/>
        <v>0</v>
      </c>
      <c r="F63" s="1035">
        <f t="shared" si="11"/>
        <v>0</v>
      </c>
      <c r="G63" s="1035">
        <f t="shared" si="11"/>
        <v>0</v>
      </c>
      <c r="H63" s="1035">
        <f t="shared" si="11"/>
        <v>0</v>
      </c>
      <c r="I63" s="1035">
        <f t="shared" si="11"/>
        <v>0</v>
      </c>
      <c r="J63" s="1035">
        <f t="shared" si="11"/>
        <v>0</v>
      </c>
      <c r="K63" s="1035">
        <f t="shared" si="11"/>
        <v>0</v>
      </c>
      <c r="L63" s="1035">
        <f t="shared" si="11"/>
        <v>0</v>
      </c>
      <c r="M63" s="1035">
        <f t="shared" si="11"/>
        <v>0</v>
      </c>
      <c r="N63" s="1035">
        <f t="shared" si="11"/>
        <v>0</v>
      </c>
      <c r="O63" s="1035">
        <f t="shared" si="11"/>
        <v>0</v>
      </c>
      <c r="P63" s="1035">
        <f t="shared" ref="P63:V63" si="12">SUM(P58+P59+P60+P61+P62)</f>
        <v>0</v>
      </c>
      <c r="Q63" s="1035">
        <f t="shared" si="12"/>
        <v>0</v>
      </c>
      <c r="R63" s="1035">
        <f t="shared" si="12"/>
        <v>0</v>
      </c>
      <c r="S63" s="1035">
        <f t="shared" si="12"/>
        <v>0</v>
      </c>
      <c r="T63" s="1035">
        <f t="shared" si="12"/>
        <v>0</v>
      </c>
      <c r="U63" s="1035">
        <f t="shared" si="12"/>
        <v>0</v>
      </c>
      <c r="V63" s="1035">
        <f t="shared" si="12"/>
        <v>0</v>
      </c>
    </row>
    <row r="64" spans="1:22" outlineLevel="1" x14ac:dyDescent="0.25">
      <c r="A64" s="990"/>
      <c r="B64" s="1026"/>
      <c r="C64" s="1026"/>
      <c r="D64" s="1026"/>
      <c r="E64" s="1026"/>
      <c r="F64" s="1026"/>
      <c r="G64" s="1026"/>
      <c r="H64" s="1026"/>
      <c r="I64" s="1026"/>
      <c r="J64" s="1026"/>
      <c r="K64" s="1026"/>
      <c r="L64" s="1026"/>
      <c r="M64" s="1026"/>
      <c r="N64" s="1026"/>
      <c r="O64" s="1026"/>
      <c r="P64" s="1026"/>
      <c r="Q64" s="1026"/>
      <c r="R64" s="1026"/>
      <c r="S64" s="1026"/>
      <c r="T64" s="1026"/>
      <c r="U64" s="1026"/>
      <c r="V64" s="1026"/>
    </row>
    <row r="65" spans="1:22" ht="15.75" thickBot="1" x14ac:dyDescent="0.3">
      <c r="A65" s="993"/>
      <c r="B65" s="1026"/>
      <c r="C65" s="1026"/>
      <c r="D65" s="1026"/>
      <c r="E65" s="1026"/>
      <c r="F65" s="1026"/>
      <c r="G65" s="1026"/>
      <c r="H65" s="1026"/>
      <c r="I65" s="1026"/>
      <c r="J65" s="1026"/>
      <c r="K65" s="1026"/>
      <c r="L65" s="1026"/>
      <c r="M65" s="1026"/>
      <c r="N65" s="1026"/>
      <c r="O65" s="1026"/>
      <c r="P65" s="1026"/>
      <c r="Q65" s="1026"/>
      <c r="R65" s="1026"/>
      <c r="S65" s="1026"/>
      <c r="T65" s="1026"/>
      <c r="U65" s="1026"/>
      <c r="V65" s="1026"/>
    </row>
    <row r="66" spans="1:22" ht="19.5" thickBot="1" x14ac:dyDescent="0.3">
      <c r="A66" s="990"/>
      <c r="B66" s="1074" t="s">
        <v>539</v>
      </c>
      <c r="C66" s="1079"/>
      <c r="D66" s="1078"/>
      <c r="E66" s="1078"/>
      <c r="F66" s="1078"/>
      <c r="G66" s="1078"/>
      <c r="H66" s="1078"/>
      <c r="I66" s="1078"/>
      <c r="J66" s="1078"/>
      <c r="K66" s="1078"/>
      <c r="L66" s="1078"/>
      <c r="M66" s="1078"/>
      <c r="N66" s="1078"/>
      <c r="O66" s="1078"/>
      <c r="P66" s="1078"/>
      <c r="Q66" s="1077"/>
      <c r="R66" s="1077"/>
      <c r="S66" s="1077"/>
      <c r="T66" s="1077"/>
      <c r="U66" s="1077"/>
      <c r="V66" s="1077"/>
    </row>
    <row r="67" spans="1:22" outlineLevel="1" x14ac:dyDescent="0.25">
      <c r="A67" s="990"/>
      <c r="C67" s="100" t="s">
        <v>482</v>
      </c>
      <c r="D67" s="100"/>
      <c r="E67" s="100"/>
      <c r="F67" s="100"/>
      <c r="G67" s="100"/>
      <c r="H67" s="100"/>
      <c r="I67" s="100"/>
      <c r="J67" s="100"/>
      <c r="K67" s="100"/>
      <c r="L67" s="100"/>
      <c r="M67" s="100"/>
      <c r="N67" s="100"/>
      <c r="O67" s="100"/>
      <c r="P67" s="100"/>
      <c r="Q67" s="100"/>
      <c r="R67" s="100"/>
      <c r="S67" s="101"/>
      <c r="T67" s="101"/>
      <c r="U67" s="101"/>
      <c r="V67" s="101"/>
    </row>
    <row r="68" spans="1:22" ht="15.75" outlineLevel="1" thickBot="1" x14ac:dyDescent="0.3">
      <c r="A68" s="990"/>
      <c r="B68" s="634"/>
      <c r="C68" s="1096" t="str">
        <f ca="1">dms_y1</f>
        <v>2005-06</v>
      </c>
      <c r="D68" s="94" t="str">
        <f ca="1">dms_y2</f>
        <v>2006-07</v>
      </c>
      <c r="E68" s="94" t="str">
        <f ca="1">dms_y3</f>
        <v>2007-08</v>
      </c>
      <c r="F68" s="94" t="str">
        <f ca="1">dms_y4</f>
        <v>2008-09</v>
      </c>
      <c r="G68" s="94" t="str">
        <f ca="1">dms_y5</f>
        <v>2009-10</v>
      </c>
      <c r="H68" s="94" t="str">
        <f ca="1">dms_y6</f>
        <v>2010-11</v>
      </c>
      <c r="I68" s="94" t="str">
        <f ca="1">dms_y7</f>
        <v>2011-12</v>
      </c>
      <c r="J68" s="94" t="str">
        <f ca="1">dms_y8</f>
        <v>2012-13</v>
      </c>
      <c r="K68" s="94" t="str">
        <f ca="1">dms_y9</f>
        <v>2013-14</v>
      </c>
      <c r="L68" s="94" t="str">
        <f ca="1">dms_y10</f>
        <v>2014-15</v>
      </c>
      <c r="M68" s="94" t="str">
        <f ca="1">dms_y11</f>
        <v>2015-16</v>
      </c>
      <c r="N68" s="94" t="str">
        <f ca="1">dms_y12</f>
        <v>2016-17</v>
      </c>
      <c r="O68" s="94" t="str">
        <f ca="1">dms_y13</f>
        <v>2017-18</v>
      </c>
      <c r="P68" s="94" t="str">
        <f ca="1">dms_y14</f>
        <v>2018-19</v>
      </c>
      <c r="Q68" s="94" t="str">
        <f ca="1">dms_y15</f>
        <v>2019-20</v>
      </c>
      <c r="R68" s="94" t="str">
        <f ca="1">dms_y16</f>
        <v>2020-21</v>
      </c>
      <c r="S68" s="94" t="str">
        <f ca="1">dms_y17</f>
        <v>2021-22</v>
      </c>
      <c r="T68" s="94" t="str">
        <f ca="1">dms_y18</f>
        <v>2022-23</v>
      </c>
      <c r="U68" s="94" t="str">
        <f ca="1">dms_y19</f>
        <v>2023-24</v>
      </c>
      <c r="V68" s="94" t="s">
        <v>71</v>
      </c>
    </row>
    <row r="69" spans="1:22" outlineLevel="2" x14ac:dyDescent="0.25">
      <c r="A69" s="993" t="s">
        <v>540</v>
      </c>
      <c r="B69" s="1071" t="s">
        <v>541</v>
      </c>
      <c r="C69" s="1101"/>
      <c r="D69" s="113"/>
      <c r="E69" s="113"/>
      <c r="F69" s="113"/>
      <c r="G69" s="114"/>
      <c r="H69" s="1101"/>
      <c r="I69" s="113"/>
      <c r="J69" s="113"/>
      <c r="K69" s="113"/>
      <c r="L69" s="113"/>
      <c r="M69" s="113"/>
      <c r="N69" s="113"/>
      <c r="O69" s="114"/>
      <c r="P69" s="1098"/>
      <c r="Q69" s="1099"/>
      <c r="R69" s="1099"/>
      <c r="S69" s="1100"/>
      <c r="T69" s="1099"/>
      <c r="U69" s="1099"/>
      <c r="V69" s="1100"/>
    </row>
    <row r="70" spans="1:22" outlineLevel="2" x14ac:dyDescent="0.25">
      <c r="A70" s="993" t="s">
        <v>542</v>
      </c>
      <c r="B70" s="1070" t="s">
        <v>543</v>
      </c>
      <c r="C70" s="1101"/>
      <c r="D70" s="113"/>
      <c r="E70" s="113"/>
      <c r="F70" s="113"/>
      <c r="G70" s="114"/>
      <c r="H70" s="1101"/>
      <c r="I70" s="113"/>
      <c r="J70" s="113"/>
      <c r="K70" s="113"/>
      <c r="L70" s="113"/>
      <c r="M70" s="113"/>
      <c r="N70" s="113"/>
      <c r="O70" s="114"/>
      <c r="P70" s="1101"/>
      <c r="Q70" s="113"/>
      <c r="R70" s="113"/>
      <c r="S70" s="114"/>
      <c r="T70" s="113"/>
      <c r="U70" s="113"/>
      <c r="V70" s="114"/>
    </row>
    <row r="71" spans="1:22" outlineLevel="2" x14ac:dyDescent="0.25">
      <c r="A71" s="993" t="s">
        <v>544</v>
      </c>
      <c r="B71" s="1070" t="s">
        <v>545</v>
      </c>
      <c r="C71" s="1101"/>
      <c r="D71" s="113"/>
      <c r="E71" s="113"/>
      <c r="F71" s="113"/>
      <c r="G71" s="114"/>
      <c r="H71" s="1101"/>
      <c r="I71" s="113"/>
      <c r="J71" s="113"/>
      <c r="K71" s="113"/>
      <c r="L71" s="113"/>
      <c r="M71" s="113"/>
      <c r="N71" s="113"/>
      <c r="O71" s="114"/>
      <c r="P71" s="1101"/>
      <c r="Q71" s="113"/>
      <c r="R71" s="113"/>
      <c r="S71" s="114"/>
      <c r="T71" s="113"/>
      <c r="U71" s="113"/>
      <c r="V71" s="114"/>
    </row>
    <row r="72" spans="1:22" outlineLevel="2" x14ac:dyDescent="0.25">
      <c r="A72" s="993" t="s">
        <v>546</v>
      </c>
      <c r="B72" s="1070" t="s">
        <v>547</v>
      </c>
      <c r="C72" s="1101"/>
      <c r="D72" s="113"/>
      <c r="E72" s="113"/>
      <c r="F72" s="113"/>
      <c r="G72" s="114"/>
      <c r="H72" s="1101"/>
      <c r="I72" s="113"/>
      <c r="J72" s="113"/>
      <c r="K72" s="113"/>
      <c r="L72" s="113"/>
      <c r="M72" s="113"/>
      <c r="N72" s="113"/>
      <c r="O72" s="114"/>
      <c r="P72" s="1101"/>
      <c r="Q72" s="113"/>
      <c r="R72" s="113"/>
      <c r="S72" s="114"/>
      <c r="T72" s="113"/>
      <c r="U72" s="113"/>
      <c r="V72" s="114"/>
    </row>
    <row r="73" spans="1:22" outlineLevel="2" x14ac:dyDescent="0.25">
      <c r="A73" s="993" t="s">
        <v>548</v>
      </c>
      <c r="B73" s="1070" t="s">
        <v>549</v>
      </c>
      <c r="C73" s="1101"/>
      <c r="D73" s="113"/>
      <c r="E73" s="113"/>
      <c r="F73" s="113"/>
      <c r="G73" s="114"/>
      <c r="H73" s="1101"/>
      <c r="I73" s="113"/>
      <c r="J73" s="113"/>
      <c r="K73" s="113"/>
      <c r="L73" s="113"/>
      <c r="M73" s="113"/>
      <c r="N73" s="113"/>
      <c r="O73" s="114"/>
      <c r="P73" s="1101"/>
      <c r="Q73" s="113"/>
      <c r="R73" s="113"/>
      <c r="S73" s="114"/>
      <c r="T73" s="113"/>
      <c r="U73" s="113"/>
      <c r="V73" s="114"/>
    </row>
    <row r="74" spans="1:22" ht="15.75" outlineLevel="2" thickBot="1" x14ac:dyDescent="0.3">
      <c r="A74" s="993" t="s">
        <v>550</v>
      </c>
      <c r="B74" s="1076" t="s">
        <v>551</v>
      </c>
      <c r="C74" s="1105"/>
      <c r="D74" s="1106"/>
      <c r="E74" s="1106"/>
      <c r="F74" s="1106"/>
      <c r="G74" s="1107"/>
      <c r="H74" s="1105"/>
      <c r="I74" s="1106"/>
      <c r="J74" s="1106"/>
      <c r="K74" s="1106"/>
      <c r="L74" s="1106"/>
      <c r="M74" s="1106"/>
      <c r="N74" s="1106"/>
      <c r="O74" s="1107"/>
      <c r="P74" s="1105"/>
      <c r="Q74" s="1106"/>
      <c r="R74" s="1106"/>
      <c r="S74" s="1107"/>
      <c r="T74" s="1106"/>
      <c r="U74" s="1106"/>
      <c r="V74" s="1107"/>
    </row>
    <row r="75" spans="1:22" x14ac:dyDescent="0.25">
      <c r="A75" s="990"/>
      <c r="B75" s="1075"/>
      <c r="C75" s="1026"/>
      <c r="D75" s="1026"/>
      <c r="E75" s="1026"/>
      <c r="F75" s="1026"/>
      <c r="G75" s="1026"/>
      <c r="H75" s="1026"/>
      <c r="I75" s="1026"/>
      <c r="J75" s="1026"/>
      <c r="K75" s="1026"/>
      <c r="L75" s="1026"/>
      <c r="M75" s="1026"/>
      <c r="N75" s="1026"/>
      <c r="O75" s="1026"/>
      <c r="P75" s="1026"/>
      <c r="Q75" s="1026"/>
      <c r="R75" s="1026"/>
      <c r="S75" s="1026"/>
      <c r="T75" s="1026"/>
      <c r="U75" s="1026"/>
      <c r="V75" s="1026"/>
    </row>
    <row r="76" spans="1:22" x14ac:dyDescent="0.25"/>
    <row r="77" spans="1:22" x14ac:dyDescent="0.25"/>
    <row r="78" spans="1:22" x14ac:dyDescent="0.25"/>
  </sheetData>
  <sheetProtection formatCells="0"/>
  <dataValidations count="3">
    <dataValidation type="custom" operator="greaterThanOrEqual" allowBlank="1" showInputMessage="1" showErrorMessage="1" errorTitle="Asset base" error="Must be a number" sqref="C49:V49 C17:V17 C28:V28 C35:V35 C42:V42 C56:V56 C63:V63" xr:uid="{49DB508A-3838-4BDB-8EC5-9ECCAFE65E66}">
      <formula1>ISNUMBER(C17)</formula1>
    </dataValidation>
    <dataValidation type="custom" operator="greaterThanOrEqual" allowBlank="1" showInputMessage="1" showErrorMessage="1" errorTitle="Asset base" error="Must be a number" promptTitle="Asset base" prompt="Enter a NEGATIVE value" sqref="C39:V39 C14:V14 C53:V53 C25:V25 C32:V32 C46:V46 C72:V72 C60:V60" xr:uid="{D1E4D7E5-90EB-4E41-A995-84D0B4705C15}">
      <formula1>ISNUMBER(C14)</formula1>
    </dataValidation>
    <dataValidation type="custom" operator="greaterThanOrEqual" allowBlank="1" showInputMessage="1" showErrorMessage="1" errorTitle="Asset base" error="Must be a number" promptTitle="Asset base" prompt="Enter value" sqref="C12:V13 C26:V27 C30:V31 C40:V41 C54:V55 C58:V59 C15:V16 C47:V48 C23:V24 C33:V34 C37:V38 C44:V45 C51:V52 C73:V74 C69:V71 C61:V62" xr:uid="{2F8B0C20-2314-4275-9B15-5DF88AFEF545}">
      <formula1>ISNUMBER(C12)</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62D98-55EC-44DB-B559-9B667F2A9E12}">
  <sheetPr codeName="Sheet12">
    <tabColor theme="0" tint="-0.14999847407452621"/>
  </sheetPr>
  <dimension ref="B1:C15"/>
  <sheetViews>
    <sheetView showGridLines="0" zoomScaleNormal="100" workbookViewId="0">
      <selection activeCell="B29" sqref="B29"/>
    </sheetView>
  </sheetViews>
  <sheetFormatPr defaultRowHeight="15" x14ac:dyDescent="0.25"/>
  <cols>
    <col min="1" max="1" width="17.28515625" customWidth="1"/>
    <col min="2" max="3" width="59.7109375" customWidth="1"/>
  </cols>
  <sheetData>
    <row r="1" spans="2:3" ht="30.2" customHeight="1" x14ac:dyDescent="0.25">
      <c r="B1" s="1266" t="str">
        <f>CONCATENATE(dms_TradingName," data amendments")</f>
        <v>Powerlink data amendments</v>
      </c>
      <c r="C1" s="1267"/>
    </row>
    <row r="2" spans="2:3" ht="30.2" customHeight="1" thickBot="1" x14ac:dyDescent="0.3">
      <c r="B2" s="997" t="s">
        <v>552</v>
      </c>
      <c r="C2" s="998" t="s">
        <v>553</v>
      </c>
    </row>
    <row r="3" spans="2:3" ht="30.2" customHeight="1" x14ac:dyDescent="0.25">
      <c r="B3" s="999"/>
      <c r="C3" s="1000"/>
    </row>
    <row r="4" spans="2:3" ht="30.2" customHeight="1" x14ac:dyDescent="0.25">
      <c r="B4" s="1001"/>
      <c r="C4" s="1002"/>
    </row>
    <row r="5" spans="2:3" x14ac:dyDescent="0.25">
      <c r="B5" s="1001"/>
      <c r="C5" s="1002"/>
    </row>
    <row r="6" spans="2:3" x14ac:dyDescent="0.25">
      <c r="B6" s="1001"/>
      <c r="C6" s="1002"/>
    </row>
    <row r="7" spans="2:3" x14ac:dyDescent="0.25">
      <c r="B7" s="1001"/>
      <c r="C7" s="1002"/>
    </row>
    <row r="8" spans="2:3" x14ac:dyDescent="0.25">
      <c r="B8" s="1001"/>
      <c r="C8" s="1002"/>
    </row>
    <row r="9" spans="2:3" x14ac:dyDescent="0.25">
      <c r="B9" s="1003"/>
      <c r="C9" s="1002"/>
    </row>
    <row r="10" spans="2:3" x14ac:dyDescent="0.25">
      <c r="B10" s="1001"/>
      <c r="C10" s="1002"/>
    </row>
    <row r="11" spans="2:3" x14ac:dyDescent="0.25">
      <c r="B11" s="1001"/>
      <c r="C11" s="1004"/>
    </row>
    <row r="12" spans="2:3" x14ac:dyDescent="0.25">
      <c r="B12" s="1001"/>
      <c r="C12" s="1004"/>
    </row>
    <row r="13" spans="2:3" x14ac:dyDescent="0.25">
      <c r="B13" s="1001"/>
      <c r="C13" s="1005"/>
    </row>
    <row r="14" spans="2:3" x14ac:dyDescent="0.25">
      <c r="B14" s="1001"/>
      <c r="C14" s="1004"/>
    </row>
    <row r="15" spans="2:3" ht="15.75" thickBot="1" x14ac:dyDescent="0.3">
      <c r="B15" s="1006"/>
      <c r="C15" s="1007"/>
    </row>
  </sheetData>
  <sheetProtection formatCells="0"/>
  <mergeCells count="1">
    <mergeCell ref="B1:C1"/>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2A629-89E2-4091-B964-EE31470E4837}">
  <sheetPr codeName="Sheet10">
    <tabColor theme="0" tint="-0.499984740745262"/>
  </sheetPr>
  <dimension ref="B1:M47"/>
  <sheetViews>
    <sheetView showGridLines="0" zoomScaleNormal="100" workbookViewId="0">
      <selection activeCell="G33" sqref="G33"/>
    </sheetView>
  </sheetViews>
  <sheetFormatPr defaultRowHeight="15" x14ac:dyDescent="0.25"/>
  <cols>
    <col min="1" max="1" width="48" customWidth="1"/>
    <col min="2" max="2" width="31.28515625" customWidth="1"/>
    <col min="3" max="3" width="15.28515625" customWidth="1"/>
    <col min="4" max="5" width="5.5703125" customWidth="1"/>
    <col min="9" max="9" width="6" customWidth="1"/>
  </cols>
  <sheetData>
    <row r="1" spans="2:13" ht="26.25" x14ac:dyDescent="0.4">
      <c r="B1" s="58" t="s">
        <v>554</v>
      </c>
    </row>
    <row r="6" spans="2:13" x14ac:dyDescent="0.25">
      <c r="B6" s="59"/>
      <c r="C6" s="59"/>
      <c r="D6" s="59"/>
      <c r="F6" s="60"/>
      <c r="G6" s="60"/>
      <c r="H6" s="60"/>
      <c r="I6" s="61"/>
      <c r="K6" s="62" t="s">
        <v>555</v>
      </c>
      <c r="L6" s="62"/>
      <c r="M6" s="62"/>
    </row>
    <row r="7" spans="2:13" x14ac:dyDescent="0.25">
      <c r="B7" s="59"/>
      <c r="C7" s="59"/>
      <c r="D7" s="59"/>
      <c r="F7" s="60"/>
      <c r="G7" s="60"/>
      <c r="H7" s="60"/>
      <c r="I7" s="61"/>
      <c r="K7" s="62"/>
      <c r="L7" s="62"/>
      <c r="M7" s="62"/>
    </row>
    <row r="8" spans="2:13" x14ac:dyDescent="0.25">
      <c r="B8" s="59"/>
      <c r="C8" s="59"/>
      <c r="D8" s="59"/>
      <c r="F8" s="60"/>
      <c r="G8" s="60"/>
      <c r="H8" s="60"/>
      <c r="I8" s="61"/>
      <c r="K8" s="62"/>
      <c r="L8" s="62"/>
      <c r="M8" s="62"/>
    </row>
    <row r="9" spans="2:13" x14ac:dyDescent="0.25">
      <c r="B9" s="59"/>
      <c r="C9" s="59"/>
      <c r="D9" s="59"/>
      <c r="F9" s="60"/>
      <c r="G9" s="60"/>
      <c r="H9" s="60"/>
      <c r="I9" s="61"/>
      <c r="K9" s="62"/>
      <c r="L9" s="62"/>
      <c r="M9" s="62"/>
    </row>
    <row r="10" spans="2:13" x14ac:dyDescent="0.25">
      <c r="B10" s="59"/>
      <c r="C10" s="59"/>
      <c r="D10" s="59"/>
      <c r="F10" s="60"/>
      <c r="G10" s="60"/>
      <c r="H10" s="60"/>
      <c r="I10" s="61"/>
      <c r="K10" s="62"/>
      <c r="L10" s="62"/>
      <c r="M10" s="62"/>
    </row>
    <row r="11" spans="2:13" x14ac:dyDescent="0.25">
      <c r="B11" s="59"/>
      <c r="C11" s="59"/>
      <c r="D11" s="59"/>
      <c r="F11" s="63"/>
      <c r="G11" s="63"/>
      <c r="H11" s="63"/>
      <c r="K11" s="62"/>
      <c r="L11" s="62"/>
      <c r="M11" s="62"/>
    </row>
    <row r="12" spans="2:13" ht="15.75" thickBot="1" x14ac:dyDescent="0.3"/>
    <row r="13" spans="2:13" x14ac:dyDescent="0.25">
      <c r="B13" s="64"/>
      <c r="C13" s="64"/>
      <c r="D13" s="64"/>
      <c r="F13" s="65"/>
      <c r="G13" s="66"/>
      <c r="H13" s="66"/>
      <c r="I13" s="67"/>
    </row>
    <row r="14" spans="2:13" x14ac:dyDescent="0.25">
      <c r="B14" s="64"/>
      <c r="C14" s="64"/>
      <c r="D14" s="64"/>
      <c r="F14" s="68"/>
      <c r="G14" s="60"/>
      <c r="H14" s="60"/>
      <c r="I14" s="69"/>
    </row>
    <row r="15" spans="2:13" x14ac:dyDescent="0.25">
      <c r="B15" s="64"/>
      <c r="C15" s="64"/>
      <c r="D15" s="64"/>
      <c r="F15" s="68"/>
      <c r="G15" s="60"/>
      <c r="H15" s="60"/>
      <c r="I15" s="69"/>
    </row>
    <row r="16" spans="2:13" x14ac:dyDescent="0.25">
      <c r="B16" s="64"/>
      <c r="C16" s="64"/>
      <c r="D16" s="64"/>
      <c r="F16" s="68"/>
      <c r="G16" s="60"/>
      <c r="H16" s="60"/>
      <c r="I16" s="69"/>
    </row>
    <row r="17" spans="2:9" ht="15.75" thickBot="1" x14ac:dyDescent="0.3">
      <c r="F17" s="70"/>
      <c r="G17" s="71"/>
      <c r="H17" s="71"/>
      <c r="I17" s="72"/>
    </row>
    <row r="19" spans="2:9" x14ac:dyDescent="0.25">
      <c r="F19" s="73"/>
      <c r="G19" s="74"/>
      <c r="H19" s="74"/>
      <c r="I19" s="75"/>
    </row>
    <row r="20" spans="2:9" x14ac:dyDescent="0.25">
      <c r="F20" s="76"/>
      <c r="G20" s="60"/>
      <c r="H20" s="60"/>
      <c r="I20" s="77"/>
    </row>
    <row r="21" spans="2:9" x14ac:dyDescent="0.25">
      <c r="F21" s="76"/>
      <c r="G21" s="60"/>
      <c r="H21" s="60"/>
      <c r="I21" s="77"/>
    </row>
    <row r="22" spans="2:9" x14ac:dyDescent="0.25">
      <c r="F22" s="76"/>
      <c r="G22" s="60"/>
      <c r="H22" s="60"/>
      <c r="I22" s="77"/>
    </row>
    <row r="23" spans="2:9" x14ac:dyDescent="0.25">
      <c r="F23" s="76"/>
      <c r="G23" s="60"/>
      <c r="H23" s="60"/>
      <c r="I23" s="77"/>
    </row>
    <row r="24" spans="2:9" x14ac:dyDescent="0.25">
      <c r="F24" s="78"/>
      <c r="G24" s="79"/>
      <c r="H24" s="79"/>
      <c r="I24" s="80"/>
    </row>
    <row r="28" spans="2:9" ht="21" thickBot="1" x14ac:dyDescent="0.3">
      <c r="B28" s="6" t="s">
        <v>556</v>
      </c>
      <c r="C28" s="20"/>
    </row>
    <row r="29" spans="2:9" ht="16.5" thickBot="1" x14ac:dyDescent="0.3">
      <c r="B29" s="81" t="s">
        <v>557</v>
      </c>
      <c r="C29" s="20" t="s">
        <v>558</v>
      </c>
    </row>
    <row r="30" spans="2:9" ht="15.75" x14ac:dyDescent="0.25">
      <c r="B30" s="82" t="s">
        <v>559</v>
      </c>
      <c r="C30" s="20" t="s">
        <v>560</v>
      </c>
    </row>
    <row r="31" spans="2:9" x14ac:dyDescent="0.25">
      <c r="B31" s="83" t="s">
        <v>561</v>
      </c>
      <c r="C31" s="20" t="s">
        <v>562</v>
      </c>
    </row>
    <row r="32" spans="2:9" x14ac:dyDescent="0.25">
      <c r="B32" s="84" t="s">
        <v>563</v>
      </c>
      <c r="C32" s="20" t="s">
        <v>564</v>
      </c>
    </row>
    <row r="33" spans="2:3" x14ac:dyDescent="0.25">
      <c r="B33" s="85" t="s">
        <v>565</v>
      </c>
      <c r="C33" s="20" t="s">
        <v>566</v>
      </c>
    </row>
    <row r="34" spans="2:3" x14ac:dyDescent="0.25">
      <c r="B34" s="86">
        <v>5.1109999999999998</v>
      </c>
      <c r="C34" s="20" t="s">
        <v>567</v>
      </c>
    </row>
    <row r="35" spans="2:3" x14ac:dyDescent="0.25">
      <c r="B35" s="87">
        <v>5.45E-2</v>
      </c>
      <c r="C35" s="20" t="s">
        <v>568</v>
      </c>
    </row>
    <row r="36" spans="2:3" x14ac:dyDescent="0.25">
      <c r="B36" s="88">
        <v>5.5555000000000003</v>
      </c>
      <c r="C36" s="20" t="s">
        <v>569</v>
      </c>
    </row>
    <row r="37" spans="2:3" x14ac:dyDescent="0.25">
      <c r="B37" s="89" t="s">
        <v>570</v>
      </c>
      <c r="C37" s="20" t="s">
        <v>571</v>
      </c>
    </row>
    <row r="38" spans="2:3" x14ac:dyDescent="0.25">
      <c r="B38" s="59" t="s">
        <v>572</v>
      </c>
      <c r="C38" t="s">
        <v>573</v>
      </c>
    </row>
    <row r="39" spans="2:3" ht="15.75" thickBot="1" x14ac:dyDescent="0.3">
      <c r="B39" s="90" t="s">
        <v>570</v>
      </c>
      <c r="C39" s="20" t="s">
        <v>574</v>
      </c>
    </row>
    <row r="40" spans="2:3" ht="15.75" thickBot="1" x14ac:dyDescent="0.3">
      <c r="B40" s="91" t="s">
        <v>575</v>
      </c>
      <c r="C40" s="20" t="s">
        <v>576</v>
      </c>
    </row>
    <row r="41" spans="2:3" ht="15.75" thickBot="1" x14ac:dyDescent="0.3">
      <c r="B41" s="92" t="s">
        <v>575</v>
      </c>
      <c r="C41" t="s">
        <v>577</v>
      </c>
    </row>
    <row r="42" spans="2:3" x14ac:dyDescent="0.25">
      <c r="B42" s="93" t="s">
        <v>578</v>
      </c>
      <c r="C42" t="s">
        <v>579</v>
      </c>
    </row>
    <row r="43" spans="2:3" ht="15.75" thickBot="1" x14ac:dyDescent="0.3">
      <c r="B43" s="94">
        <v>2019</v>
      </c>
      <c r="C43" t="s">
        <v>580</v>
      </c>
    </row>
    <row r="44" spans="2:3" ht="15.75" thickBot="1" x14ac:dyDescent="0.3">
      <c r="B44" s="95">
        <v>2019</v>
      </c>
      <c r="C44" t="s">
        <v>581</v>
      </c>
    </row>
    <row r="45" spans="2:3" x14ac:dyDescent="0.25">
      <c r="B45" s="96" t="s">
        <v>582</v>
      </c>
      <c r="C45" t="s">
        <v>583</v>
      </c>
    </row>
    <row r="46" spans="2:3" ht="15.75" thickBot="1" x14ac:dyDescent="0.3">
      <c r="B46" s="97">
        <v>2019</v>
      </c>
      <c r="C46" t="s">
        <v>584</v>
      </c>
    </row>
    <row r="47" spans="2:3" ht="15.75" thickBot="1" x14ac:dyDescent="0.3">
      <c r="B47" s="98">
        <v>2019</v>
      </c>
      <c r="C47" t="s">
        <v>585</v>
      </c>
    </row>
  </sheetData>
  <sheetProtection formatCells="0"/>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975B36320AE02D479964FFEE860A0A82" ma:contentTypeVersion="13" ma:contentTypeDescription="Create a new document." ma:contentTypeScope="" ma:versionID="6887de2de3a02e5151ffdfe26406ea81">
  <xsd:schema xmlns:xsd="http://www.w3.org/2001/XMLSchema" xmlns:xs="http://www.w3.org/2001/XMLSchema" xmlns:p="http://schemas.microsoft.com/office/2006/metadata/properties" xmlns:ns2="598523ef-d831-4e49-8d45-a8347b0ba4fb" xmlns:ns3="2b7fd87c-71b6-4b3b-9424-fd872bc5b272" targetNamespace="http://schemas.microsoft.com/office/2006/metadata/properties" ma:root="true" ma:fieldsID="bae72dc94ffa0f9d92adbc5aea513861" ns2:_="" ns3:_="">
    <xsd:import namespace="598523ef-d831-4e49-8d45-a8347b0ba4fb"/>
    <xsd:import namespace="2b7fd87c-71b6-4b3b-9424-fd872bc5b27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Locatio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523ef-d831-4e49-8d45-a8347b0ba4f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61179c7a-a7b6-4542-a77a-f72331e31ea9"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Location" ma:index="16" nillable="true" ma:displayName="Location" ma:indexed="true"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b7fd87c-71b6-4b3b-9424-fd872bc5b27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4eb1e8d6-dd50-4854-b331-da4186324fb7}" ma:internalName="TaxCatchAll" ma:showField="CatchAllData" ma:web="2b7fd87c-71b6-4b3b-9424-fd872bc5b27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b7fd87c-71b6-4b3b-9424-fd872bc5b272" xsi:nil="true"/>
    <lcf76f155ced4ddcb4097134ff3c332f xmlns="598523ef-d831-4e49-8d45-a8347b0ba4f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6098AAD-4E9C-42DF-87FC-B0EAAE8980C7}">
  <ds:schemaRefs>
    <ds:schemaRef ds:uri="http://schemas.microsoft.com/sharepoint/v3/contenttype/forms"/>
  </ds:schemaRefs>
</ds:datastoreItem>
</file>

<file path=customXml/itemProps2.xml><?xml version="1.0" encoding="utf-8"?>
<ds:datastoreItem xmlns:ds="http://schemas.openxmlformats.org/officeDocument/2006/customXml" ds:itemID="{F7809716-2401-4440-90D0-C23A990E77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8523ef-d831-4e49-8d45-a8347b0ba4fb"/>
    <ds:schemaRef ds:uri="2b7fd87c-71b6-4b3b-9424-fd872bc5b27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ADA41B2-62C6-4D02-94B9-7BD3A0A710DF}">
  <ds:schemaRefs>
    <ds:schemaRef ds:uri="http://schemas.microsoft.com/office/2006/metadata/properties"/>
    <ds:schemaRef ds:uri="http://schemas.microsoft.com/office/infopath/2007/PartnerControls"/>
    <ds:schemaRef ds:uri="2b7fd87c-71b6-4b3b-9424-fd872bc5b272"/>
    <ds:schemaRef ds:uri="598523ef-d831-4e49-8d45-a8347b0ba4f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373</vt:i4>
      </vt:variant>
    </vt:vector>
  </HeadingPairs>
  <TitlesOfParts>
    <vt:vector size="381" baseType="lpstr">
      <vt:lpstr>Instructions</vt:lpstr>
      <vt:lpstr>CONTENTS</vt:lpstr>
      <vt:lpstr>Business &amp; other details</vt:lpstr>
      <vt:lpstr>3.1 Revenue</vt:lpstr>
      <vt:lpstr>3.2 Operating expenditure</vt:lpstr>
      <vt:lpstr>3.2.3 Provisions</vt:lpstr>
      <vt:lpstr>3.3 Assets (RAB)</vt:lpstr>
      <vt:lpstr>NSP Amendments</vt:lpstr>
      <vt:lpstr>ARR</vt:lpstr>
      <vt:lpstr>ARR_Fmt2</vt:lpstr>
      <vt:lpstr>CA</vt:lpstr>
      <vt:lpstr>CA_Fmt2</vt:lpstr>
      <vt:lpstr>Calendar</vt:lpstr>
      <vt:lpstr>CESS</vt:lpstr>
      <vt:lpstr>CESS_Fmt2</vt:lpstr>
      <vt:lpstr>CPI</vt:lpstr>
      <vt:lpstr>CPI_Fmt2</vt:lpstr>
      <vt:lpstr>CRCP_final_year</vt:lpstr>
      <vt:lpstr>CRCP_start_year</vt:lpstr>
      <vt:lpstr>CRCP_y1</vt:lpstr>
      <vt:lpstr>CRCP_y10</vt:lpstr>
      <vt:lpstr>CRCP_y11</vt:lpstr>
      <vt:lpstr>CRCP_y12</vt:lpstr>
      <vt:lpstr>CRCP_y13</vt:lpstr>
      <vt:lpstr>CRCP_y14</vt:lpstr>
      <vt:lpstr>CRCP_y15</vt:lpstr>
      <vt:lpstr>CRCP_y16</vt:lpstr>
      <vt:lpstr>CRCP_y2</vt:lpstr>
      <vt:lpstr>CRCP_y3</vt:lpstr>
      <vt:lpstr>CRCP_y4</vt:lpstr>
      <vt:lpstr>CRCP_y5</vt:lpstr>
      <vt:lpstr>CRCP_y6</vt:lpstr>
      <vt:lpstr>CRCP_y7</vt:lpstr>
      <vt:lpstr>CRCP_y8</vt:lpstr>
      <vt:lpstr>CRCP_y9</vt:lpstr>
      <vt:lpstr>CRY</vt:lpstr>
      <vt:lpstr>dms_020303_01_UOM</vt:lpstr>
      <vt:lpstr>dms_020501_01_UOM</vt:lpstr>
      <vt:lpstr>dms_020501_02_UOM</vt:lpstr>
      <vt:lpstr>dms_020501_03_UOM</vt:lpstr>
      <vt:lpstr>dms_020501_04_UOM</vt:lpstr>
      <vt:lpstr>dms_020603_01_UOM</vt:lpstr>
      <vt:lpstr>dms_020701_01_Rows</vt:lpstr>
      <vt:lpstr>dms_020701_01_UOM</vt:lpstr>
      <vt:lpstr>dms_020701_02_UOM</vt:lpstr>
      <vt:lpstr>dms_030101_01_Rows</vt:lpstr>
      <vt:lpstr>dms_030101_01_Values</vt:lpstr>
      <vt:lpstr>dms_030102_01_Rows</vt:lpstr>
      <vt:lpstr>dms_030102_01_Values</vt:lpstr>
      <vt:lpstr>dms_030103_01_Rows</vt:lpstr>
      <vt:lpstr>dms_030103_01_Values</vt:lpstr>
      <vt:lpstr>dms_030201_01_Rows</vt:lpstr>
      <vt:lpstr>dms_030201_01_Values</vt:lpstr>
      <vt:lpstr>dms_030201_02a_Rows</vt:lpstr>
      <vt:lpstr>dms_030201_02a_Values</vt:lpstr>
      <vt:lpstr>dms_030201_02b_Rows</vt:lpstr>
      <vt:lpstr>dms_030201_02b_Values</vt:lpstr>
      <vt:lpstr>dms_030201_02c_Rows</vt:lpstr>
      <vt:lpstr>dms_030201_02c_Values</vt:lpstr>
      <vt:lpstr>dms_030301_01_Rows</vt:lpstr>
      <vt:lpstr>dms_030301_01_Values</vt:lpstr>
      <vt:lpstr>dms_030302_01_Values</vt:lpstr>
      <vt:lpstr>dms_030302_02_Values</vt:lpstr>
      <vt:lpstr>dms_030302_03_Values</vt:lpstr>
      <vt:lpstr>dms_030302_04_Values</vt:lpstr>
      <vt:lpstr>dms_030302_05_Values</vt:lpstr>
      <vt:lpstr>dms_030302_06_Values</vt:lpstr>
      <vt:lpstr>dms_030302_Rows</vt:lpstr>
      <vt:lpstr>dms_030303_01_Values</vt:lpstr>
      <vt:lpstr>dms_030303_Rows</vt:lpstr>
      <vt:lpstr>dms_0306_Year</vt:lpstr>
      <vt:lpstr>dms_030601_01_UOM</vt:lpstr>
      <vt:lpstr>dms_030601_02_UOM</vt:lpstr>
      <vt:lpstr>dms_030605_UOM</vt:lpstr>
      <vt:lpstr>dms_03060703_UOM</vt:lpstr>
      <vt:lpstr>dms_030701_01_UOM</vt:lpstr>
      <vt:lpstr>dms_030702_01_UOM</vt:lpstr>
      <vt:lpstr>dms_030703_01_UOM</vt:lpstr>
      <vt:lpstr>dms_040102_01_UOM</vt:lpstr>
      <vt:lpstr>dms_040102_04_UOM</vt:lpstr>
      <vt:lpstr>dms_0502_Inst_Year</vt:lpstr>
      <vt:lpstr>dms_060101_Rows</vt:lpstr>
      <vt:lpstr>dms_060101_StartDateTxt</vt:lpstr>
      <vt:lpstr>dms_060101_StartDateVal</vt:lpstr>
      <vt:lpstr>dms_060102_Rows</vt:lpstr>
      <vt:lpstr>dms_0603_FeederList</vt:lpstr>
      <vt:lpstr>dms_060301_Avg_Duration_Sustained_Int_Row</vt:lpstr>
      <vt:lpstr>dms_060301_checkvalue</vt:lpstr>
      <vt:lpstr>dms_060301_CustNo_Affected_Row</vt:lpstr>
      <vt:lpstr>dms_060301_Effect_unplanned_SAIDI_Row</vt:lpstr>
      <vt:lpstr>dms_060301_Effect_unplanned_SAIFI_Row</vt:lpstr>
      <vt:lpstr>dms_060301_LastRow</vt:lpstr>
      <vt:lpstr>dms_060301_MaxRows</vt:lpstr>
      <vt:lpstr>dms_060701_ARR_MaxRows</vt:lpstr>
      <vt:lpstr>dms_060701_Feeder_Header_Lvl4</vt:lpstr>
      <vt:lpstr>dms_060701_MaxCols</vt:lpstr>
      <vt:lpstr>dms_060701_MaxRows</vt:lpstr>
      <vt:lpstr>dms_060701_OffsetRows</vt:lpstr>
      <vt:lpstr>dms_060701_Reset_MaxRows</vt:lpstr>
      <vt:lpstr>dms_060701_Rows</vt:lpstr>
      <vt:lpstr>dms_060701_StartDateTxt</vt:lpstr>
      <vt:lpstr>dms_060701_StartDateVal</vt:lpstr>
      <vt:lpstr>dms_0608_LastRow</vt:lpstr>
      <vt:lpstr>dms_0608_OffsetRows</vt:lpstr>
      <vt:lpstr>dms_060801_01_Rows</vt:lpstr>
      <vt:lpstr>dms_060801_02_Rows</vt:lpstr>
      <vt:lpstr>dms_060801_03_Rows</vt:lpstr>
      <vt:lpstr>dms_060801_04_Rows</vt:lpstr>
      <vt:lpstr>dms_060801_MaxRows</vt:lpstr>
      <vt:lpstr>dms_070904_01_Rows</vt:lpstr>
      <vt:lpstr>dms_070904_Start_Year</vt:lpstr>
      <vt:lpstr>dms_663</vt:lpstr>
      <vt:lpstr>dms_663_List</vt:lpstr>
      <vt:lpstr>dms_ABN</vt:lpstr>
      <vt:lpstr>dms_ABN_List</vt:lpstr>
      <vt:lpstr>dms_Addr1</vt:lpstr>
      <vt:lpstr>dms_Addr1_List</vt:lpstr>
      <vt:lpstr>dms_Addr2</vt:lpstr>
      <vt:lpstr>dms_Addr2_List</vt:lpstr>
      <vt:lpstr>dms_Amendment_Text</vt:lpstr>
      <vt:lpstr>dms_AmendmentReason</vt:lpstr>
      <vt:lpstr>dms_ARR</vt:lpstr>
      <vt:lpstr>dms_Beg</vt:lpstr>
      <vt:lpstr>dms_CA</vt:lpstr>
      <vt:lpstr>dms_Cal_Year_B4_CRY</vt:lpstr>
      <vt:lpstr>dms_CBD_flag</vt:lpstr>
      <vt:lpstr>dms_CBD_flag_NSP</vt:lpstr>
      <vt:lpstr>dms_CF_3.6.1</vt:lpstr>
      <vt:lpstr>dms_CF_3.6.5</vt:lpstr>
      <vt:lpstr>dms_CF_3.6.6.1</vt:lpstr>
      <vt:lpstr>dms_CF_3.6.6.2</vt:lpstr>
      <vt:lpstr>dms_CF_3.6.6.3</vt:lpstr>
      <vt:lpstr>dms_CF_3.6.7.1</vt:lpstr>
      <vt:lpstr>dms_CF_3.6.7.2</vt:lpstr>
      <vt:lpstr>dms_CF_3.6.7.3</vt:lpstr>
      <vt:lpstr>dms_CF_3.6.7.4</vt:lpstr>
      <vt:lpstr>dms_CF_3.6.8</vt:lpstr>
      <vt:lpstr>dms_CF_4.1</vt:lpstr>
      <vt:lpstr>dms_CF_4.4.1</vt:lpstr>
      <vt:lpstr>dms_CF_6.8</vt:lpstr>
      <vt:lpstr>dms_CF_7.12</vt:lpstr>
      <vt:lpstr>dms_CF_8.1_A</vt:lpstr>
      <vt:lpstr>dms_CF_8.1_B</vt:lpstr>
      <vt:lpstr>dms_CF_8.1_Neg</vt:lpstr>
      <vt:lpstr>dms_CF_F10</vt:lpstr>
      <vt:lpstr>dms_CF_TradingName</vt:lpstr>
      <vt:lpstr>dms_Classification</vt:lpstr>
      <vt:lpstr>dms_Confid_status_List</vt:lpstr>
      <vt:lpstr>dms_ContactEmail</vt:lpstr>
      <vt:lpstr>dms_ContactEmail2</vt:lpstr>
      <vt:lpstr>dms_ContactName1</vt:lpstr>
      <vt:lpstr>dms_ContactName2</vt:lpstr>
      <vt:lpstr>dms_ContactPh1</vt:lpstr>
      <vt:lpstr>dms_ContactPh2</vt:lpstr>
      <vt:lpstr>dms_CRCP_FinalYear_Result</vt:lpstr>
      <vt:lpstr>dms_CRCP_start_row</vt:lpstr>
      <vt:lpstr>dms_CRCPlength_List</vt:lpstr>
      <vt:lpstr>dms_CRCPlength_Num</vt:lpstr>
      <vt:lpstr>dms_CRY_RYE</vt:lpstr>
      <vt:lpstr>dms_CRY_start_row</vt:lpstr>
      <vt:lpstr>dms_CRY_start_year</vt:lpstr>
      <vt:lpstr>dms_DataQuality</vt:lpstr>
      <vt:lpstr>dms_DataQuality_List</vt:lpstr>
      <vt:lpstr>dms_Defined_Names_Used</vt:lpstr>
      <vt:lpstr>dms_DISCARD</vt:lpstr>
      <vt:lpstr>dms_DNSP_020301_ProjectTrigger</vt:lpstr>
      <vt:lpstr>dms_DNSP_020301_ProjectType</vt:lpstr>
      <vt:lpstr>dms_DNSP_020301_SubstationType</vt:lpstr>
      <vt:lpstr>dms_DNSP_020302_ProjectTrigger</vt:lpstr>
      <vt:lpstr>dms_DNSP_020302_ProjectType</vt:lpstr>
      <vt:lpstr>dms_dollar_nom_UOM</vt:lpstr>
      <vt:lpstr>dms_DollarReal</vt:lpstr>
      <vt:lpstr>dms_DollarReal_Prev</vt:lpstr>
      <vt:lpstr>dms_DollarReal_year</vt:lpstr>
      <vt:lpstr>dms_DQ_1</vt:lpstr>
      <vt:lpstr>dms_DQ_2</vt:lpstr>
      <vt:lpstr>dms_E020202_UOM</vt:lpstr>
      <vt:lpstr>dms_E050201_UOM</vt:lpstr>
      <vt:lpstr>dms_E050202_UOM</vt:lpstr>
      <vt:lpstr>dms_EB</vt:lpstr>
      <vt:lpstr>dms_EB_RAB_PIT</vt:lpstr>
      <vt:lpstr>dms_End</vt:lpstr>
      <vt:lpstr>dms_FeederName_1</vt:lpstr>
      <vt:lpstr>dms_FeederName_2</vt:lpstr>
      <vt:lpstr>dms_FeederName_3</vt:lpstr>
      <vt:lpstr>dms_FeederName_4</vt:lpstr>
      <vt:lpstr>dms_FeederName_5</vt:lpstr>
      <vt:lpstr>dms_FeederType_5_flag</vt:lpstr>
      <vt:lpstr>dms_FifthFeeder_flag_NSP</vt:lpstr>
      <vt:lpstr>dms_FormControl</vt:lpstr>
      <vt:lpstr>dms_FormControl_Choices</vt:lpstr>
      <vt:lpstr>dms_FormControl_List</vt:lpstr>
      <vt:lpstr>dms_FRCP_start_row</vt:lpstr>
      <vt:lpstr>dms_FRCP_y1</vt:lpstr>
      <vt:lpstr>dms_FRCPlength_List</vt:lpstr>
      <vt:lpstr>dms_FRCPlength_Num</vt:lpstr>
      <vt:lpstr>dms_Header_Span</vt:lpstr>
      <vt:lpstr>dms_Jurisdiction</vt:lpstr>
      <vt:lpstr>dms_JurisdictionList</vt:lpstr>
      <vt:lpstr>dms_LeapYear_Result</vt:lpstr>
      <vt:lpstr>dms_LongRural_flag</vt:lpstr>
      <vt:lpstr>dms_LongRural_flag_NSP</vt:lpstr>
      <vt:lpstr>dms_Mid</vt:lpstr>
      <vt:lpstr>dms_Model</vt:lpstr>
      <vt:lpstr>dms_Model_List</vt:lpstr>
      <vt:lpstr>dms_Model_Name_Format1</vt:lpstr>
      <vt:lpstr>dms_Model_Span</vt:lpstr>
      <vt:lpstr>dms_Model_Span_List</vt:lpstr>
      <vt:lpstr>dms_Multi_RYE_flag</vt:lpstr>
      <vt:lpstr>dms_MultiYear_ABC_RIN</vt:lpstr>
      <vt:lpstr>dms_MultiYear_FinalYear_Result</vt:lpstr>
      <vt:lpstr>dms_MultiYear_Flag</vt:lpstr>
      <vt:lpstr>dms_MultiYear_ResponseFlag</vt:lpstr>
      <vt:lpstr>dms_N0205_AssetType</vt:lpstr>
      <vt:lpstr>dms_PAddr1</vt:lpstr>
      <vt:lpstr>dms_PAddr1_List</vt:lpstr>
      <vt:lpstr>dms_PAddr2</vt:lpstr>
      <vt:lpstr>dms_PAddr2_List</vt:lpstr>
      <vt:lpstr>dms_Partial</vt:lpstr>
      <vt:lpstr>dms_PostCode</vt:lpstr>
      <vt:lpstr>dms_PostCode_List</vt:lpstr>
      <vt:lpstr>dms_PPostCode</vt:lpstr>
      <vt:lpstr>dms_PPostCode_List</vt:lpstr>
      <vt:lpstr>dms_PRCP_start_row</vt:lpstr>
      <vt:lpstr>dms_PRCPlength_List</vt:lpstr>
      <vt:lpstr>dms_PRCPlength_Num</vt:lpstr>
      <vt:lpstr>dms_Previous_DollarReal_year</vt:lpstr>
      <vt:lpstr>dms_PState</vt:lpstr>
      <vt:lpstr>dms_PState_List</vt:lpstr>
      <vt:lpstr>dms_PSuburb</vt:lpstr>
      <vt:lpstr>dms_PSuburb_List</vt:lpstr>
      <vt:lpstr>dms_PTRM_RAB_PIT</vt:lpstr>
      <vt:lpstr>dms_PTRM_TAB_PIT</vt:lpstr>
      <vt:lpstr>dms_Public_Lighting</vt:lpstr>
      <vt:lpstr>dms_Public_Lighting_List</vt:lpstr>
      <vt:lpstr>dms_Reason_Interruption</vt:lpstr>
      <vt:lpstr>dms_Reset_final_year</vt:lpstr>
      <vt:lpstr>dms_Reset_RYE</vt:lpstr>
      <vt:lpstr>dms_Reset_Span</vt:lpstr>
      <vt:lpstr>dms_RPT</vt:lpstr>
      <vt:lpstr>dms_RPT_List</vt:lpstr>
      <vt:lpstr>dms_RPTMonth</vt:lpstr>
      <vt:lpstr>dms_RPTMonth_List</vt:lpstr>
      <vt:lpstr>dms_RYE</vt:lpstr>
      <vt:lpstr>dms_RYE_01</vt:lpstr>
      <vt:lpstr>dms_RYE_02</vt:lpstr>
      <vt:lpstr>dms_RYE_03</vt:lpstr>
      <vt:lpstr>dms_RYE_04</vt:lpstr>
      <vt:lpstr>dms_RYE_05</vt:lpstr>
      <vt:lpstr>dms_RYE_06</vt:lpstr>
      <vt:lpstr>dms_RYE_07</vt:lpstr>
      <vt:lpstr>dms_RYE_08</vt:lpstr>
      <vt:lpstr>dms_RYE_09</vt:lpstr>
      <vt:lpstr>dms_RYE_10</vt:lpstr>
      <vt:lpstr>dms_RYE_11</vt:lpstr>
      <vt:lpstr>dms_RYE_12</vt:lpstr>
      <vt:lpstr>dms_RYE_13</vt:lpstr>
      <vt:lpstr>dms_RYE_14</vt:lpstr>
      <vt:lpstr>dms_RYE_15</vt:lpstr>
      <vt:lpstr>dms_RYE_16</vt:lpstr>
      <vt:lpstr>dms_RYE_17</vt:lpstr>
      <vt:lpstr>dms_RYE_result</vt:lpstr>
      <vt:lpstr>dms_RYE_start_row</vt:lpstr>
      <vt:lpstr>dms_S140101_UOM</vt:lpstr>
      <vt:lpstr>dms_S140201_UOM</vt:lpstr>
      <vt:lpstr>dms_Sector</vt:lpstr>
      <vt:lpstr>dms_Sector_List</vt:lpstr>
      <vt:lpstr>dms_Segment</vt:lpstr>
      <vt:lpstr>dms_Segment_List</vt:lpstr>
      <vt:lpstr>dms_Selected_Quality</vt:lpstr>
      <vt:lpstr>dms_Selected_Source</vt:lpstr>
      <vt:lpstr>dms_Selected_Status</vt:lpstr>
      <vt:lpstr>dms_ShortRural_flag</vt:lpstr>
      <vt:lpstr>dms_ShortRural_flag_NSP</vt:lpstr>
      <vt:lpstr>dms_SingleYear_FinalYear_Result</vt:lpstr>
      <vt:lpstr>dms_SingleYear_Model</vt:lpstr>
      <vt:lpstr>dms_SingleYearModel</vt:lpstr>
      <vt:lpstr>dms_Source</vt:lpstr>
      <vt:lpstr>dms_SourceList</vt:lpstr>
      <vt:lpstr>dms_Specified_FinalYear</vt:lpstr>
      <vt:lpstr>dms_Specified_RYE</vt:lpstr>
      <vt:lpstr>dms_SpecifiedYear_final_year</vt:lpstr>
      <vt:lpstr>dms_SpecifiedYear_Span</vt:lpstr>
      <vt:lpstr>dms_start_year</vt:lpstr>
      <vt:lpstr>dms_State</vt:lpstr>
      <vt:lpstr>dms_State_List</vt:lpstr>
      <vt:lpstr>dms_STPIS_Exclusion_List</vt:lpstr>
      <vt:lpstr>dms_SubmissionDate</vt:lpstr>
      <vt:lpstr>dms_Suburb</vt:lpstr>
      <vt:lpstr>dms_Suburb_List</vt:lpstr>
      <vt:lpstr>dms_TemplateNumber</vt:lpstr>
      <vt:lpstr>dms_TNSP_0203_ProjectTrigger</vt:lpstr>
      <vt:lpstr>dms_TNSP_0203_SubstationType</vt:lpstr>
      <vt:lpstr>dms_TNSP_020301_ProjectTrigger</vt:lpstr>
      <vt:lpstr>dms_TNSP_020301_ProjectType</vt:lpstr>
      <vt:lpstr>dms_TNSP_020302_ProjectType</vt:lpstr>
      <vt:lpstr>dms_Today</vt:lpstr>
      <vt:lpstr>dms_TradingName</vt:lpstr>
      <vt:lpstr>dms_TradingName_List</vt:lpstr>
      <vt:lpstr>dms_TradingNameFull</vt:lpstr>
      <vt:lpstr>dms_TradingNameFull_List</vt:lpstr>
      <vt:lpstr>dms_Typed_Submission_Date</vt:lpstr>
      <vt:lpstr>dms_Urban_flag</vt:lpstr>
      <vt:lpstr>dms_Urban_flag_NSP</vt:lpstr>
      <vt:lpstr>dms_Worksheet_List</vt:lpstr>
      <vt:lpstr>DMS_Xfactor</vt:lpstr>
      <vt:lpstr>dms_y1</vt:lpstr>
      <vt:lpstr>dms_y10</vt:lpstr>
      <vt:lpstr>dms_y11</vt:lpstr>
      <vt:lpstr>dms_y12</vt:lpstr>
      <vt:lpstr>dms_y13</vt:lpstr>
      <vt:lpstr>dms_y14</vt:lpstr>
      <vt:lpstr>dms_y15</vt:lpstr>
      <vt:lpstr>dms_y16</vt:lpstr>
      <vt:lpstr>dms_y17</vt:lpstr>
      <vt:lpstr>dms_y18</vt:lpstr>
      <vt:lpstr>dms_y19</vt:lpstr>
      <vt:lpstr>dms_y2</vt:lpstr>
      <vt:lpstr>dms_y20</vt:lpstr>
      <vt:lpstr>dms_y21</vt:lpstr>
      <vt:lpstr>dms_y3</vt:lpstr>
      <vt:lpstr>dms_y4</vt:lpstr>
      <vt:lpstr>dms_y5</vt:lpstr>
      <vt:lpstr>dms_y6</vt:lpstr>
      <vt:lpstr>dms_y7</vt:lpstr>
      <vt:lpstr>dms_y8</vt:lpstr>
      <vt:lpstr>dms_y9</vt:lpstr>
      <vt:lpstr>EB</vt:lpstr>
      <vt:lpstr>EB_Fmt2</vt:lpstr>
      <vt:lpstr>Financial</vt:lpstr>
      <vt:lpstr>FRCP_final_year</vt:lpstr>
      <vt:lpstr>FRCP_start_year</vt:lpstr>
      <vt:lpstr>FRCP_y1</vt:lpstr>
      <vt:lpstr>FRCP_y10</vt:lpstr>
      <vt:lpstr>FRCP_y11</vt:lpstr>
      <vt:lpstr>FRCP_y12</vt:lpstr>
      <vt:lpstr>FRCP_y13</vt:lpstr>
      <vt:lpstr>FRCP_y14</vt:lpstr>
      <vt:lpstr>FRCP_y15</vt:lpstr>
      <vt:lpstr>FRCP_y16</vt:lpstr>
      <vt:lpstr>FRCP_y2</vt:lpstr>
      <vt:lpstr>FRCP_y3</vt:lpstr>
      <vt:lpstr>FRCP_y4</vt:lpstr>
      <vt:lpstr>FRCP_y5</vt:lpstr>
      <vt:lpstr>FRCP_y6</vt:lpstr>
      <vt:lpstr>FRCP_y7</vt:lpstr>
      <vt:lpstr>FRCP_y8</vt:lpstr>
      <vt:lpstr>FRCP_y9</vt:lpstr>
      <vt:lpstr>FRY</vt:lpstr>
      <vt:lpstr>JurisdictionList</vt:lpstr>
      <vt:lpstr>My_named_range</vt:lpstr>
      <vt:lpstr>PRCP_final_year</vt:lpstr>
      <vt:lpstr>PRCP_start_year</vt:lpstr>
      <vt:lpstr>PRCP_y1</vt:lpstr>
      <vt:lpstr>PRCP_y10</vt:lpstr>
      <vt:lpstr>PRCP_y11</vt:lpstr>
      <vt:lpstr>PRCP_y12</vt:lpstr>
      <vt:lpstr>PRCP_y13</vt:lpstr>
      <vt:lpstr>PRCP_y14</vt:lpstr>
      <vt:lpstr>PRCP_y15</vt:lpstr>
      <vt:lpstr>PRCP_y16</vt:lpstr>
      <vt:lpstr>PRCP_y2</vt:lpstr>
      <vt:lpstr>PRCP_y3</vt:lpstr>
      <vt:lpstr>PRCP_y4</vt:lpstr>
      <vt:lpstr>PRCP_y5</vt:lpstr>
      <vt:lpstr>PRCP_y6</vt:lpstr>
      <vt:lpstr>PRCP_y7</vt:lpstr>
      <vt:lpstr>PRCP_y8</vt:lpstr>
      <vt:lpstr>PRCP_y9</vt:lpstr>
      <vt:lpstr>Pricing</vt:lpstr>
      <vt:lpstr>Pricing_Fmt2</vt:lpstr>
      <vt:lpstr>PTRM</vt:lpstr>
      <vt:lpstr>PTRM_Fmt2</vt:lpstr>
      <vt:lpstr>Reset</vt:lpstr>
      <vt:lpstr>Reset_Fmt2</vt:lpstr>
      <vt:lpstr>RFM</vt:lpstr>
      <vt:lpstr>RFM_Fmt2</vt:lpstr>
      <vt:lpstr>Sector</vt:lpstr>
      <vt:lpstr>Segment</vt:lpstr>
      <vt:lpstr>WACC</vt:lpstr>
      <vt:lpstr>WACC_Fmt2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FINAL RIN</dc:subject>
  <dc:creator>Hogan, Susan</dc:creator>
  <cp:keywords>TNSP; 2025-29; Tas; EB; recast</cp:keywords>
  <dc:description>7. EB recast</dc:description>
  <cp:lastModifiedBy>Simon Hendry</cp:lastModifiedBy>
  <cp:revision/>
  <dcterms:created xsi:type="dcterms:W3CDTF">2021-11-22T20:43:44Z</dcterms:created>
  <dcterms:modified xsi:type="dcterms:W3CDTF">2026-01-29T23:49:11Z</dcterms:modified>
  <cp:category>TNSP;2025-29;Tas;EB;recast</cp:category>
  <cp:contentStatus>FINAL RIN</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9d5a995-dfdf-4407-9a97-edbbc68c9f53_Enabled">
    <vt:lpwstr>true</vt:lpwstr>
  </property>
  <property fmtid="{D5CDD505-2E9C-101B-9397-08002B2CF9AE}" pid="3" name="MSIP_Label_d9d5a995-dfdf-4407-9a97-edbbc68c9f53_SetDate">
    <vt:lpwstr>2025-01-21T02:36:34Z</vt:lpwstr>
  </property>
  <property fmtid="{D5CDD505-2E9C-101B-9397-08002B2CF9AE}" pid="4" name="MSIP_Label_d9d5a995-dfdf-4407-9a97-edbbc68c9f53_Method">
    <vt:lpwstr>Privileged</vt:lpwstr>
  </property>
  <property fmtid="{D5CDD505-2E9C-101B-9397-08002B2CF9AE}" pid="5" name="MSIP_Label_d9d5a995-dfdf-4407-9a97-edbbc68c9f53_Name">
    <vt:lpwstr>OFFICIAL</vt:lpwstr>
  </property>
  <property fmtid="{D5CDD505-2E9C-101B-9397-08002B2CF9AE}" pid="6" name="MSIP_Label_d9d5a995-dfdf-4407-9a97-edbbc68c9f53_SiteId">
    <vt:lpwstr>b33e9e1a-e443-4edd-9789-24bed26d38d6</vt:lpwstr>
  </property>
  <property fmtid="{D5CDD505-2E9C-101B-9397-08002B2CF9AE}" pid="7" name="MSIP_Label_d9d5a995-dfdf-4407-9a97-edbbc68c9f53_ActionId">
    <vt:lpwstr>07aed956-670b-4b59-8d1f-5bede3fc1993</vt:lpwstr>
  </property>
  <property fmtid="{D5CDD505-2E9C-101B-9397-08002B2CF9AE}" pid="8" name="MSIP_Label_d9d5a995-dfdf-4407-9a97-edbbc68c9f53_ContentBits">
    <vt:lpwstr>0</vt:lpwstr>
  </property>
  <property fmtid="{D5CDD505-2E9C-101B-9397-08002B2CF9AE}" pid="9" name="ContentTypeId">
    <vt:lpwstr>0x010100975B36320AE02D479964FFEE860A0A82</vt:lpwstr>
  </property>
  <property fmtid="{D5CDD505-2E9C-101B-9397-08002B2CF9AE}" pid="10" name="MediaServiceImageTags">
    <vt:lpwstr/>
  </property>
</Properties>
</file>