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drawings/drawing1.xml" ContentType="application/vnd.openxmlformats-officedocument.drawing+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comments15.xml" ContentType="application/vnd.openxmlformats-officedocument.spreadsheetml.comments+xml"/>
  <Override PartName="/xl/threadedComments/threadedComment15.xml" ContentType="application/vnd.ms-excel.threadedcomments+xml"/>
  <Override PartName="/xl/comments16.xml" ContentType="application/vnd.openxmlformats-officedocument.spreadsheetml.comments+xml"/>
  <Override PartName="/xl/threadedComments/threadedComment16.xml" ContentType="application/vnd.ms-excel.threadedcomments+xml"/>
  <Override PartName="/xl/comments17.xml" ContentType="application/vnd.openxmlformats-officedocument.spreadsheetml.comments+xml"/>
  <Override PartName="/xl/threadedComments/threadedComment17.xml" ContentType="application/vnd.ms-excel.threadedcomments+xml"/>
  <Override PartName="/xl/comments18.xml" ContentType="application/vnd.openxmlformats-officedocument.spreadsheetml.comments+xml"/>
  <Override PartName="/xl/threadedComments/threadedComment18.xml" ContentType="application/vnd.ms-excel.threadedcomments+xml"/>
  <Override PartName="/xl/comments19.xml" ContentType="application/vnd.openxmlformats-officedocument.spreadsheetml.comments+xml"/>
  <Override PartName="/xl/threadedComments/threadedComment19.xml" ContentType="application/vnd.ms-excel.threadedcomments+xml"/>
  <Override PartName="/xl/comments2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1" documentId="8_{A959FDED-04E7-4B8A-B22C-C40DDDC1ADC3}" xr6:coauthVersionLast="47" xr6:coauthVersionMax="47" xr10:uidLastSave="{D4435526-5989-475E-893D-9A9A8FCBB53F}"/>
  <bookViews>
    <workbookView xWindow="57480" yWindow="3465" windowWidth="29040" windowHeight="15720" xr2:uid="{04B5CCA1-7BDA-472A-8684-71881ED9E5EE}"/>
  </bookViews>
  <sheets>
    <sheet name="CONTENTS" sheetId="3" r:id="rId1"/>
    <sheet name="Concepts" sheetId="50" r:id="rId2"/>
    <sheet name="Business &amp; other details" sheetId="4" r:id="rId3"/>
    <sheet name="Assurance requirements by table" sheetId="47" r:id="rId4"/>
    <sheet name="2.1 Expenditure summary" sheetId="5" r:id="rId5"/>
    <sheet name="2.2 Repex" sheetId="6" r:id="rId6"/>
    <sheet name="2.3 Augex"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2.12 Input table" sheetId="15" r:id="rId14"/>
    <sheet name="3.1 Revenue" sheetId="16" r:id="rId15"/>
    <sheet name="3.2B Provisions" sheetId="18" r:id="rId16"/>
    <sheet name="3.3 Assets" sheetId="19" r:id="rId17"/>
    <sheet name="3.4 Operational data" sheetId="20" r:id="rId18"/>
    <sheet name="3.5 Physical assets" sheetId="21" r:id="rId19"/>
    <sheet name="3.6 Quality of services" sheetId="22" r:id="rId20"/>
    <sheet name="3.7 Operating environment" sheetId="23" r:id="rId21"/>
    <sheet name="5.2 Asset Age Profile" sheetId="24" r:id="rId22"/>
    <sheet name="5.3 MD - Network level" sheetId="25" r:id="rId23"/>
    <sheet name="5.4 MD &amp; utilisation-spatial" sheetId="26" r:id="rId24"/>
    <sheet name="ALTERNATE 5.4 MD &amp; utilisation" sheetId="48" r:id="rId25"/>
    <sheet name="7.5 Large projects" sheetId="34" r:id="rId26"/>
    <sheet name="7.6 Price Reduction" sheetId="44" r:id="rId27"/>
    <sheet name="7.7 Related Party Transactions" sheetId="43" r:id="rId28"/>
    <sheet name="7.9 MIC" sheetId="38" r:id="rId29"/>
    <sheet name="8.5 Operating Expenditure" sheetId="33" r:id="rId30"/>
    <sheet name="8.6 Ind Asset Base Roll Fwd" sheetId="45" r:id="rId31"/>
    <sheet name="8.7 Profitability Tax Data" sheetId="42" r:id="rId32"/>
    <sheet name="8.8 Revenue Requirements" sheetId="52" r:id="rId33"/>
    <sheet name="9.1 Income Statement (ASA)" sheetId="36" r:id="rId34"/>
    <sheet name="9.2 Income Statement (RA)" sheetId="41" r:id="rId35"/>
    <sheet name="NSP additional information" sheetId="27" r:id="rId36"/>
    <sheet name="LOS - x &amp; y values" sheetId="46" state="hidden" r:id="rId37"/>
    <sheet name="AER CF" sheetId="28" state="hidden" r:id="rId38"/>
    <sheet name="AER NRs" sheetId="29" state="hidden" r:id="rId39"/>
    <sheet name="AER lookups" sheetId="30" state="hidden" r:id="rId40"/>
    <sheet name="AER ETL" sheetId="31" state="hidden" r:id="rId41"/>
  </sheets>
  <definedNames>
    <definedName name="_xlnm._FilterDatabase" localSheetId="15" hidden="1">'3.2B Provisions'!$C$3:$C$221</definedName>
    <definedName name="_xlnm._FilterDatabase" localSheetId="23" hidden="1">'5.4 MD &amp; utilisation-spatial'!$D$3:$D$35</definedName>
    <definedName name="_xlnm._FilterDatabase" localSheetId="24" hidden="1">'ALTERNATE 5.4 MD &amp; utilisation'!$F$3:$F$261</definedName>
    <definedName name="abba" localSheetId="32" hidden="1">{"Ownership",#N/A,FALSE,"Ownership";"Contents",#N/A,FALSE,"Contents"}</definedName>
    <definedName name="abba" hidden="1">{"Ownership",#N/A,FALSE,"Ownership";"Contents",#N/A,FALSE,"Contents"}</definedName>
    <definedName name="anscount" hidden="1">1</definedName>
    <definedName name="ARR">'AER lookups'!$C$24</definedName>
    <definedName name="ARR_Fmt2">'AER lookups'!$D$24</definedName>
    <definedName name="CA">'AER lookups'!$C$25</definedName>
    <definedName name="CA_Fmt2">'AER lookups'!$D$25</definedName>
    <definedName name="Calendar">'AER lookups'!$C$37:$C$86</definedName>
    <definedName name="CESS">'AER lookups'!$C$26</definedName>
    <definedName name="CESS_Fmt2">'AER lookups'!$D$26</definedName>
    <definedName name="CPI">'AER lookups'!$C$27</definedName>
    <definedName name="CPI_Fmt2">'AER lookups'!$D$27</definedName>
    <definedName name="CRCP_final_year">'AER ETL'!$C$47</definedName>
    <definedName name="CRCP_start_year">'AER ETL'!$C$44</definedName>
    <definedName name="CRCP_y1">'AER lookups'!$G$37</definedName>
    <definedName name="CRCP_y10">'AER lookups'!$G$46</definedName>
    <definedName name="CRCP_y11">'AER lookups'!$G$47</definedName>
    <definedName name="CRCP_y12">'AER lookups'!$G$48</definedName>
    <definedName name="CRCP_y13">'AER lookups'!$G$49</definedName>
    <definedName name="CRCP_y14">'AER lookups'!$G$50</definedName>
    <definedName name="CRCP_y15">'AER lookups'!$G$51</definedName>
    <definedName name="CRCP_y16">'AER lookups'!$G$52</definedName>
    <definedName name="CRCP_y2">'AER lookups'!$G$38</definedName>
    <definedName name="CRCP_y3">'AER lookups'!$G$39</definedName>
    <definedName name="CRCP_y4">'AER lookups'!$G$40</definedName>
    <definedName name="CRCP_y5">'AER lookups'!$G$41</definedName>
    <definedName name="CRCP_y6">'AER lookups'!$G$42</definedName>
    <definedName name="CRCP_y7">'AER lookups'!$G$43</definedName>
    <definedName name="CRCP_y8">'AER lookups'!$G$44</definedName>
    <definedName name="CRCP_y9">'AER lookups'!$G$45</definedName>
    <definedName name="CRY">'Business &amp; other details'!$P$27</definedName>
    <definedName name="dms_020101_DE_Values">'2.1 Expenditure summary'!$F$12:$F$20</definedName>
    <definedName name="dms_020101_IE_Values">'2.1 Expenditure summary'!$G$12:$G$20</definedName>
    <definedName name="dms_020101_Rows">'2.1 Expenditure summary'!$C$12:$C$20</definedName>
    <definedName name="dms_020101_Values">'2.1 Expenditure summary'!$E$12:$E$20</definedName>
    <definedName name="dms_020102_DE_Values">'2.1 Expenditure summary'!$F$27:$F$32</definedName>
    <definedName name="dms_020102_IE_Values">'2.1 Expenditure summary'!$G$27:$G$32</definedName>
    <definedName name="dms_020102_Rows">'2.1 Expenditure summary'!$C$27:$C$32</definedName>
    <definedName name="dms_020102_Values">'2.1 Expenditure summary'!$E$27:$E$32</definedName>
    <definedName name="dms_020201_01_Exp_Values">'2.2 Repex'!$E$12:$E$26</definedName>
    <definedName name="dms_020201_01_Fail_Values">'2.2 Repex'!$G$12:$G$26</definedName>
    <definedName name="dms_020201_01_Repl_Values">'2.2 Repex'!$F$12:$F$26</definedName>
    <definedName name="dms_020201_01_Rows">'2.2 Repex'!$C$12:$C$26</definedName>
    <definedName name="dms_020201_02_Exp_Values">'2.2 Repex'!$E$28:$E$42</definedName>
    <definedName name="dms_020201_02_Fail_Values">'2.2 Repex'!$G$28:$G$42</definedName>
    <definedName name="dms_020201_02_Repl_Values">'2.2 Repex'!$F$28:$F$42</definedName>
    <definedName name="dms_020201_02_Rows">'2.2 Repex'!$C$28:$C$42</definedName>
    <definedName name="dms_020201_03_Exp_Values">'2.2 Repex'!$E$44:$E$65</definedName>
    <definedName name="dms_020201_03_Fail_Values">'2.2 Repex'!$G$44:$G$65</definedName>
    <definedName name="dms_020201_03_Repl_Values">'2.2 Repex'!$F$44:$F$65</definedName>
    <definedName name="dms_020201_03_Rows">'2.2 Repex'!$C$44:$C$65</definedName>
    <definedName name="dms_020201_04_Exp_Values">'2.2 Repex'!$E$67:$E$88</definedName>
    <definedName name="dms_020201_04_Fail_Values">'2.2 Repex'!$G$67:$G$88</definedName>
    <definedName name="dms_020201_04_Repl_Values">'2.2 Repex'!$F$67:$F$88</definedName>
    <definedName name="dms_020201_04_Rows">'2.2 Repex'!$C$67:$C$88</definedName>
    <definedName name="dms_020201_05_Exp_Values">'2.2 Repex'!$E$90:$E$125</definedName>
    <definedName name="dms_020201_05_Fail_Values">'2.2 Repex'!$G$90:$G$125</definedName>
    <definedName name="dms_020201_05_Repl_Values">'2.2 Repex'!$F$90:$F$125</definedName>
    <definedName name="dms_020201_05_Rows">'2.2 Repex'!$C$90:$C$125</definedName>
    <definedName name="dms_020201_06_Exp_Values">'2.2 Repex'!$E$127:$E$151</definedName>
    <definedName name="dms_020201_06_Fail_Values">'2.2 Repex'!$G$127:$G$151</definedName>
    <definedName name="dms_020201_06_Repl_Values">'2.2 Repex'!$F$127:$F$151</definedName>
    <definedName name="dms_020201_06_Rows">'2.2 Repex'!$C$127:$C$151</definedName>
    <definedName name="dms_020201_07_Exp_Values">'2.2 Repex'!$E$153:$E$174</definedName>
    <definedName name="dms_020201_07_Fail_Values">'2.2 Repex'!$G$153:$G$174</definedName>
    <definedName name="dms_020201_07_Repl_Values">'2.2 Repex'!$F$153:$F$174</definedName>
    <definedName name="dms_020201_07_Rows">'2.2 Repex'!$C$153:$C$174</definedName>
    <definedName name="dms_020201_08_Exp_Values">'2.2 Repex'!$E$176:$E$187</definedName>
    <definedName name="dms_020201_08_Fail_Values">'2.2 Repex'!$G$176:$G$187</definedName>
    <definedName name="dms_020201_08_Repl_Values">'2.2 Repex'!$F$176:$F$187</definedName>
    <definedName name="dms_020201_08_Rows">'2.2 Repex'!$C$176:$C$187</definedName>
    <definedName name="dms_020201_09_Exp_Values">'2.2 Repex'!$E$189:$E$207</definedName>
    <definedName name="dms_020201_09_Fail_Values">'2.2 Repex'!$G$189:$G$207</definedName>
    <definedName name="dms_020201_09_Repl_Values">'2.2 Repex'!$F$189:$F$207</definedName>
    <definedName name="dms_020201_09_Rows">'2.2 Repex'!$C$189:$C$207</definedName>
    <definedName name="dms_020202_01_Com_Values">'2.2 Repex'!$G$212:$G$217</definedName>
    <definedName name="dms_020202_01_Fail_Values">'2.2 Repex'!$F$212:$F$217</definedName>
    <definedName name="dms_020202_01_Repl_Values">'2.2 Repex'!$E$212:$E$217</definedName>
    <definedName name="dms_020202_01_Rows">'2.2 Repex'!$C$212:$C$217</definedName>
    <definedName name="dms_020202_02_Com_Values">'2.2 Repex'!$G$219:$G$224</definedName>
    <definedName name="dms_020202_02_Fail_Values">'2.2 Repex'!$F$219:$F$224</definedName>
    <definedName name="dms_020202_02_Repl_Values">'2.2 Repex'!$E$219:$E$224</definedName>
    <definedName name="dms_020202_02_Rows">'2.2 Repex'!$C$219:$C$224</definedName>
    <definedName name="dms_020301_Rows">'2.3 Augex'!$C$11:$C$20</definedName>
    <definedName name="dms_020301_UOM">'2.3 Augex'!$D$11:$D$20</definedName>
    <definedName name="dms_020301_Values">'2.3 Augex'!$E$11:$E$20</definedName>
    <definedName name="dms_020303_01_UOM">'AER NRs'!$C$84:$C$90</definedName>
    <definedName name="dms_020401_01_Rows">'2.4 Capex by Asset Class'!$C$13:$C$40</definedName>
    <definedName name="dms_020401_01_Values">'2.4 Capex by Asset Class'!$E$13:$E$40</definedName>
    <definedName name="dms_020401_02_Rows">'2.4 Capex by Asset Class'!#REF!</definedName>
    <definedName name="dms_020401_02_Values">'2.4 Capex by Asset Class'!$F$13:$F$40</definedName>
    <definedName name="dms_020401_03_Rows">'2.4 Capex by Asset Class'!#REF!</definedName>
    <definedName name="dms_020401_03_Values">'2.4 Capex by Asset Class'!$G$13:$G$40</definedName>
    <definedName name="dms_020401_04_Rows">'2.4 Capex by Asset Class'!#REF!</definedName>
    <definedName name="dms_020401_04_Values">'2.4 Capex by Asset Class'!$H$13:$H$40</definedName>
    <definedName name="dms_020401_05_Rows">'2.4 Capex by Asset Class'!#REF!</definedName>
    <definedName name="dms_020401_05_Values">'2.4 Capex by Asset Class'!$I$13:$I$40</definedName>
    <definedName name="dms_020401_06_Rows">'2.4 Capex by Asset Class'!$C$45:$C$52</definedName>
    <definedName name="dms_020401_06_Values">'2.4 Capex by Asset Class'!$E$45:$E$52</definedName>
    <definedName name="dms_020402_01_Rows">'2.4 Capex by Asset Class'!$C$60:$C$87</definedName>
    <definedName name="dms_020402_01_Values">'2.4 Capex by Asset Class'!$E$60:$E$87</definedName>
    <definedName name="dms_020402_02_Rows">'2.4 Capex by Asset Class'!#REF!</definedName>
    <definedName name="dms_020402_02_Values">'2.4 Capex by Asset Class'!$F$60:$F$87</definedName>
    <definedName name="dms_020402_03_Rows">'2.4 Capex by Asset Class'!#REF!</definedName>
    <definedName name="dms_020402_03_Values">'2.4 Capex by Asset Class'!$G$60:$G$87</definedName>
    <definedName name="dms_020402_04_Rows">'2.4 Capex by Asset Class'!#REF!</definedName>
    <definedName name="dms_020402_04_Values">'2.4 Capex by Asset Class'!$H$60:$H$87</definedName>
    <definedName name="dms_020402_06_Rows">'2.4 Capex by Asset Class'!$C$92:$C$99</definedName>
    <definedName name="dms_020402_06_Values">'2.4 Capex by Asset Class'!$E$92:$E$99</definedName>
    <definedName name="dms_020501_01_Rows">'2.5 Connections'!$C$12:$C$18</definedName>
    <definedName name="dms_020501_01_UOM">'AER NRs'!$D$84:$D$96</definedName>
    <definedName name="dms_020501_02_UOM">'AER NRs'!$E$84:$E$92</definedName>
    <definedName name="dms_020501_03_UOM">'AER NRs'!$F$84:$F$93</definedName>
    <definedName name="dms_020501_04_UOM">'AER NRs'!$G$84:$G$92</definedName>
    <definedName name="dms_020501_Values">'2.5 Connections'!$E$12:$E$18</definedName>
    <definedName name="dms_020502_01_Values">'2.5 Connections'!$E$25:$E$31</definedName>
    <definedName name="dms_020502_02_Values">'2.5 Connections'!$F$25:$F$31</definedName>
    <definedName name="dms_020502_03_Values">'2.5 Connections'!$G$25:$G$31</definedName>
    <definedName name="dms_020502_04_Values">'2.5 Connections'!$H$25:$H$31</definedName>
    <definedName name="dms_020502_Rows">'2.5 Connections'!$C$25:$C$31</definedName>
    <definedName name="dms_020601_01_dev_capex_Values">'2.6 Non-network'!$F$13</definedName>
    <definedName name="dms_020601_01_dev_opex_Rows">'2.6 Non-network'!$C$13</definedName>
    <definedName name="dms_020601_01_dev_opex_Values">'2.6 Non-network'!$E$13</definedName>
    <definedName name="dms_020601_01_non_capex_Rows">'2.6 Non-network'!$C$22:$C$27</definedName>
    <definedName name="dms_020601_01_non_capex_Values">'2.6 Non-network'!$F$22:$F$27</definedName>
    <definedName name="dms_020601_01_non_opex_Rows">'2.6 Non-network'!$C$22:$C$27</definedName>
    <definedName name="dms_020601_01_non_opex_Values">'2.6 Non-network'!$E$22:$E$27</definedName>
    <definedName name="dms_020601_01_opex_Values">'2.6 Non-network'!$E$13:$E$27</definedName>
    <definedName name="dms_020601_01_rec_capex_Rows">'2.6 Non-network'!$C$15:$C$20</definedName>
    <definedName name="dms_020601_01_rec_capex_Values">'2.6 Non-network'!$F$15:$F$20</definedName>
    <definedName name="dms_020601_01_rec_opex_Rows">'2.6 Non-network'!$C$15:$C$20</definedName>
    <definedName name="dms_020601_01_rec_opex_Values">'2.6 Non-network'!$E$15:$E$20</definedName>
    <definedName name="dms_020601_01_Rows">'2.6 Non-network'!$C$13:$C$27</definedName>
    <definedName name="dms_020601_02_capex_Values">'2.6 Non-network'!$F$30:$F$34</definedName>
    <definedName name="dms_020601_02_opex_Values">'2.6 Non-network'!$E$30:$E$34</definedName>
    <definedName name="dms_020601_02_Rows">'2.6 Non-network'!$C$30:$C$34</definedName>
    <definedName name="dms_020601_03_capex_Values">'2.6 Non-network'!$F$37</definedName>
    <definedName name="dms_020601_03_opex_Values">'2.6 Non-network'!$E$37</definedName>
    <definedName name="dms_020601_03_Rows">'2.6 Non-network'!$C$37</definedName>
    <definedName name="dms_020601_04_opex_Values">'2.6 Non-network'!$E$40:$E$45</definedName>
    <definedName name="dms_020601_04_Rows">'2.6 Non-network'!$C$40:$C$45</definedName>
    <definedName name="dms_020601_05_capex_Rows">'2.6 Non-network'!$C$40:$C$45</definedName>
    <definedName name="dms_020601_05_capex_Values">'2.6 Non-network'!$F$40:$F$45</definedName>
    <definedName name="dms_020602_01_Rows">'2.6 Non-network'!$C$52:$C$52</definedName>
    <definedName name="dms_020602_01_Values">'2.6 Non-network'!$E$52:$E$52</definedName>
    <definedName name="dms_020603_01_Rows">'2.6 Non-network'!$C$57:$C$60</definedName>
    <definedName name="dms_020603_01_UOM">'2.6 Non-network'!$D$57:$D$60</definedName>
    <definedName name="dms_020603_01_Values">'2.6 Non-network'!$E$57:$E$60</definedName>
    <definedName name="dms_020603_02_Values">'2.6 Non-network'!$E$62:$E$65</definedName>
    <definedName name="dms_020603_03_Values">'2.6 Non-network'!$E$67:$E$70</definedName>
    <definedName name="dms_020603_04_Values">'2.6 Non-network'!$E$72:$E$75</definedName>
    <definedName name="dms_020603_05_Values">'2.6 Non-network'!$E$77:$E$80</definedName>
    <definedName name="dms_020701_01_Rows">'2.7 Vegetation management'!$C$12:$C$18</definedName>
    <definedName name="dms_020701_01_UOM">'2.7 Vegetation management'!$D$12:$D$18</definedName>
    <definedName name="dms_020701_01_Values">'2.7 Vegetation management'!$E$12:$E$18</definedName>
    <definedName name="dms_020701_02_UOM">'AER NRs'!$I$84:$I$89</definedName>
    <definedName name="dms_020701_02_Values">'2.7 Vegetation management'!$E$20:$E$26</definedName>
    <definedName name="dms_020701_03_Values">'2.7 Vegetation management'!$E$28:$E$34</definedName>
    <definedName name="dms_020701_04_Values">'2.7 Vegetation management'!$E$36:$E$42</definedName>
    <definedName name="dms_020701_05_Values">'2.7 Vegetation management'!$E$44:$E$50</definedName>
    <definedName name="dms_020702_01_Rows">'2.7 Vegetation management'!$C$56:$C$61</definedName>
    <definedName name="dms_020702_01_Values">'2.7 Vegetation management'!$E$56:$E$61</definedName>
    <definedName name="dms_020702_02_Values">'2.7 Vegetation management'!$E$63:$E$68</definedName>
    <definedName name="dms_020702_03_Values">'2.7 Vegetation management'!$E$70:$E$75</definedName>
    <definedName name="dms_020702_04_Values">'2.7 Vegetation management'!$E$77:$E$82</definedName>
    <definedName name="dms_020702_05_Values">'2.7 Vegetation management'!$E$84:$E$89</definedName>
    <definedName name="dms_020703_Rows">'2.7 Vegetation management'!$C$94:$C$101</definedName>
    <definedName name="dms_020703_Values">'2.7 Vegetation management'!$E$94:$E$101</definedName>
    <definedName name="dms_020801_01_Values">'2.8 Maintenance'!$E$11:$E$19</definedName>
    <definedName name="dms_020801_02_Values">'2.8 Maintenance'!$F$11:$F$19</definedName>
    <definedName name="dms_020801_Rows">'2.8 Maintenance'!$C$11:$C$19</definedName>
    <definedName name="dms_020801_UOM">'2.8 Maintenance'!$D$11:$D$19</definedName>
    <definedName name="dms_020802_01_NRM_Values">'2.8 Maintenance'!$F$25:$F$28</definedName>
    <definedName name="dms_020802_01_RM_Values">'2.8 Maintenance'!$E$25:$E$28</definedName>
    <definedName name="dms_020802_01_Rows">'2.8 Maintenance'!$C$25:$C$28</definedName>
    <definedName name="dms_020802_02_NRM_Values">'2.8 Maintenance'!$F$30:$F$32</definedName>
    <definedName name="dms_020802_02_RM_Values">'2.8 Maintenance'!$E$30:$E$32</definedName>
    <definedName name="dms_020802_02_Rows">'2.8 Maintenance'!$C$30:$C$32</definedName>
    <definedName name="dms_020802_03_NRM_Values">'2.8 Maintenance'!$F$34</definedName>
    <definedName name="dms_020802_03_RM_Values">'2.8 Maintenance'!$E$34</definedName>
    <definedName name="dms_020802_03_Rows">'2.8 Maintenance'!$C$34</definedName>
    <definedName name="dms_020802_04_NRM_Values">'2.8 Maintenance'!$F$36</definedName>
    <definedName name="dms_020802_04_RM_Values">'2.8 Maintenance'!$E$36</definedName>
    <definedName name="dms_020802_04_Rows">'2.8 Maintenance'!$C$36</definedName>
    <definedName name="dms_020802_05_NRM_Values">'2.8 Maintenance'!$F$38:$F$43</definedName>
    <definedName name="dms_020802_05_RM_Values">'2.8 Maintenance'!$E$38:$E$43</definedName>
    <definedName name="dms_020802_05_Rows">'2.8 Maintenance'!$C$38:$C$43</definedName>
    <definedName name="dms_021001_01_capex_Values">'2.10 Overheads'!$E$12</definedName>
    <definedName name="dms_021001_01_opex_Values">'2.10 Overheads'!$E$11</definedName>
    <definedName name="dms_021001_02_capex_Values">'2.10 Overheads'!$F$12</definedName>
    <definedName name="dms_021001_02_opex_Values">'2.10 Overheads'!$F$11</definedName>
    <definedName name="dms_021001_03_capex_Values">'2.10 Overheads'!$G$12</definedName>
    <definedName name="dms_021001_03_opex_Values">'2.10 Overheads'!$G$11</definedName>
    <definedName name="dms_021001_04_capex_Values">'2.10 Overheads'!$H$12</definedName>
    <definedName name="dms_021001_04_opex_Values">'2.10 Overheads'!$H$11</definedName>
    <definedName name="dms_021001_05_capex_Values">'2.10 Overheads'!$I$12</definedName>
    <definedName name="dms_021001_05_opex_Values">'2.10 Overheads'!$I$11</definedName>
    <definedName name="dms_021001_06_capex_Values">'2.10 Overheads'!$J$12</definedName>
    <definedName name="dms_021001_06_opex_Values">'2.10 Overheads'!$J$11</definedName>
    <definedName name="dms_021001_07_capex_Values">'2.10 Overheads'!$K$12</definedName>
    <definedName name="dms_021001_07_opex_Values">'2.10 Overheads'!$K$11</definedName>
    <definedName name="dms_021001_08_capex_Values">'2.10 Overheads'!$L$12</definedName>
    <definedName name="dms_021001_08_opex_Values">'2.10 Overheads'!$L$11</definedName>
    <definedName name="dms_021001_09_capex_Values">'2.10 Overheads'!$M$12</definedName>
    <definedName name="dms_021001_09_opex_Values">'2.10 Overheads'!$M$11</definedName>
    <definedName name="dms_021001_capex_Rows">'2.10 Overheads'!$C$12</definedName>
    <definedName name="dms_021001_opex_Rows">'2.10 Overheads'!$C$11</definedName>
    <definedName name="dms_021002_01_capex_Values">'2.10 Overheads'!$E$21:$E$22</definedName>
    <definedName name="dms_021002_01_opex_Values">'2.10 Overheads'!$E$18:$E$19</definedName>
    <definedName name="dms_021002_02_capex_Values">'2.10 Overheads'!$F$21:$F$22</definedName>
    <definedName name="dms_021002_02_opex_Values">'2.10 Overheads'!$F$18:$F$19</definedName>
    <definedName name="dms_021002_03_capex_Values">'2.10 Overheads'!$G$21:$G$22</definedName>
    <definedName name="dms_021002_03_opex_Values">'2.10 Overheads'!$G$18:$G$19</definedName>
    <definedName name="dms_021002_04_capex_Values">'2.10 Overheads'!$H$21:$H$22</definedName>
    <definedName name="dms_021002_04_opex_Values">'2.10 Overheads'!$H$18:$H$19</definedName>
    <definedName name="dms_021002_05_capex_Values">'2.10 Overheads'!$I$21:$I$22</definedName>
    <definedName name="dms_021002_05_opex_Values">'2.10 Overheads'!$I$18:$I$19</definedName>
    <definedName name="dms_021002_06_capex_Values">'2.10 Overheads'!$J$21:$J$22</definedName>
    <definedName name="dms_021002_06_opex_Values">'2.10 Overheads'!$J$18:$J$19</definedName>
    <definedName name="dms_021002_07_capex_Values">'2.10 Overheads'!$K$21:$K$22</definedName>
    <definedName name="dms_021002_07_opex_Values">'2.10 Overheads'!$K$18:$K$19</definedName>
    <definedName name="dms_021002_08_capex_Values">'2.10 Overheads'!$L$21:$L$22</definedName>
    <definedName name="dms_021002_08_opex_Values">'2.10 Overheads'!$L$18:$L$19</definedName>
    <definedName name="dms_021002_09_capex_Values">'2.10 Overheads'!$M$21:$M$22</definedName>
    <definedName name="dms_021002_09_opex_Values">'2.10 Overheads'!$M$18:$M$19</definedName>
    <definedName name="dms_021002_capex_Rows">'2.10 Overheads'!$C$21:$C$22</definedName>
    <definedName name="dms_021002_opex_Rows">'2.10 Overheads'!$C$18:$C$19</definedName>
    <definedName name="dms_021201_01_Contract_Values">'2.12 Input table'!$G$12:$G$12</definedName>
    <definedName name="dms_021201_01_ContractNL_Values">'2.12 Input table'!$H$12:$H$12</definedName>
    <definedName name="dms_021201_01_Labour_Values">'2.12 Input table'!$F$12:$F$12</definedName>
    <definedName name="dms_021201_01_Material_Values">'2.12 Input table'!$E$12:$E$12</definedName>
    <definedName name="dms_021201_01_Other_Values">'2.12 Input table'!$I$12:$I$12</definedName>
    <definedName name="dms_021201_01_Rows">'2.12 Input table'!$C$12</definedName>
    <definedName name="dms_021201_01_RPCmargin_Values">'2.12 Input table'!#REF!</definedName>
    <definedName name="dms_021201_02_Contract_Values">'2.12 Input table'!$G$13:$G$13</definedName>
    <definedName name="dms_021201_02_ContractNL_Values">'2.12 Input table'!$H$13:$H$13</definedName>
    <definedName name="dms_021201_02_Labour_Values">'2.12 Input table'!$F$13:$F$13</definedName>
    <definedName name="dms_021201_02_Material_Values">'2.12 Input table'!$E$13:$E$13</definedName>
    <definedName name="dms_021201_02_Other_Values">'2.12 Input table'!$I$13:$I$13</definedName>
    <definedName name="dms_021201_02_Rows">'2.12 Input table'!$C$13</definedName>
    <definedName name="dms_021201_02_RPCmargin_Values">'2.12 Input table'!#REF!</definedName>
    <definedName name="dms_021201_03_Contract_Values">'2.12 Input table'!$G$14:$G$14</definedName>
    <definedName name="dms_021201_03_ContractNL_Values">'2.12 Input table'!$H$14:$H$14</definedName>
    <definedName name="dms_021201_03_Labour_Values">'2.12 Input table'!$F$14:$F$14</definedName>
    <definedName name="dms_021201_03_Material_Values">'2.12 Input table'!$E$14:$E$14</definedName>
    <definedName name="dms_021201_03_Other_Values">'2.12 Input table'!$I$14:$I$14</definedName>
    <definedName name="dms_021201_03_Rows">'2.12 Input table'!$C$14</definedName>
    <definedName name="dms_021201_03_RPCmargin_Values">'2.12 Input table'!#REF!</definedName>
    <definedName name="dms_021201_04_Contract_Values">'2.12 Input table'!$G$22:$G$23</definedName>
    <definedName name="dms_021201_04_ContractNL_Values">'2.12 Input table'!$H$22:$H$23</definedName>
    <definedName name="dms_021201_04_Labour_Values">'2.12 Input table'!$F$22:$F$23</definedName>
    <definedName name="dms_021201_04_Material_Values">'2.12 Input table'!$E$22:$E$23</definedName>
    <definedName name="dms_021201_04_Other_Values">'2.12 Input table'!$I$22:$I$23</definedName>
    <definedName name="dms_021201_04_Rows">'2.12 Input table'!$C$22:$C$23</definedName>
    <definedName name="dms_021201_04_RPCmargin_Values">'2.12 Input table'!#REF!</definedName>
    <definedName name="dms_021201_07_Contract_Values">'2.12 Input table'!$G$15</definedName>
    <definedName name="dms_021201_07_ContractNL_Values">'2.12 Input table'!$H$15</definedName>
    <definedName name="dms_021201_07_Labour_Values">'2.12 Input table'!$F$15</definedName>
    <definedName name="dms_021201_07_Material_Values">'2.12 Input table'!$E$15</definedName>
    <definedName name="dms_021201_07_Other_Values">'2.12 Input table'!$I$15</definedName>
    <definedName name="dms_021201_07_Rows">'2.12 Input table'!$C$15</definedName>
    <definedName name="dms_021201_09_Contract_Values">'2.12 Input table'!$G$17:$G$20</definedName>
    <definedName name="dms_021201_09_ContractNL_Values">'2.12 Input table'!$H$17:$H$20</definedName>
    <definedName name="dms_021201_09_Labour_Values">'2.12 Input table'!$F$17:$F$20</definedName>
    <definedName name="dms_021201_09_Material_Values">'2.12 Input table'!$E$17:$E$20</definedName>
    <definedName name="dms_021201_09_Other_Values">'2.12 Input table'!$I$17:$I$20</definedName>
    <definedName name="dms_021201_09_Rows">'2.12 Input table'!$C$17:$C$20</definedName>
    <definedName name="dms_021201_09_RPCmargin_Values">'2.12 Input table'!#REF!</definedName>
    <definedName name="dms_030102_01_Rows">'3.1 Revenue'!$C$11:$C$15</definedName>
    <definedName name="dms_030102_01_Values">'3.1 Revenue'!$E$11:$E$15</definedName>
    <definedName name="dms_030103_01_Rows">'3.1 Revenue'!$C$21:$C$31</definedName>
    <definedName name="dms_030103_01_Values">'3.1 Revenue'!$E$21:$E$31</definedName>
    <definedName name="dms_030203_01_Rows">'3.2B Provisions'!$C$32</definedName>
    <definedName name="dms_030203_02_Rows">'3.2B Provisions'!$C$34:$C$36</definedName>
    <definedName name="dms_030203_03_Rows">'3.2B Provisions'!$C$49</definedName>
    <definedName name="dms_030203_P01_01_Values">'3.2B Provisions'!$E$32</definedName>
    <definedName name="dms_030203_P01_02_01_Values">'3.2B Provisions'!$E$34:$E$36</definedName>
    <definedName name="dms_030203_P01_02_02_Values">'3.2B Provisions'!$E$38:$E$40</definedName>
    <definedName name="dms_030203_P01_02_03_Values">'3.2B Provisions'!$E$42:$E$44</definedName>
    <definedName name="dms_030203_P01_02_04_Values">'3.2B Provisions'!$E$46:$E$48</definedName>
    <definedName name="dms_030203_P01_03_Values">'3.2B Provisions'!$E$49</definedName>
    <definedName name="dms_030203_P02_01_Values">'3.2B Provisions'!$E$51</definedName>
    <definedName name="dms_030203_P02_02_01_Values">'3.2B Provisions'!$E$53:$E$55</definedName>
    <definedName name="dms_030203_P02_02_02_Values">'3.2B Provisions'!$E$57:$E$59</definedName>
    <definedName name="dms_030203_P02_02_03_Values">'3.2B Provisions'!$E$61:$E$63</definedName>
    <definedName name="dms_030203_P02_02_04_Values">'3.2B Provisions'!$E$65:$E$67</definedName>
    <definedName name="dms_030203_P02_03_Values">'3.2B Provisions'!$E$68</definedName>
    <definedName name="dms_030203_P03_01_Values">'3.2B Provisions'!$E$70</definedName>
    <definedName name="dms_030203_P03_02_01_Values">'3.2B Provisions'!$E$72:$E$74</definedName>
    <definedName name="dms_030203_P03_02_02_Values">'3.2B Provisions'!$E$76:$E$78</definedName>
    <definedName name="dms_030203_P03_02_03_Values">'3.2B Provisions'!$E$80:$E$82</definedName>
    <definedName name="dms_030203_P03_02_04_Values">'3.2B Provisions'!$E$84:$E$86</definedName>
    <definedName name="dms_030203_P03_03_Values">'3.2B Provisions'!$E$87</definedName>
    <definedName name="dms_030203_P04_01_Values">'3.2B Provisions'!$E$89</definedName>
    <definedName name="dms_030203_P04_02_01_Values">'3.2B Provisions'!$E$91:$E$93</definedName>
    <definedName name="dms_030203_P04_02_02_Values">'3.2B Provisions'!$E$95:$E$97</definedName>
    <definedName name="dms_030203_P04_02_03_Values">'3.2B Provisions'!$E$99:$E$101</definedName>
    <definedName name="dms_030203_P04_02_04_Values">'3.2B Provisions'!$E$103:$E$105</definedName>
    <definedName name="dms_030203_P04_03_Values">'3.2B Provisions'!$E$106</definedName>
    <definedName name="dms_030203_P05_01_Values">'3.2B Provisions'!$E$108</definedName>
    <definedName name="dms_030203_P05_02_01_Values">'3.2B Provisions'!$E$110:$E$112</definedName>
    <definedName name="dms_030203_P05_02_02_Values">'3.2B Provisions'!$E$114:$E$116</definedName>
    <definedName name="dms_030203_P05_02_03_Values">'3.2B Provisions'!$E$118:$E$120</definedName>
    <definedName name="dms_030203_P05_02_04_Values">'3.2B Provisions'!$E$122:$E$124</definedName>
    <definedName name="dms_030203_P05_03_Values">'3.2B Provisions'!$E$125</definedName>
    <definedName name="dms_030203_P06_01_Values">'3.2B Provisions'!$E$127</definedName>
    <definedName name="dms_030203_P06_02_01_Values">'3.2B Provisions'!$E$129:$E$131</definedName>
    <definedName name="dms_030203_P06_02_02_Values">'3.2B Provisions'!$E$133:$E$135</definedName>
    <definedName name="dms_030203_P06_02_03_Values">'3.2B Provisions'!$E$137:$E$139</definedName>
    <definedName name="dms_030203_P06_02_04_Values">'3.2B Provisions'!$E$141:$E$143</definedName>
    <definedName name="dms_030203_P06_03_Values">'3.2B Provisions'!$E$144</definedName>
    <definedName name="dms_030203_P07_01_Values">'3.2B Provisions'!$E$146</definedName>
    <definedName name="dms_030203_P07_02_01_Values">'3.2B Provisions'!$E$148:$E$150</definedName>
    <definedName name="dms_030203_P07_02_02_Values">'3.2B Provisions'!$E$152:$E$154</definedName>
    <definedName name="dms_030203_P07_02_03_Values">'3.2B Provisions'!$E$156:$E$158</definedName>
    <definedName name="dms_030203_P07_02_04_Values">'3.2B Provisions'!$E$160:$E$162</definedName>
    <definedName name="dms_030203_P07_03_Values">'3.2B Provisions'!$E$163</definedName>
    <definedName name="dms_030203_P08_01_Values">'3.2B Provisions'!$E$165</definedName>
    <definedName name="dms_030203_P08_02_01_Values">'3.2B Provisions'!$E$167:$E$169</definedName>
    <definedName name="dms_030203_P08_02_02_Values">'3.2B Provisions'!$E$171:$E$173</definedName>
    <definedName name="dms_030203_P08_02_03_Values">'3.2B Provisions'!$E$175:$E$177</definedName>
    <definedName name="dms_030203_P08_02_04_Values">'3.2B Provisions'!$E$179:$E$181</definedName>
    <definedName name="dms_030203_P08_03_Values">'3.2B Provisions'!$E$182</definedName>
    <definedName name="dms_030203_P09_01_Values">'3.2B Provisions'!$E$184</definedName>
    <definedName name="dms_030203_P09_02_01_Values">'3.2B Provisions'!$E$186:$E$188</definedName>
    <definedName name="dms_030203_P09_02_02_Values">'3.2B Provisions'!$E$190:$E$192</definedName>
    <definedName name="dms_030203_P09_02_03_Values">'3.2B Provisions'!$E$194:$E$196</definedName>
    <definedName name="dms_030203_P09_02_04_Values">'3.2B Provisions'!$E$198:$E$200</definedName>
    <definedName name="dms_030203_P09_03_Values">'3.2B Provisions'!$E$201</definedName>
    <definedName name="dms_030203_P10_01_Values">'3.2B Provisions'!$E$203</definedName>
    <definedName name="dms_030203_P10_02_01_Values">'3.2B Provisions'!$E$205:$E$207</definedName>
    <definedName name="dms_030203_P10_02_02_Values">'3.2B Provisions'!$E$209:$E$211</definedName>
    <definedName name="dms_030203_P10_02_03_Values">'3.2B Provisions'!$E$213:$E$215</definedName>
    <definedName name="dms_030203_P10_02_04_Values">'3.2B Provisions'!$E$217:$E$219</definedName>
    <definedName name="dms_030203_P10_03_Values">'3.2B Provisions'!$E$220</definedName>
    <definedName name="dms_030203_Provision_01">'3.2B Provisions'!$C$31</definedName>
    <definedName name="dms_030203_Provision_02">'3.2B Provisions'!$C$50</definedName>
    <definedName name="dms_030203_Provision_03">'3.2B Provisions'!$C$69</definedName>
    <definedName name="dms_030203_Provision_04">'3.2B Provisions'!$C$88</definedName>
    <definedName name="dms_030203_Provision_05">'3.2B Provisions'!$C$107</definedName>
    <definedName name="dms_030203_Provision_06">'3.2B Provisions'!$C$126</definedName>
    <definedName name="dms_030203_Provision_07">'3.2B Provisions'!$C$145</definedName>
    <definedName name="dms_030203_Provision_08">'3.2B Provisions'!$C$164</definedName>
    <definedName name="dms_030203_Provision_09">'3.2B Provisions'!$C$183</definedName>
    <definedName name="dms_030203_Provision_10">'3.2B Provisions'!$C$202</definedName>
    <definedName name="dms_030203_Provision_11">#REF!</definedName>
    <definedName name="dms_030203_Provision_12">#REF!</definedName>
    <definedName name="dms_030203_Provision_13">#REF!</definedName>
    <definedName name="dms_030203_Provision_14">#REF!</definedName>
    <definedName name="dms_030203_Provision_15">#REF!</definedName>
    <definedName name="dms_030203_Provision_16">#REF!</definedName>
    <definedName name="dms_030203_Provision_17">#REF!</definedName>
    <definedName name="dms_030203_Provision_18">#REF!</definedName>
    <definedName name="dms_030301_01_Rows">'3.3 Assets'!$C$11:$C$17</definedName>
    <definedName name="dms_030301_01_Values">'3.3 Assets'!$E$11:$E$17</definedName>
    <definedName name="dms_030302_01_Values">'3.3 Assets'!$E$22:$E$28</definedName>
    <definedName name="dms_030302_02_Values">'3.3 Assets'!$E$30:$E$36</definedName>
    <definedName name="dms_030302_03_Values">'3.3 Assets'!$E$38:$E$44</definedName>
    <definedName name="dms_030302_04_Values">'3.3 Assets'!$E$46:$E$52</definedName>
    <definedName name="dms_030302_05_Values">'3.3 Assets'!$E$54:$E$60</definedName>
    <definedName name="dms_030302_06_Values">'3.3 Assets'!$E$62:$E$68</definedName>
    <definedName name="dms_030302_Rows">'3.3 Assets'!$C$22:$C$28</definedName>
    <definedName name="dms_030303G_01_Values">'3.3 Assets'!$E$73:$E$79</definedName>
    <definedName name="dms_030303G_02_Values">'3.3 Assets'!$E$81:$E$87</definedName>
    <definedName name="dms_030303G_03_Values">'3.3 Assets'!$E$89:$E$95</definedName>
    <definedName name="dms_030303G_04_Values">'3.3 Assets'!$E$97:$E$103</definedName>
    <definedName name="dms_030303G_05_Values">'3.3 Assets'!$E$105:$E$111</definedName>
    <definedName name="dms_030303G_06_Values">'3.3 Assets'!$E$113:$E$119</definedName>
    <definedName name="dms_030303G_Rows">'3.3 Assets'!$C$73:$C$79</definedName>
    <definedName name="dms_030304_01_Rows">'3.3 Assets'!$C$124:$C$128</definedName>
    <definedName name="dms_030304_01_Values">'3.3 Assets'!$E$124:$E$128</definedName>
    <definedName name="dms_030304_02_Rows">'3.3 Assets'!$C$130:$C$134</definedName>
    <definedName name="dms_030304_02_Values">'3.3 Assets'!$E$130:$E$134</definedName>
    <definedName name="dms_030401_01_Rows">'3.4 Operational data'!$C$11:$C$15</definedName>
    <definedName name="dms_030401_01_Values">'3.4 Operational data'!$E$11:$E$15</definedName>
    <definedName name="dms_030402_01_Rows">'3.4 Operational data'!$C$36:$C$48</definedName>
    <definedName name="dms_030402_01_Values">'3.4 Operational data'!$E$36:$E$48</definedName>
    <definedName name="dms_030402_02_Rows">'3.4 Operational data'!$C$50:$C$62</definedName>
    <definedName name="dms_030402_02_Values">'3.4 Operational data'!$E$50:$E$62</definedName>
    <definedName name="dms_030403_01_Rows">'3.4 Operational data'!$C$68:$C$73</definedName>
    <definedName name="dms_030403_01_Values">'3.4 Operational data'!$E$68:$E$73</definedName>
    <definedName name="dms_030403_02_Rows">'3.4 Operational data'!$C$78:$C$83</definedName>
    <definedName name="dms_030403_02_Values">'3.4 Operational data'!$E$78:$E$83</definedName>
    <definedName name="dms_030403_05_Rows">'3.4 Operational data'!$C$88:$C$101</definedName>
    <definedName name="dms_030403_05_Values">'3.4 Operational data'!$E$88:$E$101</definedName>
    <definedName name="dms_030404_01_Rows">'3.4 Operational data'!$C$19:$C$30</definedName>
    <definedName name="dms_030404_01_Values">'3.4 Operational data'!$E$19:$E$30</definedName>
    <definedName name="dms_030501_01_Rows">'3.5 Physical assets'!$C$12:$C$24</definedName>
    <definedName name="dms_030501_01_Values">'3.5 Physical assets'!$E$12:$E$24</definedName>
    <definedName name="dms_030501_02_Rows">'3.5 Physical assets'!$C$30:$C$42</definedName>
    <definedName name="dms_030501_02_Values">'3.5 Physical assets'!$E$30:$E$42</definedName>
    <definedName name="dms_030501_03_Rows">'3.5 Physical assets'!$C$48:$C$60</definedName>
    <definedName name="dms_030501_03_Values">'3.5 Physical assets'!$E$48:$E$60</definedName>
    <definedName name="dms_030501_04_Rows">'3.5 Physical assets'!$C$65:$C$77</definedName>
    <definedName name="dms_030501_04_Values">'3.5 Physical assets'!$E$65:$E$77</definedName>
    <definedName name="dms_030501_05_Rows">'3.5 Physical assets'!$C$82:$C$87</definedName>
    <definedName name="dms_030501_05_Values">'3.5 Physical assets'!$E$82:$E$87</definedName>
    <definedName name="dms_030501_06_Rows">'3.5 Physical assets'!$C$92</definedName>
    <definedName name="dms_030501_06_Values">'3.5 Physical assets'!$E$92</definedName>
    <definedName name="dms_0306_Year">'AER ETL'!$C$86</definedName>
    <definedName name="dms_030601_01_Rows">'3.6 Quality of services'!$C$14:$C$28</definedName>
    <definedName name="dms_030601_01_UOM">'AER NRs'!$C$135:$C$149</definedName>
    <definedName name="dms_030601_01_Values">'3.6 Quality of services'!$E$14:$E$28</definedName>
    <definedName name="dms_030601_02_Rows">'3.6 Quality of services'!$C$32:$C$33</definedName>
    <definedName name="dms_030601_02_UOM">'AER NRs'!$D$118:$D$121</definedName>
    <definedName name="dms_030601_02_Values">'3.6 Quality of services'!$E$32:$E$33</definedName>
    <definedName name="dms_030601_03_Rows">'3.6 Quality of services'!$C$35</definedName>
    <definedName name="dms_030601_03_Values">'3.6 Quality of services'!$E$35</definedName>
    <definedName name="dms_030601_04_Rows">'3.6 Quality of services'!$C$37:$C$39</definedName>
    <definedName name="dms_030601_04_Values">'3.6 Quality of services'!$E$37:$E$39</definedName>
    <definedName name="dms_030602_Rows">'3.6 Quality of services'!$C$46</definedName>
    <definedName name="dms_030602_Values">'3.6 Quality of services'!$E$46</definedName>
    <definedName name="dms_030603_Rows">'3.6 Quality of services'!$C$51</definedName>
    <definedName name="dms_030603_Values">'3.6 Quality of services'!$E$51</definedName>
    <definedName name="dms_030604_Rows">'3.6 Quality of services'!$C$56</definedName>
    <definedName name="dms_030604_Values">'3.6 Quality of services'!$E$56</definedName>
    <definedName name="dms_030605_UOM">'AER NRs'!$C$160:$C$173</definedName>
    <definedName name="dms_03060703_UOM">'AER NRs'!$D$160:$D$164</definedName>
    <definedName name="dms_030701_01_Rows">'3.7 Operating environment'!$C$11:$C$15</definedName>
    <definedName name="dms_030701_01_UOM">'AER NRs'!$E$135:$E$142</definedName>
    <definedName name="dms_030701_01_Values">'3.7 Operating environment'!$E$11:$E$15</definedName>
    <definedName name="dms_030701_01b_Rows">'3.7 Operating environment'!$C$28</definedName>
    <definedName name="dms_030701_01b_Values">'3.7 Operating environment'!$E$28</definedName>
    <definedName name="dms_030702_01_Rows">'3.7 Operating environment'!$C$20:$C$22</definedName>
    <definedName name="dms_030702_01_UOM">'AER NRs'!$F$135:$F$138</definedName>
    <definedName name="dms_030702_01_Values">'3.7 Operating environment'!$E$20:$E$22</definedName>
    <definedName name="dms_030702_01b_Rows">'3.7 Operating environment'!$C$27</definedName>
    <definedName name="dms_030702_01b_Values">'3.7 Operating environment'!$E$27</definedName>
    <definedName name="dms_030703_01_Rows">#REF!</definedName>
    <definedName name="dms_030703_01_UOM">'AER NRs'!$G$135:$G$136</definedName>
    <definedName name="dms_030703_01_Values">#REF!</definedName>
    <definedName name="dms_040102_01_UOM">'AER NRs'!$K$84:$K$87</definedName>
    <definedName name="dms_040102_04_UOM">'AER NRs'!$L$84:$L$87</definedName>
    <definedName name="dms_0502_Inst_Year">'AER ETL'!$C$65</definedName>
    <definedName name="dms_050201_01_Rows">'5.2 Asset Age Profile'!$D$11:$D$25</definedName>
    <definedName name="dms_050201_02_Rows">'5.2 Asset Age Profile'!$D$27:$D$41</definedName>
    <definedName name="dms_050201_03_Rows">'5.2 Asset Age Profile'!$D$43:$D$64</definedName>
    <definedName name="dms_050201_04_Rows">'5.2 Asset Age Profile'!$D$66:$D$87</definedName>
    <definedName name="dms_050201_05_Rows">'5.2 Asset Age Profile'!$D$89:$D$124</definedName>
    <definedName name="dms_050201_06_Rows">'5.2 Asset Age Profile'!$D$126:$D$150</definedName>
    <definedName name="dms_050201_07_Rows">'5.2 Asset Age Profile'!$D$152:$D$173</definedName>
    <definedName name="dms_050201_08_Rows">'5.2 Asset Age Profile'!$D$175:$D$186</definedName>
    <definedName name="dms_050201_09_Rows">'5.2 Asset Age Profile'!$D$188:$D$206</definedName>
    <definedName name="dms_050202_01_Values">'5.2 Asset Age Profile'!$G$11:$CW$25</definedName>
    <definedName name="dms_050202_02_Values">'5.2 Asset Age Profile'!$G$27:$CW$41</definedName>
    <definedName name="dms_050202_03_Values">'5.2 Asset Age Profile'!$G$43:$CW$64</definedName>
    <definedName name="dms_050202_04_Values">'5.2 Asset Age Profile'!$G$66:$CW$87</definedName>
    <definedName name="dms_050202_05_Values">'5.2 Asset Age Profile'!$G$89:$CW$124</definedName>
    <definedName name="dms_050202_06_Values">'5.2 Asset Age Profile'!$G$126:$CW$150</definedName>
    <definedName name="dms_050202_07_Values">'5.2 Asset Age Profile'!$G$152:$CW$173</definedName>
    <definedName name="dms_050202_08_Values">'5.2 Asset Age Profile'!$G$175:$CW$186</definedName>
    <definedName name="dms_050202_09_Values">'5.2 Asset Age Profile'!$G$188:$CW$206</definedName>
    <definedName name="dms_050301_01_Rows">'5.3 MD - Network level'!$C$11</definedName>
    <definedName name="dms_050301_01_Values">'5.3 MD - Network level'!$E$11</definedName>
    <definedName name="dms_050301_02_Rows">'5.3 MD - Network level'!$C$13</definedName>
    <definedName name="dms_050301_02_Values">'5.3 MD - Network level'!$E$13</definedName>
    <definedName name="dms_050301_03_Rows">'5.3 MD - Network level'!$C$15</definedName>
    <definedName name="dms_050301_03_Values">'5.3 MD - Network level'!$E$15</definedName>
    <definedName name="dms_050301_04_Rows">'5.3 MD - Network level'!$C$14</definedName>
    <definedName name="dms_050301_04_Values">'5.3 MD - Network level'!$E$14</definedName>
    <definedName name="dms_050401_Adjustments">'ALTERNATE 5.4 MD &amp; utilisation'!$L$12:$L$15</definedName>
    <definedName name="dms_050401_Connection_Name">'ALTERNATE 5.4 MD &amp; utilisation'!$D$12:$D$15</definedName>
    <definedName name="dms_050401_Date">'ALTERNATE 5.4 MD &amp; utilisation'!$F$12:$F$15</definedName>
    <definedName name="dms_050401_Incidence">'ALTERNATE 5.4 MD &amp; utilisation'!$E$12:$E$15</definedName>
    <definedName name="dms_050401_Rating">'ALTERNATE 5.4 MD &amp; utilisation'!$I$12:$I$15</definedName>
    <definedName name="dms_050401_RawMD_MVA">'ALTERNATE 5.4 MD &amp; utilisation'!$K$12:$K$15</definedName>
    <definedName name="dms_050401_RawMD_MW">'ALTERNATE 5.4 MD &amp; utilisation'!$J$12:$J$15</definedName>
    <definedName name="dms_050401_Season">'ALTERNATE 5.4 MD &amp; utilisation'!$H$12:$H$15</definedName>
    <definedName name="dms_050401_Time">'ALTERNATE 5.4 MD &amp; utilisation'!$G$12:$G$15</definedName>
    <definedName name="dms_050401_WeatherMD_10_MVA">'ALTERNATE 5.4 MD &amp; utilisation'!$N$12:$N$15</definedName>
    <definedName name="dms_050401_WeatherMD_10_MW">'ALTERNATE 5.4 MD &amp; utilisation'!$M$12:$M$15</definedName>
    <definedName name="dms_050401_WeatherMD_50_MVA">'ALTERNATE 5.4 MD &amp; utilisation'!$P$12:$P$15</definedName>
    <definedName name="dms_050401_WeatherMD_50_MW">'ALTERNATE 5.4 MD &amp; utilisation'!$O$12:$O$15</definedName>
    <definedName name="dms_060101_Rows">'AER NRs'!$C$195</definedName>
    <definedName name="dms_060101_StartDateTxt">'AER NRs'!$E$195</definedName>
    <definedName name="dms_060101_StartDateVal">'AER ETL'!$C$107</definedName>
    <definedName name="dms_060102_Rows">'AER NRs'!$D$195</definedName>
    <definedName name="dms_0603_FeederList">'AER NRs'!$D$212:$H$212</definedName>
    <definedName name="dms_060301_Avg_Duration_Sustained_Int_Row">'AER NRs'!$D$191</definedName>
    <definedName name="dms_060301_checkvalue">'AER ETL'!$C$90</definedName>
    <definedName name="dms_060301_CustNo_Affected_Row">'AER NRs'!$C$191</definedName>
    <definedName name="dms_060301_Effect_unplanned_SAIDI_Row">'AER NRs'!$E$191</definedName>
    <definedName name="dms_060301_Effect_unplanned_SAIFI_Row">'AER NRs'!$F$191</definedName>
    <definedName name="dms_060301_LastRow">'AER ETL'!$C$92</definedName>
    <definedName name="dms_060301_MaxRows">'AER ETL'!$C$93</definedName>
    <definedName name="dms_060701__All_Feeder_Values">#REF!,#REF!,#REF!,#REF!,#REF!,#REF!</definedName>
    <definedName name="dms_060701_After_Feeder_Values">#REF!,#REF!,#REF!,#REF!,#REF!,#REF!</definedName>
    <definedName name="dms_060701_ARR_MaxRows">'AER ETL'!$C$100</definedName>
    <definedName name="dms_060701_Feeder_Header_Lvl4">'AER NRs'!$D$207:$O$207</definedName>
    <definedName name="dms_060701_MaxCols">'AER ETL'!$C$103</definedName>
    <definedName name="dms_060701_MaxRows">'AER ETL'!$C$101</definedName>
    <definedName name="dms_060701_OffsetRows">'AER ETL'!$C$104</definedName>
    <definedName name="dms_060701_Reset_MaxRows">'AER ETL'!$C$99</definedName>
    <definedName name="dms_060701_Rows">'AER NRs'!$D$209:$O$209</definedName>
    <definedName name="dms_060701_StartDateTxt">'AER ETL'!$C$106</definedName>
    <definedName name="dms_060701_StartDateVal">'AER ETL'!$C$107</definedName>
    <definedName name="dms_0608_LastRow">'AER ETL'!$C$112</definedName>
    <definedName name="dms_0608_OffsetRows">'AER ETL'!$C$111</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ETL'!$C$113</definedName>
    <definedName name="dms_060801_StartCell">#REF!</definedName>
    <definedName name="dms_070501_Rows">'7.5 Large projects'!$C$12:$C$26</definedName>
    <definedName name="dms_070501_Values">'7.5 Large projects'!$E$12:$E$26</definedName>
    <definedName name="dms_070501b_Values">'7.5 Large projects'!$F$12:$F$26</definedName>
    <definedName name="dms_070502_Rows">'7.5 Large projects'!$C$12:$C$26</definedName>
    <definedName name="dms_070502_Values">'7.5 Large projects'!$G$12:$G$26</definedName>
    <definedName name="dms_070502b_Values">'7.5 Large projects'!$H$12:$H$26</definedName>
    <definedName name="dms_070601_01_Rows">'7.6 Price Reduction'!$D$11:$D$12</definedName>
    <definedName name="dms_070601_01_Values">'7.6 Price Reduction'!$F$11:$F$12</definedName>
    <definedName name="dms_070601_02_Rows">'7.6 Price Reduction'!$D$14</definedName>
    <definedName name="dms_070601_02_Values">'7.6 Price Reduction'!$F$14</definedName>
    <definedName name="dms_070701_01_Rows">'7.7 Related Party Transactions'!$D$12:$D$21</definedName>
    <definedName name="dms_070701_01_Values">'7.7 Related Party Transactions'!$I$12:$I$21</definedName>
    <definedName name="dms_070701_02_Rows">'7.7 Related Party Transactions'!$D$23:$D$32</definedName>
    <definedName name="dms_070701_02_Values">'7.7 Related Party Transactions'!$I$23:$I$32</definedName>
    <definedName name="dms_070904_01_01_Values">'7.9 MIC'!$F$12:$F$23</definedName>
    <definedName name="dms_070904_01_02_Values">'7.9 MIC'!$G$12:$G$23</definedName>
    <definedName name="dms_070904_01_Rows">'7.9 MIC'!$D$12:$D$23</definedName>
    <definedName name="dms_070904_02_01_Values">'7.9 MIC'!$I$12:$I$23</definedName>
    <definedName name="dms_070904_02_02_Values">'7.9 MIC'!$J$12:$J$23</definedName>
    <definedName name="dms_080501_01_alc_Values">'8.5 Operating Expenditure'!$E$25:$E$34</definedName>
    <definedName name="dms_080501_01_dir_Values">'8.5 Operating Expenditure'!$E$12:$E$21</definedName>
    <definedName name="dms_080501_02_alc_Values">'8.5 Operating Expenditure'!$F$25:$F$34</definedName>
    <definedName name="dms_080501_02_dir_Values">'8.5 Operating Expenditure'!$F$12:$F$21</definedName>
    <definedName name="dms_080501_03_alc_Values">'8.5 Operating Expenditure'!$G$25:$G$34</definedName>
    <definedName name="dms_080501_03_dir_Values">'8.5 Operating Expenditure'!$G$12:$G$21</definedName>
    <definedName name="dms_080501_04_alc_Values">'8.5 Operating Expenditure'!$H$25:$H$34</definedName>
    <definedName name="dms_080501_04_dir_Values">'8.5 Operating Expenditure'!$H$12:$H$21</definedName>
    <definedName name="dms_080501_05_alc_Values">'8.5 Operating Expenditure'!$I$25:$I$34</definedName>
    <definedName name="dms_080501_05_dir_Values">'8.5 Operating Expenditure'!$I$12:$I$21</definedName>
    <definedName name="dms_080501_alc_Rows">'8.5 Operating Expenditure'!$C$25:$C$34</definedName>
    <definedName name="dms_080501_dir_Rows">'8.5 Operating Expenditure'!$C$12:$C$21</definedName>
    <definedName name="dms_080502_06_alc_Values">'8.5 Operating Expenditure'!$E$53:$E$62</definedName>
    <definedName name="dms_080502_06_dir_Values">'8.5 Operating Expenditure'!$E$41:$E$50</definedName>
    <definedName name="dms_080502_07_alc_Values">'8.5 Operating Expenditure'!$F$53:$F$62</definedName>
    <definedName name="dms_080502_07_dir_Values">'8.5 Operating Expenditure'!$F$41:$F$50</definedName>
    <definedName name="dms_080502_alc_Rows">'8.5 Operating Expenditure'!$C$53:$C$62</definedName>
    <definedName name="dms_080502_dir_Rows">'8.5 Operating Expenditure'!$C$41:$C$50</definedName>
    <definedName name="dms_080601_01_Rows">'8.6 Ind Asset Base Roll Fwd'!$D$11:$D$17</definedName>
    <definedName name="dms_080601_01_Values">'8.6 Ind Asset Base Roll Fwd'!$F$11:$F$17</definedName>
    <definedName name="dms_080602_01_Rows">'8.6 Ind Asset Base Roll Fwd'!$D$22:$D$28</definedName>
    <definedName name="dms_080602_01_Values">'8.6 Ind Asset Base Roll Fwd'!$F$22:$F$28</definedName>
    <definedName name="dms_080602_02_Rows">'8.6 Ind Asset Base Roll Fwd'!$D$30:$D$34</definedName>
    <definedName name="dms_080602_02_Values">'8.6 Ind Asset Base Roll Fwd'!$F$30:$F$34</definedName>
    <definedName name="dms_080701_01_Rows">'8.7 Profitability Tax Data'!$C$12:$C$15</definedName>
    <definedName name="dms_080701_01_Values">'8.7 Profitability Tax Data'!$E$12:$E$15</definedName>
    <definedName name="dms_080701_02_Rows">'8.7 Profitability Tax Data'!$C$19</definedName>
    <definedName name="dms_080701_02_taxinc_Rows">'8.7 Profitability Tax Data'!$C$22:$C$25</definedName>
    <definedName name="dms_080701_02_taxinc_Values">'8.7 Profitability Tax Data'!$E$22:$E$25</definedName>
    <definedName name="dms_080701_02_taxr_Rows">'8.7 Profitability Tax Data'!$C$20</definedName>
    <definedName name="dms_080701_02_taxr_Values">'8.7 Profitability Tax Data'!$E$20</definedName>
    <definedName name="dms_080701_02_Values">'8.7 Profitability Tax Data'!$E$19</definedName>
    <definedName name="dms_080701_03_Rows">'8.7 Profitability Tax Data'!$C$29:$C$31</definedName>
    <definedName name="dms_080701_03_Values">'8.7 Profitability Tax Data'!$E$29:$E$31</definedName>
    <definedName name="dms_080701_own_Rows">'8.7 Profitability Tax Data'!$C$11</definedName>
    <definedName name="dms_080701_own_Values">'8.7 Profitability Tax Data'!$E$11</definedName>
    <definedName name="dms_080702_01_Rows">'8.7 Profitability Tax Data'!$C$36:$C$40</definedName>
    <definedName name="dms_080702_01_Values">'8.7 Profitability Tax Data'!$E$36:$E$40</definedName>
    <definedName name="dms_090101_01_oexp_Values">'9.1 Income Statement (ASA)'!$F$24:$F$31</definedName>
    <definedName name="dms_090101_01_orev_Values">'9.1 Income Statement (ASA)'!$F$14:$F$19</definedName>
    <definedName name="dms_090101_01_texp_Values">'9.1 Income Statement (ASA)'!$F$21:$F$22</definedName>
    <definedName name="dms_090101_01_trev_Values">'9.1 Income Statement (ASA)'!$F$11:$F$12</definedName>
    <definedName name="dms_090101_02_oexp_Values">'9.1 Income Statement (ASA)'!$G$24:$G$31</definedName>
    <definedName name="dms_090101_02_orev_Values">'9.1 Income Statement (ASA)'!$G$14:$G$19</definedName>
    <definedName name="dms_090101_02_texp_Values">'9.1 Income Statement (ASA)'!$G$21:$G$22</definedName>
    <definedName name="dms_090101_02_trev_Values">'9.1 Income Statement (ASA)'!$G$11:$G$12</definedName>
    <definedName name="dms_090101_03_oexp_Values">'9.1 Income Statement (ASA)'!$H$24:$H$31</definedName>
    <definedName name="dms_090101_03_orev_Values">'9.1 Income Statement (ASA)'!$H$14:$H$19</definedName>
    <definedName name="dms_090101_03_texp_Values">'9.1 Income Statement (ASA)'!$H$21:$H$22</definedName>
    <definedName name="dms_090101_03_trev_Values">'9.1 Income Statement (ASA)'!$H$11:$H$12</definedName>
    <definedName name="dms_090101_04_oexp_Values">'9.1 Income Statement (ASA)'!$I$24:$I$31</definedName>
    <definedName name="dms_090101_04_orev_Values">'9.1 Income Statement (ASA)'!$I$14:$I$19</definedName>
    <definedName name="dms_090101_04_texp_Values">'9.1 Income Statement (ASA)'!$I$21:$I$22</definedName>
    <definedName name="dms_090101_04_trev_Values">'9.1 Income Statement (ASA)'!$I$11:$I$12</definedName>
    <definedName name="dms_090101_05_oexp_Values">'9.1 Income Statement (ASA)'!$J$24:$J$31</definedName>
    <definedName name="dms_090101_05_orev_Values">'9.1 Income Statement (ASA)'!$J$14:$J$19</definedName>
    <definedName name="dms_090101_05_texp_Values">'9.1 Income Statement (ASA)'!$J$21:$J$22</definedName>
    <definedName name="dms_090101_05_trev_Values">'9.1 Income Statement (ASA)'!$J$11:$J$12</definedName>
    <definedName name="dms_090101_oexp_Rows">'9.1 Income Statement (ASA)'!$D$24:$D$31</definedName>
    <definedName name="dms_090101_orev_Rows">'9.1 Income Statement (ASA)'!$D$14:$D$19</definedName>
    <definedName name="dms_090101_texp_Rows">'9.1 Income Statement (ASA)'!$D$21:$D$22</definedName>
    <definedName name="dms_090101_trev_Rows">'9.1 Income Statement (ASA)'!$D$11:$D$12</definedName>
    <definedName name="dms_090102_01_oexp_Values">'9.2 Income Statement (RA)'!$E$24:$E$31</definedName>
    <definedName name="dms_090102_01_orev_Values">'9.2 Income Statement (RA)'!$E$14:$E$19</definedName>
    <definedName name="dms_090102_01_texp_Values">'9.2 Income Statement (RA)'!$E$21:$E$22</definedName>
    <definedName name="dms_090102_01_trev_Values">'9.2 Income Statement (RA)'!$E$11:$E$12</definedName>
    <definedName name="dms_090102_02_oexp_Values">'9.2 Income Statement (RA)'!$F$24:$F$31</definedName>
    <definedName name="dms_090102_02_orev_Values">'9.2 Income Statement (RA)'!$F$14:$F$19</definedName>
    <definedName name="dms_090102_02_texp_Values">'9.2 Income Statement (RA)'!$F$21:$F$22</definedName>
    <definedName name="dms_090102_02_trev_Values">'9.2 Income Statement (RA)'!$F$11:$F$12</definedName>
    <definedName name="dms_090102_oexp_Rows">'9.2 Income Statement (RA)'!$C$24:$C$31</definedName>
    <definedName name="dms_090102_orev_Rows">'9.2 Income Statement (RA)'!$C$14:$C$19</definedName>
    <definedName name="dms_090102_texp_Rows">'9.2 Income Statement (RA)'!$C$21:$C$22</definedName>
    <definedName name="dms_090102_trev_Rows">'9.2 Income Statement (RA)'!$C$11:$C$12</definedName>
    <definedName name="dms_663">'AER ETL'!$C$94</definedName>
    <definedName name="dms_663_List">'AER lookups'!$N$7:$N$15</definedName>
    <definedName name="dms_ABN">'Business &amp; other details'!$P$16</definedName>
    <definedName name="dms_ABN_List">'AER lookups'!$D$7:$D$15</definedName>
    <definedName name="dms_Addr1">'Business &amp; other details'!$P$19</definedName>
    <definedName name="dms_Addr1_List">'AER lookups'!$P$7:$P$15</definedName>
    <definedName name="dms_Addr2">'Business &amp; other details'!$P$20</definedName>
    <definedName name="dms_Addr2_List">'AER lookups'!$Q$7:$Q$15</definedName>
    <definedName name="dms_AdjAllowedRev">#REF!</definedName>
    <definedName name="dms_Amendment_Text">'Business &amp; other details'!$P$38</definedName>
    <definedName name="dms_AmendmentReason">'AER ETL'!$C$15</definedName>
    <definedName name="dms_ARR">'AER ETL'!$C$74</definedName>
    <definedName name="dms_Beg">'AER NRs'!$C$176</definedName>
    <definedName name="dms_CA">'AER ETL'!$C$73</definedName>
    <definedName name="dms_Cal_Year_B4_CRY">'AER ETL'!$C$29</definedName>
    <definedName name="dms_CBD_flag">'AER lookups'!$Z$7:$Z$15</definedName>
    <definedName name="dms_CBD_flag_NSP">'AER ETL'!$C$121</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ETL'!$C$25</definedName>
    <definedName name="dms_Confid_status_List">'AER NRs'!$D$6:$D$9</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ost_Allocation_Agreement_List">#REF!</definedName>
    <definedName name="dms_CRCP_FinalYear_Result">'AER ETL'!$C$80</definedName>
    <definedName name="dms_CRCP_start_row">'AER ETL'!$C$40</definedName>
    <definedName name="dms_CRCPlength_List">'AER lookups'!$K$7:$K$15</definedName>
    <definedName name="dms_CRCPlength_Num">'AER ETL'!$C$69</definedName>
    <definedName name="dms_CRY_RYE">'AER ETL'!$C$53</definedName>
    <definedName name="dms_CRY_start_row">'AER ETL'!$C$38</definedName>
    <definedName name="dms_DataQuality">'AER ETL'!$C$19</definedName>
    <definedName name="dms_DataQuality_List">'AER NRs'!$C$6:$C$9</definedName>
    <definedName name="dms_Defined_Names_Used">'AER ETL'!$C$3</definedName>
    <definedName name="dms_DeterminationRef">'AER ETL'!$C$119</definedName>
    <definedName name="dms_DeterminationRef_List">'AER lookups'!$O$7:$O$15</definedName>
    <definedName name="dms_DISCARD">'AER ETL'!$C$128</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ETL'!$C$24</definedName>
    <definedName name="dms_DollarReal">'AER ETL'!$C$31</definedName>
    <definedName name="dms_DollarReal_Prev">'AER ETL'!$C$32</definedName>
    <definedName name="dms_DollarReal_year">'AER ETL'!$C$51</definedName>
    <definedName name="dms_DQ_1">'AER ETL'!$C$13</definedName>
    <definedName name="dms_DQ_2">'AER ETL'!$C$14</definedName>
    <definedName name="dms_EB">'AER ETL'!$C$72</definedName>
    <definedName name="dms_EB_RAB_PIT">'AER NRs'!$C$152:$C$157</definedName>
    <definedName name="dms_End">'AER NRs'!$E$176</definedName>
    <definedName name="dms_FeederName_1">'AER lookups'!$AF$7:$AF$15</definedName>
    <definedName name="dms_FeederName_2">'AER lookups'!$AG$7:$AG$15</definedName>
    <definedName name="dms_FeederName_3">'AER lookups'!$AH$7:$AH$15</definedName>
    <definedName name="dms_FeederName_4">'AER lookups'!$AI$7:$AI$15</definedName>
    <definedName name="dms_FeederName_5">'AER lookups'!$AJ$7:$AJ$15</definedName>
    <definedName name="dms_FeederType_5_flag">'AER lookups'!$AD$7:$AD$15</definedName>
    <definedName name="dms_FifthFeeder_flag_NSP">'AER ETL'!$C$125</definedName>
    <definedName name="dms_FormControl">'AER ETL'!$C$34</definedName>
    <definedName name="dms_FormControl_Choices">'AER NRs'!$D$14:$D$16</definedName>
    <definedName name="dms_FormControl_List">'AER lookups'!$H$7:$H$15</definedName>
    <definedName name="dms_FRCP_start_row">'AER ETL'!$C$39</definedName>
    <definedName name="dms_FRCP_y1">'AER lookups'!$H$37</definedName>
    <definedName name="dms_FRCPlength_List">'AER lookups'!$L$7:$L$15</definedName>
    <definedName name="dms_FRCPlength_Num">'AER ETL'!$C$70</definedName>
    <definedName name="dms_Header_Span">'AER ETL'!$C$60</definedName>
    <definedName name="dms_Jurisdiction">'AER ETL'!$C$26</definedName>
    <definedName name="dms_JurisdictionList">'AER lookups'!$E$7:$E$15</definedName>
    <definedName name="dms_LeapYear_Result">'AER ETL'!$C$98</definedName>
    <definedName name="dms_LongRural_flag">'AER lookups'!$AC$7:$AC$15</definedName>
    <definedName name="dms_LongRural_flag_NSP">'AER ETL'!$C$124</definedName>
    <definedName name="dms_MAIFI_flag_List">'AER lookups'!$AE$7:$AE$15</definedName>
    <definedName name="dms_Mid">'AER NRs'!$D$176</definedName>
    <definedName name="dms_Model">'AER ETL'!$C$11</definedName>
    <definedName name="dms_Model_List">'AER lookups'!$B$23:$B$33</definedName>
    <definedName name="dms_Model_Name_Format1">'AER lookups'!$C$23:$C$33</definedName>
    <definedName name="dms_Model_Span">'AER ETL'!$C$56</definedName>
    <definedName name="dms_Model_Span_List">'AER lookups'!$E$23:$E$33</definedName>
    <definedName name="dms_Multi_RYE_flag">'AER ETL'!$C$135</definedName>
    <definedName name="dms_MultiYear_ABC_RIN">'AER ETL'!$C$82</definedName>
    <definedName name="dms_MultiYear_FinalYear_Result">'AER ETL'!$C$80</definedName>
    <definedName name="dms_MultiYear_Flag">'AER ETL'!$C$63</definedName>
    <definedName name="dms_MultiYear_ResponseFlag">'AER ETL'!$C$62</definedName>
    <definedName name="dms_N0205_AssetType">'AER NRs'!$N$32:$N$42</definedName>
    <definedName name="dms_PAddr1">'Business &amp; other details'!$AN$19</definedName>
    <definedName name="dms_PAddr1_List">'AER lookups'!$U$7:$U$15</definedName>
    <definedName name="dms_PAddr2">'Business &amp; other details'!$AN$20</definedName>
    <definedName name="dms_PAddr2_List">'AER lookups'!$V$7:$V$15</definedName>
    <definedName name="dms_Partial">'AER ETL'!$C$131</definedName>
    <definedName name="dms_PostCode">'Business &amp; other details'!$AB$22</definedName>
    <definedName name="dms_PostCode_List">'AER lookups'!$T$7:$T$15</definedName>
    <definedName name="dms_PPostCode">'Business &amp; other details'!$AZ$22</definedName>
    <definedName name="dms_PPostCode_List">'AER lookups'!$Y$7:$Y$15</definedName>
    <definedName name="dms_PRCP_start_row">'AER ETL'!$C$41</definedName>
    <definedName name="dms_PRCPlength_List">'AER lookups'!$M$7:$M$15</definedName>
    <definedName name="dms_PRCPlength_Num">'AER ETL'!$C$68</definedName>
    <definedName name="dms_Previous_DollarReal_year">'AER ETL'!$C$52</definedName>
    <definedName name="dms_PState">'Business &amp; other details'!$AN$22</definedName>
    <definedName name="dms_PState_List">'AER lookups'!$X$7:$X$15</definedName>
    <definedName name="dms_PSuburb">'Business &amp; other details'!$AN$21</definedName>
    <definedName name="dms_PSuburb_List">'AER lookups'!$W$7:$W$15</definedName>
    <definedName name="dms_PTRM_RAB_PIT">'AER NRs'!$C$179:$C$183</definedName>
    <definedName name="dms_PTRM_TAB_PIT">'AER NRs'!$D$179:$D$182</definedName>
    <definedName name="dms_Public_Lighting">'AER ETL'!$C$120</definedName>
    <definedName name="dms_Public_Lighting_List">'AER lookups'!$AK$7:$AK$15</definedName>
    <definedName name="dms_Reason_Interruption">'AER NRs'!$I$32:$I$47</definedName>
    <definedName name="dms_Reset_final_year">'AER ETL'!$C$49</definedName>
    <definedName name="dms_Reset_RYE">'AER ETL'!$C$54</definedName>
    <definedName name="dms_Reset_Span">'AER ETL'!$C$58</definedName>
    <definedName name="dms_revearn_Row">#REF!</definedName>
    <definedName name="dms_RevenueEarned">#REF!</definedName>
    <definedName name="dms_RPT">'AER ETL'!$C$23</definedName>
    <definedName name="dms_RPT_List">'AER lookups'!$I$7:$I$15</definedName>
    <definedName name="dms_RPTMonth">'AER ETL'!$C$30</definedName>
    <definedName name="dms_RPTMonth_List">'AER lookups'!$J$7:$J$15</definedName>
    <definedName name="dms_RYE">'AER ETL'!$C$22</definedName>
    <definedName name="dms_RYE_01">'AER ETL'!$C$137</definedName>
    <definedName name="dms_RYE_02">'AER ETL'!$C$138</definedName>
    <definedName name="dms_RYE_03">'AER ETL'!$C$139</definedName>
    <definedName name="dms_RYE_04">'AER ETL'!$C$140</definedName>
    <definedName name="dms_RYE_05">'AER ETL'!$C$141</definedName>
    <definedName name="dms_RYE_06">'AER ETL'!$C$142</definedName>
    <definedName name="dms_RYE_07">'AER ETL'!$C$143</definedName>
    <definedName name="dms_RYE_08">'AER ETL'!$C$144</definedName>
    <definedName name="dms_RYE_09">'AER ETL'!$C$145</definedName>
    <definedName name="dms_RYE_result">'AER ETL'!$C$57</definedName>
    <definedName name="dms_RYE_start_row">'AER ETL'!$C$42</definedName>
    <definedName name="dms_S140101_UOM">'AER NRs'!$M$84:$M$87</definedName>
    <definedName name="dms_S140102_UOM">'AER NRs'!$N$84:$N$87</definedName>
    <definedName name="dms_S140201_UOM">'AER NRs'!$O$84:$O$86</definedName>
    <definedName name="dms_Sector">'AER ETL'!$C$20</definedName>
    <definedName name="dms_Sector_List">'AER lookups'!$F$7:$F$15</definedName>
    <definedName name="dms_Segment">'AER ETL'!$C$21</definedName>
    <definedName name="dms_Segment_List">'AER lookups'!$G$7:$G$15</definedName>
    <definedName name="dms_Selected_Quality">'Business &amp; other details'!#REF!</definedName>
    <definedName name="dms_Selected_Source">'Business &amp; other details'!$P$34</definedName>
    <definedName name="dms_Selected_Status">'Business &amp; other details'!$P$36</definedName>
    <definedName name="dms_SheetHeading1">'Business &amp; other details'!$E$3</definedName>
    <definedName name="dms_SheetHeading2">'Business &amp; other details'!$E$4</definedName>
    <definedName name="dms_SheetHeading3">'Business &amp; other details'!$E$5</definedName>
    <definedName name="dms_ShortRural_flag">'AER lookups'!$AB$7:$AB$15</definedName>
    <definedName name="dms_ShortRural_flag_NSP">'AER ETL'!$C$123</definedName>
    <definedName name="dms_SingleYear_FinalYear_Result">'AER ETL'!$C$76</definedName>
    <definedName name="dms_SingleYear_Model">'AER ETL'!$C$71:$C$74</definedName>
    <definedName name="dms_SingleYearModel">'AER ETL'!$C$75</definedName>
    <definedName name="dms_Source">'AER ETL'!$C$12</definedName>
    <definedName name="dms_SourceList">'AER NRs'!$C$14:$C$27</definedName>
    <definedName name="dms_Specified_FinalYear">'AER ETL'!$C$64</definedName>
    <definedName name="dms_Specified_RYE">'AER ETL'!$C$55</definedName>
    <definedName name="dms_SpecifiedYear_final_year">'AER ETL'!$C$50</definedName>
    <definedName name="dms_SpecifiedYear_Span">'AER ETL'!$C$59</definedName>
    <definedName name="dms_start_year">'AER ETL'!$C$36</definedName>
    <definedName name="dms_State">'Business &amp; other details'!$P$22</definedName>
    <definedName name="dms_State_List">'AER lookups'!$S$7:$S$15</definedName>
    <definedName name="dms_STPIS_Exclusion_List">'AER NRs'!$H$32:$H$41</definedName>
    <definedName name="dms_SubmissionDate">'AER ETL'!$C$16</definedName>
    <definedName name="dms_Suburb">'Business &amp; other details'!$P$21</definedName>
    <definedName name="dms_Suburb_List">'AER lookups'!$R$7:$R$15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'Business &amp; other details'!$P$15</definedName>
    <definedName name="dms_TradingName_List">'AER lookups'!$B$7:$B$15</definedName>
    <definedName name="dms_TradingNameFull">'AER ETL'!$C$9</definedName>
    <definedName name="dms_TradingNameFull_List">'AER lookups'!$C$7:$C$15</definedName>
    <definedName name="dms_Typed_Submission_Date">'Business &amp; other details'!$P$42</definedName>
    <definedName name="dms_UID">'AER lookups'!$AL$5</definedName>
    <definedName name="dms_UID_List">'AER lookups'!$AL$7:$AL$15</definedName>
    <definedName name="dms_Urban_flag">'AER lookups'!$AA$7:$AA$15</definedName>
    <definedName name="dms_Urban_flag_NSP">'AER ETL'!$C$122</definedName>
    <definedName name="dms_Worksheet_List">'AER lookups'!$D$23:$D$33</definedName>
    <definedName name="DMS_Xfactor">'AER NRs'!$E$179</definedName>
    <definedName name="dms_y1">'AER lookups'!$E$56</definedName>
    <definedName name="dms_y10">'AER lookups'!$E$65</definedName>
    <definedName name="dms_y11">'AER lookups'!$E$66</definedName>
    <definedName name="dms_y12">'AER lookups'!$E$67</definedName>
    <definedName name="dms_y13">'AER lookups'!$E$68</definedName>
    <definedName name="dms_y14">'AER lookups'!$E$69</definedName>
    <definedName name="dms_y15">'AER lookups'!$E$70</definedName>
    <definedName name="dms_y16">'AER lookups'!$E$71</definedName>
    <definedName name="dms_y2">'AER lookups'!$E$57</definedName>
    <definedName name="dms_y3">'AER lookups'!$E$58</definedName>
    <definedName name="dms_y4">'AER lookups'!$E$59</definedName>
    <definedName name="dms_y5">'AER lookups'!$E$60</definedName>
    <definedName name="dms_y6">'AER lookups'!$E$61</definedName>
    <definedName name="dms_y7">'AER lookups'!$E$62</definedName>
    <definedName name="dms_y8">'AER lookups'!$E$63</definedName>
    <definedName name="dms_y9">'AER lookups'!$E$64</definedName>
    <definedName name="EB">'AER lookups'!$C$28</definedName>
    <definedName name="EB_Fmt2">'AER lookups'!$D$28</definedName>
    <definedName name="Financial">'AER lookups'!$B$37:$B$86</definedName>
    <definedName name="FRCP_final_year">'AER ETL'!$C$46</definedName>
    <definedName name="FRCP_start_year">'AER ETL'!$C$43</definedName>
    <definedName name="FRCP_y1">'Business &amp; other details'!#REF!</definedName>
    <definedName name="FRCP_y10">'AER lookups'!$I$46</definedName>
    <definedName name="FRCP_y11">'AER lookups'!$I$47</definedName>
    <definedName name="FRCP_y12">'AER lookups'!$I$48</definedName>
    <definedName name="FRCP_y13">'AER lookups'!$I$49</definedName>
    <definedName name="FRCP_y14">'AER lookups'!$I$50</definedName>
    <definedName name="FRCP_y15">'AER lookups'!$I$51</definedName>
    <definedName name="FRCP_y16">'AER lookups'!$I$52</definedName>
    <definedName name="FRCP_y2">'AER lookups'!$I$38</definedName>
    <definedName name="FRCP_y3">'AER lookups'!$I$39</definedName>
    <definedName name="FRCP_y4">'AER lookups'!$I$40</definedName>
    <definedName name="FRCP_y5">'AER lookups'!$I$41</definedName>
    <definedName name="FRCP_y6">'AER lookups'!$I$42</definedName>
    <definedName name="FRCP_y7">'AER lookups'!$I$43</definedName>
    <definedName name="FRCP_y8">'AER lookups'!$I$44</definedName>
    <definedName name="FRCP_y9">'AER lookups'!$I$45</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{"Ownership",#N/A,FALSE,"Ownership";"Contents",#N/A,FALSE,"Contents"}</definedName>
    <definedName name="MAIFI_flag">'AER lookups'!#REF!</definedName>
    <definedName name="PRCP_final_year">'AER ETL'!$C$48</definedName>
    <definedName name="PRCP_start_year">'AER ETL'!$C$45</definedName>
    <definedName name="PRCP_y1">'AER lookups'!$E$37</definedName>
    <definedName name="PRCP_y10">'AER lookups'!$E$46</definedName>
    <definedName name="PRCP_y11">'AER lookups'!$E$47</definedName>
    <definedName name="PRCP_y12">'AER lookups'!$E$48</definedName>
    <definedName name="PRCP_y13">'AER lookups'!$E$49</definedName>
    <definedName name="PRCP_y14">'AER lookups'!$E$50</definedName>
    <definedName name="PRCP_y15">'AER lookups'!$E$51</definedName>
    <definedName name="PRCP_y16">'AER lookups'!$E$52</definedName>
    <definedName name="PRCP_y2">'AER lookups'!$E$38</definedName>
    <definedName name="PRCP_y3">'AER lookups'!$E$39</definedName>
    <definedName name="PRCP_y4">'AER lookups'!$E$40</definedName>
    <definedName name="PRCP_y5">'AER lookups'!$E$41</definedName>
    <definedName name="PRCP_y6">'AER lookups'!$E$42</definedName>
    <definedName name="PRCP_y7">'AER lookups'!$E$43</definedName>
    <definedName name="PRCP_y8">'AER lookups'!$E$44</definedName>
    <definedName name="PRCP_y9">'AER lookups'!$E$45</definedName>
    <definedName name="Pricing">'AER lookups'!$C$29</definedName>
    <definedName name="Pricing_Fmt2">'AER lookups'!$D$29</definedName>
    <definedName name="PTRM">'AER lookups'!$C$30</definedName>
    <definedName name="PTRM_Fmt2">'AER lookups'!$D$30</definedName>
    <definedName name="Reset">'AER lookups'!$C$31</definedName>
    <definedName name="Reset_Fmt2">'AER lookups'!$D$31</definedName>
    <definedName name="RFM">'AER lookups'!$C$32</definedName>
    <definedName name="RFM_Fmt2">'AER lookups'!$D$32</definedName>
    <definedName name="Sector">'AER CF'!$D$7:$D$27</definedName>
    <definedName name="Segment">'AER CF'!$E$7:$E$27</definedName>
    <definedName name="teest" localSheetId="32" hidden="1">{"Ownership",#N/A,FALSE,"Ownership";"Contents",#N/A,FALSE,"Contents"}</definedName>
    <definedName name="teest" hidden="1">{"Ownership",#N/A,FALSE,"Ownership";"Contents",#N/A,FALSE,"Contents"}</definedName>
    <definedName name="test" localSheetId="32" hidden="1">{"Ownership",#N/A,FALSE,"Ownership";"Contents",#N/A,FALSE,"Contents"}</definedName>
    <definedName name="test" hidden="1">{"Ownership",#N/A,FALSE,"Ownership";"Contents",#N/A,FALSE,"Contents"}</definedName>
    <definedName name="WACC">'AER lookups'!$C$33</definedName>
    <definedName name="WACC_Fmt2">'AER lookups'!$D$33</definedName>
    <definedName name="wrn.App._.Custodians." localSheetId="32"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50" l="1"/>
  <c r="F37" i="16"/>
  <c r="F36" i="41"/>
  <c r="G14" i="25"/>
  <c r="G13" i="25"/>
  <c r="W13" i="48"/>
  <c r="W14" i="48"/>
  <c r="W15" i="48"/>
  <c r="W16" i="48"/>
  <c r="W17" i="48"/>
  <c r="W18" i="48"/>
  <c r="W19" i="48"/>
  <c r="W20" i="48"/>
  <c r="W21" i="48"/>
  <c r="W22" i="48"/>
  <c r="W23" i="48"/>
  <c r="W24" i="48"/>
  <c r="W25" i="48"/>
  <c r="W26" i="48"/>
  <c r="W27" i="48"/>
  <c r="W28" i="48"/>
  <c r="W29" i="48"/>
  <c r="W30" i="48"/>
  <c r="W31" i="48"/>
  <c r="W32" i="48"/>
  <c r="W33" i="48"/>
  <c r="W34" i="48"/>
  <c r="W35" i="48"/>
  <c r="W36" i="48"/>
  <c r="W37" i="48"/>
  <c r="W38" i="48"/>
  <c r="W39" i="48"/>
  <c r="W40" i="48"/>
  <c r="W41" i="48"/>
  <c r="W42" i="48"/>
  <c r="W43" i="48"/>
  <c r="W44" i="48"/>
  <c r="W45" i="48"/>
  <c r="W46" i="48"/>
  <c r="W47" i="48"/>
  <c r="W48" i="48"/>
  <c r="W49" i="48"/>
  <c r="W50" i="48"/>
  <c r="W51" i="48"/>
  <c r="W52" i="48"/>
  <c r="W53" i="48"/>
  <c r="W54" i="48"/>
  <c r="W55" i="48"/>
  <c r="W56" i="48"/>
  <c r="W57" i="48"/>
  <c r="W58" i="48"/>
  <c r="W59" i="48"/>
  <c r="W60" i="48"/>
  <c r="W61" i="48"/>
  <c r="W62" i="48"/>
  <c r="W63" i="48"/>
  <c r="W64" i="48"/>
  <c r="W65" i="48"/>
  <c r="W66" i="48"/>
  <c r="W67" i="48"/>
  <c r="W68" i="48"/>
  <c r="W69" i="48"/>
  <c r="W70" i="48"/>
  <c r="W71" i="48"/>
  <c r="W72" i="48"/>
  <c r="W73" i="48"/>
  <c r="W74" i="48"/>
  <c r="W75" i="48"/>
  <c r="W76" i="48"/>
  <c r="W77" i="48"/>
  <c r="W78" i="48"/>
  <c r="W79" i="48"/>
  <c r="W80" i="48"/>
  <c r="W81" i="48"/>
  <c r="W82" i="48"/>
  <c r="W83" i="48"/>
  <c r="W84" i="48"/>
  <c r="W85" i="48"/>
  <c r="W86" i="48"/>
  <c r="W87" i="48"/>
  <c r="W88" i="48"/>
  <c r="W89" i="48"/>
  <c r="W90" i="48"/>
  <c r="W91" i="48"/>
  <c r="W92" i="48"/>
  <c r="W93" i="48"/>
  <c r="W94" i="48"/>
  <c r="W95" i="48"/>
  <c r="W96" i="48"/>
  <c r="W97" i="48"/>
  <c r="W98" i="48"/>
  <c r="W99" i="48"/>
  <c r="W100" i="48"/>
  <c r="W101" i="48"/>
  <c r="W102" i="48"/>
  <c r="W103" i="48"/>
  <c r="W104" i="48"/>
  <c r="W105" i="48"/>
  <c r="W106" i="48"/>
  <c r="W107" i="48"/>
  <c r="W108" i="48"/>
  <c r="W109" i="48"/>
  <c r="W110" i="48"/>
  <c r="W111" i="48"/>
  <c r="W112" i="48"/>
  <c r="W113" i="48"/>
  <c r="W114" i="48"/>
  <c r="W115" i="48"/>
  <c r="W116" i="48"/>
  <c r="W117" i="48"/>
  <c r="W118" i="48"/>
  <c r="W119" i="48"/>
  <c r="W120" i="48"/>
  <c r="W121" i="48"/>
  <c r="W122" i="48"/>
  <c r="W123" i="48"/>
  <c r="W124" i="48"/>
  <c r="W125" i="48"/>
  <c r="W126" i="48"/>
  <c r="W127" i="48"/>
  <c r="W128" i="48"/>
  <c r="W129" i="48"/>
  <c r="W130" i="48"/>
  <c r="W131" i="48"/>
  <c r="W132" i="48"/>
  <c r="W133" i="48"/>
  <c r="W134" i="48"/>
  <c r="W135" i="48"/>
  <c r="W136" i="48"/>
  <c r="W137" i="48"/>
  <c r="W138" i="48"/>
  <c r="W139" i="48"/>
  <c r="W140" i="48"/>
  <c r="W141" i="48"/>
  <c r="W142" i="48"/>
  <c r="W143" i="48"/>
  <c r="W144" i="48"/>
  <c r="W145" i="48"/>
  <c r="W146" i="48"/>
  <c r="W147" i="48"/>
  <c r="W148" i="48"/>
  <c r="W149" i="48"/>
  <c r="W150" i="48"/>
  <c r="W151" i="48"/>
  <c r="W152" i="48"/>
  <c r="W153" i="48"/>
  <c r="W154" i="48"/>
  <c r="W155" i="48"/>
  <c r="W156" i="48"/>
  <c r="W157" i="48"/>
  <c r="W158" i="48"/>
  <c r="W159" i="48"/>
  <c r="W160" i="48"/>
  <c r="W161" i="48"/>
  <c r="W162" i="48"/>
  <c r="W163" i="48"/>
  <c r="W164" i="48"/>
  <c r="W165" i="48"/>
  <c r="W166" i="48"/>
  <c r="W167" i="48"/>
  <c r="W168" i="48"/>
  <c r="W169" i="48"/>
  <c r="W170" i="48"/>
  <c r="W171" i="48"/>
  <c r="W172" i="48"/>
  <c r="W173" i="48"/>
  <c r="W174" i="48"/>
  <c r="W175" i="48"/>
  <c r="W176" i="48"/>
  <c r="W177" i="48"/>
  <c r="W178" i="48"/>
  <c r="W179" i="48"/>
  <c r="W180" i="48"/>
  <c r="W181" i="48"/>
  <c r="W182" i="48"/>
  <c r="W183" i="48"/>
  <c r="W184" i="48"/>
  <c r="W185" i="48"/>
  <c r="W186" i="48"/>
  <c r="W187" i="48"/>
  <c r="W188" i="48"/>
  <c r="W189" i="48"/>
  <c r="W190" i="48"/>
  <c r="W191" i="48"/>
  <c r="W192" i="48"/>
  <c r="W193" i="48"/>
  <c r="W194" i="48"/>
  <c r="W195" i="48"/>
  <c r="W196" i="48"/>
  <c r="W197" i="48"/>
  <c r="W198" i="48"/>
  <c r="W199" i="48"/>
  <c r="W200" i="48"/>
  <c r="W201" i="48"/>
  <c r="W202" i="48"/>
  <c r="W203" i="48"/>
  <c r="W204" i="48"/>
  <c r="W205" i="48"/>
  <c r="W206" i="48"/>
  <c r="W207" i="48"/>
  <c r="W208" i="48"/>
  <c r="W209" i="48"/>
  <c r="W210" i="48"/>
  <c r="W211" i="48"/>
  <c r="W212" i="48"/>
  <c r="W213" i="48"/>
  <c r="W214" i="48"/>
  <c r="W215" i="48"/>
  <c r="W216" i="48"/>
  <c r="W217" i="48"/>
  <c r="W218" i="48"/>
  <c r="W219" i="48"/>
  <c r="W220" i="48"/>
  <c r="W221" i="48"/>
  <c r="W222" i="48"/>
  <c r="W223" i="48"/>
  <c r="W224" i="48"/>
  <c r="W225" i="48"/>
  <c r="W226" i="48"/>
  <c r="W227" i="48"/>
  <c r="W228" i="48"/>
  <c r="W229" i="48"/>
  <c r="W230" i="48"/>
  <c r="W231" i="48"/>
  <c r="W232" i="48"/>
  <c r="W233" i="48"/>
  <c r="W234" i="48"/>
  <c r="W235" i="48"/>
  <c r="W236" i="48"/>
  <c r="W237" i="48"/>
  <c r="W238" i="48"/>
  <c r="W239" i="48"/>
  <c r="W240" i="48"/>
  <c r="W241" i="48"/>
  <c r="W242" i="48"/>
  <c r="W243" i="48"/>
  <c r="W244" i="48"/>
  <c r="W245" i="48"/>
  <c r="W246" i="48"/>
  <c r="W247" i="48"/>
  <c r="W248" i="48"/>
  <c r="W249" i="48"/>
  <c r="W250" i="48"/>
  <c r="W251" i="48"/>
  <c r="W252" i="48"/>
  <c r="W253" i="48"/>
  <c r="W254" i="48"/>
  <c r="W255" i="48"/>
  <c r="W256" i="48"/>
  <c r="W257" i="48"/>
  <c r="W258" i="48"/>
  <c r="W259" i="48"/>
  <c r="W260" i="48"/>
  <c r="W261" i="48"/>
  <c r="U13" i="48"/>
  <c r="U14" i="48"/>
  <c r="U15" i="48"/>
  <c r="U16" i="48"/>
  <c r="U17" i="48"/>
  <c r="U18" i="48"/>
  <c r="U19" i="48"/>
  <c r="U20" i="48"/>
  <c r="U21" i="48"/>
  <c r="U22" i="48"/>
  <c r="U23" i="48"/>
  <c r="U24" i="48"/>
  <c r="U25" i="48"/>
  <c r="U26" i="48"/>
  <c r="U27" i="48"/>
  <c r="U28" i="48"/>
  <c r="U29" i="48"/>
  <c r="U30" i="48"/>
  <c r="U31" i="48"/>
  <c r="U32" i="48"/>
  <c r="U33" i="48"/>
  <c r="U34" i="48"/>
  <c r="U35" i="48"/>
  <c r="U36" i="48"/>
  <c r="U37" i="48"/>
  <c r="U38" i="48"/>
  <c r="U39" i="48"/>
  <c r="U40" i="48"/>
  <c r="U41" i="48"/>
  <c r="U42" i="48"/>
  <c r="U43" i="48"/>
  <c r="U44" i="48"/>
  <c r="U45" i="48"/>
  <c r="U46" i="48"/>
  <c r="U47" i="48"/>
  <c r="U48" i="48"/>
  <c r="U49" i="48"/>
  <c r="U50" i="48"/>
  <c r="U51" i="48"/>
  <c r="U52" i="48"/>
  <c r="U53" i="48"/>
  <c r="U54" i="48"/>
  <c r="U55" i="48"/>
  <c r="U56" i="48"/>
  <c r="U57" i="48"/>
  <c r="U58" i="48"/>
  <c r="U59" i="48"/>
  <c r="U60" i="48"/>
  <c r="U61" i="48"/>
  <c r="U62" i="48"/>
  <c r="U63" i="48"/>
  <c r="U64" i="48"/>
  <c r="U65" i="48"/>
  <c r="U66" i="48"/>
  <c r="U67" i="48"/>
  <c r="U68" i="48"/>
  <c r="U69" i="48"/>
  <c r="U70" i="48"/>
  <c r="U71" i="48"/>
  <c r="U72" i="48"/>
  <c r="U73" i="48"/>
  <c r="U74" i="48"/>
  <c r="U75" i="48"/>
  <c r="U76" i="48"/>
  <c r="U77" i="48"/>
  <c r="U78" i="48"/>
  <c r="U79" i="48"/>
  <c r="U80" i="48"/>
  <c r="U81" i="48"/>
  <c r="U82" i="48"/>
  <c r="U83" i="48"/>
  <c r="U84" i="48"/>
  <c r="U85" i="48"/>
  <c r="U86" i="48"/>
  <c r="U87" i="48"/>
  <c r="U88" i="48"/>
  <c r="U89" i="48"/>
  <c r="U90" i="48"/>
  <c r="U91" i="48"/>
  <c r="U92" i="48"/>
  <c r="U93" i="48"/>
  <c r="U94" i="48"/>
  <c r="U95" i="48"/>
  <c r="U96" i="48"/>
  <c r="U97" i="48"/>
  <c r="U98" i="48"/>
  <c r="U99" i="48"/>
  <c r="U100" i="48"/>
  <c r="U101" i="48"/>
  <c r="U102" i="48"/>
  <c r="U103" i="48"/>
  <c r="U104" i="48"/>
  <c r="U105" i="48"/>
  <c r="U106" i="48"/>
  <c r="U107" i="48"/>
  <c r="U108" i="48"/>
  <c r="U109" i="48"/>
  <c r="U110" i="48"/>
  <c r="U111" i="48"/>
  <c r="U112" i="48"/>
  <c r="U113" i="48"/>
  <c r="U114" i="48"/>
  <c r="U115" i="48"/>
  <c r="U116" i="48"/>
  <c r="U117" i="48"/>
  <c r="U118" i="48"/>
  <c r="U119" i="48"/>
  <c r="U120" i="48"/>
  <c r="U121" i="48"/>
  <c r="U122" i="48"/>
  <c r="U123" i="48"/>
  <c r="U124" i="48"/>
  <c r="U125" i="48"/>
  <c r="U126" i="48"/>
  <c r="U127" i="48"/>
  <c r="U128" i="48"/>
  <c r="U129" i="48"/>
  <c r="U130" i="48"/>
  <c r="U131" i="48"/>
  <c r="U132" i="48"/>
  <c r="U133" i="48"/>
  <c r="U134" i="48"/>
  <c r="U135" i="48"/>
  <c r="U136" i="48"/>
  <c r="U137" i="48"/>
  <c r="U138" i="48"/>
  <c r="U139" i="48"/>
  <c r="U140" i="48"/>
  <c r="U141" i="48"/>
  <c r="U142" i="48"/>
  <c r="U143" i="48"/>
  <c r="U144" i="48"/>
  <c r="U145" i="48"/>
  <c r="U146" i="48"/>
  <c r="U147" i="48"/>
  <c r="U148" i="48"/>
  <c r="U149" i="48"/>
  <c r="U150" i="48"/>
  <c r="U151" i="48"/>
  <c r="U152" i="48"/>
  <c r="U153" i="48"/>
  <c r="U154" i="48"/>
  <c r="U155" i="48"/>
  <c r="U156" i="48"/>
  <c r="U157" i="48"/>
  <c r="U158" i="48"/>
  <c r="U159" i="48"/>
  <c r="U160" i="48"/>
  <c r="U161" i="48"/>
  <c r="U162" i="48"/>
  <c r="U163" i="48"/>
  <c r="U164" i="48"/>
  <c r="U165" i="48"/>
  <c r="U166" i="48"/>
  <c r="U167" i="48"/>
  <c r="U168" i="48"/>
  <c r="U169" i="48"/>
  <c r="U170" i="48"/>
  <c r="U171" i="48"/>
  <c r="U172" i="48"/>
  <c r="U173" i="48"/>
  <c r="U174" i="48"/>
  <c r="U175" i="48"/>
  <c r="U176" i="48"/>
  <c r="U177" i="48"/>
  <c r="U178" i="48"/>
  <c r="U179" i="48"/>
  <c r="U180" i="48"/>
  <c r="U181" i="48"/>
  <c r="U182" i="48"/>
  <c r="U183" i="48"/>
  <c r="U184" i="48"/>
  <c r="U185" i="48"/>
  <c r="U186" i="48"/>
  <c r="U187" i="48"/>
  <c r="U188" i="48"/>
  <c r="U189" i="48"/>
  <c r="U190" i="48"/>
  <c r="U191" i="48"/>
  <c r="U192" i="48"/>
  <c r="U193" i="48"/>
  <c r="U194" i="48"/>
  <c r="U195" i="48"/>
  <c r="U196" i="48"/>
  <c r="U197" i="48"/>
  <c r="U198" i="48"/>
  <c r="U199" i="48"/>
  <c r="U200" i="48"/>
  <c r="U201" i="48"/>
  <c r="U202" i="48"/>
  <c r="U203" i="48"/>
  <c r="U204" i="48"/>
  <c r="U205" i="48"/>
  <c r="U206" i="48"/>
  <c r="U207" i="48"/>
  <c r="U208" i="48"/>
  <c r="U209" i="48"/>
  <c r="U210" i="48"/>
  <c r="U211" i="48"/>
  <c r="U212" i="48"/>
  <c r="U213" i="48"/>
  <c r="U214" i="48"/>
  <c r="U215" i="48"/>
  <c r="U216" i="48"/>
  <c r="U217" i="48"/>
  <c r="U218" i="48"/>
  <c r="U219" i="48"/>
  <c r="U220" i="48"/>
  <c r="U221" i="48"/>
  <c r="U222" i="48"/>
  <c r="U223" i="48"/>
  <c r="U224" i="48"/>
  <c r="U225" i="48"/>
  <c r="U226" i="48"/>
  <c r="U227" i="48"/>
  <c r="U228" i="48"/>
  <c r="U229" i="48"/>
  <c r="U230" i="48"/>
  <c r="U231" i="48"/>
  <c r="U232" i="48"/>
  <c r="U233" i="48"/>
  <c r="U234" i="48"/>
  <c r="U235" i="48"/>
  <c r="U236" i="48"/>
  <c r="U237" i="48"/>
  <c r="U238" i="48"/>
  <c r="U239" i="48"/>
  <c r="U240" i="48"/>
  <c r="U241" i="48"/>
  <c r="U242" i="48"/>
  <c r="U243" i="48"/>
  <c r="U244" i="48"/>
  <c r="U245" i="48"/>
  <c r="U246" i="48"/>
  <c r="U247" i="48"/>
  <c r="U248" i="48"/>
  <c r="U249" i="48"/>
  <c r="U250" i="48"/>
  <c r="U251" i="48"/>
  <c r="U252" i="48"/>
  <c r="U253" i="48"/>
  <c r="U254" i="48"/>
  <c r="U255" i="48"/>
  <c r="U256" i="48"/>
  <c r="U257" i="48"/>
  <c r="U258" i="48"/>
  <c r="U259" i="48"/>
  <c r="U260" i="48"/>
  <c r="U261" i="48"/>
  <c r="W12" i="48"/>
  <c r="U12" i="48"/>
  <c r="AA12" i="48"/>
  <c r="I74" i="52" l="1"/>
  <c r="I75" i="52"/>
  <c r="I76" i="52"/>
  <c r="I77" i="52"/>
  <c r="I78" i="52"/>
  <c r="I79" i="52"/>
  <c r="I80" i="52"/>
  <c r="I81" i="52"/>
  <c r="I82" i="52"/>
  <c r="I83" i="52"/>
  <c r="H34" i="52"/>
  <c r="H62" i="52"/>
  <c r="I62" i="52"/>
  <c r="I34" i="52"/>
  <c r="G52" i="52"/>
  <c r="G53" i="52"/>
  <c r="G54" i="52"/>
  <c r="G55" i="52"/>
  <c r="G80" i="52"/>
  <c r="G81" i="52"/>
  <c r="G82" i="52"/>
  <c r="G83" i="52"/>
  <c r="I45" i="52"/>
  <c r="I46" i="52"/>
  <c r="I47" i="52"/>
  <c r="I48" i="52"/>
  <c r="I49" i="52"/>
  <c r="I50" i="52"/>
  <c r="I51" i="52"/>
  <c r="I52" i="52"/>
  <c r="I53" i="52"/>
  <c r="I54" i="52"/>
  <c r="I55" i="52"/>
  <c r="E85" i="52"/>
  <c r="E84" i="52"/>
  <c r="H81" i="52"/>
  <c r="H80" i="52"/>
  <c r="G79" i="52"/>
  <c r="G78" i="52"/>
  <c r="G77" i="52"/>
  <c r="H76" i="52"/>
  <c r="G76" i="52"/>
  <c r="H75" i="52"/>
  <c r="G75" i="52"/>
  <c r="H74" i="52"/>
  <c r="G74" i="52"/>
  <c r="I73" i="52"/>
  <c r="H73" i="52"/>
  <c r="G73" i="52"/>
  <c r="I72" i="52"/>
  <c r="H72" i="52"/>
  <c r="G72" i="52"/>
  <c r="G63" i="52"/>
  <c r="G64" i="52"/>
  <c r="G65" i="52"/>
  <c r="G66" i="52"/>
  <c r="G62" i="52"/>
  <c r="I20" i="52" l="1"/>
  <c r="E29" i="5"/>
  <c r="F42" i="5" s="1"/>
  <c r="I29" i="5"/>
  <c r="J29" i="5"/>
  <c r="K29" i="5"/>
  <c r="E89" i="9"/>
  <c r="D89" i="9"/>
  <c r="R24" i="9"/>
  <c r="R25" i="9"/>
  <c r="R26" i="9"/>
  <c r="R27" i="9"/>
  <c r="R23" i="9"/>
  <c r="R17" i="9"/>
  <c r="R18" i="9"/>
  <c r="R19" i="9"/>
  <c r="R20" i="9"/>
  <c r="Q22" i="9"/>
  <c r="Q15" i="9"/>
  <c r="R16" i="9"/>
  <c r="N16" i="9"/>
  <c r="M15" i="9"/>
  <c r="E46" i="9"/>
  <c r="N40" i="9"/>
  <c r="N42" i="9"/>
  <c r="N43" i="9"/>
  <c r="N44" i="9"/>
  <c r="N45" i="9"/>
  <c r="N41" i="9"/>
  <c r="K41" i="9"/>
  <c r="L41" i="9"/>
  <c r="K42" i="9"/>
  <c r="L42" i="9"/>
  <c r="K43" i="9"/>
  <c r="L43" i="9"/>
  <c r="K44" i="9"/>
  <c r="L44" i="9"/>
  <c r="K45" i="9"/>
  <c r="L45" i="9"/>
  <c r="Q13" i="9"/>
  <c r="P13" i="9"/>
  <c r="O13" i="9"/>
  <c r="N13" i="26"/>
  <c r="J69" i="20"/>
  <c r="J70" i="20"/>
  <c r="J71" i="20"/>
  <c r="J72" i="20"/>
  <c r="J73" i="20"/>
  <c r="J68" i="20"/>
  <c r="J78" i="20"/>
  <c r="J79" i="20"/>
  <c r="J80" i="20"/>
  <c r="J81" i="20"/>
  <c r="J82" i="20"/>
  <c r="J83" i="20"/>
  <c r="E34" i="50"/>
  <c r="E35" i="50"/>
  <c r="E36" i="50"/>
  <c r="E37" i="50"/>
  <c r="E33" i="15"/>
  <c r="E32" i="15"/>
  <c r="E31" i="15"/>
  <c r="E30" i="15"/>
  <c r="F90" i="9"/>
  <c r="F89" i="9"/>
  <c r="F87" i="9"/>
  <c r="F88" i="9"/>
  <c r="F85" i="9" l="1"/>
  <c r="D31" i="50"/>
  <c r="F28" i="15"/>
  <c r="D32" i="50"/>
  <c r="F41" i="5"/>
  <c r="G89" i="9"/>
  <c r="I37" i="52" l="1"/>
  <c r="I38" i="52"/>
  <c r="I39" i="52"/>
  <c r="I40" i="52"/>
  <c r="I36" i="52"/>
  <c r="G36" i="52"/>
  <c r="G37" i="52"/>
  <c r="G38" i="52"/>
  <c r="G39" i="52"/>
  <c r="G40" i="52"/>
  <c r="G34" i="52"/>
  <c r="E41" i="52"/>
  <c r="S31" i="8" l="1"/>
  <c r="R31" i="8"/>
  <c r="P31" i="8"/>
  <c r="N31" i="8"/>
  <c r="M31" i="8"/>
  <c r="K31" i="8"/>
  <c r="J31" i="8"/>
  <c r="S30" i="8"/>
  <c r="R30" i="8"/>
  <c r="P30" i="8"/>
  <c r="N30" i="8"/>
  <c r="M30" i="8"/>
  <c r="K30" i="8"/>
  <c r="J30" i="8"/>
  <c r="S29" i="8"/>
  <c r="R29" i="8"/>
  <c r="P29" i="8"/>
  <c r="N29" i="8"/>
  <c r="M29" i="8"/>
  <c r="K29" i="8"/>
  <c r="J29" i="8"/>
  <c r="S28" i="8"/>
  <c r="R28" i="8"/>
  <c r="P28" i="8"/>
  <c r="N28" i="8"/>
  <c r="M28" i="8"/>
  <c r="K28" i="8"/>
  <c r="J28" i="8"/>
  <c r="S27" i="8"/>
  <c r="R27" i="8"/>
  <c r="P27" i="8"/>
  <c r="N27" i="8"/>
  <c r="M27" i="8"/>
  <c r="K27" i="8"/>
  <c r="J27" i="8"/>
  <c r="S26" i="8"/>
  <c r="R26" i="8"/>
  <c r="P26" i="8"/>
  <c r="N26" i="8"/>
  <c r="M26" i="8"/>
  <c r="K26" i="8"/>
  <c r="J26" i="8"/>
  <c r="S25" i="8"/>
  <c r="R25" i="8"/>
  <c r="P25" i="8"/>
  <c r="O25" i="8"/>
  <c r="N25" i="8"/>
  <c r="M25" i="8"/>
  <c r="K25" i="8"/>
  <c r="J25" i="8"/>
  <c r="O13" i="34" l="1"/>
  <c r="P13" i="34"/>
  <c r="Q13" i="34"/>
  <c r="O14" i="34"/>
  <c r="P14" i="34"/>
  <c r="Q14" i="34"/>
  <c r="O15" i="34"/>
  <c r="P15" i="34"/>
  <c r="Q15" i="34"/>
  <c r="O16" i="34"/>
  <c r="P16" i="34"/>
  <c r="Q16" i="34"/>
  <c r="O17" i="34"/>
  <c r="P17" i="34"/>
  <c r="Q17" i="34"/>
  <c r="O18" i="34"/>
  <c r="P18" i="34"/>
  <c r="Q18" i="34"/>
  <c r="O19" i="34"/>
  <c r="P19" i="34"/>
  <c r="Q19" i="34"/>
  <c r="O20" i="34"/>
  <c r="P20" i="34"/>
  <c r="Q20" i="34"/>
  <c r="O21" i="34"/>
  <c r="P21" i="34"/>
  <c r="Q21" i="34"/>
  <c r="O22" i="34"/>
  <c r="P22" i="34"/>
  <c r="Q22" i="34"/>
  <c r="O23" i="34"/>
  <c r="P23" i="34"/>
  <c r="Q23" i="34"/>
  <c r="O24" i="34"/>
  <c r="P24" i="34"/>
  <c r="Q24" i="34"/>
  <c r="O25" i="34"/>
  <c r="P25" i="34"/>
  <c r="Q25" i="34"/>
  <c r="O26" i="34"/>
  <c r="P26" i="34"/>
  <c r="Q26" i="34"/>
  <c r="W12" i="34"/>
  <c r="T12" i="34"/>
  <c r="N12" i="34"/>
  <c r="Q12" i="34"/>
  <c r="P12" i="34"/>
  <c r="O12" i="34"/>
  <c r="W13" i="34"/>
  <c r="W14" i="34"/>
  <c r="W15" i="34"/>
  <c r="W16" i="34"/>
  <c r="W17" i="34"/>
  <c r="W18" i="34"/>
  <c r="W19" i="34"/>
  <c r="W20" i="34"/>
  <c r="W21" i="34"/>
  <c r="W22" i="34"/>
  <c r="W23" i="34"/>
  <c r="W24" i="34"/>
  <c r="W25" i="34"/>
  <c r="W26" i="34"/>
  <c r="T13" i="34"/>
  <c r="T14" i="34"/>
  <c r="T15" i="34"/>
  <c r="T16" i="34"/>
  <c r="T17" i="34"/>
  <c r="T18" i="34"/>
  <c r="T19" i="34"/>
  <c r="T20" i="34"/>
  <c r="T21" i="34"/>
  <c r="T22" i="34"/>
  <c r="T23" i="34"/>
  <c r="T24" i="34"/>
  <c r="T25" i="34"/>
  <c r="T26" i="34"/>
  <c r="AS13" i="48" l="1"/>
  <c r="AT13" i="48"/>
  <c r="AS14" i="48"/>
  <c r="AT14" i="48"/>
  <c r="AS15" i="48"/>
  <c r="AT15" i="48"/>
  <c r="AS16" i="48"/>
  <c r="AT16" i="48"/>
  <c r="AS17" i="48"/>
  <c r="AT17" i="48"/>
  <c r="AS18" i="48"/>
  <c r="AT18" i="48"/>
  <c r="AS19" i="48"/>
  <c r="AT19" i="48"/>
  <c r="AS20" i="48"/>
  <c r="AT20" i="48"/>
  <c r="AS21" i="48"/>
  <c r="AT21" i="48"/>
  <c r="AS22" i="48"/>
  <c r="AT22" i="48"/>
  <c r="AS23" i="48"/>
  <c r="AT23" i="48"/>
  <c r="AS24" i="48"/>
  <c r="AT24" i="48"/>
  <c r="AS25" i="48"/>
  <c r="AT25" i="48"/>
  <c r="AS26" i="48"/>
  <c r="AT26" i="48"/>
  <c r="AS27" i="48"/>
  <c r="AT27" i="48"/>
  <c r="AS28" i="48"/>
  <c r="AT28" i="48"/>
  <c r="AS29" i="48"/>
  <c r="AT29" i="48"/>
  <c r="AS30" i="48"/>
  <c r="AT30" i="48"/>
  <c r="AS31" i="48"/>
  <c r="AT31" i="48"/>
  <c r="AS32" i="48"/>
  <c r="AT32" i="48"/>
  <c r="AS33" i="48"/>
  <c r="AT33" i="48"/>
  <c r="AS34" i="48"/>
  <c r="AT34" i="48"/>
  <c r="AS35" i="48"/>
  <c r="AT35" i="48"/>
  <c r="AS36" i="48"/>
  <c r="AT36" i="48"/>
  <c r="AS37" i="48"/>
  <c r="AT37" i="48"/>
  <c r="AS38" i="48"/>
  <c r="AT38" i="48"/>
  <c r="AS39" i="48"/>
  <c r="AT39" i="48"/>
  <c r="AS40" i="48"/>
  <c r="AT40" i="48"/>
  <c r="AS41" i="48"/>
  <c r="AT41" i="48"/>
  <c r="AS42" i="48"/>
  <c r="AT42" i="48"/>
  <c r="AS43" i="48"/>
  <c r="AT43" i="48"/>
  <c r="AS44" i="48"/>
  <c r="AT44" i="48"/>
  <c r="AS45" i="48"/>
  <c r="AT45" i="48"/>
  <c r="AS46" i="48"/>
  <c r="AT46" i="48"/>
  <c r="AS47" i="48"/>
  <c r="AT47" i="48"/>
  <c r="AS48" i="48"/>
  <c r="AT48" i="48"/>
  <c r="AS49" i="48"/>
  <c r="AT49" i="48"/>
  <c r="AS50" i="48"/>
  <c r="AT50" i="48"/>
  <c r="AS51" i="48"/>
  <c r="AT51" i="48"/>
  <c r="AS52" i="48"/>
  <c r="AT52" i="48"/>
  <c r="AS53" i="48"/>
  <c r="AT53" i="48"/>
  <c r="AS54" i="48"/>
  <c r="AT54" i="48"/>
  <c r="AS55" i="48"/>
  <c r="AT55" i="48"/>
  <c r="AS56" i="48"/>
  <c r="AT56" i="48"/>
  <c r="AS57" i="48"/>
  <c r="AT57" i="48"/>
  <c r="AS58" i="48"/>
  <c r="AT58" i="48"/>
  <c r="AS59" i="48"/>
  <c r="AT59" i="48"/>
  <c r="AS60" i="48"/>
  <c r="AT60" i="48"/>
  <c r="AS61" i="48"/>
  <c r="AT61" i="48"/>
  <c r="AS62" i="48"/>
  <c r="AT62" i="48"/>
  <c r="AS63" i="48"/>
  <c r="AT63" i="48"/>
  <c r="AS64" i="48"/>
  <c r="AT64" i="48"/>
  <c r="AS65" i="48"/>
  <c r="AT65" i="48"/>
  <c r="AS66" i="48"/>
  <c r="AT66" i="48"/>
  <c r="AS67" i="48"/>
  <c r="AT67" i="48"/>
  <c r="AS68" i="48"/>
  <c r="AT68" i="48"/>
  <c r="AS69" i="48"/>
  <c r="AT69" i="48"/>
  <c r="AS70" i="48"/>
  <c r="AT70" i="48"/>
  <c r="AS71" i="48"/>
  <c r="AT71" i="48"/>
  <c r="AS72" i="48"/>
  <c r="AT72" i="48"/>
  <c r="AS73" i="48"/>
  <c r="AT73" i="48"/>
  <c r="AS74" i="48"/>
  <c r="AT74" i="48"/>
  <c r="AS75" i="48"/>
  <c r="AT75" i="48"/>
  <c r="AS76" i="48"/>
  <c r="AT76" i="48"/>
  <c r="AS77" i="48"/>
  <c r="AT77" i="48"/>
  <c r="AS78" i="48"/>
  <c r="AT78" i="48"/>
  <c r="AS79" i="48"/>
  <c r="AT79" i="48"/>
  <c r="AS80" i="48"/>
  <c r="AT80" i="48"/>
  <c r="AS81" i="48"/>
  <c r="AT81" i="48"/>
  <c r="AS82" i="48"/>
  <c r="AT82" i="48"/>
  <c r="AS83" i="48"/>
  <c r="AT83" i="48"/>
  <c r="AS84" i="48"/>
  <c r="AT84" i="48"/>
  <c r="AS85" i="48"/>
  <c r="AT85" i="48"/>
  <c r="AS86" i="48"/>
  <c r="AT86" i="48"/>
  <c r="AS87" i="48"/>
  <c r="AT87" i="48"/>
  <c r="AS88" i="48"/>
  <c r="AT88" i="48"/>
  <c r="AS89" i="48"/>
  <c r="AT89" i="48"/>
  <c r="AS90" i="48"/>
  <c r="AT90" i="48"/>
  <c r="AS91" i="48"/>
  <c r="AT91" i="48"/>
  <c r="AS92" i="48"/>
  <c r="AT92" i="48"/>
  <c r="AS93" i="48"/>
  <c r="AT93" i="48"/>
  <c r="AS94" i="48"/>
  <c r="AT94" i="48"/>
  <c r="AS95" i="48"/>
  <c r="AT95" i="48"/>
  <c r="AS96" i="48"/>
  <c r="AT96" i="48"/>
  <c r="AS97" i="48"/>
  <c r="AT97" i="48"/>
  <c r="AS98" i="48"/>
  <c r="AT98" i="48"/>
  <c r="AS99" i="48"/>
  <c r="AT99" i="48"/>
  <c r="AS100" i="48"/>
  <c r="AT100" i="48"/>
  <c r="AS101" i="48"/>
  <c r="AT101" i="48"/>
  <c r="AS102" i="48"/>
  <c r="AT102" i="48"/>
  <c r="AS103" i="48"/>
  <c r="AT103" i="48"/>
  <c r="AS104" i="48"/>
  <c r="AT104" i="48"/>
  <c r="AS105" i="48"/>
  <c r="AT105" i="48"/>
  <c r="AS106" i="48"/>
  <c r="AT106" i="48"/>
  <c r="AS107" i="48"/>
  <c r="AT107" i="48"/>
  <c r="AS108" i="48"/>
  <c r="AT108" i="48"/>
  <c r="AS109" i="48"/>
  <c r="AT109" i="48"/>
  <c r="AS110" i="48"/>
  <c r="AT110" i="48"/>
  <c r="AS111" i="48"/>
  <c r="AT111" i="48"/>
  <c r="AS112" i="48"/>
  <c r="AT112" i="48"/>
  <c r="AS113" i="48"/>
  <c r="AT113" i="48"/>
  <c r="AS114" i="48"/>
  <c r="AT114" i="48"/>
  <c r="AS115" i="48"/>
  <c r="AT115" i="48"/>
  <c r="AS116" i="48"/>
  <c r="AT116" i="48"/>
  <c r="AS117" i="48"/>
  <c r="AT117" i="48"/>
  <c r="AS118" i="48"/>
  <c r="AT118" i="48"/>
  <c r="AS119" i="48"/>
  <c r="AT119" i="48"/>
  <c r="AS120" i="48"/>
  <c r="AT120" i="48"/>
  <c r="AS121" i="48"/>
  <c r="AT121" i="48"/>
  <c r="AS122" i="48"/>
  <c r="AT122" i="48"/>
  <c r="AS123" i="48"/>
  <c r="AT123" i="48"/>
  <c r="AS124" i="48"/>
  <c r="AT124" i="48"/>
  <c r="AS125" i="48"/>
  <c r="AT125" i="48"/>
  <c r="AS126" i="48"/>
  <c r="AT126" i="48"/>
  <c r="AS127" i="48"/>
  <c r="AT127" i="48"/>
  <c r="AS128" i="48"/>
  <c r="AT128" i="48"/>
  <c r="AS129" i="48"/>
  <c r="AT129" i="48"/>
  <c r="AS130" i="48"/>
  <c r="AT130" i="48"/>
  <c r="AS131" i="48"/>
  <c r="AT131" i="48"/>
  <c r="AS132" i="48"/>
  <c r="AT132" i="48"/>
  <c r="AS133" i="48"/>
  <c r="AT133" i="48"/>
  <c r="AS134" i="48"/>
  <c r="AT134" i="48"/>
  <c r="AS135" i="48"/>
  <c r="AT135" i="48"/>
  <c r="AS136" i="48"/>
  <c r="AT136" i="48"/>
  <c r="AS137" i="48"/>
  <c r="AT137" i="48"/>
  <c r="AS138" i="48"/>
  <c r="AT138" i="48"/>
  <c r="AS139" i="48"/>
  <c r="AT139" i="48"/>
  <c r="AS140" i="48"/>
  <c r="AT140" i="48"/>
  <c r="AS141" i="48"/>
  <c r="AT141" i="48"/>
  <c r="AS142" i="48"/>
  <c r="AT142" i="48"/>
  <c r="AS143" i="48"/>
  <c r="AT143" i="48"/>
  <c r="AS144" i="48"/>
  <c r="AT144" i="48"/>
  <c r="AS145" i="48"/>
  <c r="AT145" i="48"/>
  <c r="AS146" i="48"/>
  <c r="AT146" i="48"/>
  <c r="AS147" i="48"/>
  <c r="AT147" i="48"/>
  <c r="AS148" i="48"/>
  <c r="AT148" i="48"/>
  <c r="AS149" i="48"/>
  <c r="AT149" i="48"/>
  <c r="AS150" i="48"/>
  <c r="AT150" i="48"/>
  <c r="AS151" i="48"/>
  <c r="AT151" i="48"/>
  <c r="AS152" i="48"/>
  <c r="AT152" i="48"/>
  <c r="AS153" i="48"/>
  <c r="AT153" i="48"/>
  <c r="AS154" i="48"/>
  <c r="AT154" i="48"/>
  <c r="AS155" i="48"/>
  <c r="AT155" i="48"/>
  <c r="AS156" i="48"/>
  <c r="AT156" i="48"/>
  <c r="AS157" i="48"/>
  <c r="AT157" i="48"/>
  <c r="AS158" i="48"/>
  <c r="AT158" i="48"/>
  <c r="AS159" i="48"/>
  <c r="AT159" i="48"/>
  <c r="AS160" i="48"/>
  <c r="AT160" i="48"/>
  <c r="AS161" i="48"/>
  <c r="AT161" i="48"/>
  <c r="AS162" i="48"/>
  <c r="AT162" i="48"/>
  <c r="AS163" i="48"/>
  <c r="AT163" i="48"/>
  <c r="AS164" i="48"/>
  <c r="AT164" i="48"/>
  <c r="AS165" i="48"/>
  <c r="AT165" i="48"/>
  <c r="AS166" i="48"/>
  <c r="AT166" i="48"/>
  <c r="AS167" i="48"/>
  <c r="AT167" i="48"/>
  <c r="AS168" i="48"/>
  <c r="AT168" i="48"/>
  <c r="AS169" i="48"/>
  <c r="AT169" i="48"/>
  <c r="AS170" i="48"/>
  <c r="AT170" i="48"/>
  <c r="AS171" i="48"/>
  <c r="AT171" i="48"/>
  <c r="AS172" i="48"/>
  <c r="AT172" i="48"/>
  <c r="AS173" i="48"/>
  <c r="AT173" i="48"/>
  <c r="AS174" i="48"/>
  <c r="AT174" i="48"/>
  <c r="AS175" i="48"/>
  <c r="AT175" i="48"/>
  <c r="AS176" i="48"/>
  <c r="AT176" i="48"/>
  <c r="AS177" i="48"/>
  <c r="AT177" i="48"/>
  <c r="AS178" i="48"/>
  <c r="AT178" i="48"/>
  <c r="AS179" i="48"/>
  <c r="AT179" i="48"/>
  <c r="AS180" i="48"/>
  <c r="AT180" i="48"/>
  <c r="AS181" i="48"/>
  <c r="AT181" i="48"/>
  <c r="AS182" i="48"/>
  <c r="AT182" i="48"/>
  <c r="AS183" i="48"/>
  <c r="AT183" i="48"/>
  <c r="AS184" i="48"/>
  <c r="AT184" i="48"/>
  <c r="AS185" i="48"/>
  <c r="AT185" i="48"/>
  <c r="AS186" i="48"/>
  <c r="AT186" i="48"/>
  <c r="AS187" i="48"/>
  <c r="AT187" i="48"/>
  <c r="AS188" i="48"/>
  <c r="AT188" i="48"/>
  <c r="AS189" i="48"/>
  <c r="AT189" i="48"/>
  <c r="AS190" i="48"/>
  <c r="AT190" i="48"/>
  <c r="AS191" i="48"/>
  <c r="AT191" i="48"/>
  <c r="AS192" i="48"/>
  <c r="AT192" i="48"/>
  <c r="AS193" i="48"/>
  <c r="AT193" i="48"/>
  <c r="AS194" i="48"/>
  <c r="AT194" i="48"/>
  <c r="AS195" i="48"/>
  <c r="AT195" i="48"/>
  <c r="AS196" i="48"/>
  <c r="AT196" i="48"/>
  <c r="AS197" i="48"/>
  <c r="AT197" i="48"/>
  <c r="AS198" i="48"/>
  <c r="AT198" i="48"/>
  <c r="AS199" i="48"/>
  <c r="AT199" i="48"/>
  <c r="AS200" i="48"/>
  <c r="AT200" i="48"/>
  <c r="AS201" i="48"/>
  <c r="AT201" i="48"/>
  <c r="AS202" i="48"/>
  <c r="AT202" i="48"/>
  <c r="AS203" i="48"/>
  <c r="AT203" i="48"/>
  <c r="AS204" i="48"/>
  <c r="AT204" i="48"/>
  <c r="AS205" i="48"/>
  <c r="AT205" i="48"/>
  <c r="AS206" i="48"/>
  <c r="AT206" i="48"/>
  <c r="AS207" i="48"/>
  <c r="AT207" i="48"/>
  <c r="AS208" i="48"/>
  <c r="AT208" i="48"/>
  <c r="AS209" i="48"/>
  <c r="AT209" i="48"/>
  <c r="AS210" i="48"/>
  <c r="AT210" i="48"/>
  <c r="AS211" i="48"/>
  <c r="AT211" i="48"/>
  <c r="AS212" i="48"/>
  <c r="AT212" i="48"/>
  <c r="AS213" i="48"/>
  <c r="AT213" i="48"/>
  <c r="AS214" i="48"/>
  <c r="AT214" i="48"/>
  <c r="AS215" i="48"/>
  <c r="AT215" i="48"/>
  <c r="AS216" i="48"/>
  <c r="AT216" i="48"/>
  <c r="AS217" i="48"/>
  <c r="AT217" i="48"/>
  <c r="AS218" i="48"/>
  <c r="AT218" i="48"/>
  <c r="AS219" i="48"/>
  <c r="AT219" i="48"/>
  <c r="AS220" i="48"/>
  <c r="AT220" i="48"/>
  <c r="AS221" i="48"/>
  <c r="AT221" i="48"/>
  <c r="AS222" i="48"/>
  <c r="AT222" i="48"/>
  <c r="AS223" i="48"/>
  <c r="AT223" i="48"/>
  <c r="AS224" i="48"/>
  <c r="AT224" i="48"/>
  <c r="AS225" i="48"/>
  <c r="AT225" i="48"/>
  <c r="AS226" i="48"/>
  <c r="AT226" i="48"/>
  <c r="AS227" i="48"/>
  <c r="AT227" i="48"/>
  <c r="AS228" i="48"/>
  <c r="AT228" i="48"/>
  <c r="AS229" i="48"/>
  <c r="AT229" i="48"/>
  <c r="AS230" i="48"/>
  <c r="AT230" i="48"/>
  <c r="AS231" i="48"/>
  <c r="AT231" i="48"/>
  <c r="AS232" i="48"/>
  <c r="AT232" i="48"/>
  <c r="AS233" i="48"/>
  <c r="AT233" i="48"/>
  <c r="AS234" i="48"/>
  <c r="AT234" i="48"/>
  <c r="AS235" i="48"/>
  <c r="AT235" i="48"/>
  <c r="AS236" i="48"/>
  <c r="AT236" i="48"/>
  <c r="AS237" i="48"/>
  <c r="AT237" i="48"/>
  <c r="AS238" i="48"/>
  <c r="AT238" i="48"/>
  <c r="AS239" i="48"/>
  <c r="AT239" i="48"/>
  <c r="AS240" i="48"/>
  <c r="AT240" i="48"/>
  <c r="AS241" i="48"/>
  <c r="AT241" i="48"/>
  <c r="AS242" i="48"/>
  <c r="AT242" i="48"/>
  <c r="AS243" i="48"/>
  <c r="AT243" i="48"/>
  <c r="AS244" i="48"/>
  <c r="AT244" i="48"/>
  <c r="AS245" i="48"/>
  <c r="AT245" i="48"/>
  <c r="AS246" i="48"/>
  <c r="AT246" i="48"/>
  <c r="AS247" i="48"/>
  <c r="AT247" i="48"/>
  <c r="AS248" i="48"/>
  <c r="AT248" i="48"/>
  <c r="AS249" i="48"/>
  <c r="AT249" i="48"/>
  <c r="AS250" i="48"/>
  <c r="AT250" i="48"/>
  <c r="AS251" i="48"/>
  <c r="AT251" i="48"/>
  <c r="AS252" i="48"/>
  <c r="AT252" i="48"/>
  <c r="AS253" i="48"/>
  <c r="AT253" i="48"/>
  <c r="AS254" i="48"/>
  <c r="AT254" i="48"/>
  <c r="AS255" i="48"/>
  <c r="AT255" i="48"/>
  <c r="AS256" i="48"/>
  <c r="AT256" i="48"/>
  <c r="AS257" i="48"/>
  <c r="AT257" i="48"/>
  <c r="AS258" i="48"/>
  <c r="AT258" i="48"/>
  <c r="AS259" i="48"/>
  <c r="AT259" i="48"/>
  <c r="AS260" i="48"/>
  <c r="AT260" i="48"/>
  <c r="AS261" i="48"/>
  <c r="AT261" i="48"/>
  <c r="AT12" i="48"/>
  <c r="AZ13" i="48"/>
  <c r="AZ14" i="48"/>
  <c r="AZ15" i="48"/>
  <c r="AZ16" i="48"/>
  <c r="AZ17" i="48"/>
  <c r="AZ18" i="48"/>
  <c r="AZ19" i="48"/>
  <c r="AZ20" i="48"/>
  <c r="AZ21" i="48"/>
  <c r="AZ22" i="48"/>
  <c r="AZ23" i="48"/>
  <c r="AZ24" i="48"/>
  <c r="AZ25" i="48"/>
  <c r="AZ26" i="48"/>
  <c r="AZ27" i="48"/>
  <c r="AZ28" i="48"/>
  <c r="AZ29" i="48"/>
  <c r="AZ30" i="48"/>
  <c r="AZ31" i="48"/>
  <c r="AZ32" i="48"/>
  <c r="AZ33" i="48"/>
  <c r="AZ34" i="48"/>
  <c r="AZ35" i="48"/>
  <c r="AZ36" i="48"/>
  <c r="AZ37" i="48"/>
  <c r="AZ38" i="48"/>
  <c r="AZ39" i="48"/>
  <c r="AZ40" i="48"/>
  <c r="AZ41" i="48"/>
  <c r="AZ42" i="48"/>
  <c r="AZ43" i="48"/>
  <c r="AZ44" i="48"/>
  <c r="AZ45" i="48"/>
  <c r="AZ46" i="48"/>
  <c r="AZ47" i="48"/>
  <c r="AZ48" i="48"/>
  <c r="AZ49" i="48"/>
  <c r="AZ50" i="48"/>
  <c r="AZ51" i="48"/>
  <c r="AZ52" i="48"/>
  <c r="AZ53" i="48"/>
  <c r="AZ54" i="48"/>
  <c r="AZ55" i="48"/>
  <c r="AZ56" i="48"/>
  <c r="AZ57" i="48"/>
  <c r="AZ58" i="48"/>
  <c r="AZ59" i="48"/>
  <c r="AZ60" i="48"/>
  <c r="AZ61" i="48"/>
  <c r="AZ62" i="48"/>
  <c r="AZ63" i="48"/>
  <c r="AZ64" i="48"/>
  <c r="AZ65" i="48"/>
  <c r="AZ66" i="48"/>
  <c r="AZ67" i="48"/>
  <c r="AZ68" i="48"/>
  <c r="AZ69" i="48"/>
  <c r="AZ70" i="48"/>
  <c r="AZ71" i="48"/>
  <c r="AZ72" i="48"/>
  <c r="AZ73" i="48"/>
  <c r="AZ74" i="48"/>
  <c r="AZ75" i="48"/>
  <c r="AZ76" i="48"/>
  <c r="AZ77" i="48"/>
  <c r="AZ78" i="48"/>
  <c r="AZ79" i="48"/>
  <c r="AZ80" i="48"/>
  <c r="AZ81" i="48"/>
  <c r="AZ82" i="48"/>
  <c r="AZ83" i="48"/>
  <c r="AZ84" i="48"/>
  <c r="AZ85" i="48"/>
  <c r="AZ86" i="48"/>
  <c r="AZ87" i="48"/>
  <c r="AZ88" i="48"/>
  <c r="AZ89" i="48"/>
  <c r="AZ90" i="48"/>
  <c r="AZ91" i="48"/>
  <c r="AZ92" i="48"/>
  <c r="AZ93" i="48"/>
  <c r="AZ94" i="48"/>
  <c r="AZ95" i="48"/>
  <c r="AZ96" i="48"/>
  <c r="AZ97" i="48"/>
  <c r="AZ98" i="48"/>
  <c r="AZ99" i="48"/>
  <c r="AZ100" i="48"/>
  <c r="AZ101" i="48"/>
  <c r="AZ102" i="48"/>
  <c r="AZ103" i="48"/>
  <c r="AZ104" i="48"/>
  <c r="AZ105" i="48"/>
  <c r="AZ106" i="48"/>
  <c r="AZ107" i="48"/>
  <c r="AZ108" i="48"/>
  <c r="AZ109" i="48"/>
  <c r="AZ110" i="48"/>
  <c r="AZ111" i="48"/>
  <c r="AZ112" i="48"/>
  <c r="AZ113" i="48"/>
  <c r="AZ114" i="48"/>
  <c r="AZ115" i="48"/>
  <c r="AZ116" i="48"/>
  <c r="AZ117" i="48"/>
  <c r="AZ118" i="48"/>
  <c r="AZ119" i="48"/>
  <c r="AZ120" i="48"/>
  <c r="AZ121" i="48"/>
  <c r="AZ122" i="48"/>
  <c r="AZ123" i="48"/>
  <c r="AZ124" i="48"/>
  <c r="AZ125" i="48"/>
  <c r="AZ126" i="48"/>
  <c r="AZ127" i="48"/>
  <c r="AZ128" i="48"/>
  <c r="AZ129" i="48"/>
  <c r="AZ130" i="48"/>
  <c r="AZ131" i="48"/>
  <c r="AZ132" i="48"/>
  <c r="AZ133" i="48"/>
  <c r="AZ134" i="48"/>
  <c r="AZ135" i="48"/>
  <c r="AZ136" i="48"/>
  <c r="AZ137" i="48"/>
  <c r="AZ138" i="48"/>
  <c r="AZ139" i="48"/>
  <c r="AZ140" i="48"/>
  <c r="AZ141" i="48"/>
  <c r="AZ142" i="48"/>
  <c r="AZ143" i="48"/>
  <c r="AZ144" i="48"/>
  <c r="AZ145" i="48"/>
  <c r="AZ146" i="48"/>
  <c r="AZ147" i="48"/>
  <c r="AZ148" i="48"/>
  <c r="AZ149" i="48"/>
  <c r="AZ150" i="48"/>
  <c r="AZ151" i="48"/>
  <c r="AZ152" i="48"/>
  <c r="AZ153" i="48"/>
  <c r="AZ154" i="48"/>
  <c r="AZ155" i="48"/>
  <c r="AZ156" i="48"/>
  <c r="AZ157" i="48"/>
  <c r="AZ158" i="48"/>
  <c r="AZ159" i="48"/>
  <c r="AZ160" i="48"/>
  <c r="AZ161" i="48"/>
  <c r="AZ162" i="48"/>
  <c r="AZ163" i="48"/>
  <c r="AZ164" i="48"/>
  <c r="AZ165" i="48"/>
  <c r="AZ166" i="48"/>
  <c r="AZ167" i="48"/>
  <c r="AZ168" i="48"/>
  <c r="AZ169" i="48"/>
  <c r="AZ170" i="48"/>
  <c r="AZ171" i="48"/>
  <c r="AZ172" i="48"/>
  <c r="AZ173" i="48"/>
  <c r="AZ174" i="48"/>
  <c r="AZ175" i="48"/>
  <c r="AZ176" i="48"/>
  <c r="AZ177" i="48"/>
  <c r="AZ178" i="48"/>
  <c r="AZ179" i="48"/>
  <c r="AZ180" i="48"/>
  <c r="AZ181" i="48"/>
  <c r="AZ182" i="48"/>
  <c r="AZ183" i="48"/>
  <c r="AZ184" i="48"/>
  <c r="AZ185" i="48"/>
  <c r="AZ186" i="48"/>
  <c r="AZ187" i="48"/>
  <c r="AZ188" i="48"/>
  <c r="AZ189" i="48"/>
  <c r="AZ190" i="48"/>
  <c r="AZ191" i="48"/>
  <c r="AZ192" i="48"/>
  <c r="AZ193" i="48"/>
  <c r="AZ194" i="48"/>
  <c r="AZ195" i="48"/>
  <c r="AZ196" i="48"/>
  <c r="AZ197" i="48"/>
  <c r="AZ198" i="48"/>
  <c r="AZ199" i="48"/>
  <c r="AZ200" i="48"/>
  <c r="AZ201" i="48"/>
  <c r="AZ202" i="48"/>
  <c r="AZ203" i="48"/>
  <c r="AZ204" i="48"/>
  <c r="AZ205" i="48"/>
  <c r="AZ206" i="48"/>
  <c r="AZ207" i="48"/>
  <c r="AZ208" i="48"/>
  <c r="AZ209" i="48"/>
  <c r="AZ210" i="48"/>
  <c r="AZ211" i="48"/>
  <c r="AZ212" i="48"/>
  <c r="AZ213" i="48"/>
  <c r="AZ214" i="48"/>
  <c r="AZ215" i="48"/>
  <c r="AZ216" i="48"/>
  <c r="AZ217" i="48"/>
  <c r="AZ218" i="48"/>
  <c r="AZ219" i="48"/>
  <c r="AZ220" i="48"/>
  <c r="AZ221" i="48"/>
  <c r="AZ222" i="48"/>
  <c r="AZ223" i="48"/>
  <c r="AZ224" i="48"/>
  <c r="AZ225" i="48"/>
  <c r="AZ226" i="48"/>
  <c r="AZ227" i="48"/>
  <c r="AZ228" i="48"/>
  <c r="AZ229" i="48"/>
  <c r="AZ230" i="48"/>
  <c r="AZ231" i="48"/>
  <c r="AZ232" i="48"/>
  <c r="AZ233" i="48"/>
  <c r="AZ234" i="48"/>
  <c r="AZ235" i="48"/>
  <c r="AZ236" i="48"/>
  <c r="AZ237" i="48"/>
  <c r="AZ238" i="48"/>
  <c r="AZ239" i="48"/>
  <c r="AZ240" i="48"/>
  <c r="AZ241" i="48"/>
  <c r="AZ242" i="48"/>
  <c r="AZ243" i="48"/>
  <c r="AZ244" i="48"/>
  <c r="AZ245" i="48"/>
  <c r="AZ246" i="48"/>
  <c r="AZ247" i="48"/>
  <c r="AZ248" i="48"/>
  <c r="AZ249" i="48"/>
  <c r="AZ250" i="48"/>
  <c r="AZ251" i="48"/>
  <c r="AZ252" i="48"/>
  <c r="AZ253" i="48"/>
  <c r="AZ254" i="48"/>
  <c r="AZ255" i="48"/>
  <c r="AZ256" i="48"/>
  <c r="AZ257" i="48"/>
  <c r="AZ258" i="48"/>
  <c r="AZ259" i="48"/>
  <c r="AZ260" i="48"/>
  <c r="AZ261" i="48"/>
  <c r="AZ12" i="48"/>
  <c r="AW13" i="48"/>
  <c r="AW14" i="48"/>
  <c r="AW15" i="48"/>
  <c r="AW16" i="48"/>
  <c r="AW17" i="48"/>
  <c r="AW18" i="48"/>
  <c r="AW19" i="48"/>
  <c r="AW20" i="48"/>
  <c r="AW21" i="48"/>
  <c r="AW22" i="48"/>
  <c r="AW23" i="48"/>
  <c r="AW24" i="48"/>
  <c r="AW25" i="48"/>
  <c r="AW26" i="48"/>
  <c r="AW27" i="48"/>
  <c r="AW28" i="48"/>
  <c r="AW29" i="48"/>
  <c r="AW30" i="48"/>
  <c r="AW31" i="48"/>
  <c r="AW32" i="48"/>
  <c r="AW33" i="48"/>
  <c r="AW34" i="48"/>
  <c r="AW35" i="48"/>
  <c r="AW36" i="48"/>
  <c r="AW37" i="48"/>
  <c r="AW38" i="48"/>
  <c r="AW39" i="48"/>
  <c r="AW40" i="48"/>
  <c r="AW41" i="48"/>
  <c r="AW42" i="48"/>
  <c r="AW43" i="48"/>
  <c r="AW44" i="48"/>
  <c r="AW45" i="48"/>
  <c r="AW46" i="48"/>
  <c r="AW47" i="48"/>
  <c r="AW48" i="48"/>
  <c r="AW49" i="48"/>
  <c r="AW50" i="48"/>
  <c r="AW51" i="48"/>
  <c r="AW52" i="48"/>
  <c r="AW53" i="48"/>
  <c r="AW54" i="48"/>
  <c r="AW55" i="48"/>
  <c r="AW56" i="48"/>
  <c r="AW57" i="48"/>
  <c r="AW58" i="48"/>
  <c r="AW59" i="48"/>
  <c r="AW60" i="48"/>
  <c r="AW61" i="48"/>
  <c r="AW62" i="48"/>
  <c r="AW63" i="48"/>
  <c r="AW64" i="48"/>
  <c r="AW65" i="48"/>
  <c r="AW66" i="48"/>
  <c r="AW67" i="48"/>
  <c r="AW68" i="48"/>
  <c r="AW69" i="48"/>
  <c r="AW70" i="48"/>
  <c r="AW71" i="48"/>
  <c r="AW72" i="48"/>
  <c r="AW73" i="48"/>
  <c r="AW74" i="48"/>
  <c r="AW75" i="48"/>
  <c r="AW76" i="48"/>
  <c r="AW77" i="48"/>
  <c r="AW78" i="48"/>
  <c r="AW79" i="48"/>
  <c r="AW80" i="48"/>
  <c r="AW81" i="48"/>
  <c r="AW82" i="48"/>
  <c r="AW83" i="48"/>
  <c r="AW84" i="48"/>
  <c r="AW85" i="48"/>
  <c r="AW86" i="48"/>
  <c r="AW87" i="48"/>
  <c r="AW88" i="48"/>
  <c r="AW89" i="48"/>
  <c r="AW90" i="48"/>
  <c r="AW91" i="48"/>
  <c r="AW92" i="48"/>
  <c r="AW93" i="48"/>
  <c r="AW94" i="48"/>
  <c r="AW95" i="48"/>
  <c r="AW96" i="48"/>
  <c r="AW97" i="48"/>
  <c r="AW98" i="48"/>
  <c r="AW99" i="48"/>
  <c r="AW100" i="48"/>
  <c r="AW101" i="48"/>
  <c r="AW102" i="48"/>
  <c r="AW103" i="48"/>
  <c r="AW104" i="48"/>
  <c r="AW105" i="48"/>
  <c r="AW106" i="48"/>
  <c r="AW107" i="48"/>
  <c r="AW108" i="48"/>
  <c r="AW109" i="48"/>
  <c r="AW110" i="48"/>
  <c r="AW111" i="48"/>
  <c r="AW112" i="48"/>
  <c r="AW113" i="48"/>
  <c r="AW114" i="48"/>
  <c r="AW115" i="48"/>
  <c r="AW116" i="48"/>
  <c r="AW117" i="48"/>
  <c r="AW118" i="48"/>
  <c r="AW119" i="48"/>
  <c r="AW120" i="48"/>
  <c r="AW121" i="48"/>
  <c r="AW122" i="48"/>
  <c r="AW123" i="48"/>
  <c r="AW124" i="48"/>
  <c r="AW125" i="48"/>
  <c r="AW126" i="48"/>
  <c r="AW127" i="48"/>
  <c r="AW128" i="48"/>
  <c r="AW129" i="48"/>
  <c r="AW130" i="48"/>
  <c r="AW131" i="48"/>
  <c r="AW132" i="48"/>
  <c r="AW133" i="48"/>
  <c r="AW134" i="48"/>
  <c r="AW135" i="48"/>
  <c r="AW136" i="48"/>
  <c r="AW137" i="48"/>
  <c r="AW138" i="48"/>
  <c r="AW139" i="48"/>
  <c r="AW140" i="48"/>
  <c r="AW141" i="48"/>
  <c r="AW142" i="48"/>
  <c r="AW143" i="48"/>
  <c r="AW144" i="48"/>
  <c r="AW145" i="48"/>
  <c r="AW146" i="48"/>
  <c r="AW147" i="48"/>
  <c r="AW148" i="48"/>
  <c r="AW149" i="48"/>
  <c r="AW150" i="48"/>
  <c r="AW151" i="48"/>
  <c r="AW152" i="48"/>
  <c r="AW153" i="48"/>
  <c r="AW154" i="48"/>
  <c r="AW155" i="48"/>
  <c r="AW156" i="48"/>
  <c r="AW157" i="48"/>
  <c r="AW158" i="48"/>
  <c r="AW159" i="48"/>
  <c r="AW160" i="48"/>
  <c r="AW161" i="48"/>
  <c r="AW162" i="48"/>
  <c r="AW163" i="48"/>
  <c r="AW164" i="48"/>
  <c r="AW165" i="48"/>
  <c r="AW166" i="48"/>
  <c r="AW167" i="48"/>
  <c r="AW168" i="48"/>
  <c r="AW169" i="48"/>
  <c r="AW170" i="48"/>
  <c r="AW171" i="48"/>
  <c r="AW172" i="48"/>
  <c r="AW173" i="48"/>
  <c r="AW174" i="48"/>
  <c r="AW175" i="48"/>
  <c r="AW176" i="48"/>
  <c r="AW177" i="48"/>
  <c r="AW178" i="48"/>
  <c r="AW179" i="48"/>
  <c r="AW180" i="48"/>
  <c r="AW181" i="48"/>
  <c r="AW182" i="48"/>
  <c r="AW183" i="48"/>
  <c r="AW184" i="48"/>
  <c r="AW185" i="48"/>
  <c r="AW186" i="48"/>
  <c r="AW187" i="48"/>
  <c r="AW188" i="48"/>
  <c r="AW189" i="48"/>
  <c r="AW190" i="48"/>
  <c r="AW191" i="48"/>
  <c r="AW192" i="48"/>
  <c r="AW193" i="48"/>
  <c r="AW194" i="48"/>
  <c r="AW195" i="48"/>
  <c r="AW196" i="48"/>
  <c r="AW197" i="48"/>
  <c r="AW198" i="48"/>
  <c r="AW199" i="48"/>
  <c r="AW200" i="48"/>
  <c r="AW201" i="48"/>
  <c r="AW202" i="48"/>
  <c r="AW203" i="48"/>
  <c r="AW204" i="48"/>
  <c r="AW205" i="48"/>
  <c r="AW206" i="48"/>
  <c r="AW207" i="48"/>
  <c r="AW208" i="48"/>
  <c r="AW209" i="48"/>
  <c r="AW210" i="48"/>
  <c r="AW211" i="48"/>
  <c r="AW212" i="48"/>
  <c r="AW213" i="48"/>
  <c r="AW214" i="48"/>
  <c r="AW215" i="48"/>
  <c r="AW216" i="48"/>
  <c r="AW217" i="48"/>
  <c r="AW218" i="48"/>
  <c r="AW219" i="48"/>
  <c r="AW220" i="48"/>
  <c r="AW221" i="48"/>
  <c r="AW222" i="48"/>
  <c r="AW223" i="48"/>
  <c r="AW224" i="48"/>
  <c r="AW225" i="48"/>
  <c r="AW226" i="48"/>
  <c r="AW227" i="48"/>
  <c r="AW228" i="48"/>
  <c r="AW229" i="48"/>
  <c r="AW230" i="48"/>
  <c r="AW231" i="48"/>
  <c r="AW232" i="48"/>
  <c r="AW233" i="48"/>
  <c r="AW234" i="48"/>
  <c r="AW235" i="48"/>
  <c r="AW236" i="48"/>
  <c r="AW237" i="48"/>
  <c r="AW238" i="48"/>
  <c r="AW239" i="48"/>
  <c r="AW240" i="48"/>
  <c r="AW241" i="48"/>
  <c r="AW242" i="48"/>
  <c r="AW243" i="48"/>
  <c r="AW244" i="48"/>
  <c r="AW245" i="48"/>
  <c r="AW246" i="48"/>
  <c r="AW247" i="48"/>
  <c r="AW248" i="48"/>
  <c r="AW249" i="48"/>
  <c r="AW250" i="48"/>
  <c r="AW251" i="48"/>
  <c r="AW252" i="48"/>
  <c r="AW253" i="48"/>
  <c r="AW254" i="48"/>
  <c r="AW255" i="48"/>
  <c r="AW256" i="48"/>
  <c r="AW257" i="48"/>
  <c r="AW258" i="48"/>
  <c r="AW259" i="48"/>
  <c r="AW260" i="48"/>
  <c r="AW261" i="48"/>
  <c r="AW12" i="48"/>
  <c r="AS12" i="48"/>
  <c r="AP13" i="48"/>
  <c r="AP14" i="48"/>
  <c r="AP15" i="48"/>
  <c r="AP16" i="48"/>
  <c r="AP17" i="48"/>
  <c r="AP18" i="48"/>
  <c r="AP19" i="48"/>
  <c r="AP20" i="48"/>
  <c r="AP21" i="48"/>
  <c r="AP22" i="48"/>
  <c r="AP23" i="48"/>
  <c r="AP24" i="48"/>
  <c r="AP25" i="48"/>
  <c r="AP26" i="48"/>
  <c r="AP27" i="48"/>
  <c r="AP28" i="48"/>
  <c r="AP29" i="48"/>
  <c r="AP30" i="48"/>
  <c r="AP31" i="48"/>
  <c r="AP32" i="48"/>
  <c r="AP33" i="48"/>
  <c r="AP34" i="48"/>
  <c r="AP35" i="48"/>
  <c r="AP36" i="48"/>
  <c r="AP37" i="48"/>
  <c r="AP38" i="48"/>
  <c r="AP39" i="48"/>
  <c r="AP40" i="48"/>
  <c r="AP41" i="48"/>
  <c r="AP42" i="48"/>
  <c r="AP43" i="48"/>
  <c r="AP44" i="48"/>
  <c r="AP45" i="48"/>
  <c r="AP46" i="48"/>
  <c r="AP47" i="48"/>
  <c r="AP48" i="48"/>
  <c r="AP49" i="48"/>
  <c r="AP50" i="48"/>
  <c r="AP51" i="48"/>
  <c r="AP52" i="48"/>
  <c r="AP53" i="48"/>
  <c r="AP54" i="48"/>
  <c r="AP55" i="48"/>
  <c r="AP56" i="48"/>
  <c r="AP57" i="48"/>
  <c r="AP58" i="48"/>
  <c r="AP59" i="48"/>
  <c r="AP60" i="48"/>
  <c r="AP61" i="48"/>
  <c r="AP62" i="48"/>
  <c r="AP63" i="48"/>
  <c r="AP64" i="48"/>
  <c r="AP65" i="48"/>
  <c r="AP66" i="48"/>
  <c r="AP67" i="48"/>
  <c r="AP68" i="48"/>
  <c r="AP69" i="48"/>
  <c r="AP70" i="48"/>
  <c r="AP71" i="48"/>
  <c r="AP72" i="48"/>
  <c r="AP73" i="48"/>
  <c r="AP74" i="48"/>
  <c r="AP75" i="48"/>
  <c r="AP76" i="48"/>
  <c r="AP77" i="48"/>
  <c r="AP78" i="48"/>
  <c r="AP79" i="48"/>
  <c r="AP80" i="48"/>
  <c r="AP81" i="48"/>
  <c r="AP82" i="48"/>
  <c r="AP83" i="48"/>
  <c r="AP84" i="48"/>
  <c r="AP85" i="48"/>
  <c r="AP86" i="48"/>
  <c r="AP87" i="48"/>
  <c r="AP88" i="48"/>
  <c r="AP89" i="48"/>
  <c r="AP90" i="48"/>
  <c r="AP91" i="48"/>
  <c r="AP92" i="48"/>
  <c r="AP93" i="48"/>
  <c r="AP94" i="48"/>
  <c r="AP95" i="48"/>
  <c r="AP96" i="48"/>
  <c r="AP97" i="48"/>
  <c r="AP98" i="48"/>
  <c r="AP99" i="48"/>
  <c r="AP100" i="48"/>
  <c r="AP101" i="48"/>
  <c r="AP102" i="48"/>
  <c r="AP103" i="48"/>
  <c r="AP104" i="48"/>
  <c r="AP105" i="48"/>
  <c r="AP106" i="48"/>
  <c r="AP107" i="48"/>
  <c r="AP108" i="48"/>
  <c r="AP109" i="48"/>
  <c r="AP110" i="48"/>
  <c r="AP111" i="48"/>
  <c r="AP112" i="48"/>
  <c r="AP113" i="48"/>
  <c r="AP114" i="48"/>
  <c r="AP115" i="48"/>
  <c r="AP116" i="48"/>
  <c r="AP117" i="48"/>
  <c r="AP118" i="48"/>
  <c r="AP119" i="48"/>
  <c r="AP120" i="48"/>
  <c r="AP121" i="48"/>
  <c r="AP122" i="48"/>
  <c r="AP123" i="48"/>
  <c r="AP124" i="48"/>
  <c r="AP125" i="48"/>
  <c r="AP126" i="48"/>
  <c r="AP127" i="48"/>
  <c r="AP128" i="48"/>
  <c r="AP129" i="48"/>
  <c r="AP130" i="48"/>
  <c r="AP131" i="48"/>
  <c r="AP132" i="48"/>
  <c r="AP133" i="48"/>
  <c r="AP134" i="48"/>
  <c r="AP135" i="48"/>
  <c r="AP136" i="48"/>
  <c r="AP137" i="48"/>
  <c r="AP138" i="48"/>
  <c r="AP139" i="48"/>
  <c r="AP140" i="48"/>
  <c r="AP141" i="48"/>
  <c r="AP142" i="48"/>
  <c r="AP143" i="48"/>
  <c r="AP144" i="48"/>
  <c r="AP145" i="48"/>
  <c r="AP146" i="48"/>
  <c r="AP147" i="48"/>
  <c r="AP148" i="48"/>
  <c r="AP149" i="48"/>
  <c r="AP150" i="48"/>
  <c r="AP151" i="48"/>
  <c r="AP152" i="48"/>
  <c r="AP153" i="48"/>
  <c r="AP154" i="48"/>
  <c r="AP155" i="48"/>
  <c r="AP156" i="48"/>
  <c r="AP157" i="48"/>
  <c r="AP158" i="48"/>
  <c r="AP159" i="48"/>
  <c r="AP160" i="48"/>
  <c r="AP161" i="48"/>
  <c r="AP162" i="48"/>
  <c r="AP163" i="48"/>
  <c r="AP164" i="48"/>
  <c r="AP165" i="48"/>
  <c r="AP166" i="48"/>
  <c r="AP167" i="48"/>
  <c r="AP168" i="48"/>
  <c r="AP169" i="48"/>
  <c r="AP170" i="48"/>
  <c r="AP171" i="48"/>
  <c r="AP172" i="48"/>
  <c r="AP173" i="48"/>
  <c r="AP174" i="48"/>
  <c r="AP175" i="48"/>
  <c r="AP176" i="48"/>
  <c r="AP177" i="48"/>
  <c r="AP178" i="48"/>
  <c r="AP179" i="48"/>
  <c r="AP180" i="48"/>
  <c r="AP181" i="48"/>
  <c r="AP182" i="48"/>
  <c r="AP183" i="48"/>
  <c r="AP184" i="48"/>
  <c r="AP185" i="48"/>
  <c r="AP186" i="48"/>
  <c r="AP187" i="48"/>
  <c r="AP188" i="48"/>
  <c r="AP189" i="48"/>
  <c r="AP190" i="48"/>
  <c r="AP191" i="48"/>
  <c r="AP192" i="48"/>
  <c r="AP193" i="48"/>
  <c r="AP194" i="48"/>
  <c r="AP195" i="48"/>
  <c r="AP196" i="48"/>
  <c r="AP197" i="48"/>
  <c r="AP198" i="48"/>
  <c r="AP199" i="48"/>
  <c r="AP200" i="48"/>
  <c r="AP201" i="48"/>
  <c r="AP202" i="48"/>
  <c r="AP203" i="48"/>
  <c r="AP204" i="48"/>
  <c r="AP205" i="48"/>
  <c r="AP206" i="48"/>
  <c r="AP207" i="48"/>
  <c r="AP208" i="48"/>
  <c r="AP209" i="48"/>
  <c r="AP210" i="48"/>
  <c r="AP211" i="48"/>
  <c r="AP212" i="48"/>
  <c r="AP213" i="48"/>
  <c r="AP214" i="48"/>
  <c r="AP215" i="48"/>
  <c r="AP216" i="48"/>
  <c r="AP217" i="48"/>
  <c r="AP218" i="48"/>
  <c r="AP219" i="48"/>
  <c r="AP220" i="48"/>
  <c r="AP221" i="48"/>
  <c r="AP222" i="48"/>
  <c r="AP223" i="48"/>
  <c r="AP224" i="48"/>
  <c r="AP225" i="48"/>
  <c r="AP226" i="48"/>
  <c r="AP227" i="48"/>
  <c r="AP228" i="48"/>
  <c r="AP229" i="48"/>
  <c r="AP230" i="48"/>
  <c r="AP231" i="48"/>
  <c r="AP232" i="48"/>
  <c r="AP233" i="48"/>
  <c r="AP234" i="48"/>
  <c r="AP235" i="48"/>
  <c r="AP236" i="48"/>
  <c r="AP237" i="48"/>
  <c r="AP238" i="48"/>
  <c r="AP239" i="48"/>
  <c r="AP240" i="48"/>
  <c r="AP241" i="48"/>
  <c r="AP242" i="48"/>
  <c r="AP243" i="48"/>
  <c r="AP244" i="48"/>
  <c r="AP245" i="48"/>
  <c r="AP246" i="48"/>
  <c r="AP247" i="48"/>
  <c r="AP248" i="48"/>
  <c r="AP249" i="48"/>
  <c r="AP250" i="48"/>
  <c r="AP251" i="48"/>
  <c r="AP252" i="48"/>
  <c r="AP253" i="48"/>
  <c r="AP254" i="48"/>
  <c r="AP255" i="48"/>
  <c r="AP256" i="48"/>
  <c r="AP257" i="48"/>
  <c r="AP258" i="48"/>
  <c r="AP259" i="48"/>
  <c r="AP260" i="48"/>
  <c r="AP261" i="48"/>
  <c r="AP12" i="48"/>
  <c r="AM13" i="48"/>
  <c r="AM14" i="48"/>
  <c r="AM15" i="48"/>
  <c r="AM16" i="48"/>
  <c r="AM17" i="48"/>
  <c r="AM18" i="48"/>
  <c r="AM19" i="48"/>
  <c r="AM20" i="48"/>
  <c r="AM21" i="48"/>
  <c r="AM22" i="48"/>
  <c r="AM23" i="48"/>
  <c r="AM24" i="48"/>
  <c r="AM25" i="48"/>
  <c r="AM26" i="48"/>
  <c r="AM27" i="48"/>
  <c r="AM28" i="48"/>
  <c r="AM29" i="48"/>
  <c r="AM30" i="48"/>
  <c r="AM31" i="48"/>
  <c r="AM32" i="48"/>
  <c r="AM33" i="48"/>
  <c r="AM34" i="48"/>
  <c r="AM35" i="48"/>
  <c r="AM36" i="48"/>
  <c r="AM37" i="48"/>
  <c r="AM38" i="48"/>
  <c r="AM39" i="48"/>
  <c r="AM40" i="48"/>
  <c r="AM41" i="48"/>
  <c r="AM42" i="48"/>
  <c r="AM43" i="48"/>
  <c r="AM44" i="48"/>
  <c r="AM45" i="48"/>
  <c r="AM46" i="48"/>
  <c r="AM47" i="48"/>
  <c r="AM48" i="48"/>
  <c r="AM49" i="48"/>
  <c r="AM50" i="48"/>
  <c r="AM51" i="48"/>
  <c r="AM52" i="48"/>
  <c r="AM53" i="48"/>
  <c r="AM54" i="48"/>
  <c r="AM55" i="48"/>
  <c r="AM56" i="48"/>
  <c r="AM57" i="48"/>
  <c r="AM58" i="48"/>
  <c r="AM59" i="48"/>
  <c r="AM60" i="48"/>
  <c r="AM61" i="48"/>
  <c r="AM62" i="48"/>
  <c r="AM63" i="48"/>
  <c r="AM64" i="48"/>
  <c r="AM65" i="48"/>
  <c r="AM66" i="48"/>
  <c r="AM67" i="48"/>
  <c r="AM68" i="48"/>
  <c r="AM69" i="48"/>
  <c r="AM70" i="48"/>
  <c r="AM71" i="48"/>
  <c r="AM72" i="48"/>
  <c r="AM73" i="48"/>
  <c r="AM74" i="48"/>
  <c r="AM75" i="48"/>
  <c r="AM76" i="48"/>
  <c r="AM77" i="48"/>
  <c r="AM78" i="48"/>
  <c r="AM79" i="48"/>
  <c r="AM80" i="48"/>
  <c r="AM81" i="48"/>
  <c r="AM82" i="48"/>
  <c r="AM83" i="48"/>
  <c r="AM84" i="48"/>
  <c r="AM85" i="48"/>
  <c r="AM86" i="48"/>
  <c r="AM87" i="48"/>
  <c r="AM88" i="48"/>
  <c r="AM89" i="48"/>
  <c r="AM90" i="48"/>
  <c r="AM91" i="48"/>
  <c r="AM92" i="48"/>
  <c r="AM93" i="48"/>
  <c r="AM94" i="48"/>
  <c r="AM95" i="48"/>
  <c r="AM96" i="48"/>
  <c r="AM97" i="48"/>
  <c r="AM98" i="48"/>
  <c r="AM99" i="48"/>
  <c r="AM100" i="48"/>
  <c r="AM101" i="48"/>
  <c r="AM102" i="48"/>
  <c r="AM103" i="48"/>
  <c r="AM104" i="48"/>
  <c r="AM105" i="48"/>
  <c r="AM106" i="48"/>
  <c r="AM107" i="48"/>
  <c r="AM108" i="48"/>
  <c r="AM109" i="48"/>
  <c r="AM110" i="48"/>
  <c r="AM111" i="48"/>
  <c r="AM112" i="48"/>
  <c r="AM113" i="48"/>
  <c r="AM114" i="48"/>
  <c r="AM115" i="48"/>
  <c r="AM116" i="48"/>
  <c r="AM117" i="48"/>
  <c r="AM118" i="48"/>
  <c r="AM119" i="48"/>
  <c r="AM120" i="48"/>
  <c r="AM121" i="48"/>
  <c r="AM122" i="48"/>
  <c r="AM123" i="48"/>
  <c r="AM124" i="48"/>
  <c r="AM125" i="48"/>
  <c r="AM126" i="48"/>
  <c r="AM127" i="48"/>
  <c r="AM128" i="48"/>
  <c r="AM129" i="48"/>
  <c r="AM130" i="48"/>
  <c r="AM131" i="48"/>
  <c r="AM132" i="48"/>
  <c r="AM133" i="48"/>
  <c r="AM134" i="48"/>
  <c r="AM135" i="48"/>
  <c r="AM136" i="48"/>
  <c r="AM137" i="48"/>
  <c r="AM138" i="48"/>
  <c r="AM139" i="48"/>
  <c r="AM140" i="48"/>
  <c r="AM141" i="48"/>
  <c r="AM142" i="48"/>
  <c r="AM143" i="48"/>
  <c r="AM144" i="48"/>
  <c r="AM145" i="48"/>
  <c r="AM146" i="48"/>
  <c r="AM147" i="48"/>
  <c r="AM148" i="48"/>
  <c r="AM149" i="48"/>
  <c r="AM150" i="48"/>
  <c r="AM151" i="48"/>
  <c r="AM152" i="48"/>
  <c r="AM153" i="48"/>
  <c r="AM154" i="48"/>
  <c r="AM155" i="48"/>
  <c r="AM156" i="48"/>
  <c r="AM157" i="48"/>
  <c r="AM158" i="48"/>
  <c r="AM159" i="48"/>
  <c r="AM160" i="48"/>
  <c r="AM161" i="48"/>
  <c r="AM162" i="48"/>
  <c r="AM163" i="48"/>
  <c r="AM164" i="48"/>
  <c r="AM165" i="48"/>
  <c r="AM166" i="48"/>
  <c r="AM167" i="48"/>
  <c r="AM168" i="48"/>
  <c r="AM169" i="48"/>
  <c r="AM170" i="48"/>
  <c r="AM171" i="48"/>
  <c r="AM172" i="48"/>
  <c r="AM173" i="48"/>
  <c r="AM174" i="48"/>
  <c r="AM175" i="48"/>
  <c r="AM176" i="48"/>
  <c r="AM177" i="48"/>
  <c r="AM178" i="48"/>
  <c r="AM179" i="48"/>
  <c r="AM180" i="48"/>
  <c r="AM181" i="48"/>
  <c r="AM182" i="48"/>
  <c r="AM183" i="48"/>
  <c r="AM184" i="48"/>
  <c r="AM185" i="48"/>
  <c r="AM186" i="48"/>
  <c r="AM187" i="48"/>
  <c r="AM188" i="48"/>
  <c r="AM189" i="48"/>
  <c r="AM190" i="48"/>
  <c r="AM191" i="48"/>
  <c r="AM192" i="48"/>
  <c r="AM193" i="48"/>
  <c r="AM194" i="48"/>
  <c r="AM195" i="48"/>
  <c r="AM196" i="48"/>
  <c r="AM197" i="48"/>
  <c r="AM198" i="48"/>
  <c r="AM199" i="48"/>
  <c r="AM200" i="48"/>
  <c r="AM201" i="48"/>
  <c r="AM202" i="48"/>
  <c r="AM203" i="48"/>
  <c r="AM204" i="48"/>
  <c r="AM205" i="48"/>
  <c r="AM206" i="48"/>
  <c r="AM207" i="48"/>
  <c r="AM208" i="48"/>
  <c r="AM209" i="48"/>
  <c r="AM210" i="48"/>
  <c r="AM211" i="48"/>
  <c r="AM212" i="48"/>
  <c r="AM213" i="48"/>
  <c r="AM214" i="48"/>
  <c r="AM215" i="48"/>
  <c r="AM216" i="48"/>
  <c r="AM217" i="48"/>
  <c r="AM218" i="48"/>
  <c r="AM219" i="48"/>
  <c r="AM220" i="48"/>
  <c r="AM221" i="48"/>
  <c r="AM222" i="48"/>
  <c r="AM223" i="48"/>
  <c r="AM224" i="48"/>
  <c r="AM225" i="48"/>
  <c r="AM226" i="48"/>
  <c r="AM227" i="48"/>
  <c r="AM228" i="48"/>
  <c r="AM229" i="48"/>
  <c r="AM230" i="48"/>
  <c r="AM231" i="48"/>
  <c r="AM232" i="48"/>
  <c r="AM233" i="48"/>
  <c r="AM234" i="48"/>
  <c r="AM235" i="48"/>
  <c r="AM236" i="48"/>
  <c r="AM237" i="48"/>
  <c r="AM238" i="48"/>
  <c r="AM239" i="48"/>
  <c r="AM240" i="48"/>
  <c r="AM241" i="48"/>
  <c r="AM242" i="48"/>
  <c r="AM243" i="48"/>
  <c r="AM244" i="48"/>
  <c r="AM245" i="48"/>
  <c r="AM246" i="48"/>
  <c r="AM247" i="48"/>
  <c r="AM248" i="48"/>
  <c r="AM249" i="48"/>
  <c r="AM250" i="48"/>
  <c r="AM251" i="48"/>
  <c r="AM252" i="48"/>
  <c r="AM253" i="48"/>
  <c r="AM254" i="48"/>
  <c r="AM255" i="48"/>
  <c r="AM256" i="48"/>
  <c r="AM257" i="48"/>
  <c r="AM258" i="48"/>
  <c r="AM259" i="48"/>
  <c r="AM260" i="48"/>
  <c r="AM261" i="48"/>
  <c r="AM12" i="48"/>
  <c r="AI13" i="48"/>
  <c r="AI14" i="48"/>
  <c r="AI15" i="48"/>
  <c r="AI16" i="48"/>
  <c r="AI17" i="48"/>
  <c r="AI18" i="48"/>
  <c r="AI19" i="48"/>
  <c r="AI20" i="48"/>
  <c r="AI21" i="48"/>
  <c r="AI22" i="48"/>
  <c r="AI23" i="48"/>
  <c r="AI24" i="48"/>
  <c r="AI25" i="48"/>
  <c r="AI26" i="48"/>
  <c r="AI27" i="48"/>
  <c r="AI28" i="48"/>
  <c r="AI29" i="48"/>
  <c r="AI30" i="48"/>
  <c r="AI31" i="48"/>
  <c r="AI32" i="48"/>
  <c r="AI33" i="48"/>
  <c r="AI34" i="48"/>
  <c r="AI35" i="48"/>
  <c r="AI36" i="48"/>
  <c r="AI37" i="48"/>
  <c r="AI38" i="48"/>
  <c r="AI39" i="48"/>
  <c r="AI40" i="48"/>
  <c r="AI41" i="48"/>
  <c r="AI42" i="48"/>
  <c r="AI43" i="48"/>
  <c r="AI44" i="48"/>
  <c r="AI45" i="48"/>
  <c r="AI46" i="48"/>
  <c r="AI47" i="48"/>
  <c r="AI48" i="48"/>
  <c r="AI49" i="48"/>
  <c r="AI50" i="48"/>
  <c r="AI51" i="48"/>
  <c r="AI52" i="48"/>
  <c r="AI53" i="48"/>
  <c r="AI54" i="48"/>
  <c r="AI55" i="48"/>
  <c r="AI56" i="48"/>
  <c r="AI57" i="48"/>
  <c r="AI58" i="48"/>
  <c r="AI59" i="48"/>
  <c r="AI60" i="48"/>
  <c r="AI61" i="48"/>
  <c r="AI62" i="48"/>
  <c r="AI63" i="48"/>
  <c r="AI64" i="48"/>
  <c r="AI65" i="48"/>
  <c r="AI66" i="48"/>
  <c r="AI67" i="48"/>
  <c r="AI68" i="48"/>
  <c r="AI69" i="48"/>
  <c r="AI70" i="48"/>
  <c r="AI71" i="48"/>
  <c r="AI72" i="48"/>
  <c r="AI73" i="48"/>
  <c r="AI74" i="48"/>
  <c r="AI75" i="48"/>
  <c r="AI76" i="48"/>
  <c r="AI77" i="48"/>
  <c r="AI78" i="48"/>
  <c r="AI79" i="48"/>
  <c r="AI80" i="48"/>
  <c r="AI81" i="48"/>
  <c r="AI82" i="48"/>
  <c r="AI83" i="48"/>
  <c r="AI84" i="48"/>
  <c r="AI85" i="48"/>
  <c r="AI86" i="48"/>
  <c r="AI87" i="48"/>
  <c r="AI88" i="48"/>
  <c r="AI89" i="48"/>
  <c r="AI90" i="48"/>
  <c r="AI91" i="48"/>
  <c r="AI92" i="48"/>
  <c r="AI93" i="48"/>
  <c r="AI94" i="48"/>
  <c r="AI95" i="48"/>
  <c r="AI96" i="48"/>
  <c r="AI97" i="48"/>
  <c r="AI98" i="48"/>
  <c r="AI99" i="48"/>
  <c r="AI100" i="48"/>
  <c r="AI101" i="48"/>
  <c r="AI102" i="48"/>
  <c r="AI103" i="48"/>
  <c r="AI104" i="48"/>
  <c r="AI105" i="48"/>
  <c r="AI106" i="48"/>
  <c r="AI107" i="48"/>
  <c r="AI108" i="48"/>
  <c r="AI109" i="48"/>
  <c r="AI110" i="48"/>
  <c r="AI111" i="48"/>
  <c r="AI112" i="48"/>
  <c r="AI113" i="48"/>
  <c r="AI114" i="48"/>
  <c r="AI115" i="48"/>
  <c r="AI116" i="48"/>
  <c r="AI117" i="48"/>
  <c r="AI118" i="48"/>
  <c r="AI119" i="48"/>
  <c r="AI120" i="48"/>
  <c r="AI121" i="48"/>
  <c r="AI122" i="48"/>
  <c r="AI123" i="48"/>
  <c r="AI124" i="48"/>
  <c r="AI125" i="48"/>
  <c r="AI126" i="48"/>
  <c r="AI127" i="48"/>
  <c r="AI128" i="48"/>
  <c r="AI129" i="48"/>
  <c r="AI130" i="48"/>
  <c r="AI131" i="48"/>
  <c r="AI132" i="48"/>
  <c r="AI133" i="48"/>
  <c r="AI134" i="48"/>
  <c r="AI135" i="48"/>
  <c r="AI136" i="48"/>
  <c r="AI137" i="48"/>
  <c r="AI138" i="48"/>
  <c r="AI139" i="48"/>
  <c r="AI140" i="48"/>
  <c r="AI141" i="48"/>
  <c r="AI142" i="48"/>
  <c r="AI143" i="48"/>
  <c r="AI144" i="48"/>
  <c r="AI145" i="48"/>
  <c r="AI146" i="48"/>
  <c r="AI147" i="48"/>
  <c r="AI148" i="48"/>
  <c r="AI149" i="48"/>
  <c r="AI150" i="48"/>
  <c r="AI151" i="48"/>
  <c r="AI152" i="48"/>
  <c r="AI153" i="48"/>
  <c r="AI154" i="48"/>
  <c r="AI155" i="48"/>
  <c r="AI156" i="48"/>
  <c r="AI157" i="48"/>
  <c r="AI158" i="48"/>
  <c r="AI159" i="48"/>
  <c r="AI160" i="48"/>
  <c r="AI161" i="48"/>
  <c r="AI162" i="48"/>
  <c r="AI163" i="48"/>
  <c r="AI164" i="48"/>
  <c r="AI165" i="48"/>
  <c r="AI166" i="48"/>
  <c r="AI167" i="48"/>
  <c r="AI168" i="48"/>
  <c r="AI169" i="48"/>
  <c r="AI170" i="48"/>
  <c r="AI171" i="48"/>
  <c r="AI172" i="48"/>
  <c r="AI173" i="48"/>
  <c r="AI174" i="48"/>
  <c r="AI175" i="48"/>
  <c r="AI176" i="48"/>
  <c r="AI177" i="48"/>
  <c r="AI178" i="48"/>
  <c r="AI179" i="48"/>
  <c r="AI180" i="48"/>
  <c r="AI181" i="48"/>
  <c r="AI182" i="48"/>
  <c r="AI183" i="48"/>
  <c r="AI184" i="48"/>
  <c r="AI185" i="48"/>
  <c r="AI186" i="48"/>
  <c r="AI187" i="48"/>
  <c r="AI188" i="48"/>
  <c r="AI189" i="48"/>
  <c r="AI190" i="48"/>
  <c r="AI191" i="48"/>
  <c r="AI192" i="48"/>
  <c r="AI193" i="48"/>
  <c r="AI194" i="48"/>
  <c r="AI195" i="48"/>
  <c r="AI196" i="48"/>
  <c r="AI197" i="48"/>
  <c r="AI198" i="48"/>
  <c r="AI199" i="48"/>
  <c r="AI200" i="48"/>
  <c r="AI201" i="48"/>
  <c r="AI202" i="48"/>
  <c r="AI203" i="48"/>
  <c r="AI204" i="48"/>
  <c r="AI205" i="48"/>
  <c r="AI206" i="48"/>
  <c r="AI207" i="48"/>
  <c r="AI208" i="48"/>
  <c r="AI209" i="48"/>
  <c r="AI210" i="48"/>
  <c r="AI211" i="48"/>
  <c r="AI212" i="48"/>
  <c r="AI213" i="48"/>
  <c r="AI214" i="48"/>
  <c r="AI215" i="48"/>
  <c r="AI216" i="48"/>
  <c r="AI217" i="48"/>
  <c r="AI218" i="48"/>
  <c r="AI219" i="48"/>
  <c r="AI220" i="48"/>
  <c r="AI221" i="48"/>
  <c r="AI222" i="48"/>
  <c r="AI223" i="48"/>
  <c r="AI224" i="48"/>
  <c r="AI225" i="48"/>
  <c r="AI226" i="48"/>
  <c r="AI227" i="48"/>
  <c r="AI228" i="48"/>
  <c r="AI229" i="48"/>
  <c r="AI230" i="48"/>
  <c r="AI231" i="48"/>
  <c r="AI232" i="48"/>
  <c r="AI233" i="48"/>
  <c r="AI234" i="48"/>
  <c r="AI235" i="48"/>
  <c r="AI236" i="48"/>
  <c r="AI237" i="48"/>
  <c r="AI238" i="48"/>
  <c r="AI239" i="48"/>
  <c r="AI240" i="48"/>
  <c r="AI241" i="48"/>
  <c r="AI242" i="48"/>
  <c r="AI243" i="48"/>
  <c r="AI244" i="48"/>
  <c r="AI245" i="48"/>
  <c r="AI246" i="48"/>
  <c r="AI247" i="48"/>
  <c r="AI248" i="48"/>
  <c r="AI249" i="48"/>
  <c r="AI250" i="48"/>
  <c r="AI251" i="48"/>
  <c r="AI252" i="48"/>
  <c r="AI253" i="48"/>
  <c r="AI254" i="48"/>
  <c r="AI255" i="48"/>
  <c r="AI256" i="48"/>
  <c r="AI257" i="48"/>
  <c r="AI258" i="48"/>
  <c r="AI259" i="48"/>
  <c r="AI260" i="48"/>
  <c r="AI261" i="48"/>
  <c r="AI12" i="48"/>
  <c r="AF13" i="48"/>
  <c r="AF14" i="48"/>
  <c r="AF15" i="48"/>
  <c r="AF16" i="48"/>
  <c r="AF17" i="48"/>
  <c r="AF18" i="48"/>
  <c r="AF19" i="48"/>
  <c r="AF20" i="48"/>
  <c r="AF21" i="48"/>
  <c r="AF22" i="48"/>
  <c r="AF23" i="48"/>
  <c r="AF24" i="48"/>
  <c r="AF25" i="48"/>
  <c r="AF26" i="48"/>
  <c r="AF27" i="48"/>
  <c r="AF28" i="48"/>
  <c r="AF29" i="48"/>
  <c r="AF30" i="48"/>
  <c r="AF31" i="48"/>
  <c r="AF32" i="48"/>
  <c r="AF33" i="48"/>
  <c r="AF34" i="48"/>
  <c r="AF35" i="48"/>
  <c r="AF36" i="48"/>
  <c r="AF37" i="48"/>
  <c r="AF38" i="48"/>
  <c r="AF39" i="48"/>
  <c r="AF40" i="48"/>
  <c r="AF41" i="48"/>
  <c r="AF42" i="48"/>
  <c r="AF43" i="48"/>
  <c r="AF44" i="48"/>
  <c r="AF45" i="48"/>
  <c r="AF46" i="48"/>
  <c r="AF47" i="48"/>
  <c r="AF48" i="48"/>
  <c r="AF49" i="48"/>
  <c r="AF50" i="48"/>
  <c r="AF51" i="48"/>
  <c r="AF52" i="48"/>
  <c r="AF53" i="48"/>
  <c r="AF54" i="48"/>
  <c r="AF55" i="48"/>
  <c r="AF56" i="48"/>
  <c r="AF57" i="48"/>
  <c r="AF58" i="48"/>
  <c r="AF59" i="48"/>
  <c r="AF60" i="48"/>
  <c r="AF61" i="48"/>
  <c r="AF62" i="48"/>
  <c r="AF63" i="48"/>
  <c r="AF64" i="48"/>
  <c r="AF65" i="48"/>
  <c r="AF66" i="48"/>
  <c r="AF67" i="48"/>
  <c r="AF68" i="48"/>
  <c r="AF69" i="48"/>
  <c r="AF70" i="48"/>
  <c r="AF71" i="48"/>
  <c r="AF72" i="48"/>
  <c r="AF73" i="48"/>
  <c r="AF74" i="48"/>
  <c r="AF75" i="48"/>
  <c r="AF76" i="48"/>
  <c r="AF77" i="48"/>
  <c r="AF78" i="48"/>
  <c r="AF79" i="48"/>
  <c r="AF80" i="48"/>
  <c r="AF81" i="48"/>
  <c r="AF82" i="48"/>
  <c r="AF83" i="48"/>
  <c r="AF84" i="48"/>
  <c r="AF85" i="48"/>
  <c r="AF86" i="48"/>
  <c r="AF87" i="48"/>
  <c r="AF88" i="48"/>
  <c r="AF89" i="48"/>
  <c r="AF90" i="48"/>
  <c r="AF91" i="48"/>
  <c r="AF92" i="48"/>
  <c r="AF93" i="48"/>
  <c r="AF94" i="48"/>
  <c r="AF95" i="48"/>
  <c r="AF96" i="48"/>
  <c r="AF97" i="48"/>
  <c r="AF98" i="48"/>
  <c r="AF99" i="48"/>
  <c r="AF100" i="48"/>
  <c r="AF101" i="48"/>
  <c r="AF102" i="48"/>
  <c r="AF103" i="48"/>
  <c r="AF104" i="48"/>
  <c r="AF105" i="48"/>
  <c r="AF106" i="48"/>
  <c r="AF107" i="48"/>
  <c r="AF108" i="48"/>
  <c r="AF109" i="48"/>
  <c r="AF110" i="48"/>
  <c r="AF111" i="48"/>
  <c r="AF112" i="48"/>
  <c r="AF113" i="48"/>
  <c r="AF114" i="48"/>
  <c r="AF115" i="48"/>
  <c r="AF116" i="48"/>
  <c r="AF117" i="48"/>
  <c r="AF118" i="48"/>
  <c r="AF119" i="48"/>
  <c r="AF120" i="48"/>
  <c r="AF121" i="48"/>
  <c r="AF122" i="48"/>
  <c r="AF123" i="48"/>
  <c r="AF124" i="48"/>
  <c r="AF125" i="48"/>
  <c r="AF126" i="48"/>
  <c r="AF127" i="48"/>
  <c r="AF128" i="48"/>
  <c r="AF129" i="48"/>
  <c r="AF130" i="48"/>
  <c r="AF131" i="48"/>
  <c r="AF132" i="48"/>
  <c r="AF133" i="48"/>
  <c r="AF134" i="48"/>
  <c r="AF135" i="48"/>
  <c r="AF136" i="48"/>
  <c r="AF137" i="48"/>
  <c r="AF138" i="48"/>
  <c r="AF139" i="48"/>
  <c r="AF140" i="48"/>
  <c r="AF141" i="48"/>
  <c r="AF142" i="48"/>
  <c r="AF143" i="48"/>
  <c r="AF144" i="48"/>
  <c r="AF145" i="48"/>
  <c r="AF146" i="48"/>
  <c r="AF147" i="48"/>
  <c r="AF148" i="48"/>
  <c r="AF149" i="48"/>
  <c r="AF150" i="48"/>
  <c r="AF151" i="48"/>
  <c r="AF152" i="48"/>
  <c r="AF153" i="48"/>
  <c r="AF154" i="48"/>
  <c r="AF155" i="48"/>
  <c r="AF156" i="48"/>
  <c r="AF157" i="48"/>
  <c r="AF158" i="48"/>
  <c r="AF159" i="48"/>
  <c r="AF160" i="48"/>
  <c r="AF161" i="48"/>
  <c r="AF162" i="48"/>
  <c r="AF163" i="48"/>
  <c r="AF164" i="48"/>
  <c r="AF165" i="48"/>
  <c r="AF166" i="48"/>
  <c r="AF167" i="48"/>
  <c r="AF168" i="48"/>
  <c r="AF169" i="48"/>
  <c r="AF170" i="48"/>
  <c r="AF171" i="48"/>
  <c r="AF172" i="48"/>
  <c r="AF173" i="48"/>
  <c r="AF174" i="48"/>
  <c r="AF175" i="48"/>
  <c r="AF176" i="48"/>
  <c r="AF177" i="48"/>
  <c r="AF178" i="48"/>
  <c r="AF179" i="48"/>
  <c r="AF180" i="48"/>
  <c r="AF181" i="48"/>
  <c r="AF182" i="48"/>
  <c r="AF183" i="48"/>
  <c r="AF184" i="48"/>
  <c r="AF185" i="48"/>
  <c r="AF186" i="48"/>
  <c r="AF187" i="48"/>
  <c r="AF188" i="48"/>
  <c r="AF189" i="48"/>
  <c r="AF190" i="48"/>
  <c r="AF191" i="48"/>
  <c r="AF192" i="48"/>
  <c r="AF193" i="48"/>
  <c r="AF194" i="48"/>
  <c r="AF195" i="48"/>
  <c r="AF196" i="48"/>
  <c r="AF197" i="48"/>
  <c r="AF198" i="48"/>
  <c r="AF199" i="48"/>
  <c r="AF200" i="48"/>
  <c r="AF201" i="48"/>
  <c r="AF202" i="48"/>
  <c r="AF203" i="48"/>
  <c r="AF204" i="48"/>
  <c r="AF205" i="48"/>
  <c r="AF206" i="48"/>
  <c r="AF207" i="48"/>
  <c r="AF208" i="48"/>
  <c r="AF209" i="48"/>
  <c r="AF210" i="48"/>
  <c r="AF211" i="48"/>
  <c r="AF212" i="48"/>
  <c r="AF213" i="48"/>
  <c r="AF214" i="48"/>
  <c r="AF215" i="48"/>
  <c r="AF216" i="48"/>
  <c r="AF217" i="48"/>
  <c r="AF218" i="48"/>
  <c r="AF219" i="48"/>
  <c r="AF220" i="48"/>
  <c r="AF221" i="48"/>
  <c r="AF222" i="48"/>
  <c r="AF223" i="48"/>
  <c r="AF224" i="48"/>
  <c r="AF225" i="48"/>
  <c r="AF226" i="48"/>
  <c r="AF227" i="48"/>
  <c r="AF228" i="48"/>
  <c r="AF229" i="48"/>
  <c r="AF230" i="48"/>
  <c r="AF231" i="48"/>
  <c r="AF232" i="48"/>
  <c r="AF233" i="48"/>
  <c r="AF234" i="48"/>
  <c r="AF235" i="48"/>
  <c r="AF236" i="48"/>
  <c r="AF237" i="48"/>
  <c r="AF238" i="48"/>
  <c r="AF239" i="48"/>
  <c r="AF240" i="48"/>
  <c r="AF241" i="48"/>
  <c r="AF242" i="48"/>
  <c r="AF243" i="48"/>
  <c r="AF244" i="48"/>
  <c r="AF245" i="48"/>
  <c r="AF246" i="48"/>
  <c r="AF247" i="48"/>
  <c r="AF248" i="48"/>
  <c r="AF249" i="48"/>
  <c r="AF250" i="48"/>
  <c r="AF251" i="48"/>
  <c r="AF252" i="48"/>
  <c r="AF253" i="48"/>
  <c r="AF254" i="48"/>
  <c r="AF255" i="48"/>
  <c r="AF256" i="48"/>
  <c r="AF257" i="48"/>
  <c r="AF258" i="48"/>
  <c r="AF259" i="48"/>
  <c r="AF260" i="48"/>
  <c r="AF261" i="48"/>
  <c r="AF12" i="48"/>
  <c r="Z13" i="48"/>
  <c r="Z14" i="48"/>
  <c r="Z15" i="48"/>
  <c r="Z16" i="48"/>
  <c r="Z17" i="48"/>
  <c r="Z18" i="48"/>
  <c r="Z19" i="48"/>
  <c r="Z20" i="48"/>
  <c r="Z21" i="48"/>
  <c r="Z22" i="48"/>
  <c r="Z23" i="48"/>
  <c r="Z24" i="48"/>
  <c r="Z25" i="48"/>
  <c r="Z26" i="48"/>
  <c r="Z27" i="48"/>
  <c r="Z28" i="48"/>
  <c r="Z29" i="48"/>
  <c r="Z30" i="48"/>
  <c r="Z31" i="48"/>
  <c r="Z32" i="48"/>
  <c r="Z33" i="48"/>
  <c r="Z34" i="48"/>
  <c r="Z35" i="48"/>
  <c r="Z36" i="48"/>
  <c r="Z37" i="48"/>
  <c r="Z38" i="48"/>
  <c r="Z39" i="48"/>
  <c r="Z40" i="48"/>
  <c r="Z41" i="48"/>
  <c r="Z42" i="48"/>
  <c r="Z43" i="48"/>
  <c r="Z44" i="48"/>
  <c r="Z45" i="48"/>
  <c r="Z46" i="48"/>
  <c r="Z47" i="48"/>
  <c r="Z48" i="48"/>
  <c r="Z49" i="48"/>
  <c r="Z50" i="48"/>
  <c r="Z51" i="48"/>
  <c r="Z52" i="48"/>
  <c r="Z53" i="48"/>
  <c r="Z54" i="48"/>
  <c r="Z55" i="48"/>
  <c r="Z56" i="48"/>
  <c r="Z57" i="48"/>
  <c r="Z58" i="48"/>
  <c r="Z59" i="48"/>
  <c r="Z60" i="48"/>
  <c r="Z61" i="48"/>
  <c r="Z62" i="48"/>
  <c r="Z63" i="48"/>
  <c r="Z64" i="48"/>
  <c r="Z65" i="48"/>
  <c r="Z66" i="48"/>
  <c r="Z67" i="48"/>
  <c r="Z68" i="48"/>
  <c r="Z69" i="48"/>
  <c r="Z70" i="48"/>
  <c r="Z71" i="48"/>
  <c r="Z72" i="48"/>
  <c r="Z73" i="48"/>
  <c r="Z74" i="48"/>
  <c r="Z75" i="48"/>
  <c r="Z76" i="48"/>
  <c r="Z77" i="48"/>
  <c r="Z78" i="48"/>
  <c r="Z79" i="48"/>
  <c r="Z80" i="48"/>
  <c r="Z81" i="48"/>
  <c r="Z82" i="48"/>
  <c r="Z83" i="48"/>
  <c r="Z84" i="48"/>
  <c r="Z85" i="48"/>
  <c r="Z86" i="48"/>
  <c r="Z87" i="48"/>
  <c r="Z88" i="48"/>
  <c r="Z89" i="48"/>
  <c r="Z90" i="48"/>
  <c r="Z91" i="48"/>
  <c r="Z92" i="48"/>
  <c r="Z93" i="48"/>
  <c r="Z94" i="48"/>
  <c r="Z95" i="48"/>
  <c r="Z96" i="48"/>
  <c r="Z97" i="48"/>
  <c r="Z98" i="48"/>
  <c r="Z99" i="48"/>
  <c r="Z100" i="48"/>
  <c r="Z101" i="48"/>
  <c r="Z102" i="48"/>
  <c r="Z103" i="48"/>
  <c r="Z104" i="48"/>
  <c r="Z105" i="48"/>
  <c r="Z106" i="48"/>
  <c r="Z107" i="48"/>
  <c r="Z108" i="48"/>
  <c r="Z109" i="48"/>
  <c r="Z110" i="48"/>
  <c r="Z111" i="48"/>
  <c r="Z112" i="48"/>
  <c r="Z113" i="48"/>
  <c r="Z114" i="48"/>
  <c r="Z115" i="48"/>
  <c r="Z116" i="48"/>
  <c r="Z117" i="48"/>
  <c r="Z118" i="48"/>
  <c r="Z119" i="48"/>
  <c r="Z120" i="48"/>
  <c r="Z121" i="48"/>
  <c r="Z122" i="48"/>
  <c r="Z123" i="48"/>
  <c r="Z124" i="48"/>
  <c r="Z125" i="48"/>
  <c r="Z126" i="48"/>
  <c r="Z127" i="48"/>
  <c r="Z128" i="48"/>
  <c r="Z129" i="48"/>
  <c r="Z130" i="48"/>
  <c r="Z131" i="48"/>
  <c r="Z132" i="48"/>
  <c r="Z133" i="48"/>
  <c r="Z134" i="48"/>
  <c r="Z135" i="48"/>
  <c r="Z136" i="48"/>
  <c r="Z137" i="48"/>
  <c r="Z138" i="48"/>
  <c r="Z139" i="48"/>
  <c r="Z140" i="48"/>
  <c r="Z141" i="48"/>
  <c r="Z142" i="48"/>
  <c r="Z143" i="48"/>
  <c r="Z144" i="48"/>
  <c r="Z145" i="48"/>
  <c r="Z146" i="48"/>
  <c r="Z147" i="48"/>
  <c r="Z148" i="48"/>
  <c r="Z149" i="48"/>
  <c r="Z150" i="48"/>
  <c r="Z151" i="48"/>
  <c r="Z152" i="48"/>
  <c r="Z153" i="48"/>
  <c r="Z154" i="48"/>
  <c r="Z155" i="48"/>
  <c r="Z156" i="48"/>
  <c r="Z157" i="48"/>
  <c r="Z158" i="48"/>
  <c r="Z159" i="48"/>
  <c r="Z160" i="48"/>
  <c r="Z161" i="48"/>
  <c r="Z162" i="48"/>
  <c r="Z163" i="48"/>
  <c r="Z164" i="48"/>
  <c r="Z165" i="48"/>
  <c r="Z166" i="48"/>
  <c r="Z167" i="48"/>
  <c r="Z168" i="48"/>
  <c r="Z169" i="48"/>
  <c r="Z170" i="48"/>
  <c r="Z171" i="48"/>
  <c r="Z172" i="48"/>
  <c r="Z173" i="48"/>
  <c r="Z174" i="48"/>
  <c r="Z175" i="48"/>
  <c r="Z176" i="48"/>
  <c r="Z177" i="48"/>
  <c r="Z178" i="48"/>
  <c r="Z179" i="48"/>
  <c r="Z180" i="48"/>
  <c r="Z181" i="48"/>
  <c r="Z182" i="48"/>
  <c r="Z183" i="48"/>
  <c r="Z184" i="48"/>
  <c r="Z185" i="48"/>
  <c r="Z186" i="48"/>
  <c r="Z187" i="48"/>
  <c r="Z188" i="48"/>
  <c r="Z189" i="48"/>
  <c r="Z190" i="48"/>
  <c r="Z191" i="48"/>
  <c r="Z192" i="48"/>
  <c r="Z193" i="48"/>
  <c r="Z194" i="48"/>
  <c r="Z195" i="48"/>
  <c r="Z196" i="48"/>
  <c r="Z197" i="48"/>
  <c r="Z198" i="48"/>
  <c r="Z199" i="48"/>
  <c r="Z200" i="48"/>
  <c r="Z201" i="48"/>
  <c r="Z202" i="48"/>
  <c r="Z203" i="48"/>
  <c r="Z204" i="48"/>
  <c r="Z205" i="48"/>
  <c r="Z206" i="48"/>
  <c r="Z207" i="48"/>
  <c r="Z208" i="48"/>
  <c r="Z209" i="48"/>
  <c r="Z210" i="48"/>
  <c r="Z211" i="48"/>
  <c r="Z212" i="48"/>
  <c r="Z213" i="48"/>
  <c r="Z214" i="48"/>
  <c r="Z215" i="48"/>
  <c r="Z216" i="48"/>
  <c r="Z217" i="48"/>
  <c r="Z218" i="48"/>
  <c r="Z219" i="48"/>
  <c r="Z220" i="48"/>
  <c r="Z221" i="48"/>
  <c r="Z222" i="48"/>
  <c r="Z223" i="48"/>
  <c r="Z224" i="48"/>
  <c r="Z225" i="48"/>
  <c r="Z226" i="48"/>
  <c r="Z227" i="48"/>
  <c r="Z228" i="48"/>
  <c r="Z229" i="48"/>
  <c r="Z230" i="48"/>
  <c r="Z231" i="48"/>
  <c r="Z232" i="48"/>
  <c r="Z233" i="48"/>
  <c r="Z234" i="48"/>
  <c r="Z235" i="48"/>
  <c r="Z236" i="48"/>
  <c r="Z237" i="48"/>
  <c r="Z238" i="48"/>
  <c r="Z239" i="48"/>
  <c r="Z240" i="48"/>
  <c r="Z241" i="48"/>
  <c r="Z242" i="48"/>
  <c r="Z243" i="48"/>
  <c r="Z244" i="48"/>
  <c r="Z245" i="48"/>
  <c r="Z246" i="48"/>
  <c r="Z247" i="48"/>
  <c r="Z248" i="48"/>
  <c r="Z249" i="48"/>
  <c r="Z250" i="48"/>
  <c r="Z251" i="48"/>
  <c r="Z252" i="48"/>
  <c r="Z253" i="48"/>
  <c r="Z254" i="48"/>
  <c r="Z255" i="48"/>
  <c r="Z256" i="48"/>
  <c r="Z257" i="48"/>
  <c r="Z258" i="48"/>
  <c r="Z259" i="48"/>
  <c r="Z260" i="48"/>
  <c r="Z261" i="48"/>
  <c r="Z12" i="48"/>
  <c r="X13" i="48"/>
  <c r="X14" i="48"/>
  <c r="X15" i="48"/>
  <c r="X16" i="48"/>
  <c r="X17" i="48"/>
  <c r="X18" i="48"/>
  <c r="X19" i="48"/>
  <c r="X20" i="48"/>
  <c r="X21" i="48"/>
  <c r="X22" i="48"/>
  <c r="X23" i="48"/>
  <c r="X24" i="48"/>
  <c r="X25" i="48"/>
  <c r="X26" i="48"/>
  <c r="X27" i="48"/>
  <c r="X28" i="48"/>
  <c r="X29" i="48"/>
  <c r="X30" i="48"/>
  <c r="X31" i="48"/>
  <c r="X32" i="48"/>
  <c r="X33" i="48"/>
  <c r="X34" i="48"/>
  <c r="X35" i="48"/>
  <c r="X36" i="48"/>
  <c r="X37" i="48"/>
  <c r="X38" i="48"/>
  <c r="X39" i="48"/>
  <c r="X40" i="48"/>
  <c r="X41" i="48"/>
  <c r="X42" i="48"/>
  <c r="X43" i="48"/>
  <c r="X44" i="48"/>
  <c r="X45" i="48"/>
  <c r="X46" i="48"/>
  <c r="X47" i="48"/>
  <c r="X48" i="48"/>
  <c r="X49" i="48"/>
  <c r="X50" i="48"/>
  <c r="X51" i="48"/>
  <c r="X52" i="48"/>
  <c r="X53" i="48"/>
  <c r="X54" i="48"/>
  <c r="X55" i="48"/>
  <c r="X56" i="48"/>
  <c r="X57" i="48"/>
  <c r="X58" i="48"/>
  <c r="X59" i="48"/>
  <c r="X60" i="48"/>
  <c r="X61" i="48"/>
  <c r="X62" i="48"/>
  <c r="X63" i="48"/>
  <c r="X64" i="48"/>
  <c r="X65" i="48"/>
  <c r="X66" i="48"/>
  <c r="X67" i="48"/>
  <c r="X68" i="48"/>
  <c r="X69" i="48"/>
  <c r="X70" i="48"/>
  <c r="X71" i="48"/>
  <c r="X72" i="48"/>
  <c r="X73" i="48"/>
  <c r="X74" i="48"/>
  <c r="X75" i="48"/>
  <c r="X76" i="48"/>
  <c r="X77" i="48"/>
  <c r="X78" i="48"/>
  <c r="X79" i="48"/>
  <c r="X80" i="48"/>
  <c r="X81" i="48"/>
  <c r="X82" i="48"/>
  <c r="X83" i="48"/>
  <c r="X84" i="48"/>
  <c r="X85" i="48"/>
  <c r="X86" i="48"/>
  <c r="X87" i="48"/>
  <c r="X88" i="48"/>
  <c r="X89" i="48"/>
  <c r="X90" i="48"/>
  <c r="X91" i="48"/>
  <c r="X92" i="48"/>
  <c r="X93" i="48"/>
  <c r="X94" i="48"/>
  <c r="X95" i="48"/>
  <c r="X96" i="48"/>
  <c r="X97" i="48"/>
  <c r="X98" i="48"/>
  <c r="X99" i="48"/>
  <c r="X100" i="48"/>
  <c r="X101" i="48"/>
  <c r="X102" i="48"/>
  <c r="X103" i="48"/>
  <c r="X104" i="48"/>
  <c r="X105" i="48"/>
  <c r="X106" i="48"/>
  <c r="X107" i="48"/>
  <c r="X108" i="48"/>
  <c r="X109" i="48"/>
  <c r="X110" i="48"/>
  <c r="X111" i="48"/>
  <c r="X112" i="48"/>
  <c r="X113" i="48"/>
  <c r="X114" i="48"/>
  <c r="X115" i="48"/>
  <c r="X116" i="48"/>
  <c r="X117" i="48"/>
  <c r="X118" i="48"/>
  <c r="X119" i="48"/>
  <c r="X120" i="48"/>
  <c r="X121" i="48"/>
  <c r="X122" i="48"/>
  <c r="X123" i="48"/>
  <c r="X124" i="48"/>
  <c r="X125" i="48"/>
  <c r="X126" i="48"/>
  <c r="X127" i="48"/>
  <c r="X128" i="48"/>
  <c r="X129" i="48"/>
  <c r="X130" i="48"/>
  <c r="X131" i="48"/>
  <c r="X132" i="48"/>
  <c r="X133" i="48"/>
  <c r="X134" i="48"/>
  <c r="X135" i="48"/>
  <c r="X136" i="48"/>
  <c r="X137" i="48"/>
  <c r="X138" i="48"/>
  <c r="X139" i="48"/>
  <c r="X140" i="48"/>
  <c r="X141" i="48"/>
  <c r="X142" i="48"/>
  <c r="X143" i="48"/>
  <c r="X144" i="48"/>
  <c r="X145" i="48"/>
  <c r="X146" i="48"/>
  <c r="X147" i="48"/>
  <c r="X148" i="48"/>
  <c r="X149" i="48"/>
  <c r="X150" i="48"/>
  <c r="X151" i="48"/>
  <c r="X152" i="48"/>
  <c r="X153" i="48"/>
  <c r="X154" i="48"/>
  <c r="X155" i="48"/>
  <c r="X156" i="48"/>
  <c r="X157" i="48"/>
  <c r="X158" i="48"/>
  <c r="X159" i="48"/>
  <c r="X160" i="48"/>
  <c r="X161" i="48"/>
  <c r="X162" i="48"/>
  <c r="X163" i="48"/>
  <c r="X164" i="48"/>
  <c r="X165" i="48"/>
  <c r="X166" i="48"/>
  <c r="X167" i="48"/>
  <c r="X168" i="48"/>
  <c r="X169" i="48"/>
  <c r="X170" i="48"/>
  <c r="X171" i="48"/>
  <c r="X172" i="48"/>
  <c r="X173" i="48"/>
  <c r="X174" i="48"/>
  <c r="X175" i="48"/>
  <c r="X176" i="48"/>
  <c r="X177" i="48"/>
  <c r="X178" i="48"/>
  <c r="X179" i="48"/>
  <c r="X180" i="48"/>
  <c r="X181" i="48"/>
  <c r="X182" i="48"/>
  <c r="X183" i="48"/>
  <c r="X184" i="48"/>
  <c r="X185" i="48"/>
  <c r="X186" i="48"/>
  <c r="X187" i="48"/>
  <c r="X188" i="48"/>
  <c r="X189" i="48"/>
  <c r="X190" i="48"/>
  <c r="X191" i="48"/>
  <c r="X192" i="48"/>
  <c r="X193" i="48"/>
  <c r="X194" i="48"/>
  <c r="X195" i="48"/>
  <c r="X196" i="48"/>
  <c r="X197" i="48"/>
  <c r="X198" i="48"/>
  <c r="X199" i="48"/>
  <c r="X200" i="48"/>
  <c r="X201" i="48"/>
  <c r="X202" i="48"/>
  <c r="X203" i="48"/>
  <c r="X204" i="48"/>
  <c r="X205" i="48"/>
  <c r="X206" i="48"/>
  <c r="X207" i="48"/>
  <c r="X208" i="48"/>
  <c r="X209" i="48"/>
  <c r="X210" i="48"/>
  <c r="X211" i="48"/>
  <c r="X212" i="48"/>
  <c r="X213" i="48"/>
  <c r="X214" i="48"/>
  <c r="X215" i="48"/>
  <c r="X216" i="48"/>
  <c r="X217" i="48"/>
  <c r="X218" i="48"/>
  <c r="X219" i="48"/>
  <c r="X220" i="48"/>
  <c r="X221" i="48"/>
  <c r="X222" i="48"/>
  <c r="X223" i="48"/>
  <c r="X224" i="48"/>
  <c r="X225" i="48"/>
  <c r="X226" i="48"/>
  <c r="X227" i="48"/>
  <c r="X228" i="48"/>
  <c r="X229" i="48"/>
  <c r="X230" i="48"/>
  <c r="X231" i="48"/>
  <c r="X232" i="48"/>
  <c r="X233" i="48"/>
  <c r="X234" i="48"/>
  <c r="X235" i="48"/>
  <c r="X236" i="48"/>
  <c r="X237" i="48"/>
  <c r="X238" i="48"/>
  <c r="X239" i="48"/>
  <c r="X240" i="48"/>
  <c r="X241" i="48"/>
  <c r="X242" i="48"/>
  <c r="X243" i="48"/>
  <c r="X244" i="48"/>
  <c r="X245" i="48"/>
  <c r="X246" i="48"/>
  <c r="X247" i="48"/>
  <c r="X248" i="48"/>
  <c r="X249" i="48"/>
  <c r="X250" i="48"/>
  <c r="X251" i="48"/>
  <c r="X252" i="48"/>
  <c r="X253" i="48"/>
  <c r="X254" i="48"/>
  <c r="X255" i="48"/>
  <c r="X256" i="48"/>
  <c r="X257" i="48"/>
  <c r="X258" i="48"/>
  <c r="X259" i="48"/>
  <c r="X260" i="48"/>
  <c r="X261" i="48"/>
  <c r="X12" i="48"/>
  <c r="V13" i="48"/>
  <c r="V14" i="48"/>
  <c r="V15" i="48"/>
  <c r="V16" i="48"/>
  <c r="V17" i="48"/>
  <c r="V18" i="48"/>
  <c r="V19" i="48"/>
  <c r="V20" i="48"/>
  <c r="V21" i="48"/>
  <c r="V22" i="48"/>
  <c r="V23" i="48"/>
  <c r="V24" i="48"/>
  <c r="V25" i="48"/>
  <c r="V26" i="48"/>
  <c r="V27" i="48"/>
  <c r="V28" i="48"/>
  <c r="V29" i="48"/>
  <c r="V30" i="48"/>
  <c r="V31" i="48"/>
  <c r="V32" i="48"/>
  <c r="V33" i="48"/>
  <c r="V34" i="48"/>
  <c r="V35" i="48"/>
  <c r="V36" i="48"/>
  <c r="V37" i="48"/>
  <c r="V38" i="48"/>
  <c r="V39" i="48"/>
  <c r="V40" i="48"/>
  <c r="V41" i="48"/>
  <c r="V42" i="48"/>
  <c r="V43" i="48"/>
  <c r="V44" i="48"/>
  <c r="V45" i="48"/>
  <c r="V46" i="48"/>
  <c r="V47" i="48"/>
  <c r="V48" i="48"/>
  <c r="V49" i="48"/>
  <c r="V50" i="48"/>
  <c r="V51" i="48"/>
  <c r="V52" i="48"/>
  <c r="V53" i="48"/>
  <c r="V54" i="48"/>
  <c r="V55" i="48"/>
  <c r="V56" i="48"/>
  <c r="V57" i="48"/>
  <c r="V58" i="48"/>
  <c r="V59" i="48"/>
  <c r="V60" i="48"/>
  <c r="V61" i="48"/>
  <c r="V62" i="48"/>
  <c r="V63" i="48"/>
  <c r="V64" i="48"/>
  <c r="V65" i="48"/>
  <c r="V66" i="48"/>
  <c r="V67" i="48"/>
  <c r="V68" i="48"/>
  <c r="V69" i="48"/>
  <c r="V70" i="48"/>
  <c r="V71" i="48"/>
  <c r="V72" i="48"/>
  <c r="V73" i="48"/>
  <c r="V74" i="48"/>
  <c r="V75" i="48"/>
  <c r="V76" i="48"/>
  <c r="V77" i="48"/>
  <c r="V78" i="48"/>
  <c r="V79" i="48"/>
  <c r="V80" i="48"/>
  <c r="V81" i="48"/>
  <c r="V82" i="48"/>
  <c r="V83" i="48"/>
  <c r="V84" i="48"/>
  <c r="V85" i="48"/>
  <c r="V86" i="48"/>
  <c r="V87" i="48"/>
  <c r="V88" i="48"/>
  <c r="V89" i="48"/>
  <c r="V90" i="48"/>
  <c r="V91" i="48"/>
  <c r="V92" i="48"/>
  <c r="V93" i="48"/>
  <c r="V94" i="48"/>
  <c r="V95" i="48"/>
  <c r="V96" i="48"/>
  <c r="V97" i="48"/>
  <c r="V98" i="48"/>
  <c r="V99" i="48"/>
  <c r="V100" i="48"/>
  <c r="V101" i="48"/>
  <c r="V102" i="48"/>
  <c r="V103" i="48"/>
  <c r="V104" i="48"/>
  <c r="V105" i="48"/>
  <c r="V106" i="48"/>
  <c r="V107" i="48"/>
  <c r="V108" i="48"/>
  <c r="V109" i="48"/>
  <c r="V110" i="48"/>
  <c r="V111" i="48"/>
  <c r="V112" i="48"/>
  <c r="V113" i="48"/>
  <c r="V114" i="48"/>
  <c r="V115" i="48"/>
  <c r="V116" i="48"/>
  <c r="V117" i="48"/>
  <c r="V118" i="48"/>
  <c r="V119" i="48"/>
  <c r="V120" i="48"/>
  <c r="V121" i="48"/>
  <c r="V122" i="48"/>
  <c r="V123" i="48"/>
  <c r="V124" i="48"/>
  <c r="V125" i="48"/>
  <c r="V126" i="48"/>
  <c r="V127" i="48"/>
  <c r="V128" i="48"/>
  <c r="V129" i="48"/>
  <c r="V130" i="48"/>
  <c r="V131" i="48"/>
  <c r="V132" i="48"/>
  <c r="V133" i="48"/>
  <c r="V134" i="48"/>
  <c r="V135" i="48"/>
  <c r="V136" i="48"/>
  <c r="V137" i="48"/>
  <c r="V138" i="48"/>
  <c r="V139" i="48"/>
  <c r="V140" i="48"/>
  <c r="V141" i="48"/>
  <c r="V142" i="48"/>
  <c r="V143" i="48"/>
  <c r="V144" i="48"/>
  <c r="V145" i="48"/>
  <c r="V146" i="48"/>
  <c r="V147" i="48"/>
  <c r="V148" i="48"/>
  <c r="V149" i="48"/>
  <c r="V150" i="48"/>
  <c r="V151" i="48"/>
  <c r="V152" i="48"/>
  <c r="V153" i="48"/>
  <c r="V154" i="48"/>
  <c r="V155" i="48"/>
  <c r="V156" i="48"/>
  <c r="V157" i="48"/>
  <c r="V158" i="48"/>
  <c r="V159" i="48"/>
  <c r="V160" i="48"/>
  <c r="V161" i="48"/>
  <c r="V162" i="48"/>
  <c r="V163" i="48"/>
  <c r="V164" i="48"/>
  <c r="V165" i="48"/>
  <c r="V166" i="48"/>
  <c r="V167" i="48"/>
  <c r="V168" i="48"/>
  <c r="V169" i="48"/>
  <c r="V170" i="48"/>
  <c r="V171" i="48"/>
  <c r="V172" i="48"/>
  <c r="V173" i="48"/>
  <c r="V174" i="48"/>
  <c r="V175" i="48"/>
  <c r="V176" i="48"/>
  <c r="V177" i="48"/>
  <c r="V178" i="48"/>
  <c r="V179" i="48"/>
  <c r="V180" i="48"/>
  <c r="V181" i="48"/>
  <c r="V182" i="48"/>
  <c r="V183" i="48"/>
  <c r="V184" i="48"/>
  <c r="V185" i="48"/>
  <c r="V186" i="48"/>
  <c r="V187" i="48"/>
  <c r="V188" i="48"/>
  <c r="V189" i="48"/>
  <c r="V190" i="48"/>
  <c r="V191" i="48"/>
  <c r="V192" i="48"/>
  <c r="V193" i="48"/>
  <c r="V194" i="48"/>
  <c r="V195" i="48"/>
  <c r="V196" i="48"/>
  <c r="V197" i="48"/>
  <c r="V198" i="48"/>
  <c r="V199" i="48"/>
  <c r="V200" i="48"/>
  <c r="V201" i="48"/>
  <c r="V202" i="48"/>
  <c r="V203" i="48"/>
  <c r="V204" i="48"/>
  <c r="V205" i="48"/>
  <c r="V206" i="48"/>
  <c r="V207" i="48"/>
  <c r="V208" i="48"/>
  <c r="V209" i="48"/>
  <c r="V210" i="48"/>
  <c r="V211" i="48"/>
  <c r="V212" i="48"/>
  <c r="V213" i="48"/>
  <c r="V214" i="48"/>
  <c r="V215" i="48"/>
  <c r="V216" i="48"/>
  <c r="V217" i="48"/>
  <c r="V218" i="48"/>
  <c r="V219" i="48"/>
  <c r="V220" i="48"/>
  <c r="V221" i="48"/>
  <c r="V222" i="48"/>
  <c r="V223" i="48"/>
  <c r="V224" i="48"/>
  <c r="V225" i="48"/>
  <c r="V226" i="48"/>
  <c r="V227" i="48"/>
  <c r="V228" i="48"/>
  <c r="V229" i="48"/>
  <c r="V230" i="48"/>
  <c r="V231" i="48"/>
  <c r="V232" i="48"/>
  <c r="V233" i="48"/>
  <c r="V234" i="48"/>
  <c r="V235" i="48"/>
  <c r="V236" i="48"/>
  <c r="V237" i="48"/>
  <c r="V238" i="48"/>
  <c r="V239" i="48"/>
  <c r="V240" i="48"/>
  <c r="V241" i="48"/>
  <c r="V242" i="48"/>
  <c r="V243" i="48"/>
  <c r="V244" i="48"/>
  <c r="V245" i="48"/>
  <c r="V246" i="48"/>
  <c r="V247" i="48"/>
  <c r="V248" i="48"/>
  <c r="V249" i="48"/>
  <c r="V250" i="48"/>
  <c r="V251" i="48"/>
  <c r="V252" i="48"/>
  <c r="V253" i="48"/>
  <c r="V254" i="48"/>
  <c r="V255" i="48"/>
  <c r="V256" i="48"/>
  <c r="V257" i="48"/>
  <c r="V258" i="48"/>
  <c r="V259" i="48"/>
  <c r="V260" i="48"/>
  <c r="V261" i="48"/>
  <c r="V12" i="48"/>
  <c r="T13" i="48"/>
  <c r="T14" i="48"/>
  <c r="T15" i="48"/>
  <c r="T16" i="48"/>
  <c r="T17" i="48"/>
  <c r="T18" i="48"/>
  <c r="T19" i="48"/>
  <c r="T20" i="48"/>
  <c r="T21" i="48"/>
  <c r="T22" i="48"/>
  <c r="T23" i="48"/>
  <c r="T24" i="48"/>
  <c r="T25" i="48"/>
  <c r="T26" i="48"/>
  <c r="T27" i="48"/>
  <c r="T28" i="48"/>
  <c r="T29" i="48"/>
  <c r="T30" i="48"/>
  <c r="T31" i="48"/>
  <c r="T32" i="48"/>
  <c r="T33" i="48"/>
  <c r="T34" i="48"/>
  <c r="T35" i="48"/>
  <c r="T36" i="48"/>
  <c r="T37" i="48"/>
  <c r="T38" i="48"/>
  <c r="T39" i="48"/>
  <c r="T40" i="48"/>
  <c r="T41" i="48"/>
  <c r="T42" i="48"/>
  <c r="T43" i="48"/>
  <c r="T44" i="48"/>
  <c r="T45" i="48"/>
  <c r="T46" i="48"/>
  <c r="T47" i="48"/>
  <c r="T48" i="48"/>
  <c r="T49" i="48"/>
  <c r="T50" i="48"/>
  <c r="T51" i="48"/>
  <c r="T52" i="48"/>
  <c r="T53" i="48"/>
  <c r="T54" i="48"/>
  <c r="T55" i="48"/>
  <c r="T56" i="48"/>
  <c r="T57" i="48"/>
  <c r="T58" i="48"/>
  <c r="T59" i="48"/>
  <c r="T60" i="48"/>
  <c r="T61" i="48"/>
  <c r="T62" i="48"/>
  <c r="T63" i="48"/>
  <c r="T64" i="48"/>
  <c r="T65" i="48"/>
  <c r="T66" i="48"/>
  <c r="T67" i="48"/>
  <c r="T68" i="48"/>
  <c r="T69" i="48"/>
  <c r="T70" i="48"/>
  <c r="T71" i="48"/>
  <c r="T72" i="48"/>
  <c r="T73" i="48"/>
  <c r="T74" i="48"/>
  <c r="T75" i="48"/>
  <c r="T76" i="48"/>
  <c r="T77" i="48"/>
  <c r="T78" i="48"/>
  <c r="T79" i="48"/>
  <c r="T80" i="48"/>
  <c r="T81" i="48"/>
  <c r="T82" i="48"/>
  <c r="T83" i="48"/>
  <c r="T84" i="48"/>
  <c r="T85" i="48"/>
  <c r="T86" i="48"/>
  <c r="T87" i="48"/>
  <c r="T88" i="48"/>
  <c r="T89" i="48"/>
  <c r="T90" i="48"/>
  <c r="T91" i="48"/>
  <c r="T92" i="48"/>
  <c r="T93" i="48"/>
  <c r="T94" i="48"/>
  <c r="T95" i="48"/>
  <c r="T96" i="48"/>
  <c r="T97" i="48"/>
  <c r="T98" i="48"/>
  <c r="T99" i="48"/>
  <c r="T100" i="48"/>
  <c r="T101" i="48"/>
  <c r="T102" i="48"/>
  <c r="T103" i="48"/>
  <c r="T104" i="48"/>
  <c r="T105" i="48"/>
  <c r="T106" i="48"/>
  <c r="T107" i="48"/>
  <c r="T108" i="48"/>
  <c r="T109" i="48"/>
  <c r="T110" i="48"/>
  <c r="T111" i="48"/>
  <c r="T112" i="48"/>
  <c r="T113" i="48"/>
  <c r="T114" i="48"/>
  <c r="T115" i="48"/>
  <c r="T116" i="48"/>
  <c r="T117" i="48"/>
  <c r="T118" i="48"/>
  <c r="T119" i="48"/>
  <c r="T120" i="48"/>
  <c r="T121" i="48"/>
  <c r="T122" i="48"/>
  <c r="T123" i="48"/>
  <c r="T124" i="48"/>
  <c r="T125" i="48"/>
  <c r="T126" i="48"/>
  <c r="T127" i="48"/>
  <c r="T128" i="48"/>
  <c r="T129" i="48"/>
  <c r="T130" i="48"/>
  <c r="T131" i="48"/>
  <c r="T132" i="48"/>
  <c r="T133" i="48"/>
  <c r="T134" i="48"/>
  <c r="T135" i="48"/>
  <c r="T136" i="48"/>
  <c r="T137" i="48"/>
  <c r="T138" i="48"/>
  <c r="T139" i="48"/>
  <c r="T140" i="48"/>
  <c r="T141" i="48"/>
  <c r="T142" i="48"/>
  <c r="T143" i="48"/>
  <c r="T144" i="48"/>
  <c r="T145" i="48"/>
  <c r="T146" i="48"/>
  <c r="T147" i="48"/>
  <c r="T148" i="48"/>
  <c r="T149" i="48"/>
  <c r="T150" i="48"/>
  <c r="T151" i="48"/>
  <c r="T152" i="48"/>
  <c r="T153" i="48"/>
  <c r="T154" i="48"/>
  <c r="T155" i="48"/>
  <c r="T156" i="48"/>
  <c r="T157" i="48"/>
  <c r="T158" i="48"/>
  <c r="T159" i="48"/>
  <c r="T160" i="48"/>
  <c r="T161" i="48"/>
  <c r="T162" i="48"/>
  <c r="T163" i="48"/>
  <c r="T164" i="48"/>
  <c r="T165" i="48"/>
  <c r="T166" i="48"/>
  <c r="T167" i="48"/>
  <c r="T168" i="48"/>
  <c r="T169" i="48"/>
  <c r="T170" i="48"/>
  <c r="T171" i="48"/>
  <c r="T172" i="48"/>
  <c r="T173" i="48"/>
  <c r="T174" i="48"/>
  <c r="T175" i="48"/>
  <c r="T176" i="48"/>
  <c r="T177" i="48"/>
  <c r="T178" i="48"/>
  <c r="T179" i="48"/>
  <c r="T180" i="48"/>
  <c r="T181" i="48"/>
  <c r="T182" i="48"/>
  <c r="T183" i="48"/>
  <c r="T184" i="48"/>
  <c r="T185" i="48"/>
  <c r="T186" i="48"/>
  <c r="T187" i="48"/>
  <c r="T188" i="48"/>
  <c r="T189" i="48"/>
  <c r="T190" i="48"/>
  <c r="T191" i="48"/>
  <c r="T192" i="48"/>
  <c r="T193" i="48"/>
  <c r="T194" i="48"/>
  <c r="T195" i="48"/>
  <c r="T196" i="48"/>
  <c r="T197" i="48"/>
  <c r="T198" i="48"/>
  <c r="T199" i="48"/>
  <c r="T200" i="48"/>
  <c r="T201" i="48"/>
  <c r="T202" i="48"/>
  <c r="T203" i="48"/>
  <c r="T204" i="48"/>
  <c r="T205" i="48"/>
  <c r="T206" i="48"/>
  <c r="T207" i="48"/>
  <c r="T208" i="48"/>
  <c r="T209" i="48"/>
  <c r="T210" i="48"/>
  <c r="T211" i="48"/>
  <c r="T212" i="48"/>
  <c r="T213" i="48"/>
  <c r="T214" i="48"/>
  <c r="T215" i="48"/>
  <c r="T216" i="48"/>
  <c r="T217" i="48"/>
  <c r="T218" i="48"/>
  <c r="T219" i="48"/>
  <c r="T220" i="48"/>
  <c r="T221" i="48"/>
  <c r="T222" i="48"/>
  <c r="T223" i="48"/>
  <c r="T224" i="48"/>
  <c r="T225" i="48"/>
  <c r="T226" i="48"/>
  <c r="T227" i="48"/>
  <c r="T228" i="48"/>
  <c r="T229" i="48"/>
  <c r="T230" i="48"/>
  <c r="T231" i="48"/>
  <c r="T232" i="48"/>
  <c r="T233" i="48"/>
  <c r="T234" i="48"/>
  <c r="T235" i="48"/>
  <c r="T236" i="48"/>
  <c r="T237" i="48"/>
  <c r="T238" i="48"/>
  <c r="T239" i="48"/>
  <c r="T240" i="48"/>
  <c r="T241" i="48"/>
  <c r="T242" i="48"/>
  <c r="T243" i="48"/>
  <c r="T244" i="48"/>
  <c r="T245" i="48"/>
  <c r="T246" i="48"/>
  <c r="T247" i="48"/>
  <c r="T248" i="48"/>
  <c r="T249" i="48"/>
  <c r="T250" i="48"/>
  <c r="T251" i="48"/>
  <c r="T252" i="48"/>
  <c r="T253" i="48"/>
  <c r="T254" i="48"/>
  <c r="T255" i="48"/>
  <c r="T256" i="48"/>
  <c r="T257" i="48"/>
  <c r="T258" i="48"/>
  <c r="T259" i="48"/>
  <c r="T260" i="48"/>
  <c r="T261" i="48"/>
  <c r="T12" i="48"/>
  <c r="S12" i="48"/>
  <c r="Y12" i="48"/>
  <c r="AB12" i="48"/>
  <c r="AD12" i="48"/>
  <c r="AE12" i="48"/>
  <c r="AG12" i="48"/>
  <c r="AH12" i="48"/>
  <c r="AJ12" i="48"/>
  <c r="AK12" i="48"/>
  <c r="AL12" i="48"/>
  <c r="AN12" i="48"/>
  <c r="AO12" i="48"/>
  <c r="AQ12" i="48"/>
  <c r="AR12" i="48"/>
  <c r="AU12" i="48"/>
  <c r="AV12" i="48"/>
  <c r="AX12" i="48"/>
  <c r="S13" i="48"/>
  <c r="Y13" i="48"/>
  <c r="AA13" i="48"/>
  <c r="AB13" i="48"/>
  <c r="AD13" i="48"/>
  <c r="AE13" i="48"/>
  <c r="AG13" i="48"/>
  <c r="AH13" i="48"/>
  <c r="AJ13" i="48"/>
  <c r="AK13" i="48"/>
  <c r="AL13" i="48"/>
  <c r="AN13" i="48"/>
  <c r="AO13" i="48"/>
  <c r="AQ13" i="48"/>
  <c r="AR13" i="48"/>
  <c r="AU13" i="48"/>
  <c r="AV13" i="48"/>
  <c r="AX13" i="48"/>
  <c r="S14" i="48"/>
  <c r="Y14" i="48"/>
  <c r="AA14" i="48"/>
  <c r="AB14" i="48"/>
  <c r="AD14" i="48"/>
  <c r="AE14" i="48"/>
  <c r="AG14" i="48"/>
  <c r="AH14" i="48"/>
  <c r="AJ14" i="48"/>
  <c r="AK14" i="48"/>
  <c r="AL14" i="48"/>
  <c r="AN14" i="48"/>
  <c r="AO14" i="48"/>
  <c r="AQ14" i="48"/>
  <c r="AR14" i="48"/>
  <c r="AU14" i="48"/>
  <c r="AV14" i="48"/>
  <c r="AX14" i="48"/>
  <c r="S15" i="48"/>
  <c r="Y15" i="48"/>
  <c r="AA15" i="48"/>
  <c r="AB15" i="48"/>
  <c r="AD15" i="48"/>
  <c r="AE15" i="48"/>
  <c r="AG15" i="48"/>
  <c r="AH15" i="48"/>
  <c r="AJ15" i="48"/>
  <c r="AK15" i="48"/>
  <c r="AL15" i="48"/>
  <c r="AN15" i="48"/>
  <c r="AO15" i="48"/>
  <c r="AQ15" i="48"/>
  <c r="AR15" i="48"/>
  <c r="AU15" i="48"/>
  <c r="AV15" i="48"/>
  <c r="AX15" i="48"/>
  <c r="S16" i="48"/>
  <c r="Y16" i="48"/>
  <c r="AA16" i="48"/>
  <c r="AB16" i="48"/>
  <c r="AD16" i="48"/>
  <c r="AE16" i="48"/>
  <c r="AG16" i="48"/>
  <c r="AH16" i="48"/>
  <c r="AJ16" i="48"/>
  <c r="AK16" i="48"/>
  <c r="AL16" i="48"/>
  <c r="AN16" i="48"/>
  <c r="AO16" i="48"/>
  <c r="AQ16" i="48"/>
  <c r="AR16" i="48"/>
  <c r="AU16" i="48"/>
  <c r="AV16" i="48"/>
  <c r="AX16" i="48"/>
  <c r="S17" i="48"/>
  <c r="Y17" i="48"/>
  <c r="AA17" i="48"/>
  <c r="AB17" i="48"/>
  <c r="AD17" i="48"/>
  <c r="AE17" i="48"/>
  <c r="AG17" i="48"/>
  <c r="AH17" i="48"/>
  <c r="AJ17" i="48"/>
  <c r="AK17" i="48"/>
  <c r="AL17" i="48"/>
  <c r="AN17" i="48"/>
  <c r="AO17" i="48"/>
  <c r="AQ17" i="48"/>
  <c r="AR17" i="48"/>
  <c r="AU17" i="48"/>
  <c r="AV17" i="48"/>
  <c r="AX17" i="48"/>
  <c r="S18" i="48"/>
  <c r="Y18" i="48"/>
  <c r="AA18" i="48"/>
  <c r="AB18" i="48"/>
  <c r="AD18" i="48"/>
  <c r="AE18" i="48"/>
  <c r="AG18" i="48"/>
  <c r="AH18" i="48"/>
  <c r="AJ18" i="48"/>
  <c r="AK18" i="48"/>
  <c r="AL18" i="48"/>
  <c r="AN18" i="48"/>
  <c r="AO18" i="48"/>
  <c r="AQ18" i="48"/>
  <c r="AR18" i="48"/>
  <c r="AU18" i="48"/>
  <c r="AV18" i="48"/>
  <c r="AX18" i="48"/>
  <c r="S19" i="48"/>
  <c r="Y19" i="48"/>
  <c r="AA19" i="48"/>
  <c r="AB19" i="48"/>
  <c r="AD19" i="48"/>
  <c r="AE19" i="48"/>
  <c r="AG19" i="48"/>
  <c r="AH19" i="48"/>
  <c r="AJ19" i="48"/>
  <c r="AK19" i="48"/>
  <c r="AL19" i="48"/>
  <c r="AN19" i="48"/>
  <c r="AO19" i="48"/>
  <c r="AQ19" i="48"/>
  <c r="AR19" i="48"/>
  <c r="AU19" i="48"/>
  <c r="AV19" i="48"/>
  <c r="AX19" i="48"/>
  <c r="S20" i="48"/>
  <c r="Y20" i="48"/>
  <c r="AA20" i="48"/>
  <c r="AB20" i="48"/>
  <c r="AD20" i="48"/>
  <c r="AE20" i="48"/>
  <c r="AG20" i="48"/>
  <c r="AH20" i="48"/>
  <c r="AJ20" i="48"/>
  <c r="AK20" i="48"/>
  <c r="AL20" i="48"/>
  <c r="AN20" i="48"/>
  <c r="AO20" i="48"/>
  <c r="AQ20" i="48"/>
  <c r="AR20" i="48"/>
  <c r="AU20" i="48"/>
  <c r="AV20" i="48"/>
  <c r="AX20" i="48"/>
  <c r="S21" i="48"/>
  <c r="Y21" i="48"/>
  <c r="AA21" i="48"/>
  <c r="AB21" i="48"/>
  <c r="AD21" i="48"/>
  <c r="AE21" i="48"/>
  <c r="AG21" i="48"/>
  <c r="AH21" i="48"/>
  <c r="AJ21" i="48"/>
  <c r="AK21" i="48"/>
  <c r="AL21" i="48"/>
  <c r="AN21" i="48"/>
  <c r="AO21" i="48"/>
  <c r="AQ21" i="48"/>
  <c r="AR21" i="48"/>
  <c r="AU21" i="48"/>
  <c r="AV21" i="48"/>
  <c r="AX21" i="48"/>
  <c r="S22" i="48"/>
  <c r="Y22" i="48"/>
  <c r="AA22" i="48"/>
  <c r="AB22" i="48"/>
  <c r="AD22" i="48"/>
  <c r="AE22" i="48"/>
  <c r="AG22" i="48"/>
  <c r="AH22" i="48"/>
  <c r="AJ22" i="48"/>
  <c r="AK22" i="48"/>
  <c r="AL22" i="48"/>
  <c r="AN22" i="48"/>
  <c r="AO22" i="48"/>
  <c r="AQ22" i="48"/>
  <c r="AR22" i="48"/>
  <c r="AU22" i="48"/>
  <c r="AV22" i="48"/>
  <c r="AX22" i="48"/>
  <c r="S23" i="48"/>
  <c r="Y23" i="48"/>
  <c r="AA23" i="48"/>
  <c r="AB23" i="48"/>
  <c r="AD23" i="48"/>
  <c r="AE23" i="48"/>
  <c r="AG23" i="48"/>
  <c r="AH23" i="48"/>
  <c r="AJ23" i="48"/>
  <c r="AK23" i="48"/>
  <c r="AL23" i="48"/>
  <c r="AN23" i="48"/>
  <c r="AO23" i="48"/>
  <c r="AQ23" i="48"/>
  <c r="AR23" i="48"/>
  <c r="AU23" i="48"/>
  <c r="AV23" i="48"/>
  <c r="AX23" i="48"/>
  <c r="S24" i="48"/>
  <c r="Y24" i="48"/>
  <c r="AA24" i="48"/>
  <c r="AB24" i="48"/>
  <c r="AD24" i="48"/>
  <c r="AE24" i="48"/>
  <c r="AG24" i="48"/>
  <c r="AH24" i="48"/>
  <c r="AJ24" i="48"/>
  <c r="AK24" i="48"/>
  <c r="AL24" i="48"/>
  <c r="AN24" i="48"/>
  <c r="AO24" i="48"/>
  <c r="AQ24" i="48"/>
  <c r="AR24" i="48"/>
  <c r="AU24" i="48"/>
  <c r="AV24" i="48"/>
  <c r="AX24" i="48"/>
  <c r="S25" i="48"/>
  <c r="Y25" i="48"/>
  <c r="AA25" i="48"/>
  <c r="AB25" i="48"/>
  <c r="AD25" i="48"/>
  <c r="AE25" i="48"/>
  <c r="AG25" i="48"/>
  <c r="AH25" i="48"/>
  <c r="AJ25" i="48"/>
  <c r="AK25" i="48"/>
  <c r="AL25" i="48"/>
  <c r="AN25" i="48"/>
  <c r="AO25" i="48"/>
  <c r="AQ25" i="48"/>
  <c r="AR25" i="48"/>
  <c r="AU25" i="48"/>
  <c r="AV25" i="48"/>
  <c r="AX25" i="48"/>
  <c r="S26" i="48"/>
  <c r="Y26" i="48"/>
  <c r="AA26" i="48"/>
  <c r="AB26" i="48"/>
  <c r="AD26" i="48"/>
  <c r="AE26" i="48"/>
  <c r="AG26" i="48"/>
  <c r="AH26" i="48"/>
  <c r="AJ26" i="48"/>
  <c r="AK26" i="48"/>
  <c r="AL26" i="48"/>
  <c r="AN26" i="48"/>
  <c r="AO26" i="48"/>
  <c r="AQ26" i="48"/>
  <c r="AR26" i="48"/>
  <c r="AU26" i="48"/>
  <c r="AV26" i="48"/>
  <c r="AX26" i="48"/>
  <c r="S27" i="48"/>
  <c r="Y27" i="48"/>
  <c r="AA27" i="48"/>
  <c r="AB27" i="48"/>
  <c r="AD27" i="48"/>
  <c r="AE27" i="48"/>
  <c r="AG27" i="48"/>
  <c r="AH27" i="48"/>
  <c r="AJ27" i="48"/>
  <c r="AK27" i="48"/>
  <c r="AL27" i="48"/>
  <c r="AN27" i="48"/>
  <c r="AO27" i="48"/>
  <c r="AQ27" i="48"/>
  <c r="AR27" i="48"/>
  <c r="AU27" i="48"/>
  <c r="AV27" i="48"/>
  <c r="AX27" i="48"/>
  <c r="S28" i="48"/>
  <c r="Y28" i="48"/>
  <c r="AA28" i="48"/>
  <c r="AB28" i="48"/>
  <c r="AD28" i="48"/>
  <c r="AE28" i="48"/>
  <c r="AG28" i="48"/>
  <c r="AH28" i="48"/>
  <c r="AJ28" i="48"/>
  <c r="AK28" i="48"/>
  <c r="AL28" i="48"/>
  <c r="AN28" i="48"/>
  <c r="AO28" i="48"/>
  <c r="AQ28" i="48"/>
  <c r="AR28" i="48"/>
  <c r="AU28" i="48"/>
  <c r="AV28" i="48"/>
  <c r="AX28" i="48"/>
  <c r="S29" i="48"/>
  <c r="Y29" i="48"/>
  <c r="AA29" i="48"/>
  <c r="AB29" i="48"/>
  <c r="AD29" i="48"/>
  <c r="AE29" i="48"/>
  <c r="AG29" i="48"/>
  <c r="AH29" i="48"/>
  <c r="AJ29" i="48"/>
  <c r="AK29" i="48"/>
  <c r="AL29" i="48"/>
  <c r="AN29" i="48"/>
  <c r="AO29" i="48"/>
  <c r="AQ29" i="48"/>
  <c r="AR29" i="48"/>
  <c r="AU29" i="48"/>
  <c r="AV29" i="48"/>
  <c r="AX29" i="48"/>
  <c r="S30" i="48"/>
  <c r="Y30" i="48"/>
  <c r="AA30" i="48"/>
  <c r="AB30" i="48"/>
  <c r="AD30" i="48"/>
  <c r="AE30" i="48"/>
  <c r="AG30" i="48"/>
  <c r="AH30" i="48"/>
  <c r="AJ30" i="48"/>
  <c r="AK30" i="48"/>
  <c r="AL30" i="48"/>
  <c r="AN30" i="48"/>
  <c r="AO30" i="48"/>
  <c r="AQ30" i="48"/>
  <c r="AR30" i="48"/>
  <c r="AU30" i="48"/>
  <c r="AV30" i="48"/>
  <c r="AX30" i="48"/>
  <c r="S31" i="48"/>
  <c r="Y31" i="48"/>
  <c r="AA31" i="48"/>
  <c r="AB31" i="48"/>
  <c r="AD31" i="48"/>
  <c r="AE31" i="48"/>
  <c r="AG31" i="48"/>
  <c r="AH31" i="48"/>
  <c r="AJ31" i="48"/>
  <c r="AK31" i="48"/>
  <c r="AL31" i="48"/>
  <c r="AN31" i="48"/>
  <c r="AO31" i="48"/>
  <c r="AQ31" i="48"/>
  <c r="AR31" i="48"/>
  <c r="AU31" i="48"/>
  <c r="AV31" i="48"/>
  <c r="AX31" i="48"/>
  <c r="S32" i="48"/>
  <c r="Y32" i="48"/>
  <c r="AA32" i="48"/>
  <c r="AB32" i="48"/>
  <c r="AD32" i="48"/>
  <c r="AE32" i="48"/>
  <c r="AG32" i="48"/>
  <c r="AH32" i="48"/>
  <c r="AJ32" i="48"/>
  <c r="AK32" i="48"/>
  <c r="AL32" i="48"/>
  <c r="AN32" i="48"/>
  <c r="AO32" i="48"/>
  <c r="AQ32" i="48"/>
  <c r="AR32" i="48"/>
  <c r="AU32" i="48"/>
  <c r="AV32" i="48"/>
  <c r="AX32" i="48"/>
  <c r="S33" i="48"/>
  <c r="Y33" i="48"/>
  <c r="AA33" i="48"/>
  <c r="AB33" i="48"/>
  <c r="AD33" i="48"/>
  <c r="AE33" i="48"/>
  <c r="AG33" i="48"/>
  <c r="AH33" i="48"/>
  <c r="AJ33" i="48"/>
  <c r="AK33" i="48"/>
  <c r="AL33" i="48"/>
  <c r="AN33" i="48"/>
  <c r="AO33" i="48"/>
  <c r="AQ33" i="48"/>
  <c r="AR33" i="48"/>
  <c r="AU33" i="48"/>
  <c r="AV33" i="48"/>
  <c r="AX33" i="48"/>
  <c r="S34" i="48"/>
  <c r="Y34" i="48"/>
  <c r="AA34" i="48"/>
  <c r="AB34" i="48"/>
  <c r="AD34" i="48"/>
  <c r="AE34" i="48"/>
  <c r="AG34" i="48"/>
  <c r="AH34" i="48"/>
  <c r="AJ34" i="48"/>
  <c r="AK34" i="48"/>
  <c r="AL34" i="48"/>
  <c r="AN34" i="48"/>
  <c r="AO34" i="48"/>
  <c r="AQ34" i="48"/>
  <c r="AR34" i="48"/>
  <c r="AU34" i="48"/>
  <c r="AV34" i="48"/>
  <c r="AX34" i="48"/>
  <c r="S35" i="48"/>
  <c r="Y35" i="48"/>
  <c r="AA35" i="48"/>
  <c r="AB35" i="48"/>
  <c r="AD35" i="48"/>
  <c r="AE35" i="48"/>
  <c r="AG35" i="48"/>
  <c r="AH35" i="48"/>
  <c r="AJ35" i="48"/>
  <c r="AK35" i="48"/>
  <c r="AL35" i="48"/>
  <c r="AN35" i="48"/>
  <c r="AO35" i="48"/>
  <c r="AQ35" i="48"/>
  <c r="AR35" i="48"/>
  <c r="AU35" i="48"/>
  <c r="AV35" i="48"/>
  <c r="AX35" i="48"/>
  <c r="S36" i="48"/>
  <c r="Y36" i="48"/>
  <c r="AA36" i="48"/>
  <c r="AB36" i="48"/>
  <c r="AD36" i="48"/>
  <c r="AE36" i="48"/>
  <c r="AG36" i="48"/>
  <c r="AH36" i="48"/>
  <c r="AJ36" i="48"/>
  <c r="AK36" i="48"/>
  <c r="AL36" i="48"/>
  <c r="AN36" i="48"/>
  <c r="AO36" i="48"/>
  <c r="AQ36" i="48"/>
  <c r="AR36" i="48"/>
  <c r="AU36" i="48"/>
  <c r="AV36" i="48"/>
  <c r="AX36" i="48"/>
  <c r="S37" i="48"/>
  <c r="Y37" i="48"/>
  <c r="AA37" i="48"/>
  <c r="AB37" i="48"/>
  <c r="AD37" i="48"/>
  <c r="AE37" i="48"/>
  <c r="AG37" i="48"/>
  <c r="AH37" i="48"/>
  <c r="AJ37" i="48"/>
  <c r="AK37" i="48"/>
  <c r="AL37" i="48"/>
  <c r="AN37" i="48"/>
  <c r="AO37" i="48"/>
  <c r="AQ37" i="48"/>
  <c r="AR37" i="48"/>
  <c r="AU37" i="48"/>
  <c r="AV37" i="48"/>
  <c r="AX37" i="48"/>
  <c r="S38" i="48"/>
  <c r="Y38" i="48"/>
  <c r="AA38" i="48"/>
  <c r="AB38" i="48"/>
  <c r="AD38" i="48"/>
  <c r="AE38" i="48"/>
  <c r="AG38" i="48"/>
  <c r="AH38" i="48"/>
  <c r="AJ38" i="48"/>
  <c r="AK38" i="48"/>
  <c r="AL38" i="48"/>
  <c r="AN38" i="48"/>
  <c r="AO38" i="48"/>
  <c r="AQ38" i="48"/>
  <c r="AR38" i="48"/>
  <c r="AU38" i="48"/>
  <c r="AV38" i="48"/>
  <c r="AX38" i="48"/>
  <c r="S39" i="48"/>
  <c r="Y39" i="48"/>
  <c r="AA39" i="48"/>
  <c r="AB39" i="48"/>
  <c r="AD39" i="48"/>
  <c r="AE39" i="48"/>
  <c r="AG39" i="48"/>
  <c r="AH39" i="48"/>
  <c r="AJ39" i="48"/>
  <c r="AK39" i="48"/>
  <c r="AL39" i="48"/>
  <c r="AN39" i="48"/>
  <c r="AO39" i="48"/>
  <c r="AQ39" i="48"/>
  <c r="AR39" i="48"/>
  <c r="AU39" i="48"/>
  <c r="AV39" i="48"/>
  <c r="AX39" i="48"/>
  <c r="S40" i="48"/>
  <c r="Y40" i="48"/>
  <c r="AA40" i="48"/>
  <c r="AB40" i="48"/>
  <c r="AD40" i="48"/>
  <c r="AE40" i="48"/>
  <c r="AG40" i="48"/>
  <c r="AH40" i="48"/>
  <c r="AJ40" i="48"/>
  <c r="AK40" i="48"/>
  <c r="AL40" i="48"/>
  <c r="AN40" i="48"/>
  <c r="AO40" i="48"/>
  <c r="AQ40" i="48"/>
  <c r="AR40" i="48"/>
  <c r="AU40" i="48"/>
  <c r="AV40" i="48"/>
  <c r="AX40" i="48"/>
  <c r="S41" i="48"/>
  <c r="Y41" i="48"/>
  <c r="AA41" i="48"/>
  <c r="AB41" i="48"/>
  <c r="AD41" i="48"/>
  <c r="AE41" i="48"/>
  <c r="AG41" i="48"/>
  <c r="AH41" i="48"/>
  <c r="AJ41" i="48"/>
  <c r="AK41" i="48"/>
  <c r="AL41" i="48"/>
  <c r="AN41" i="48"/>
  <c r="AO41" i="48"/>
  <c r="AQ41" i="48"/>
  <c r="AR41" i="48"/>
  <c r="AU41" i="48"/>
  <c r="AV41" i="48"/>
  <c r="AX41" i="48"/>
  <c r="S42" i="48"/>
  <c r="Y42" i="48"/>
  <c r="AA42" i="48"/>
  <c r="AB42" i="48"/>
  <c r="AD42" i="48"/>
  <c r="AE42" i="48"/>
  <c r="AG42" i="48"/>
  <c r="AH42" i="48"/>
  <c r="AJ42" i="48"/>
  <c r="AK42" i="48"/>
  <c r="AL42" i="48"/>
  <c r="AN42" i="48"/>
  <c r="AO42" i="48"/>
  <c r="AQ42" i="48"/>
  <c r="AR42" i="48"/>
  <c r="AU42" i="48"/>
  <c r="AV42" i="48"/>
  <c r="AX42" i="48"/>
  <c r="S43" i="48"/>
  <c r="Y43" i="48"/>
  <c r="AA43" i="48"/>
  <c r="AB43" i="48"/>
  <c r="AD43" i="48"/>
  <c r="AE43" i="48"/>
  <c r="AG43" i="48"/>
  <c r="AH43" i="48"/>
  <c r="AJ43" i="48"/>
  <c r="AK43" i="48"/>
  <c r="AL43" i="48"/>
  <c r="AN43" i="48"/>
  <c r="AO43" i="48"/>
  <c r="AQ43" i="48"/>
  <c r="AR43" i="48"/>
  <c r="AU43" i="48"/>
  <c r="AV43" i="48"/>
  <c r="AX43" i="48"/>
  <c r="S44" i="48"/>
  <c r="Y44" i="48"/>
  <c r="AA44" i="48"/>
  <c r="AB44" i="48"/>
  <c r="AD44" i="48"/>
  <c r="AE44" i="48"/>
  <c r="AG44" i="48"/>
  <c r="AH44" i="48"/>
  <c r="AJ44" i="48"/>
  <c r="AK44" i="48"/>
  <c r="AL44" i="48"/>
  <c r="AN44" i="48"/>
  <c r="AO44" i="48"/>
  <c r="AQ44" i="48"/>
  <c r="AR44" i="48"/>
  <c r="AU44" i="48"/>
  <c r="AV44" i="48"/>
  <c r="AX44" i="48"/>
  <c r="S45" i="48"/>
  <c r="Y45" i="48"/>
  <c r="AA45" i="48"/>
  <c r="AB45" i="48"/>
  <c r="AD45" i="48"/>
  <c r="AE45" i="48"/>
  <c r="AG45" i="48"/>
  <c r="AH45" i="48"/>
  <c r="AJ45" i="48"/>
  <c r="AK45" i="48"/>
  <c r="AL45" i="48"/>
  <c r="AN45" i="48"/>
  <c r="AO45" i="48"/>
  <c r="AQ45" i="48"/>
  <c r="AR45" i="48"/>
  <c r="AU45" i="48"/>
  <c r="AV45" i="48"/>
  <c r="AX45" i="48"/>
  <c r="S46" i="48"/>
  <c r="Y46" i="48"/>
  <c r="AA46" i="48"/>
  <c r="AB46" i="48"/>
  <c r="AD46" i="48"/>
  <c r="AE46" i="48"/>
  <c r="AG46" i="48"/>
  <c r="AH46" i="48"/>
  <c r="AJ46" i="48"/>
  <c r="AK46" i="48"/>
  <c r="AL46" i="48"/>
  <c r="AN46" i="48"/>
  <c r="AO46" i="48"/>
  <c r="AQ46" i="48"/>
  <c r="AR46" i="48"/>
  <c r="AU46" i="48"/>
  <c r="AV46" i="48"/>
  <c r="AX46" i="48"/>
  <c r="S47" i="48"/>
  <c r="Y47" i="48"/>
  <c r="AA47" i="48"/>
  <c r="AB47" i="48"/>
  <c r="AD47" i="48"/>
  <c r="AE47" i="48"/>
  <c r="AG47" i="48"/>
  <c r="AH47" i="48"/>
  <c r="AJ47" i="48"/>
  <c r="AK47" i="48"/>
  <c r="AL47" i="48"/>
  <c r="AN47" i="48"/>
  <c r="AO47" i="48"/>
  <c r="AQ47" i="48"/>
  <c r="AR47" i="48"/>
  <c r="AU47" i="48"/>
  <c r="AV47" i="48"/>
  <c r="AX47" i="48"/>
  <c r="S48" i="48"/>
  <c r="Y48" i="48"/>
  <c r="AA48" i="48"/>
  <c r="AB48" i="48"/>
  <c r="AD48" i="48"/>
  <c r="AE48" i="48"/>
  <c r="AG48" i="48"/>
  <c r="AH48" i="48"/>
  <c r="AJ48" i="48"/>
  <c r="AK48" i="48"/>
  <c r="AL48" i="48"/>
  <c r="AN48" i="48"/>
  <c r="AO48" i="48"/>
  <c r="AQ48" i="48"/>
  <c r="AR48" i="48"/>
  <c r="AU48" i="48"/>
  <c r="AV48" i="48"/>
  <c r="AX48" i="48"/>
  <c r="S49" i="48"/>
  <c r="Y49" i="48"/>
  <c r="AA49" i="48"/>
  <c r="AB49" i="48"/>
  <c r="AD49" i="48"/>
  <c r="AE49" i="48"/>
  <c r="AG49" i="48"/>
  <c r="AH49" i="48"/>
  <c r="AJ49" i="48"/>
  <c r="AK49" i="48"/>
  <c r="AL49" i="48"/>
  <c r="AN49" i="48"/>
  <c r="AO49" i="48"/>
  <c r="AQ49" i="48"/>
  <c r="AR49" i="48"/>
  <c r="AU49" i="48"/>
  <c r="AV49" i="48"/>
  <c r="AX49" i="48"/>
  <c r="S50" i="48"/>
  <c r="Y50" i="48"/>
  <c r="AA50" i="48"/>
  <c r="AB50" i="48"/>
  <c r="AD50" i="48"/>
  <c r="AE50" i="48"/>
  <c r="AG50" i="48"/>
  <c r="AH50" i="48"/>
  <c r="AJ50" i="48"/>
  <c r="AK50" i="48"/>
  <c r="AL50" i="48"/>
  <c r="AN50" i="48"/>
  <c r="AO50" i="48"/>
  <c r="AQ50" i="48"/>
  <c r="AR50" i="48"/>
  <c r="AU50" i="48"/>
  <c r="AV50" i="48"/>
  <c r="AX50" i="48"/>
  <c r="S51" i="48"/>
  <c r="Y51" i="48"/>
  <c r="AA51" i="48"/>
  <c r="AB51" i="48"/>
  <c r="AD51" i="48"/>
  <c r="AE51" i="48"/>
  <c r="AG51" i="48"/>
  <c r="AH51" i="48"/>
  <c r="AJ51" i="48"/>
  <c r="AK51" i="48"/>
  <c r="AL51" i="48"/>
  <c r="AN51" i="48"/>
  <c r="AO51" i="48"/>
  <c r="AQ51" i="48"/>
  <c r="AR51" i="48"/>
  <c r="AU51" i="48"/>
  <c r="AV51" i="48"/>
  <c r="AX51" i="48"/>
  <c r="S52" i="48"/>
  <c r="Y52" i="48"/>
  <c r="AA52" i="48"/>
  <c r="AB52" i="48"/>
  <c r="AD52" i="48"/>
  <c r="AE52" i="48"/>
  <c r="AG52" i="48"/>
  <c r="AH52" i="48"/>
  <c r="AJ52" i="48"/>
  <c r="AK52" i="48"/>
  <c r="AL52" i="48"/>
  <c r="AN52" i="48"/>
  <c r="AO52" i="48"/>
  <c r="AQ52" i="48"/>
  <c r="AR52" i="48"/>
  <c r="AU52" i="48"/>
  <c r="AV52" i="48"/>
  <c r="AX52" i="48"/>
  <c r="S53" i="48"/>
  <c r="Y53" i="48"/>
  <c r="AA53" i="48"/>
  <c r="AB53" i="48"/>
  <c r="AD53" i="48"/>
  <c r="AE53" i="48"/>
  <c r="AG53" i="48"/>
  <c r="AH53" i="48"/>
  <c r="AJ53" i="48"/>
  <c r="AK53" i="48"/>
  <c r="AL53" i="48"/>
  <c r="AN53" i="48"/>
  <c r="AO53" i="48"/>
  <c r="AQ53" i="48"/>
  <c r="AR53" i="48"/>
  <c r="AU53" i="48"/>
  <c r="AV53" i="48"/>
  <c r="AX53" i="48"/>
  <c r="S54" i="48"/>
  <c r="Y54" i="48"/>
  <c r="AA54" i="48"/>
  <c r="AB54" i="48"/>
  <c r="AD54" i="48"/>
  <c r="AE54" i="48"/>
  <c r="AG54" i="48"/>
  <c r="AH54" i="48"/>
  <c r="AJ54" i="48"/>
  <c r="AK54" i="48"/>
  <c r="AL54" i="48"/>
  <c r="AN54" i="48"/>
  <c r="AO54" i="48"/>
  <c r="AQ54" i="48"/>
  <c r="AR54" i="48"/>
  <c r="AU54" i="48"/>
  <c r="AV54" i="48"/>
  <c r="AX54" i="48"/>
  <c r="S55" i="48"/>
  <c r="Y55" i="48"/>
  <c r="AA55" i="48"/>
  <c r="AB55" i="48"/>
  <c r="AD55" i="48"/>
  <c r="AE55" i="48"/>
  <c r="AG55" i="48"/>
  <c r="AH55" i="48"/>
  <c r="AJ55" i="48"/>
  <c r="AK55" i="48"/>
  <c r="AL55" i="48"/>
  <c r="AN55" i="48"/>
  <c r="AO55" i="48"/>
  <c r="AQ55" i="48"/>
  <c r="AR55" i="48"/>
  <c r="AU55" i="48"/>
  <c r="AV55" i="48"/>
  <c r="AX55" i="48"/>
  <c r="S56" i="48"/>
  <c r="Y56" i="48"/>
  <c r="AA56" i="48"/>
  <c r="AB56" i="48"/>
  <c r="AD56" i="48"/>
  <c r="AE56" i="48"/>
  <c r="AG56" i="48"/>
  <c r="AH56" i="48"/>
  <c r="AJ56" i="48"/>
  <c r="AK56" i="48"/>
  <c r="AL56" i="48"/>
  <c r="AN56" i="48"/>
  <c r="AO56" i="48"/>
  <c r="AQ56" i="48"/>
  <c r="AR56" i="48"/>
  <c r="AU56" i="48"/>
  <c r="AV56" i="48"/>
  <c r="AX56" i="48"/>
  <c r="S57" i="48"/>
  <c r="Y57" i="48"/>
  <c r="AA57" i="48"/>
  <c r="AB57" i="48"/>
  <c r="AD57" i="48"/>
  <c r="AE57" i="48"/>
  <c r="AG57" i="48"/>
  <c r="AH57" i="48"/>
  <c r="AJ57" i="48"/>
  <c r="AK57" i="48"/>
  <c r="AL57" i="48"/>
  <c r="AN57" i="48"/>
  <c r="AO57" i="48"/>
  <c r="AQ57" i="48"/>
  <c r="AR57" i="48"/>
  <c r="AU57" i="48"/>
  <c r="AV57" i="48"/>
  <c r="AX57" i="48"/>
  <c r="S58" i="48"/>
  <c r="Y58" i="48"/>
  <c r="AA58" i="48"/>
  <c r="AB58" i="48"/>
  <c r="AD58" i="48"/>
  <c r="AE58" i="48"/>
  <c r="AG58" i="48"/>
  <c r="AH58" i="48"/>
  <c r="AJ58" i="48"/>
  <c r="AK58" i="48"/>
  <c r="AL58" i="48"/>
  <c r="AN58" i="48"/>
  <c r="AO58" i="48"/>
  <c r="AQ58" i="48"/>
  <c r="AR58" i="48"/>
  <c r="AU58" i="48"/>
  <c r="AV58" i="48"/>
  <c r="AX58" i="48"/>
  <c r="S59" i="48"/>
  <c r="Y59" i="48"/>
  <c r="AA59" i="48"/>
  <c r="AB59" i="48"/>
  <c r="AD59" i="48"/>
  <c r="AE59" i="48"/>
  <c r="AG59" i="48"/>
  <c r="AH59" i="48"/>
  <c r="AJ59" i="48"/>
  <c r="AK59" i="48"/>
  <c r="AL59" i="48"/>
  <c r="AN59" i="48"/>
  <c r="AO59" i="48"/>
  <c r="AQ59" i="48"/>
  <c r="AR59" i="48"/>
  <c r="AU59" i="48"/>
  <c r="AV59" i="48"/>
  <c r="AX59" i="48"/>
  <c r="S60" i="48"/>
  <c r="Y60" i="48"/>
  <c r="AA60" i="48"/>
  <c r="AB60" i="48"/>
  <c r="AD60" i="48"/>
  <c r="AE60" i="48"/>
  <c r="AG60" i="48"/>
  <c r="AH60" i="48"/>
  <c r="AJ60" i="48"/>
  <c r="AK60" i="48"/>
  <c r="AL60" i="48"/>
  <c r="AN60" i="48"/>
  <c r="AO60" i="48"/>
  <c r="AQ60" i="48"/>
  <c r="AR60" i="48"/>
  <c r="AU60" i="48"/>
  <c r="AV60" i="48"/>
  <c r="AX60" i="48"/>
  <c r="S61" i="48"/>
  <c r="Y61" i="48"/>
  <c r="AA61" i="48"/>
  <c r="AB61" i="48"/>
  <c r="AD61" i="48"/>
  <c r="AE61" i="48"/>
  <c r="AG61" i="48"/>
  <c r="AH61" i="48"/>
  <c r="AJ61" i="48"/>
  <c r="AK61" i="48"/>
  <c r="AL61" i="48"/>
  <c r="AN61" i="48"/>
  <c r="AO61" i="48"/>
  <c r="AQ61" i="48"/>
  <c r="AR61" i="48"/>
  <c r="AU61" i="48"/>
  <c r="AV61" i="48"/>
  <c r="AX61" i="48"/>
  <c r="S62" i="48"/>
  <c r="Y62" i="48"/>
  <c r="AA62" i="48"/>
  <c r="AB62" i="48"/>
  <c r="AD62" i="48"/>
  <c r="AE62" i="48"/>
  <c r="AG62" i="48"/>
  <c r="AH62" i="48"/>
  <c r="AJ62" i="48"/>
  <c r="AK62" i="48"/>
  <c r="AL62" i="48"/>
  <c r="AN62" i="48"/>
  <c r="AO62" i="48"/>
  <c r="AQ62" i="48"/>
  <c r="AR62" i="48"/>
  <c r="AU62" i="48"/>
  <c r="AV62" i="48"/>
  <c r="AX62" i="48"/>
  <c r="S63" i="48"/>
  <c r="Y63" i="48"/>
  <c r="AA63" i="48"/>
  <c r="AB63" i="48"/>
  <c r="AD63" i="48"/>
  <c r="AE63" i="48"/>
  <c r="AG63" i="48"/>
  <c r="AH63" i="48"/>
  <c r="AJ63" i="48"/>
  <c r="AK63" i="48"/>
  <c r="AL63" i="48"/>
  <c r="AN63" i="48"/>
  <c r="AO63" i="48"/>
  <c r="AQ63" i="48"/>
  <c r="AR63" i="48"/>
  <c r="AU63" i="48"/>
  <c r="AV63" i="48"/>
  <c r="AX63" i="48"/>
  <c r="S64" i="48"/>
  <c r="Y64" i="48"/>
  <c r="AA64" i="48"/>
  <c r="AB64" i="48"/>
  <c r="AD64" i="48"/>
  <c r="AE64" i="48"/>
  <c r="AG64" i="48"/>
  <c r="AH64" i="48"/>
  <c r="AJ64" i="48"/>
  <c r="AK64" i="48"/>
  <c r="AL64" i="48"/>
  <c r="AN64" i="48"/>
  <c r="AO64" i="48"/>
  <c r="AQ64" i="48"/>
  <c r="AR64" i="48"/>
  <c r="AU64" i="48"/>
  <c r="AV64" i="48"/>
  <c r="AX64" i="48"/>
  <c r="S65" i="48"/>
  <c r="Y65" i="48"/>
  <c r="AA65" i="48"/>
  <c r="AB65" i="48"/>
  <c r="AD65" i="48"/>
  <c r="AE65" i="48"/>
  <c r="AG65" i="48"/>
  <c r="AH65" i="48"/>
  <c r="AJ65" i="48"/>
  <c r="AK65" i="48"/>
  <c r="AL65" i="48"/>
  <c r="AN65" i="48"/>
  <c r="AO65" i="48"/>
  <c r="AQ65" i="48"/>
  <c r="AR65" i="48"/>
  <c r="AU65" i="48"/>
  <c r="AV65" i="48"/>
  <c r="AX65" i="48"/>
  <c r="S66" i="48"/>
  <c r="Y66" i="48"/>
  <c r="AA66" i="48"/>
  <c r="AB66" i="48"/>
  <c r="AD66" i="48"/>
  <c r="AE66" i="48"/>
  <c r="AG66" i="48"/>
  <c r="AH66" i="48"/>
  <c r="AJ66" i="48"/>
  <c r="AK66" i="48"/>
  <c r="AL66" i="48"/>
  <c r="AN66" i="48"/>
  <c r="AO66" i="48"/>
  <c r="AQ66" i="48"/>
  <c r="AR66" i="48"/>
  <c r="AU66" i="48"/>
  <c r="AV66" i="48"/>
  <c r="AX66" i="48"/>
  <c r="S67" i="48"/>
  <c r="Y67" i="48"/>
  <c r="AA67" i="48"/>
  <c r="AB67" i="48"/>
  <c r="AD67" i="48"/>
  <c r="AE67" i="48"/>
  <c r="AG67" i="48"/>
  <c r="AH67" i="48"/>
  <c r="AJ67" i="48"/>
  <c r="AK67" i="48"/>
  <c r="AL67" i="48"/>
  <c r="AN67" i="48"/>
  <c r="AO67" i="48"/>
  <c r="AQ67" i="48"/>
  <c r="AR67" i="48"/>
  <c r="AU67" i="48"/>
  <c r="AV67" i="48"/>
  <c r="AX67" i="48"/>
  <c r="S68" i="48"/>
  <c r="Y68" i="48"/>
  <c r="AA68" i="48"/>
  <c r="AB68" i="48"/>
  <c r="AD68" i="48"/>
  <c r="AE68" i="48"/>
  <c r="AG68" i="48"/>
  <c r="AH68" i="48"/>
  <c r="AJ68" i="48"/>
  <c r="AK68" i="48"/>
  <c r="AL68" i="48"/>
  <c r="AN68" i="48"/>
  <c r="AO68" i="48"/>
  <c r="AQ68" i="48"/>
  <c r="AR68" i="48"/>
  <c r="AU68" i="48"/>
  <c r="AV68" i="48"/>
  <c r="AX68" i="48"/>
  <c r="S69" i="48"/>
  <c r="Y69" i="48"/>
  <c r="AA69" i="48"/>
  <c r="AB69" i="48"/>
  <c r="AD69" i="48"/>
  <c r="AE69" i="48"/>
  <c r="AG69" i="48"/>
  <c r="AH69" i="48"/>
  <c r="AJ69" i="48"/>
  <c r="AK69" i="48"/>
  <c r="AL69" i="48"/>
  <c r="AN69" i="48"/>
  <c r="AO69" i="48"/>
  <c r="AQ69" i="48"/>
  <c r="AR69" i="48"/>
  <c r="AU69" i="48"/>
  <c r="AV69" i="48"/>
  <c r="AX69" i="48"/>
  <c r="S70" i="48"/>
  <c r="Y70" i="48"/>
  <c r="AA70" i="48"/>
  <c r="AB70" i="48"/>
  <c r="AD70" i="48"/>
  <c r="AE70" i="48"/>
  <c r="AG70" i="48"/>
  <c r="AH70" i="48"/>
  <c r="AJ70" i="48"/>
  <c r="AK70" i="48"/>
  <c r="AL70" i="48"/>
  <c r="AN70" i="48"/>
  <c r="AO70" i="48"/>
  <c r="AQ70" i="48"/>
  <c r="AR70" i="48"/>
  <c r="AU70" i="48"/>
  <c r="AV70" i="48"/>
  <c r="AX70" i="48"/>
  <c r="S71" i="48"/>
  <c r="Y71" i="48"/>
  <c r="AA71" i="48"/>
  <c r="AB71" i="48"/>
  <c r="AD71" i="48"/>
  <c r="AE71" i="48"/>
  <c r="AG71" i="48"/>
  <c r="AH71" i="48"/>
  <c r="AJ71" i="48"/>
  <c r="AK71" i="48"/>
  <c r="AL71" i="48"/>
  <c r="AN71" i="48"/>
  <c r="AO71" i="48"/>
  <c r="AQ71" i="48"/>
  <c r="AR71" i="48"/>
  <c r="AU71" i="48"/>
  <c r="AV71" i="48"/>
  <c r="AX71" i="48"/>
  <c r="S72" i="48"/>
  <c r="Y72" i="48"/>
  <c r="AA72" i="48"/>
  <c r="AB72" i="48"/>
  <c r="AD72" i="48"/>
  <c r="AE72" i="48"/>
  <c r="AG72" i="48"/>
  <c r="AH72" i="48"/>
  <c r="AJ72" i="48"/>
  <c r="AK72" i="48"/>
  <c r="AL72" i="48"/>
  <c r="AN72" i="48"/>
  <c r="AO72" i="48"/>
  <c r="AQ72" i="48"/>
  <c r="AR72" i="48"/>
  <c r="AU72" i="48"/>
  <c r="AV72" i="48"/>
  <c r="AX72" i="48"/>
  <c r="S73" i="48"/>
  <c r="Y73" i="48"/>
  <c r="AA73" i="48"/>
  <c r="AB73" i="48"/>
  <c r="AD73" i="48"/>
  <c r="AE73" i="48"/>
  <c r="AG73" i="48"/>
  <c r="AH73" i="48"/>
  <c r="AJ73" i="48"/>
  <c r="AK73" i="48"/>
  <c r="AL73" i="48"/>
  <c r="AN73" i="48"/>
  <c r="AO73" i="48"/>
  <c r="AQ73" i="48"/>
  <c r="AR73" i="48"/>
  <c r="AU73" i="48"/>
  <c r="AV73" i="48"/>
  <c r="AX73" i="48"/>
  <c r="S74" i="48"/>
  <c r="Y74" i="48"/>
  <c r="AA74" i="48"/>
  <c r="AB74" i="48"/>
  <c r="AD74" i="48"/>
  <c r="AE74" i="48"/>
  <c r="AG74" i="48"/>
  <c r="AH74" i="48"/>
  <c r="AJ74" i="48"/>
  <c r="AK74" i="48"/>
  <c r="AL74" i="48"/>
  <c r="AN74" i="48"/>
  <c r="AO74" i="48"/>
  <c r="AQ74" i="48"/>
  <c r="AR74" i="48"/>
  <c r="AU74" i="48"/>
  <c r="AV74" i="48"/>
  <c r="AX74" i="48"/>
  <c r="S75" i="48"/>
  <c r="Y75" i="48"/>
  <c r="AA75" i="48"/>
  <c r="AB75" i="48"/>
  <c r="AD75" i="48"/>
  <c r="AE75" i="48"/>
  <c r="AG75" i="48"/>
  <c r="AH75" i="48"/>
  <c r="AJ75" i="48"/>
  <c r="AK75" i="48"/>
  <c r="AL75" i="48"/>
  <c r="AN75" i="48"/>
  <c r="AO75" i="48"/>
  <c r="AQ75" i="48"/>
  <c r="AR75" i="48"/>
  <c r="AU75" i="48"/>
  <c r="AV75" i="48"/>
  <c r="AX75" i="48"/>
  <c r="S76" i="48"/>
  <c r="Y76" i="48"/>
  <c r="AA76" i="48"/>
  <c r="AB76" i="48"/>
  <c r="AD76" i="48"/>
  <c r="AE76" i="48"/>
  <c r="AG76" i="48"/>
  <c r="AH76" i="48"/>
  <c r="AJ76" i="48"/>
  <c r="AK76" i="48"/>
  <c r="AL76" i="48"/>
  <c r="AN76" i="48"/>
  <c r="AO76" i="48"/>
  <c r="AQ76" i="48"/>
  <c r="AR76" i="48"/>
  <c r="AU76" i="48"/>
  <c r="AV76" i="48"/>
  <c r="AX76" i="48"/>
  <c r="S77" i="48"/>
  <c r="Y77" i="48"/>
  <c r="AA77" i="48"/>
  <c r="AB77" i="48"/>
  <c r="AD77" i="48"/>
  <c r="AE77" i="48"/>
  <c r="AG77" i="48"/>
  <c r="AH77" i="48"/>
  <c r="AJ77" i="48"/>
  <c r="AK77" i="48"/>
  <c r="AL77" i="48"/>
  <c r="AN77" i="48"/>
  <c r="AO77" i="48"/>
  <c r="AQ77" i="48"/>
  <c r="AR77" i="48"/>
  <c r="AU77" i="48"/>
  <c r="AV77" i="48"/>
  <c r="AX77" i="48"/>
  <c r="S78" i="48"/>
  <c r="Y78" i="48"/>
  <c r="AA78" i="48"/>
  <c r="AB78" i="48"/>
  <c r="AD78" i="48"/>
  <c r="AE78" i="48"/>
  <c r="AG78" i="48"/>
  <c r="AH78" i="48"/>
  <c r="AJ78" i="48"/>
  <c r="AK78" i="48"/>
  <c r="AL78" i="48"/>
  <c r="AN78" i="48"/>
  <c r="AO78" i="48"/>
  <c r="AQ78" i="48"/>
  <c r="AR78" i="48"/>
  <c r="AU78" i="48"/>
  <c r="AV78" i="48"/>
  <c r="AX78" i="48"/>
  <c r="S79" i="48"/>
  <c r="Y79" i="48"/>
  <c r="AA79" i="48"/>
  <c r="AB79" i="48"/>
  <c r="AD79" i="48"/>
  <c r="AE79" i="48"/>
  <c r="AG79" i="48"/>
  <c r="AH79" i="48"/>
  <c r="AJ79" i="48"/>
  <c r="AK79" i="48"/>
  <c r="AL79" i="48"/>
  <c r="AN79" i="48"/>
  <c r="AO79" i="48"/>
  <c r="AQ79" i="48"/>
  <c r="AR79" i="48"/>
  <c r="AU79" i="48"/>
  <c r="AV79" i="48"/>
  <c r="AX79" i="48"/>
  <c r="S80" i="48"/>
  <c r="Y80" i="48"/>
  <c r="AA80" i="48"/>
  <c r="AB80" i="48"/>
  <c r="AD80" i="48"/>
  <c r="AE80" i="48"/>
  <c r="AG80" i="48"/>
  <c r="AH80" i="48"/>
  <c r="AJ80" i="48"/>
  <c r="AK80" i="48"/>
  <c r="AL80" i="48"/>
  <c r="AN80" i="48"/>
  <c r="AO80" i="48"/>
  <c r="AQ80" i="48"/>
  <c r="AR80" i="48"/>
  <c r="AU80" i="48"/>
  <c r="AV80" i="48"/>
  <c r="AX80" i="48"/>
  <c r="S81" i="48"/>
  <c r="Y81" i="48"/>
  <c r="AA81" i="48"/>
  <c r="AB81" i="48"/>
  <c r="AD81" i="48"/>
  <c r="AE81" i="48"/>
  <c r="AG81" i="48"/>
  <c r="AH81" i="48"/>
  <c r="AJ81" i="48"/>
  <c r="AK81" i="48"/>
  <c r="AL81" i="48"/>
  <c r="AN81" i="48"/>
  <c r="AO81" i="48"/>
  <c r="AQ81" i="48"/>
  <c r="AR81" i="48"/>
  <c r="AU81" i="48"/>
  <c r="AV81" i="48"/>
  <c r="AX81" i="48"/>
  <c r="S82" i="48"/>
  <c r="Y82" i="48"/>
  <c r="AA82" i="48"/>
  <c r="AB82" i="48"/>
  <c r="AD82" i="48"/>
  <c r="AE82" i="48"/>
  <c r="AG82" i="48"/>
  <c r="AH82" i="48"/>
  <c r="AJ82" i="48"/>
  <c r="AK82" i="48"/>
  <c r="AL82" i="48"/>
  <c r="AN82" i="48"/>
  <c r="AO82" i="48"/>
  <c r="AQ82" i="48"/>
  <c r="AR82" i="48"/>
  <c r="AU82" i="48"/>
  <c r="AV82" i="48"/>
  <c r="AX82" i="48"/>
  <c r="S83" i="48"/>
  <c r="Y83" i="48"/>
  <c r="AA83" i="48"/>
  <c r="AB83" i="48"/>
  <c r="AD83" i="48"/>
  <c r="AE83" i="48"/>
  <c r="AG83" i="48"/>
  <c r="AH83" i="48"/>
  <c r="AJ83" i="48"/>
  <c r="AK83" i="48"/>
  <c r="AL83" i="48"/>
  <c r="AN83" i="48"/>
  <c r="AO83" i="48"/>
  <c r="AQ83" i="48"/>
  <c r="AR83" i="48"/>
  <c r="AU83" i="48"/>
  <c r="AV83" i="48"/>
  <c r="AX83" i="48"/>
  <c r="S84" i="48"/>
  <c r="Y84" i="48"/>
  <c r="AA84" i="48"/>
  <c r="AB84" i="48"/>
  <c r="AD84" i="48"/>
  <c r="AE84" i="48"/>
  <c r="AG84" i="48"/>
  <c r="AH84" i="48"/>
  <c r="AJ84" i="48"/>
  <c r="AK84" i="48"/>
  <c r="AL84" i="48"/>
  <c r="AN84" i="48"/>
  <c r="AO84" i="48"/>
  <c r="AQ84" i="48"/>
  <c r="AR84" i="48"/>
  <c r="AU84" i="48"/>
  <c r="AV84" i="48"/>
  <c r="AX84" i="48"/>
  <c r="S85" i="48"/>
  <c r="Y85" i="48"/>
  <c r="AA85" i="48"/>
  <c r="AB85" i="48"/>
  <c r="AD85" i="48"/>
  <c r="AE85" i="48"/>
  <c r="AG85" i="48"/>
  <c r="AH85" i="48"/>
  <c r="AJ85" i="48"/>
  <c r="AK85" i="48"/>
  <c r="AL85" i="48"/>
  <c r="AN85" i="48"/>
  <c r="AO85" i="48"/>
  <c r="AQ85" i="48"/>
  <c r="AR85" i="48"/>
  <c r="AU85" i="48"/>
  <c r="AV85" i="48"/>
  <c r="AX85" i="48"/>
  <c r="S86" i="48"/>
  <c r="Y86" i="48"/>
  <c r="AA86" i="48"/>
  <c r="AB86" i="48"/>
  <c r="AD86" i="48"/>
  <c r="AE86" i="48"/>
  <c r="AG86" i="48"/>
  <c r="AH86" i="48"/>
  <c r="AJ86" i="48"/>
  <c r="AK86" i="48"/>
  <c r="AL86" i="48"/>
  <c r="AN86" i="48"/>
  <c r="AO86" i="48"/>
  <c r="AQ86" i="48"/>
  <c r="AR86" i="48"/>
  <c r="AU86" i="48"/>
  <c r="AV86" i="48"/>
  <c r="AX86" i="48"/>
  <c r="S87" i="48"/>
  <c r="Y87" i="48"/>
  <c r="AA87" i="48"/>
  <c r="AB87" i="48"/>
  <c r="AD87" i="48"/>
  <c r="AE87" i="48"/>
  <c r="AG87" i="48"/>
  <c r="AH87" i="48"/>
  <c r="AJ87" i="48"/>
  <c r="AK87" i="48"/>
  <c r="AL87" i="48"/>
  <c r="AN87" i="48"/>
  <c r="AO87" i="48"/>
  <c r="AQ87" i="48"/>
  <c r="AR87" i="48"/>
  <c r="AU87" i="48"/>
  <c r="AV87" i="48"/>
  <c r="AX87" i="48"/>
  <c r="S88" i="48"/>
  <c r="Y88" i="48"/>
  <c r="AA88" i="48"/>
  <c r="AB88" i="48"/>
  <c r="AD88" i="48"/>
  <c r="AE88" i="48"/>
  <c r="AG88" i="48"/>
  <c r="AH88" i="48"/>
  <c r="AJ88" i="48"/>
  <c r="AK88" i="48"/>
  <c r="AL88" i="48"/>
  <c r="AN88" i="48"/>
  <c r="AO88" i="48"/>
  <c r="AQ88" i="48"/>
  <c r="AR88" i="48"/>
  <c r="AU88" i="48"/>
  <c r="AV88" i="48"/>
  <c r="AX88" i="48"/>
  <c r="S89" i="48"/>
  <c r="Y89" i="48"/>
  <c r="AA89" i="48"/>
  <c r="AB89" i="48"/>
  <c r="AD89" i="48"/>
  <c r="AE89" i="48"/>
  <c r="AG89" i="48"/>
  <c r="AH89" i="48"/>
  <c r="AJ89" i="48"/>
  <c r="AK89" i="48"/>
  <c r="AL89" i="48"/>
  <c r="AN89" i="48"/>
  <c r="AO89" i="48"/>
  <c r="AQ89" i="48"/>
  <c r="AR89" i="48"/>
  <c r="AU89" i="48"/>
  <c r="AV89" i="48"/>
  <c r="AX89" i="48"/>
  <c r="S90" i="48"/>
  <c r="Y90" i="48"/>
  <c r="AA90" i="48"/>
  <c r="AB90" i="48"/>
  <c r="AD90" i="48"/>
  <c r="AE90" i="48"/>
  <c r="AG90" i="48"/>
  <c r="AH90" i="48"/>
  <c r="AJ90" i="48"/>
  <c r="AK90" i="48"/>
  <c r="AL90" i="48"/>
  <c r="AN90" i="48"/>
  <c r="AO90" i="48"/>
  <c r="AQ90" i="48"/>
  <c r="AR90" i="48"/>
  <c r="AU90" i="48"/>
  <c r="AV90" i="48"/>
  <c r="AX90" i="48"/>
  <c r="S91" i="48"/>
  <c r="Y91" i="48"/>
  <c r="AA91" i="48"/>
  <c r="AB91" i="48"/>
  <c r="AD91" i="48"/>
  <c r="AE91" i="48"/>
  <c r="AG91" i="48"/>
  <c r="AH91" i="48"/>
  <c r="AJ91" i="48"/>
  <c r="AK91" i="48"/>
  <c r="AL91" i="48"/>
  <c r="AN91" i="48"/>
  <c r="AO91" i="48"/>
  <c r="AQ91" i="48"/>
  <c r="AR91" i="48"/>
  <c r="AU91" i="48"/>
  <c r="AV91" i="48"/>
  <c r="AX91" i="48"/>
  <c r="S92" i="48"/>
  <c r="Y92" i="48"/>
  <c r="AA92" i="48"/>
  <c r="AB92" i="48"/>
  <c r="AD92" i="48"/>
  <c r="AE92" i="48"/>
  <c r="AG92" i="48"/>
  <c r="AH92" i="48"/>
  <c r="AJ92" i="48"/>
  <c r="AK92" i="48"/>
  <c r="AL92" i="48"/>
  <c r="AN92" i="48"/>
  <c r="AO92" i="48"/>
  <c r="AQ92" i="48"/>
  <c r="AR92" i="48"/>
  <c r="AU92" i="48"/>
  <c r="AV92" i="48"/>
  <c r="AX92" i="48"/>
  <c r="S93" i="48"/>
  <c r="Y93" i="48"/>
  <c r="AA93" i="48"/>
  <c r="AB93" i="48"/>
  <c r="AD93" i="48"/>
  <c r="AE93" i="48"/>
  <c r="AG93" i="48"/>
  <c r="AH93" i="48"/>
  <c r="AJ93" i="48"/>
  <c r="AK93" i="48"/>
  <c r="AL93" i="48"/>
  <c r="AN93" i="48"/>
  <c r="AO93" i="48"/>
  <c r="AQ93" i="48"/>
  <c r="AR93" i="48"/>
  <c r="AU93" i="48"/>
  <c r="AV93" i="48"/>
  <c r="AX93" i="48"/>
  <c r="S94" i="48"/>
  <c r="Y94" i="48"/>
  <c r="AA94" i="48"/>
  <c r="AB94" i="48"/>
  <c r="AD94" i="48"/>
  <c r="AE94" i="48"/>
  <c r="AG94" i="48"/>
  <c r="AH94" i="48"/>
  <c r="AJ94" i="48"/>
  <c r="AK94" i="48"/>
  <c r="AL94" i="48"/>
  <c r="AN94" i="48"/>
  <c r="AO94" i="48"/>
  <c r="AQ94" i="48"/>
  <c r="AR94" i="48"/>
  <c r="AU94" i="48"/>
  <c r="AV94" i="48"/>
  <c r="AX94" i="48"/>
  <c r="S95" i="48"/>
  <c r="Y95" i="48"/>
  <c r="AA95" i="48"/>
  <c r="AB95" i="48"/>
  <c r="AD95" i="48"/>
  <c r="AE95" i="48"/>
  <c r="AG95" i="48"/>
  <c r="AH95" i="48"/>
  <c r="AJ95" i="48"/>
  <c r="AK95" i="48"/>
  <c r="AL95" i="48"/>
  <c r="AN95" i="48"/>
  <c r="AO95" i="48"/>
  <c r="AQ95" i="48"/>
  <c r="AR95" i="48"/>
  <c r="AU95" i="48"/>
  <c r="AV95" i="48"/>
  <c r="AX95" i="48"/>
  <c r="S96" i="48"/>
  <c r="Y96" i="48"/>
  <c r="AA96" i="48"/>
  <c r="AB96" i="48"/>
  <c r="AD96" i="48"/>
  <c r="AE96" i="48"/>
  <c r="AG96" i="48"/>
  <c r="AH96" i="48"/>
  <c r="AJ96" i="48"/>
  <c r="AK96" i="48"/>
  <c r="AL96" i="48"/>
  <c r="AN96" i="48"/>
  <c r="AO96" i="48"/>
  <c r="AQ96" i="48"/>
  <c r="AR96" i="48"/>
  <c r="AU96" i="48"/>
  <c r="AV96" i="48"/>
  <c r="AX96" i="48"/>
  <c r="S97" i="48"/>
  <c r="Y97" i="48"/>
  <c r="AA97" i="48"/>
  <c r="AB97" i="48"/>
  <c r="AD97" i="48"/>
  <c r="AE97" i="48"/>
  <c r="AG97" i="48"/>
  <c r="AH97" i="48"/>
  <c r="AJ97" i="48"/>
  <c r="AK97" i="48"/>
  <c r="AL97" i="48"/>
  <c r="AN97" i="48"/>
  <c r="AO97" i="48"/>
  <c r="AQ97" i="48"/>
  <c r="AR97" i="48"/>
  <c r="AU97" i="48"/>
  <c r="AV97" i="48"/>
  <c r="AX97" i="48"/>
  <c r="S98" i="48"/>
  <c r="Y98" i="48"/>
  <c r="AA98" i="48"/>
  <c r="AB98" i="48"/>
  <c r="AD98" i="48"/>
  <c r="AE98" i="48"/>
  <c r="AG98" i="48"/>
  <c r="AH98" i="48"/>
  <c r="AJ98" i="48"/>
  <c r="AK98" i="48"/>
  <c r="AL98" i="48"/>
  <c r="AN98" i="48"/>
  <c r="AO98" i="48"/>
  <c r="AQ98" i="48"/>
  <c r="AR98" i="48"/>
  <c r="AU98" i="48"/>
  <c r="AV98" i="48"/>
  <c r="AX98" i="48"/>
  <c r="S99" i="48"/>
  <c r="Y99" i="48"/>
  <c r="AA99" i="48"/>
  <c r="AB99" i="48"/>
  <c r="AD99" i="48"/>
  <c r="AE99" i="48"/>
  <c r="AG99" i="48"/>
  <c r="AH99" i="48"/>
  <c r="AJ99" i="48"/>
  <c r="AK99" i="48"/>
  <c r="AL99" i="48"/>
  <c r="AN99" i="48"/>
  <c r="AO99" i="48"/>
  <c r="AQ99" i="48"/>
  <c r="AR99" i="48"/>
  <c r="AU99" i="48"/>
  <c r="AV99" i="48"/>
  <c r="AX99" i="48"/>
  <c r="S100" i="48"/>
  <c r="Y100" i="48"/>
  <c r="AA100" i="48"/>
  <c r="AB100" i="48"/>
  <c r="AD100" i="48"/>
  <c r="AE100" i="48"/>
  <c r="AG100" i="48"/>
  <c r="AH100" i="48"/>
  <c r="AJ100" i="48"/>
  <c r="AK100" i="48"/>
  <c r="AL100" i="48"/>
  <c r="AN100" i="48"/>
  <c r="AO100" i="48"/>
  <c r="AQ100" i="48"/>
  <c r="AR100" i="48"/>
  <c r="AU100" i="48"/>
  <c r="AV100" i="48"/>
  <c r="AX100" i="48"/>
  <c r="S101" i="48"/>
  <c r="Y101" i="48"/>
  <c r="AA101" i="48"/>
  <c r="AB101" i="48"/>
  <c r="AD101" i="48"/>
  <c r="AE101" i="48"/>
  <c r="AG101" i="48"/>
  <c r="AH101" i="48"/>
  <c r="AJ101" i="48"/>
  <c r="AK101" i="48"/>
  <c r="AL101" i="48"/>
  <c r="AN101" i="48"/>
  <c r="AO101" i="48"/>
  <c r="AQ101" i="48"/>
  <c r="AR101" i="48"/>
  <c r="AU101" i="48"/>
  <c r="AV101" i="48"/>
  <c r="AX101" i="48"/>
  <c r="S102" i="48"/>
  <c r="Y102" i="48"/>
  <c r="AA102" i="48"/>
  <c r="AB102" i="48"/>
  <c r="AD102" i="48"/>
  <c r="AE102" i="48"/>
  <c r="AG102" i="48"/>
  <c r="AH102" i="48"/>
  <c r="AJ102" i="48"/>
  <c r="AK102" i="48"/>
  <c r="AL102" i="48"/>
  <c r="AN102" i="48"/>
  <c r="AO102" i="48"/>
  <c r="AQ102" i="48"/>
  <c r="AR102" i="48"/>
  <c r="AU102" i="48"/>
  <c r="AV102" i="48"/>
  <c r="AX102" i="48"/>
  <c r="S103" i="48"/>
  <c r="Y103" i="48"/>
  <c r="AA103" i="48"/>
  <c r="AB103" i="48"/>
  <c r="AD103" i="48"/>
  <c r="AE103" i="48"/>
  <c r="AG103" i="48"/>
  <c r="AH103" i="48"/>
  <c r="AJ103" i="48"/>
  <c r="AK103" i="48"/>
  <c r="AL103" i="48"/>
  <c r="AN103" i="48"/>
  <c r="AO103" i="48"/>
  <c r="AQ103" i="48"/>
  <c r="AR103" i="48"/>
  <c r="AU103" i="48"/>
  <c r="AV103" i="48"/>
  <c r="AX103" i="48"/>
  <c r="S104" i="48"/>
  <c r="Y104" i="48"/>
  <c r="AA104" i="48"/>
  <c r="AB104" i="48"/>
  <c r="AD104" i="48"/>
  <c r="AE104" i="48"/>
  <c r="AG104" i="48"/>
  <c r="AH104" i="48"/>
  <c r="AJ104" i="48"/>
  <c r="AK104" i="48"/>
  <c r="AL104" i="48"/>
  <c r="AN104" i="48"/>
  <c r="AO104" i="48"/>
  <c r="AQ104" i="48"/>
  <c r="AR104" i="48"/>
  <c r="AU104" i="48"/>
  <c r="AV104" i="48"/>
  <c r="AX104" i="48"/>
  <c r="S105" i="48"/>
  <c r="Y105" i="48"/>
  <c r="AA105" i="48"/>
  <c r="AB105" i="48"/>
  <c r="AD105" i="48"/>
  <c r="AE105" i="48"/>
  <c r="AG105" i="48"/>
  <c r="AH105" i="48"/>
  <c r="AJ105" i="48"/>
  <c r="AK105" i="48"/>
  <c r="AL105" i="48"/>
  <c r="AN105" i="48"/>
  <c r="AO105" i="48"/>
  <c r="AQ105" i="48"/>
  <c r="AR105" i="48"/>
  <c r="AU105" i="48"/>
  <c r="AV105" i="48"/>
  <c r="AX105" i="48"/>
  <c r="S106" i="48"/>
  <c r="Y106" i="48"/>
  <c r="AA106" i="48"/>
  <c r="AB106" i="48"/>
  <c r="AD106" i="48"/>
  <c r="AE106" i="48"/>
  <c r="AG106" i="48"/>
  <c r="AH106" i="48"/>
  <c r="AJ106" i="48"/>
  <c r="AK106" i="48"/>
  <c r="AL106" i="48"/>
  <c r="AN106" i="48"/>
  <c r="AO106" i="48"/>
  <c r="AQ106" i="48"/>
  <c r="AR106" i="48"/>
  <c r="AU106" i="48"/>
  <c r="AV106" i="48"/>
  <c r="AX106" i="48"/>
  <c r="S107" i="48"/>
  <c r="Y107" i="48"/>
  <c r="AA107" i="48"/>
  <c r="AB107" i="48"/>
  <c r="AD107" i="48"/>
  <c r="AE107" i="48"/>
  <c r="AG107" i="48"/>
  <c r="AH107" i="48"/>
  <c r="AJ107" i="48"/>
  <c r="AK107" i="48"/>
  <c r="AL107" i="48"/>
  <c r="AN107" i="48"/>
  <c r="AO107" i="48"/>
  <c r="AQ107" i="48"/>
  <c r="AR107" i="48"/>
  <c r="AU107" i="48"/>
  <c r="AV107" i="48"/>
  <c r="AX107" i="48"/>
  <c r="S108" i="48"/>
  <c r="Y108" i="48"/>
  <c r="AA108" i="48"/>
  <c r="AB108" i="48"/>
  <c r="AD108" i="48"/>
  <c r="AE108" i="48"/>
  <c r="AG108" i="48"/>
  <c r="AH108" i="48"/>
  <c r="AJ108" i="48"/>
  <c r="AK108" i="48"/>
  <c r="AL108" i="48"/>
  <c r="AN108" i="48"/>
  <c r="AO108" i="48"/>
  <c r="AQ108" i="48"/>
  <c r="AR108" i="48"/>
  <c r="AU108" i="48"/>
  <c r="AV108" i="48"/>
  <c r="AX108" i="48"/>
  <c r="S109" i="48"/>
  <c r="Y109" i="48"/>
  <c r="AA109" i="48"/>
  <c r="AB109" i="48"/>
  <c r="AD109" i="48"/>
  <c r="AE109" i="48"/>
  <c r="AG109" i="48"/>
  <c r="AH109" i="48"/>
  <c r="AJ109" i="48"/>
  <c r="AK109" i="48"/>
  <c r="AL109" i="48"/>
  <c r="AN109" i="48"/>
  <c r="AO109" i="48"/>
  <c r="AQ109" i="48"/>
  <c r="AR109" i="48"/>
  <c r="AU109" i="48"/>
  <c r="AV109" i="48"/>
  <c r="AX109" i="48"/>
  <c r="S110" i="48"/>
  <c r="Y110" i="48"/>
  <c r="AA110" i="48"/>
  <c r="AB110" i="48"/>
  <c r="AD110" i="48"/>
  <c r="AE110" i="48"/>
  <c r="AG110" i="48"/>
  <c r="AH110" i="48"/>
  <c r="AJ110" i="48"/>
  <c r="AK110" i="48"/>
  <c r="AL110" i="48"/>
  <c r="AN110" i="48"/>
  <c r="AO110" i="48"/>
  <c r="AQ110" i="48"/>
  <c r="AR110" i="48"/>
  <c r="AU110" i="48"/>
  <c r="AV110" i="48"/>
  <c r="AX110" i="48"/>
  <c r="S111" i="48"/>
  <c r="Y111" i="48"/>
  <c r="AA111" i="48"/>
  <c r="AB111" i="48"/>
  <c r="AD111" i="48"/>
  <c r="AE111" i="48"/>
  <c r="AG111" i="48"/>
  <c r="AH111" i="48"/>
  <c r="AJ111" i="48"/>
  <c r="AK111" i="48"/>
  <c r="AL111" i="48"/>
  <c r="AN111" i="48"/>
  <c r="AO111" i="48"/>
  <c r="AQ111" i="48"/>
  <c r="AR111" i="48"/>
  <c r="AU111" i="48"/>
  <c r="AV111" i="48"/>
  <c r="AX111" i="48"/>
  <c r="S112" i="48"/>
  <c r="Y112" i="48"/>
  <c r="AA112" i="48"/>
  <c r="AB112" i="48"/>
  <c r="AD112" i="48"/>
  <c r="AE112" i="48"/>
  <c r="AG112" i="48"/>
  <c r="AH112" i="48"/>
  <c r="AJ112" i="48"/>
  <c r="AK112" i="48"/>
  <c r="AL112" i="48"/>
  <c r="AN112" i="48"/>
  <c r="AO112" i="48"/>
  <c r="AQ112" i="48"/>
  <c r="AR112" i="48"/>
  <c r="AU112" i="48"/>
  <c r="AV112" i="48"/>
  <c r="AX112" i="48"/>
  <c r="S113" i="48"/>
  <c r="Y113" i="48"/>
  <c r="AA113" i="48"/>
  <c r="AB113" i="48"/>
  <c r="AD113" i="48"/>
  <c r="AE113" i="48"/>
  <c r="AG113" i="48"/>
  <c r="AH113" i="48"/>
  <c r="AJ113" i="48"/>
  <c r="AK113" i="48"/>
  <c r="AL113" i="48"/>
  <c r="AN113" i="48"/>
  <c r="AO113" i="48"/>
  <c r="AQ113" i="48"/>
  <c r="AR113" i="48"/>
  <c r="AU113" i="48"/>
  <c r="AV113" i="48"/>
  <c r="AX113" i="48"/>
  <c r="S114" i="48"/>
  <c r="Y114" i="48"/>
  <c r="AA114" i="48"/>
  <c r="AB114" i="48"/>
  <c r="AD114" i="48"/>
  <c r="AE114" i="48"/>
  <c r="AG114" i="48"/>
  <c r="AH114" i="48"/>
  <c r="AJ114" i="48"/>
  <c r="AK114" i="48"/>
  <c r="AL114" i="48"/>
  <c r="AN114" i="48"/>
  <c r="AO114" i="48"/>
  <c r="AQ114" i="48"/>
  <c r="AR114" i="48"/>
  <c r="AU114" i="48"/>
  <c r="AV114" i="48"/>
  <c r="AX114" i="48"/>
  <c r="S115" i="48"/>
  <c r="Y115" i="48"/>
  <c r="AA115" i="48"/>
  <c r="AB115" i="48"/>
  <c r="AD115" i="48"/>
  <c r="AE115" i="48"/>
  <c r="AG115" i="48"/>
  <c r="AH115" i="48"/>
  <c r="AJ115" i="48"/>
  <c r="AK115" i="48"/>
  <c r="AL115" i="48"/>
  <c r="AN115" i="48"/>
  <c r="AO115" i="48"/>
  <c r="AQ115" i="48"/>
  <c r="AR115" i="48"/>
  <c r="AU115" i="48"/>
  <c r="AV115" i="48"/>
  <c r="AX115" i="48"/>
  <c r="S116" i="48"/>
  <c r="Y116" i="48"/>
  <c r="AA116" i="48"/>
  <c r="AB116" i="48"/>
  <c r="AD116" i="48"/>
  <c r="AE116" i="48"/>
  <c r="AG116" i="48"/>
  <c r="AH116" i="48"/>
  <c r="AJ116" i="48"/>
  <c r="AK116" i="48"/>
  <c r="AL116" i="48"/>
  <c r="AN116" i="48"/>
  <c r="AO116" i="48"/>
  <c r="AQ116" i="48"/>
  <c r="AR116" i="48"/>
  <c r="AU116" i="48"/>
  <c r="AV116" i="48"/>
  <c r="AX116" i="48"/>
  <c r="S117" i="48"/>
  <c r="Y117" i="48"/>
  <c r="AA117" i="48"/>
  <c r="AB117" i="48"/>
  <c r="AD117" i="48"/>
  <c r="AE117" i="48"/>
  <c r="AG117" i="48"/>
  <c r="AH117" i="48"/>
  <c r="AJ117" i="48"/>
  <c r="AK117" i="48"/>
  <c r="AL117" i="48"/>
  <c r="AN117" i="48"/>
  <c r="AO117" i="48"/>
  <c r="AQ117" i="48"/>
  <c r="AR117" i="48"/>
  <c r="AU117" i="48"/>
  <c r="AV117" i="48"/>
  <c r="AX117" i="48"/>
  <c r="S118" i="48"/>
  <c r="Y118" i="48"/>
  <c r="AA118" i="48"/>
  <c r="AB118" i="48"/>
  <c r="AD118" i="48"/>
  <c r="AE118" i="48"/>
  <c r="AG118" i="48"/>
  <c r="AH118" i="48"/>
  <c r="AJ118" i="48"/>
  <c r="AK118" i="48"/>
  <c r="AL118" i="48"/>
  <c r="AN118" i="48"/>
  <c r="AO118" i="48"/>
  <c r="AQ118" i="48"/>
  <c r="AR118" i="48"/>
  <c r="AU118" i="48"/>
  <c r="AV118" i="48"/>
  <c r="AX118" i="48"/>
  <c r="S119" i="48"/>
  <c r="Y119" i="48"/>
  <c r="AA119" i="48"/>
  <c r="AB119" i="48"/>
  <c r="AD119" i="48"/>
  <c r="AE119" i="48"/>
  <c r="AG119" i="48"/>
  <c r="AH119" i="48"/>
  <c r="AJ119" i="48"/>
  <c r="AK119" i="48"/>
  <c r="AL119" i="48"/>
  <c r="AN119" i="48"/>
  <c r="AO119" i="48"/>
  <c r="AQ119" i="48"/>
  <c r="AR119" i="48"/>
  <c r="AU119" i="48"/>
  <c r="AV119" i="48"/>
  <c r="AX119" i="48"/>
  <c r="S120" i="48"/>
  <c r="Y120" i="48"/>
  <c r="AA120" i="48"/>
  <c r="AB120" i="48"/>
  <c r="AD120" i="48"/>
  <c r="AE120" i="48"/>
  <c r="AG120" i="48"/>
  <c r="AH120" i="48"/>
  <c r="AJ120" i="48"/>
  <c r="AK120" i="48"/>
  <c r="AL120" i="48"/>
  <c r="AN120" i="48"/>
  <c r="AO120" i="48"/>
  <c r="AQ120" i="48"/>
  <c r="AR120" i="48"/>
  <c r="AU120" i="48"/>
  <c r="AV120" i="48"/>
  <c r="AX120" i="48"/>
  <c r="S121" i="48"/>
  <c r="Y121" i="48"/>
  <c r="AA121" i="48"/>
  <c r="AB121" i="48"/>
  <c r="AD121" i="48"/>
  <c r="AE121" i="48"/>
  <c r="AG121" i="48"/>
  <c r="AH121" i="48"/>
  <c r="AJ121" i="48"/>
  <c r="AK121" i="48"/>
  <c r="AL121" i="48"/>
  <c r="AN121" i="48"/>
  <c r="AO121" i="48"/>
  <c r="AQ121" i="48"/>
  <c r="AR121" i="48"/>
  <c r="AU121" i="48"/>
  <c r="AV121" i="48"/>
  <c r="AX121" i="48"/>
  <c r="S122" i="48"/>
  <c r="Y122" i="48"/>
  <c r="AA122" i="48"/>
  <c r="AB122" i="48"/>
  <c r="AD122" i="48"/>
  <c r="AE122" i="48"/>
  <c r="AG122" i="48"/>
  <c r="AH122" i="48"/>
  <c r="AJ122" i="48"/>
  <c r="AK122" i="48"/>
  <c r="AL122" i="48"/>
  <c r="AN122" i="48"/>
  <c r="AO122" i="48"/>
  <c r="AQ122" i="48"/>
  <c r="AR122" i="48"/>
  <c r="AU122" i="48"/>
  <c r="AV122" i="48"/>
  <c r="AX122" i="48"/>
  <c r="S123" i="48"/>
  <c r="Y123" i="48"/>
  <c r="AA123" i="48"/>
  <c r="AB123" i="48"/>
  <c r="AD123" i="48"/>
  <c r="AE123" i="48"/>
  <c r="AG123" i="48"/>
  <c r="AH123" i="48"/>
  <c r="AJ123" i="48"/>
  <c r="AK123" i="48"/>
  <c r="AL123" i="48"/>
  <c r="AN123" i="48"/>
  <c r="AO123" i="48"/>
  <c r="AQ123" i="48"/>
  <c r="AR123" i="48"/>
  <c r="AU123" i="48"/>
  <c r="AV123" i="48"/>
  <c r="AX123" i="48"/>
  <c r="S124" i="48"/>
  <c r="Y124" i="48"/>
  <c r="AA124" i="48"/>
  <c r="AB124" i="48"/>
  <c r="AD124" i="48"/>
  <c r="AE124" i="48"/>
  <c r="AG124" i="48"/>
  <c r="AH124" i="48"/>
  <c r="AJ124" i="48"/>
  <c r="AK124" i="48"/>
  <c r="AL124" i="48"/>
  <c r="AN124" i="48"/>
  <c r="AO124" i="48"/>
  <c r="AQ124" i="48"/>
  <c r="AR124" i="48"/>
  <c r="AU124" i="48"/>
  <c r="AV124" i="48"/>
  <c r="AX124" i="48"/>
  <c r="S125" i="48"/>
  <c r="Y125" i="48"/>
  <c r="AA125" i="48"/>
  <c r="AB125" i="48"/>
  <c r="AD125" i="48"/>
  <c r="AE125" i="48"/>
  <c r="AG125" i="48"/>
  <c r="AH125" i="48"/>
  <c r="AJ125" i="48"/>
  <c r="AK125" i="48"/>
  <c r="AL125" i="48"/>
  <c r="AN125" i="48"/>
  <c r="AO125" i="48"/>
  <c r="AQ125" i="48"/>
  <c r="AR125" i="48"/>
  <c r="AU125" i="48"/>
  <c r="AV125" i="48"/>
  <c r="AX125" i="48"/>
  <c r="S126" i="48"/>
  <c r="Y126" i="48"/>
  <c r="AA126" i="48"/>
  <c r="AB126" i="48"/>
  <c r="AD126" i="48"/>
  <c r="AE126" i="48"/>
  <c r="AG126" i="48"/>
  <c r="AH126" i="48"/>
  <c r="AJ126" i="48"/>
  <c r="AK126" i="48"/>
  <c r="AL126" i="48"/>
  <c r="AN126" i="48"/>
  <c r="AO126" i="48"/>
  <c r="AQ126" i="48"/>
  <c r="AR126" i="48"/>
  <c r="AU126" i="48"/>
  <c r="AV126" i="48"/>
  <c r="AX126" i="48"/>
  <c r="S127" i="48"/>
  <c r="Y127" i="48"/>
  <c r="AA127" i="48"/>
  <c r="AB127" i="48"/>
  <c r="AD127" i="48"/>
  <c r="AE127" i="48"/>
  <c r="AG127" i="48"/>
  <c r="AH127" i="48"/>
  <c r="AJ127" i="48"/>
  <c r="AK127" i="48"/>
  <c r="AL127" i="48"/>
  <c r="AN127" i="48"/>
  <c r="AO127" i="48"/>
  <c r="AQ127" i="48"/>
  <c r="AR127" i="48"/>
  <c r="AU127" i="48"/>
  <c r="AV127" i="48"/>
  <c r="AX127" i="48"/>
  <c r="S128" i="48"/>
  <c r="Y128" i="48"/>
  <c r="AA128" i="48"/>
  <c r="AB128" i="48"/>
  <c r="AD128" i="48"/>
  <c r="AE128" i="48"/>
  <c r="AG128" i="48"/>
  <c r="AH128" i="48"/>
  <c r="AJ128" i="48"/>
  <c r="AK128" i="48"/>
  <c r="AL128" i="48"/>
  <c r="AN128" i="48"/>
  <c r="AO128" i="48"/>
  <c r="AQ128" i="48"/>
  <c r="AR128" i="48"/>
  <c r="AU128" i="48"/>
  <c r="AV128" i="48"/>
  <c r="AX128" i="48"/>
  <c r="S129" i="48"/>
  <c r="Y129" i="48"/>
  <c r="AA129" i="48"/>
  <c r="AB129" i="48"/>
  <c r="AD129" i="48"/>
  <c r="AE129" i="48"/>
  <c r="AG129" i="48"/>
  <c r="AH129" i="48"/>
  <c r="AJ129" i="48"/>
  <c r="AK129" i="48"/>
  <c r="AL129" i="48"/>
  <c r="AN129" i="48"/>
  <c r="AO129" i="48"/>
  <c r="AQ129" i="48"/>
  <c r="AR129" i="48"/>
  <c r="AU129" i="48"/>
  <c r="AV129" i="48"/>
  <c r="AX129" i="48"/>
  <c r="S130" i="48"/>
  <c r="Y130" i="48"/>
  <c r="AA130" i="48"/>
  <c r="AB130" i="48"/>
  <c r="AD130" i="48"/>
  <c r="AE130" i="48"/>
  <c r="AG130" i="48"/>
  <c r="AH130" i="48"/>
  <c r="AJ130" i="48"/>
  <c r="AK130" i="48"/>
  <c r="AL130" i="48"/>
  <c r="AN130" i="48"/>
  <c r="AO130" i="48"/>
  <c r="AQ130" i="48"/>
  <c r="AR130" i="48"/>
  <c r="AU130" i="48"/>
  <c r="AV130" i="48"/>
  <c r="AX130" i="48"/>
  <c r="S131" i="48"/>
  <c r="Y131" i="48"/>
  <c r="AA131" i="48"/>
  <c r="AB131" i="48"/>
  <c r="AD131" i="48"/>
  <c r="AE131" i="48"/>
  <c r="AG131" i="48"/>
  <c r="AH131" i="48"/>
  <c r="AJ131" i="48"/>
  <c r="AK131" i="48"/>
  <c r="AL131" i="48"/>
  <c r="AN131" i="48"/>
  <c r="AO131" i="48"/>
  <c r="AQ131" i="48"/>
  <c r="AR131" i="48"/>
  <c r="AU131" i="48"/>
  <c r="AV131" i="48"/>
  <c r="AX131" i="48"/>
  <c r="S132" i="48"/>
  <c r="Y132" i="48"/>
  <c r="AA132" i="48"/>
  <c r="AB132" i="48"/>
  <c r="AD132" i="48"/>
  <c r="AE132" i="48"/>
  <c r="AG132" i="48"/>
  <c r="AH132" i="48"/>
  <c r="AJ132" i="48"/>
  <c r="AK132" i="48"/>
  <c r="AL132" i="48"/>
  <c r="AN132" i="48"/>
  <c r="AO132" i="48"/>
  <c r="AQ132" i="48"/>
  <c r="AR132" i="48"/>
  <c r="AU132" i="48"/>
  <c r="AV132" i="48"/>
  <c r="AX132" i="48"/>
  <c r="S133" i="48"/>
  <c r="Y133" i="48"/>
  <c r="AA133" i="48"/>
  <c r="AB133" i="48"/>
  <c r="AD133" i="48"/>
  <c r="AE133" i="48"/>
  <c r="AG133" i="48"/>
  <c r="AH133" i="48"/>
  <c r="AJ133" i="48"/>
  <c r="AK133" i="48"/>
  <c r="AL133" i="48"/>
  <c r="AN133" i="48"/>
  <c r="AO133" i="48"/>
  <c r="AQ133" i="48"/>
  <c r="AR133" i="48"/>
  <c r="AU133" i="48"/>
  <c r="AV133" i="48"/>
  <c r="AX133" i="48"/>
  <c r="S134" i="48"/>
  <c r="Y134" i="48"/>
  <c r="AA134" i="48"/>
  <c r="AB134" i="48"/>
  <c r="AD134" i="48"/>
  <c r="AE134" i="48"/>
  <c r="AG134" i="48"/>
  <c r="AH134" i="48"/>
  <c r="AJ134" i="48"/>
  <c r="AK134" i="48"/>
  <c r="AL134" i="48"/>
  <c r="AN134" i="48"/>
  <c r="AO134" i="48"/>
  <c r="AQ134" i="48"/>
  <c r="AR134" i="48"/>
  <c r="AU134" i="48"/>
  <c r="AV134" i="48"/>
  <c r="AX134" i="48"/>
  <c r="S135" i="48"/>
  <c r="Y135" i="48"/>
  <c r="AA135" i="48"/>
  <c r="AB135" i="48"/>
  <c r="AD135" i="48"/>
  <c r="AE135" i="48"/>
  <c r="AG135" i="48"/>
  <c r="AH135" i="48"/>
  <c r="AJ135" i="48"/>
  <c r="AK135" i="48"/>
  <c r="AL135" i="48"/>
  <c r="AN135" i="48"/>
  <c r="AO135" i="48"/>
  <c r="AQ135" i="48"/>
  <c r="AR135" i="48"/>
  <c r="AU135" i="48"/>
  <c r="AV135" i="48"/>
  <c r="AX135" i="48"/>
  <c r="S136" i="48"/>
  <c r="Y136" i="48"/>
  <c r="AA136" i="48"/>
  <c r="AB136" i="48"/>
  <c r="AD136" i="48"/>
  <c r="AE136" i="48"/>
  <c r="AG136" i="48"/>
  <c r="AH136" i="48"/>
  <c r="AJ136" i="48"/>
  <c r="AK136" i="48"/>
  <c r="AL136" i="48"/>
  <c r="AN136" i="48"/>
  <c r="AO136" i="48"/>
  <c r="AQ136" i="48"/>
  <c r="AR136" i="48"/>
  <c r="AU136" i="48"/>
  <c r="AV136" i="48"/>
  <c r="AX136" i="48"/>
  <c r="S137" i="48"/>
  <c r="Y137" i="48"/>
  <c r="AA137" i="48"/>
  <c r="AB137" i="48"/>
  <c r="AD137" i="48"/>
  <c r="AE137" i="48"/>
  <c r="AG137" i="48"/>
  <c r="AH137" i="48"/>
  <c r="AJ137" i="48"/>
  <c r="AK137" i="48"/>
  <c r="AL137" i="48"/>
  <c r="AN137" i="48"/>
  <c r="AO137" i="48"/>
  <c r="AQ137" i="48"/>
  <c r="AR137" i="48"/>
  <c r="AU137" i="48"/>
  <c r="AV137" i="48"/>
  <c r="AX137" i="48"/>
  <c r="S138" i="48"/>
  <c r="Y138" i="48"/>
  <c r="AA138" i="48"/>
  <c r="AB138" i="48"/>
  <c r="AD138" i="48"/>
  <c r="AE138" i="48"/>
  <c r="AG138" i="48"/>
  <c r="AH138" i="48"/>
  <c r="AJ138" i="48"/>
  <c r="AK138" i="48"/>
  <c r="AL138" i="48"/>
  <c r="AN138" i="48"/>
  <c r="AO138" i="48"/>
  <c r="AQ138" i="48"/>
  <c r="AR138" i="48"/>
  <c r="AU138" i="48"/>
  <c r="AV138" i="48"/>
  <c r="AX138" i="48"/>
  <c r="S139" i="48"/>
  <c r="Y139" i="48"/>
  <c r="AA139" i="48"/>
  <c r="AB139" i="48"/>
  <c r="AD139" i="48"/>
  <c r="AE139" i="48"/>
  <c r="AG139" i="48"/>
  <c r="AH139" i="48"/>
  <c r="AJ139" i="48"/>
  <c r="AK139" i="48"/>
  <c r="AL139" i="48"/>
  <c r="AN139" i="48"/>
  <c r="AO139" i="48"/>
  <c r="AQ139" i="48"/>
  <c r="AR139" i="48"/>
  <c r="AU139" i="48"/>
  <c r="AV139" i="48"/>
  <c r="AX139" i="48"/>
  <c r="S140" i="48"/>
  <c r="Y140" i="48"/>
  <c r="AA140" i="48"/>
  <c r="AB140" i="48"/>
  <c r="AD140" i="48"/>
  <c r="AE140" i="48"/>
  <c r="AG140" i="48"/>
  <c r="AH140" i="48"/>
  <c r="AJ140" i="48"/>
  <c r="AK140" i="48"/>
  <c r="AL140" i="48"/>
  <c r="AN140" i="48"/>
  <c r="AO140" i="48"/>
  <c r="AQ140" i="48"/>
  <c r="AR140" i="48"/>
  <c r="AU140" i="48"/>
  <c r="AV140" i="48"/>
  <c r="AX140" i="48"/>
  <c r="S141" i="48"/>
  <c r="Y141" i="48"/>
  <c r="AA141" i="48"/>
  <c r="AB141" i="48"/>
  <c r="AD141" i="48"/>
  <c r="AE141" i="48"/>
  <c r="AG141" i="48"/>
  <c r="AH141" i="48"/>
  <c r="AJ141" i="48"/>
  <c r="AK141" i="48"/>
  <c r="AL141" i="48"/>
  <c r="AN141" i="48"/>
  <c r="AO141" i="48"/>
  <c r="AQ141" i="48"/>
  <c r="AR141" i="48"/>
  <c r="AU141" i="48"/>
  <c r="AV141" i="48"/>
  <c r="AX141" i="48"/>
  <c r="S142" i="48"/>
  <c r="Y142" i="48"/>
  <c r="AA142" i="48"/>
  <c r="AB142" i="48"/>
  <c r="AD142" i="48"/>
  <c r="AE142" i="48"/>
  <c r="AG142" i="48"/>
  <c r="AH142" i="48"/>
  <c r="AJ142" i="48"/>
  <c r="AK142" i="48"/>
  <c r="AL142" i="48"/>
  <c r="AN142" i="48"/>
  <c r="AO142" i="48"/>
  <c r="AQ142" i="48"/>
  <c r="AR142" i="48"/>
  <c r="AU142" i="48"/>
  <c r="AV142" i="48"/>
  <c r="AX142" i="48"/>
  <c r="S143" i="48"/>
  <c r="Y143" i="48"/>
  <c r="AA143" i="48"/>
  <c r="AB143" i="48"/>
  <c r="AD143" i="48"/>
  <c r="AE143" i="48"/>
  <c r="AG143" i="48"/>
  <c r="AH143" i="48"/>
  <c r="AJ143" i="48"/>
  <c r="AK143" i="48"/>
  <c r="AL143" i="48"/>
  <c r="AN143" i="48"/>
  <c r="AO143" i="48"/>
  <c r="AQ143" i="48"/>
  <c r="AR143" i="48"/>
  <c r="AU143" i="48"/>
  <c r="AV143" i="48"/>
  <c r="AX143" i="48"/>
  <c r="S144" i="48"/>
  <c r="Y144" i="48"/>
  <c r="AA144" i="48"/>
  <c r="AB144" i="48"/>
  <c r="AD144" i="48"/>
  <c r="AE144" i="48"/>
  <c r="AG144" i="48"/>
  <c r="AH144" i="48"/>
  <c r="AJ144" i="48"/>
  <c r="AK144" i="48"/>
  <c r="AL144" i="48"/>
  <c r="AN144" i="48"/>
  <c r="AO144" i="48"/>
  <c r="AQ144" i="48"/>
  <c r="AR144" i="48"/>
  <c r="AU144" i="48"/>
  <c r="AV144" i="48"/>
  <c r="AX144" i="48"/>
  <c r="S145" i="48"/>
  <c r="Y145" i="48"/>
  <c r="AA145" i="48"/>
  <c r="AB145" i="48"/>
  <c r="AD145" i="48"/>
  <c r="AE145" i="48"/>
  <c r="AG145" i="48"/>
  <c r="AH145" i="48"/>
  <c r="AJ145" i="48"/>
  <c r="AK145" i="48"/>
  <c r="AL145" i="48"/>
  <c r="AN145" i="48"/>
  <c r="AO145" i="48"/>
  <c r="AQ145" i="48"/>
  <c r="AR145" i="48"/>
  <c r="AU145" i="48"/>
  <c r="AV145" i="48"/>
  <c r="AX145" i="48"/>
  <c r="S146" i="48"/>
  <c r="Y146" i="48"/>
  <c r="AA146" i="48"/>
  <c r="AB146" i="48"/>
  <c r="AD146" i="48"/>
  <c r="AE146" i="48"/>
  <c r="AG146" i="48"/>
  <c r="AH146" i="48"/>
  <c r="AJ146" i="48"/>
  <c r="AK146" i="48"/>
  <c r="AL146" i="48"/>
  <c r="AN146" i="48"/>
  <c r="AO146" i="48"/>
  <c r="AQ146" i="48"/>
  <c r="AR146" i="48"/>
  <c r="AU146" i="48"/>
  <c r="AV146" i="48"/>
  <c r="AX146" i="48"/>
  <c r="S147" i="48"/>
  <c r="Y147" i="48"/>
  <c r="AA147" i="48"/>
  <c r="AB147" i="48"/>
  <c r="AD147" i="48"/>
  <c r="AE147" i="48"/>
  <c r="AG147" i="48"/>
  <c r="AH147" i="48"/>
  <c r="AJ147" i="48"/>
  <c r="AK147" i="48"/>
  <c r="AL147" i="48"/>
  <c r="AN147" i="48"/>
  <c r="AO147" i="48"/>
  <c r="AQ147" i="48"/>
  <c r="AR147" i="48"/>
  <c r="AU147" i="48"/>
  <c r="AV147" i="48"/>
  <c r="AX147" i="48"/>
  <c r="S148" i="48"/>
  <c r="Y148" i="48"/>
  <c r="AA148" i="48"/>
  <c r="AB148" i="48"/>
  <c r="AD148" i="48"/>
  <c r="AE148" i="48"/>
  <c r="AG148" i="48"/>
  <c r="AH148" i="48"/>
  <c r="AJ148" i="48"/>
  <c r="AK148" i="48"/>
  <c r="AL148" i="48"/>
  <c r="AN148" i="48"/>
  <c r="AO148" i="48"/>
  <c r="AQ148" i="48"/>
  <c r="AR148" i="48"/>
  <c r="AU148" i="48"/>
  <c r="AV148" i="48"/>
  <c r="AX148" i="48"/>
  <c r="S149" i="48"/>
  <c r="Y149" i="48"/>
  <c r="AA149" i="48"/>
  <c r="AB149" i="48"/>
  <c r="AD149" i="48"/>
  <c r="AE149" i="48"/>
  <c r="AG149" i="48"/>
  <c r="AH149" i="48"/>
  <c r="AJ149" i="48"/>
  <c r="AK149" i="48"/>
  <c r="AL149" i="48"/>
  <c r="AN149" i="48"/>
  <c r="AO149" i="48"/>
  <c r="AQ149" i="48"/>
  <c r="AR149" i="48"/>
  <c r="AU149" i="48"/>
  <c r="AV149" i="48"/>
  <c r="AX149" i="48"/>
  <c r="S150" i="48"/>
  <c r="Y150" i="48"/>
  <c r="AA150" i="48"/>
  <c r="AB150" i="48"/>
  <c r="AD150" i="48"/>
  <c r="AE150" i="48"/>
  <c r="AG150" i="48"/>
  <c r="AH150" i="48"/>
  <c r="AJ150" i="48"/>
  <c r="AK150" i="48"/>
  <c r="AL150" i="48"/>
  <c r="AN150" i="48"/>
  <c r="AO150" i="48"/>
  <c r="AQ150" i="48"/>
  <c r="AR150" i="48"/>
  <c r="AU150" i="48"/>
  <c r="AV150" i="48"/>
  <c r="AX150" i="48"/>
  <c r="S151" i="48"/>
  <c r="Y151" i="48"/>
  <c r="AA151" i="48"/>
  <c r="AB151" i="48"/>
  <c r="AD151" i="48"/>
  <c r="AE151" i="48"/>
  <c r="AG151" i="48"/>
  <c r="AH151" i="48"/>
  <c r="AJ151" i="48"/>
  <c r="AK151" i="48"/>
  <c r="AL151" i="48"/>
  <c r="AN151" i="48"/>
  <c r="AO151" i="48"/>
  <c r="AQ151" i="48"/>
  <c r="AR151" i="48"/>
  <c r="AU151" i="48"/>
  <c r="AV151" i="48"/>
  <c r="AX151" i="48"/>
  <c r="S152" i="48"/>
  <c r="Y152" i="48"/>
  <c r="AA152" i="48"/>
  <c r="AB152" i="48"/>
  <c r="AD152" i="48"/>
  <c r="AE152" i="48"/>
  <c r="AG152" i="48"/>
  <c r="AH152" i="48"/>
  <c r="AJ152" i="48"/>
  <c r="AK152" i="48"/>
  <c r="AL152" i="48"/>
  <c r="AN152" i="48"/>
  <c r="AO152" i="48"/>
  <c r="AQ152" i="48"/>
  <c r="AR152" i="48"/>
  <c r="AU152" i="48"/>
  <c r="AV152" i="48"/>
  <c r="AX152" i="48"/>
  <c r="S153" i="48"/>
  <c r="Y153" i="48"/>
  <c r="AA153" i="48"/>
  <c r="AB153" i="48"/>
  <c r="AD153" i="48"/>
  <c r="AE153" i="48"/>
  <c r="AG153" i="48"/>
  <c r="AH153" i="48"/>
  <c r="AJ153" i="48"/>
  <c r="AK153" i="48"/>
  <c r="AL153" i="48"/>
  <c r="AN153" i="48"/>
  <c r="AO153" i="48"/>
  <c r="AQ153" i="48"/>
  <c r="AR153" i="48"/>
  <c r="AU153" i="48"/>
  <c r="AV153" i="48"/>
  <c r="AX153" i="48"/>
  <c r="S154" i="48"/>
  <c r="Y154" i="48"/>
  <c r="AA154" i="48"/>
  <c r="AB154" i="48"/>
  <c r="AD154" i="48"/>
  <c r="AE154" i="48"/>
  <c r="AG154" i="48"/>
  <c r="AH154" i="48"/>
  <c r="AJ154" i="48"/>
  <c r="AK154" i="48"/>
  <c r="AL154" i="48"/>
  <c r="AN154" i="48"/>
  <c r="AO154" i="48"/>
  <c r="AQ154" i="48"/>
  <c r="AR154" i="48"/>
  <c r="AU154" i="48"/>
  <c r="AV154" i="48"/>
  <c r="AX154" i="48"/>
  <c r="S155" i="48"/>
  <c r="Y155" i="48"/>
  <c r="AA155" i="48"/>
  <c r="AB155" i="48"/>
  <c r="AD155" i="48"/>
  <c r="AE155" i="48"/>
  <c r="AG155" i="48"/>
  <c r="AH155" i="48"/>
  <c r="AJ155" i="48"/>
  <c r="AK155" i="48"/>
  <c r="AL155" i="48"/>
  <c r="AN155" i="48"/>
  <c r="AO155" i="48"/>
  <c r="AQ155" i="48"/>
  <c r="AR155" i="48"/>
  <c r="AU155" i="48"/>
  <c r="AV155" i="48"/>
  <c r="AX155" i="48"/>
  <c r="S156" i="48"/>
  <c r="Y156" i="48"/>
  <c r="AA156" i="48"/>
  <c r="AB156" i="48"/>
  <c r="AD156" i="48"/>
  <c r="AE156" i="48"/>
  <c r="AG156" i="48"/>
  <c r="AH156" i="48"/>
  <c r="AJ156" i="48"/>
  <c r="AK156" i="48"/>
  <c r="AL156" i="48"/>
  <c r="AN156" i="48"/>
  <c r="AO156" i="48"/>
  <c r="AQ156" i="48"/>
  <c r="AR156" i="48"/>
  <c r="AU156" i="48"/>
  <c r="AV156" i="48"/>
  <c r="AX156" i="48"/>
  <c r="S157" i="48"/>
  <c r="Y157" i="48"/>
  <c r="AA157" i="48"/>
  <c r="AB157" i="48"/>
  <c r="AD157" i="48"/>
  <c r="AE157" i="48"/>
  <c r="AG157" i="48"/>
  <c r="AH157" i="48"/>
  <c r="AJ157" i="48"/>
  <c r="AK157" i="48"/>
  <c r="AL157" i="48"/>
  <c r="AN157" i="48"/>
  <c r="AO157" i="48"/>
  <c r="AQ157" i="48"/>
  <c r="AR157" i="48"/>
  <c r="AU157" i="48"/>
  <c r="AV157" i="48"/>
  <c r="AX157" i="48"/>
  <c r="S158" i="48"/>
  <c r="Y158" i="48"/>
  <c r="AA158" i="48"/>
  <c r="AB158" i="48"/>
  <c r="AD158" i="48"/>
  <c r="AE158" i="48"/>
  <c r="AG158" i="48"/>
  <c r="AH158" i="48"/>
  <c r="AJ158" i="48"/>
  <c r="AK158" i="48"/>
  <c r="AL158" i="48"/>
  <c r="AN158" i="48"/>
  <c r="AO158" i="48"/>
  <c r="AQ158" i="48"/>
  <c r="AR158" i="48"/>
  <c r="AU158" i="48"/>
  <c r="AV158" i="48"/>
  <c r="AX158" i="48"/>
  <c r="S159" i="48"/>
  <c r="Y159" i="48"/>
  <c r="AA159" i="48"/>
  <c r="AB159" i="48"/>
  <c r="AD159" i="48"/>
  <c r="AE159" i="48"/>
  <c r="AG159" i="48"/>
  <c r="AH159" i="48"/>
  <c r="AJ159" i="48"/>
  <c r="AK159" i="48"/>
  <c r="AL159" i="48"/>
  <c r="AN159" i="48"/>
  <c r="AO159" i="48"/>
  <c r="AQ159" i="48"/>
  <c r="AR159" i="48"/>
  <c r="AU159" i="48"/>
  <c r="AV159" i="48"/>
  <c r="AX159" i="48"/>
  <c r="S160" i="48"/>
  <c r="Y160" i="48"/>
  <c r="AA160" i="48"/>
  <c r="AB160" i="48"/>
  <c r="AD160" i="48"/>
  <c r="AE160" i="48"/>
  <c r="AG160" i="48"/>
  <c r="AH160" i="48"/>
  <c r="AJ160" i="48"/>
  <c r="AK160" i="48"/>
  <c r="AL160" i="48"/>
  <c r="AN160" i="48"/>
  <c r="AO160" i="48"/>
  <c r="AQ160" i="48"/>
  <c r="AR160" i="48"/>
  <c r="AU160" i="48"/>
  <c r="AV160" i="48"/>
  <c r="AX160" i="48"/>
  <c r="S161" i="48"/>
  <c r="Y161" i="48"/>
  <c r="AA161" i="48"/>
  <c r="AB161" i="48"/>
  <c r="AD161" i="48"/>
  <c r="AE161" i="48"/>
  <c r="AG161" i="48"/>
  <c r="AH161" i="48"/>
  <c r="AJ161" i="48"/>
  <c r="AK161" i="48"/>
  <c r="AL161" i="48"/>
  <c r="AN161" i="48"/>
  <c r="AO161" i="48"/>
  <c r="AQ161" i="48"/>
  <c r="AR161" i="48"/>
  <c r="AU161" i="48"/>
  <c r="AV161" i="48"/>
  <c r="AX161" i="48"/>
  <c r="S162" i="48"/>
  <c r="Y162" i="48"/>
  <c r="AA162" i="48"/>
  <c r="AB162" i="48"/>
  <c r="AD162" i="48"/>
  <c r="AE162" i="48"/>
  <c r="AG162" i="48"/>
  <c r="AH162" i="48"/>
  <c r="AJ162" i="48"/>
  <c r="AK162" i="48"/>
  <c r="AL162" i="48"/>
  <c r="AN162" i="48"/>
  <c r="AO162" i="48"/>
  <c r="AQ162" i="48"/>
  <c r="AR162" i="48"/>
  <c r="AU162" i="48"/>
  <c r="AV162" i="48"/>
  <c r="AX162" i="48"/>
  <c r="S163" i="48"/>
  <c r="Y163" i="48"/>
  <c r="AA163" i="48"/>
  <c r="AB163" i="48"/>
  <c r="AD163" i="48"/>
  <c r="AE163" i="48"/>
  <c r="AG163" i="48"/>
  <c r="AH163" i="48"/>
  <c r="AJ163" i="48"/>
  <c r="AK163" i="48"/>
  <c r="AL163" i="48"/>
  <c r="AN163" i="48"/>
  <c r="AO163" i="48"/>
  <c r="AQ163" i="48"/>
  <c r="AR163" i="48"/>
  <c r="AU163" i="48"/>
  <c r="AV163" i="48"/>
  <c r="AX163" i="48"/>
  <c r="S164" i="48"/>
  <c r="Y164" i="48"/>
  <c r="AA164" i="48"/>
  <c r="AB164" i="48"/>
  <c r="AD164" i="48"/>
  <c r="AE164" i="48"/>
  <c r="AG164" i="48"/>
  <c r="AH164" i="48"/>
  <c r="AJ164" i="48"/>
  <c r="AK164" i="48"/>
  <c r="AL164" i="48"/>
  <c r="AN164" i="48"/>
  <c r="AO164" i="48"/>
  <c r="AQ164" i="48"/>
  <c r="AR164" i="48"/>
  <c r="AU164" i="48"/>
  <c r="AV164" i="48"/>
  <c r="AX164" i="48"/>
  <c r="S165" i="48"/>
  <c r="Y165" i="48"/>
  <c r="AA165" i="48"/>
  <c r="AB165" i="48"/>
  <c r="AD165" i="48"/>
  <c r="AE165" i="48"/>
  <c r="AG165" i="48"/>
  <c r="AH165" i="48"/>
  <c r="AJ165" i="48"/>
  <c r="AK165" i="48"/>
  <c r="AL165" i="48"/>
  <c r="AN165" i="48"/>
  <c r="AO165" i="48"/>
  <c r="AQ165" i="48"/>
  <c r="AR165" i="48"/>
  <c r="AU165" i="48"/>
  <c r="AV165" i="48"/>
  <c r="AX165" i="48"/>
  <c r="S166" i="48"/>
  <c r="Y166" i="48"/>
  <c r="AA166" i="48"/>
  <c r="AB166" i="48"/>
  <c r="AD166" i="48"/>
  <c r="AE166" i="48"/>
  <c r="AG166" i="48"/>
  <c r="AH166" i="48"/>
  <c r="AJ166" i="48"/>
  <c r="AK166" i="48"/>
  <c r="AL166" i="48"/>
  <c r="AN166" i="48"/>
  <c r="AO166" i="48"/>
  <c r="AQ166" i="48"/>
  <c r="AR166" i="48"/>
  <c r="AU166" i="48"/>
  <c r="AV166" i="48"/>
  <c r="AX166" i="48"/>
  <c r="S167" i="48"/>
  <c r="Y167" i="48"/>
  <c r="AA167" i="48"/>
  <c r="AB167" i="48"/>
  <c r="AD167" i="48"/>
  <c r="AE167" i="48"/>
  <c r="AG167" i="48"/>
  <c r="AH167" i="48"/>
  <c r="AJ167" i="48"/>
  <c r="AK167" i="48"/>
  <c r="AL167" i="48"/>
  <c r="AN167" i="48"/>
  <c r="AO167" i="48"/>
  <c r="AQ167" i="48"/>
  <c r="AR167" i="48"/>
  <c r="AU167" i="48"/>
  <c r="AV167" i="48"/>
  <c r="AX167" i="48"/>
  <c r="S168" i="48"/>
  <c r="Y168" i="48"/>
  <c r="AA168" i="48"/>
  <c r="AB168" i="48"/>
  <c r="AD168" i="48"/>
  <c r="AE168" i="48"/>
  <c r="AG168" i="48"/>
  <c r="AH168" i="48"/>
  <c r="AJ168" i="48"/>
  <c r="AK168" i="48"/>
  <c r="AL168" i="48"/>
  <c r="AN168" i="48"/>
  <c r="AO168" i="48"/>
  <c r="AQ168" i="48"/>
  <c r="AR168" i="48"/>
  <c r="AU168" i="48"/>
  <c r="AV168" i="48"/>
  <c r="AX168" i="48"/>
  <c r="S169" i="48"/>
  <c r="Y169" i="48"/>
  <c r="AA169" i="48"/>
  <c r="AB169" i="48"/>
  <c r="AD169" i="48"/>
  <c r="AE169" i="48"/>
  <c r="AG169" i="48"/>
  <c r="AH169" i="48"/>
  <c r="AJ169" i="48"/>
  <c r="AK169" i="48"/>
  <c r="AL169" i="48"/>
  <c r="AN169" i="48"/>
  <c r="AO169" i="48"/>
  <c r="AQ169" i="48"/>
  <c r="AR169" i="48"/>
  <c r="AU169" i="48"/>
  <c r="AV169" i="48"/>
  <c r="AX169" i="48"/>
  <c r="S170" i="48"/>
  <c r="Y170" i="48"/>
  <c r="AA170" i="48"/>
  <c r="AB170" i="48"/>
  <c r="AD170" i="48"/>
  <c r="AE170" i="48"/>
  <c r="AG170" i="48"/>
  <c r="AH170" i="48"/>
  <c r="AJ170" i="48"/>
  <c r="AK170" i="48"/>
  <c r="AL170" i="48"/>
  <c r="AN170" i="48"/>
  <c r="AO170" i="48"/>
  <c r="AQ170" i="48"/>
  <c r="AR170" i="48"/>
  <c r="AU170" i="48"/>
  <c r="AV170" i="48"/>
  <c r="AX170" i="48"/>
  <c r="S171" i="48"/>
  <c r="Y171" i="48"/>
  <c r="AA171" i="48"/>
  <c r="AB171" i="48"/>
  <c r="AD171" i="48"/>
  <c r="AE171" i="48"/>
  <c r="AG171" i="48"/>
  <c r="AH171" i="48"/>
  <c r="AJ171" i="48"/>
  <c r="AK171" i="48"/>
  <c r="AL171" i="48"/>
  <c r="AN171" i="48"/>
  <c r="AO171" i="48"/>
  <c r="AQ171" i="48"/>
  <c r="AR171" i="48"/>
  <c r="AU171" i="48"/>
  <c r="AV171" i="48"/>
  <c r="AX171" i="48"/>
  <c r="S172" i="48"/>
  <c r="Y172" i="48"/>
  <c r="AA172" i="48"/>
  <c r="AB172" i="48"/>
  <c r="AD172" i="48"/>
  <c r="AE172" i="48"/>
  <c r="AG172" i="48"/>
  <c r="AH172" i="48"/>
  <c r="AJ172" i="48"/>
  <c r="AK172" i="48"/>
  <c r="AL172" i="48"/>
  <c r="AN172" i="48"/>
  <c r="AO172" i="48"/>
  <c r="AQ172" i="48"/>
  <c r="AR172" i="48"/>
  <c r="AU172" i="48"/>
  <c r="AV172" i="48"/>
  <c r="AX172" i="48"/>
  <c r="S173" i="48"/>
  <c r="Y173" i="48"/>
  <c r="AA173" i="48"/>
  <c r="AB173" i="48"/>
  <c r="AD173" i="48"/>
  <c r="AE173" i="48"/>
  <c r="AG173" i="48"/>
  <c r="AH173" i="48"/>
  <c r="AJ173" i="48"/>
  <c r="AK173" i="48"/>
  <c r="AL173" i="48"/>
  <c r="AN173" i="48"/>
  <c r="AO173" i="48"/>
  <c r="AQ173" i="48"/>
  <c r="AR173" i="48"/>
  <c r="AU173" i="48"/>
  <c r="AV173" i="48"/>
  <c r="AX173" i="48"/>
  <c r="S174" i="48"/>
  <c r="Y174" i="48"/>
  <c r="AA174" i="48"/>
  <c r="AB174" i="48"/>
  <c r="AD174" i="48"/>
  <c r="AE174" i="48"/>
  <c r="AG174" i="48"/>
  <c r="AH174" i="48"/>
  <c r="AJ174" i="48"/>
  <c r="AK174" i="48"/>
  <c r="AL174" i="48"/>
  <c r="AN174" i="48"/>
  <c r="AO174" i="48"/>
  <c r="AQ174" i="48"/>
  <c r="AR174" i="48"/>
  <c r="AU174" i="48"/>
  <c r="AV174" i="48"/>
  <c r="AX174" i="48"/>
  <c r="S175" i="48"/>
  <c r="Y175" i="48"/>
  <c r="AA175" i="48"/>
  <c r="AB175" i="48"/>
  <c r="AD175" i="48"/>
  <c r="AE175" i="48"/>
  <c r="AG175" i="48"/>
  <c r="AH175" i="48"/>
  <c r="AJ175" i="48"/>
  <c r="AK175" i="48"/>
  <c r="AL175" i="48"/>
  <c r="AN175" i="48"/>
  <c r="AO175" i="48"/>
  <c r="AQ175" i="48"/>
  <c r="AR175" i="48"/>
  <c r="AU175" i="48"/>
  <c r="AV175" i="48"/>
  <c r="AX175" i="48"/>
  <c r="S176" i="48"/>
  <c r="Y176" i="48"/>
  <c r="AA176" i="48"/>
  <c r="AB176" i="48"/>
  <c r="AD176" i="48"/>
  <c r="AE176" i="48"/>
  <c r="AG176" i="48"/>
  <c r="AH176" i="48"/>
  <c r="AJ176" i="48"/>
  <c r="AK176" i="48"/>
  <c r="AL176" i="48"/>
  <c r="AN176" i="48"/>
  <c r="AO176" i="48"/>
  <c r="AQ176" i="48"/>
  <c r="AR176" i="48"/>
  <c r="AU176" i="48"/>
  <c r="AV176" i="48"/>
  <c r="AX176" i="48"/>
  <c r="S177" i="48"/>
  <c r="Y177" i="48"/>
  <c r="AA177" i="48"/>
  <c r="AB177" i="48"/>
  <c r="AD177" i="48"/>
  <c r="AE177" i="48"/>
  <c r="AG177" i="48"/>
  <c r="AH177" i="48"/>
  <c r="AJ177" i="48"/>
  <c r="AK177" i="48"/>
  <c r="AL177" i="48"/>
  <c r="AN177" i="48"/>
  <c r="AO177" i="48"/>
  <c r="AQ177" i="48"/>
  <c r="AR177" i="48"/>
  <c r="AU177" i="48"/>
  <c r="AV177" i="48"/>
  <c r="AX177" i="48"/>
  <c r="S178" i="48"/>
  <c r="Y178" i="48"/>
  <c r="AA178" i="48"/>
  <c r="AB178" i="48"/>
  <c r="AD178" i="48"/>
  <c r="AE178" i="48"/>
  <c r="AG178" i="48"/>
  <c r="AH178" i="48"/>
  <c r="AJ178" i="48"/>
  <c r="AK178" i="48"/>
  <c r="AL178" i="48"/>
  <c r="AN178" i="48"/>
  <c r="AO178" i="48"/>
  <c r="AQ178" i="48"/>
  <c r="AR178" i="48"/>
  <c r="AU178" i="48"/>
  <c r="AV178" i="48"/>
  <c r="AX178" i="48"/>
  <c r="S179" i="48"/>
  <c r="Y179" i="48"/>
  <c r="AA179" i="48"/>
  <c r="AB179" i="48"/>
  <c r="AD179" i="48"/>
  <c r="AE179" i="48"/>
  <c r="AG179" i="48"/>
  <c r="AH179" i="48"/>
  <c r="AJ179" i="48"/>
  <c r="AK179" i="48"/>
  <c r="AL179" i="48"/>
  <c r="AN179" i="48"/>
  <c r="AO179" i="48"/>
  <c r="AQ179" i="48"/>
  <c r="AR179" i="48"/>
  <c r="AU179" i="48"/>
  <c r="AV179" i="48"/>
  <c r="AX179" i="48"/>
  <c r="S180" i="48"/>
  <c r="Y180" i="48"/>
  <c r="AA180" i="48"/>
  <c r="AB180" i="48"/>
  <c r="AD180" i="48"/>
  <c r="AE180" i="48"/>
  <c r="AG180" i="48"/>
  <c r="AH180" i="48"/>
  <c r="AJ180" i="48"/>
  <c r="AK180" i="48"/>
  <c r="AL180" i="48"/>
  <c r="AN180" i="48"/>
  <c r="AO180" i="48"/>
  <c r="AQ180" i="48"/>
  <c r="AR180" i="48"/>
  <c r="AU180" i="48"/>
  <c r="AV180" i="48"/>
  <c r="AX180" i="48"/>
  <c r="S181" i="48"/>
  <c r="Y181" i="48"/>
  <c r="AA181" i="48"/>
  <c r="AB181" i="48"/>
  <c r="AD181" i="48"/>
  <c r="AE181" i="48"/>
  <c r="AG181" i="48"/>
  <c r="AH181" i="48"/>
  <c r="AJ181" i="48"/>
  <c r="AK181" i="48"/>
  <c r="AL181" i="48"/>
  <c r="AN181" i="48"/>
  <c r="AO181" i="48"/>
  <c r="AQ181" i="48"/>
  <c r="AR181" i="48"/>
  <c r="AU181" i="48"/>
  <c r="AV181" i="48"/>
  <c r="AX181" i="48"/>
  <c r="S182" i="48"/>
  <c r="Y182" i="48"/>
  <c r="AA182" i="48"/>
  <c r="AB182" i="48"/>
  <c r="AD182" i="48"/>
  <c r="AE182" i="48"/>
  <c r="AG182" i="48"/>
  <c r="AH182" i="48"/>
  <c r="AJ182" i="48"/>
  <c r="AK182" i="48"/>
  <c r="AL182" i="48"/>
  <c r="AN182" i="48"/>
  <c r="AO182" i="48"/>
  <c r="AQ182" i="48"/>
  <c r="AR182" i="48"/>
  <c r="AU182" i="48"/>
  <c r="AV182" i="48"/>
  <c r="AX182" i="48"/>
  <c r="S183" i="48"/>
  <c r="Y183" i="48"/>
  <c r="AA183" i="48"/>
  <c r="AB183" i="48"/>
  <c r="AD183" i="48"/>
  <c r="AE183" i="48"/>
  <c r="AG183" i="48"/>
  <c r="AH183" i="48"/>
  <c r="AJ183" i="48"/>
  <c r="AK183" i="48"/>
  <c r="AL183" i="48"/>
  <c r="AN183" i="48"/>
  <c r="AO183" i="48"/>
  <c r="AQ183" i="48"/>
  <c r="AR183" i="48"/>
  <c r="AU183" i="48"/>
  <c r="AV183" i="48"/>
  <c r="AX183" i="48"/>
  <c r="S184" i="48"/>
  <c r="Y184" i="48"/>
  <c r="AA184" i="48"/>
  <c r="AB184" i="48"/>
  <c r="AD184" i="48"/>
  <c r="AE184" i="48"/>
  <c r="AG184" i="48"/>
  <c r="AH184" i="48"/>
  <c r="AJ184" i="48"/>
  <c r="AK184" i="48"/>
  <c r="AL184" i="48"/>
  <c r="AN184" i="48"/>
  <c r="AO184" i="48"/>
  <c r="AQ184" i="48"/>
  <c r="AR184" i="48"/>
  <c r="AU184" i="48"/>
  <c r="AV184" i="48"/>
  <c r="AX184" i="48"/>
  <c r="S185" i="48"/>
  <c r="Y185" i="48"/>
  <c r="AA185" i="48"/>
  <c r="AB185" i="48"/>
  <c r="AD185" i="48"/>
  <c r="AE185" i="48"/>
  <c r="AG185" i="48"/>
  <c r="AH185" i="48"/>
  <c r="AJ185" i="48"/>
  <c r="AK185" i="48"/>
  <c r="AL185" i="48"/>
  <c r="AN185" i="48"/>
  <c r="AO185" i="48"/>
  <c r="AQ185" i="48"/>
  <c r="AR185" i="48"/>
  <c r="AU185" i="48"/>
  <c r="AV185" i="48"/>
  <c r="AX185" i="48"/>
  <c r="S186" i="48"/>
  <c r="Y186" i="48"/>
  <c r="AA186" i="48"/>
  <c r="AB186" i="48"/>
  <c r="AD186" i="48"/>
  <c r="AE186" i="48"/>
  <c r="AG186" i="48"/>
  <c r="AH186" i="48"/>
  <c r="AJ186" i="48"/>
  <c r="AK186" i="48"/>
  <c r="AL186" i="48"/>
  <c r="AN186" i="48"/>
  <c r="AO186" i="48"/>
  <c r="AQ186" i="48"/>
  <c r="AR186" i="48"/>
  <c r="AU186" i="48"/>
  <c r="AV186" i="48"/>
  <c r="AX186" i="48"/>
  <c r="S187" i="48"/>
  <c r="Y187" i="48"/>
  <c r="AA187" i="48"/>
  <c r="AB187" i="48"/>
  <c r="AD187" i="48"/>
  <c r="AE187" i="48"/>
  <c r="AG187" i="48"/>
  <c r="AH187" i="48"/>
  <c r="AJ187" i="48"/>
  <c r="AK187" i="48"/>
  <c r="AL187" i="48"/>
  <c r="AN187" i="48"/>
  <c r="AO187" i="48"/>
  <c r="AQ187" i="48"/>
  <c r="AR187" i="48"/>
  <c r="AU187" i="48"/>
  <c r="AV187" i="48"/>
  <c r="AX187" i="48"/>
  <c r="S188" i="48"/>
  <c r="Y188" i="48"/>
  <c r="AA188" i="48"/>
  <c r="AB188" i="48"/>
  <c r="AD188" i="48"/>
  <c r="AE188" i="48"/>
  <c r="AG188" i="48"/>
  <c r="AH188" i="48"/>
  <c r="AJ188" i="48"/>
  <c r="AK188" i="48"/>
  <c r="AL188" i="48"/>
  <c r="AN188" i="48"/>
  <c r="AO188" i="48"/>
  <c r="AQ188" i="48"/>
  <c r="AR188" i="48"/>
  <c r="AU188" i="48"/>
  <c r="AV188" i="48"/>
  <c r="AX188" i="48"/>
  <c r="S189" i="48"/>
  <c r="Y189" i="48"/>
  <c r="AA189" i="48"/>
  <c r="AB189" i="48"/>
  <c r="AD189" i="48"/>
  <c r="AE189" i="48"/>
  <c r="AG189" i="48"/>
  <c r="AH189" i="48"/>
  <c r="AJ189" i="48"/>
  <c r="AK189" i="48"/>
  <c r="AL189" i="48"/>
  <c r="AN189" i="48"/>
  <c r="AO189" i="48"/>
  <c r="AQ189" i="48"/>
  <c r="AR189" i="48"/>
  <c r="AU189" i="48"/>
  <c r="AV189" i="48"/>
  <c r="AX189" i="48"/>
  <c r="S190" i="48"/>
  <c r="Y190" i="48"/>
  <c r="AA190" i="48"/>
  <c r="AB190" i="48"/>
  <c r="AD190" i="48"/>
  <c r="AE190" i="48"/>
  <c r="AG190" i="48"/>
  <c r="AH190" i="48"/>
  <c r="AJ190" i="48"/>
  <c r="AK190" i="48"/>
  <c r="AL190" i="48"/>
  <c r="AN190" i="48"/>
  <c r="AO190" i="48"/>
  <c r="AQ190" i="48"/>
  <c r="AR190" i="48"/>
  <c r="AU190" i="48"/>
  <c r="AV190" i="48"/>
  <c r="AX190" i="48"/>
  <c r="S191" i="48"/>
  <c r="Y191" i="48"/>
  <c r="AA191" i="48"/>
  <c r="AB191" i="48"/>
  <c r="AD191" i="48"/>
  <c r="AE191" i="48"/>
  <c r="AG191" i="48"/>
  <c r="AH191" i="48"/>
  <c r="AJ191" i="48"/>
  <c r="AK191" i="48"/>
  <c r="AL191" i="48"/>
  <c r="AN191" i="48"/>
  <c r="AO191" i="48"/>
  <c r="AQ191" i="48"/>
  <c r="AR191" i="48"/>
  <c r="AU191" i="48"/>
  <c r="AV191" i="48"/>
  <c r="AX191" i="48"/>
  <c r="S192" i="48"/>
  <c r="Y192" i="48"/>
  <c r="AA192" i="48"/>
  <c r="AB192" i="48"/>
  <c r="AD192" i="48"/>
  <c r="AE192" i="48"/>
  <c r="AG192" i="48"/>
  <c r="AH192" i="48"/>
  <c r="AJ192" i="48"/>
  <c r="AK192" i="48"/>
  <c r="AL192" i="48"/>
  <c r="AN192" i="48"/>
  <c r="AO192" i="48"/>
  <c r="AQ192" i="48"/>
  <c r="AR192" i="48"/>
  <c r="AU192" i="48"/>
  <c r="AV192" i="48"/>
  <c r="AX192" i="48"/>
  <c r="S193" i="48"/>
  <c r="Y193" i="48"/>
  <c r="AA193" i="48"/>
  <c r="AB193" i="48"/>
  <c r="AD193" i="48"/>
  <c r="AE193" i="48"/>
  <c r="AG193" i="48"/>
  <c r="AH193" i="48"/>
  <c r="AJ193" i="48"/>
  <c r="AK193" i="48"/>
  <c r="AL193" i="48"/>
  <c r="AN193" i="48"/>
  <c r="AO193" i="48"/>
  <c r="AQ193" i="48"/>
  <c r="AR193" i="48"/>
  <c r="AU193" i="48"/>
  <c r="AV193" i="48"/>
  <c r="AX193" i="48"/>
  <c r="S194" i="48"/>
  <c r="Y194" i="48"/>
  <c r="AA194" i="48"/>
  <c r="AB194" i="48"/>
  <c r="AD194" i="48"/>
  <c r="AE194" i="48"/>
  <c r="AG194" i="48"/>
  <c r="AH194" i="48"/>
  <c r="AJ194" i="48"/>
  <c r="AK194" i="48"/>
  <c r="AL194" i="48"/>
  <c r="AN194" i="48"/>
  <c r="AO194" i="48"/>
  <c r="AQ194" i="48"/>
  <c r="AR194" i="48"/>
  <c r="AU194" i="48"/>
  <c r="AV194" i="48"/>
  <c r="AX194" i="48"/>
  <c r="S195" i="48"/>
  <c r="Y195" i="48"/>
  <c r="AA195" i="48"/>
  <c r="AB195" i="48"/>
  <c r="AD195" i="48"/>
  <c r="AE195" i="48"/>
  <c r="AG195" i="48"/>
  <c r="AH195" i="48"/>
  <c r="AJ195" i="48"/>
  <c r="AK195" i="48"/>
  <c r="AL195" i="48"/>
  <c r="AN195" i="48"/>
  <c r="AO195" i="48"/>
  <c r="AQ195" i="48"/>
  <c r="AR195" i="48"/>
  <c r="AU195" i="48"/>
  <c r="AV195" i="48"/>
  <c r="AX195" i="48"/>
  <c r="S196" i="48"/>
  <c r="Y196" i="48"/>
  <c r="AA196" i="48"/>
  <c r="AB196" i="48"/>
  <c r="AD196" i="48"/>
  <c r="AE196" i="48"/>
  <c r="AG196" i="48"/>
  <c r="AH196" i="48"/>
  <c r="AJ196" i="48"/>
  <c r="AK196" i="48"/>
  <c r="AL196" i="48"/>
  <c r="AN196" i="48"/>
  <c r="AO196" i="48"/>
  <c r="AQ196" i="48"/>
  <c r="AR196" i="48"/>
  <c r="AU196" i="48"/>
  <c r="AV196" i="48"/>
  <c r="AX196" i="48"/>
  <c r="S197" i="48"/>
  <c r="Y197" i="48"/>
  <c r="AA197" i="48"/>
  <c r="AB197" i="48"/>
  <c r="AD197" i="48"/>
  <c r="AE197" i="48"/>
  <c r="AG197" i="48"/>
  <c r="AH197" i="48"/>
  <c r="AJ197" i="48"/>
  <c r="AK197" i="48"/>
  <c r="AL197" i="48"/>
  <c r="AN197" i="48"/>
  <c r="AO197" i="48"/>
  <c r="AQ197" i="48"/>
  <c r="AR197" i="48"/>
  <c r="AU197" i="48"/>
  <c r="AV197" i="48"/>
  <c r="AX197" i="48"/>
  <c r="S198" i="48"/>
  <c r="Y198" i="48"/>
  <c r="AA198" i="48"/>
  <c r="AB198" i="48"/>
  <c r="AD198" i="48"/>
  <c r="AE198" i="48"/>
  <c r="AG198" i="48"/>
  <c r="AH198" i="48"/>
  <c r="AJ198" i="48"/>
  <c r="AK198" i="48"/>
  <c r="AL198" i="48"/>
  <c r="AN198" i="48"/>
  <c r="AO198" i="48"/>
  <c r="AQ198" i="48"/>
  <c r="AR198" i="48"/>
  <c r="AU198" i="48"/>
  <c r="AV198" i="48"/>
  <c r="AX198" i="48"/>
  <c r="S199" i="48"/>
  <c r="Y199" i="48"/>
  <c r="AA199" i="48"/>
  <c r="AB199" i="48"/>
  <c r="AD199" i="48"/>
  <c r="AE199" i="48"/>
  <c r="AG199" i="48"/>
  <c r="AH199" i="48"/>
  <c r="AJ199" i="48"/>
  <c r="AK199" i="48"/>
  <c r="AL199" i="48"/>
  <c r="AN199" i="48"/>
  <c r="AO199" i="48"/>
  <c r="AQ199" i="48"/>
  <c r="AR199" i="48"/>
  <c r="AU199" i="48"/>
  <c r="AV199" i="48"/>
  <c r="AX199" i="48"/>
  <c r="S200" i="48"/>
  <c r="Y200" i="48"/>
  <c r="AA200" i="48"/>
  <c r="AB200" i="48"/>
  <c r="AD200" i="48"/>
  <c r="AE200" i="48"/>
  <c r="AG200" i="48"/>
  <c r="AH200" i="48"/>
  <c r="AJ200" i="48"/>
  <c r="AK200" i="48"/>
  <c r="AL200" i="48"/>
  <c r="AN200" i="48"/>
  <c r="AO200" i="48"/>
  <c r="AQ200" i="48"/>
  <c r="AR200" i="48"/>
  <c r="AU200" i="48"/>
  <c r="AV200" i="48"/>
  <c r="AX200" i="48"/>
  <c r="S201" i="48"/>
  <c r="Y201" i="48"/>
  <c r="AA201" i="48"/>
  <c r="AB201" i="48"/>
  <c r="AD201" i="48"/>
  <c r="AE201" i="48"/>
  <c r="AG201" i="48"/>
  <c r="AH201" i="48"/>
  <c r="AJ201" i="48"/>
  <c r="AK201" i="48"/>
  <c r="AL201" i="48"/>
  <c r="AN201" i="48"/>
  <c r="AO201" i="48"/>
  <c r="AQ201" i="48"/>
  <c r="AR201" i="48"/>
  <c r="AU201" i="48"/>
  <c r="AV201" i="48"/>
  <c r="AX201" i="48"/>
  <c r="S202" i="48"/>
  <c r="Y202" i="48"/>
  <c r="AA202" i="48"/>
  <c r="AB202" i="48"/>
  <c r="AD202" i="48"/>
  <c r="AE202" i="48"/>
  <c r="AG202" i="48"/>
  <c r="AH202" i="48"/>
  <c r="AJ202" i="48"/>
  <c r="AK202" i="48"/>
  <c r="AL202" i="48"/>
  <c r="AN202" i="48"/>
  <c r="AO202" i="48"/>
  <c r="AQ202" i="48"/>
  <c r="AR202" i="48"/>
  <c r="AU202" i="48"/>
  <c r="AV202" i="48"/>
  <c r="AX202" i="48"/>
  <c r="S203" i="48"/>
  <c r="Y203" i="48"/>
  <c r="AA203" i="48"/>
  <c r="AB203" i="48"/>
  <c r="AD203" i="48"/>
  <c r="AE203" i="48"/>
  <c r="AG203" i="48"/>
  <c r="AH203" i="48"/>
  <c r="AJ203" i="48"/>
  <c r="AK203" i="48"/>
  <c r="AL203" i="48"/>
  <c r="AN203" i="48"/>
  <c r="AO203" i="48"/>
  <c r="AQ203" i="48"/>
  <c r="AR203" i="48"/>
  <c r="AU203" i="48"/>
  <c r="AV203" i="48"/>
  <c r="AX203" i="48"/>
  <c r="S204" i="48"/>
  <c r="Y204" i="48"/>
  <c r="AA204" i="48"/>
  <c r="AB204" i="48"/>
  <c r="AD204" i="48"/>
  <c r="AE204" i="48"/>
  <c r="AG204" i="48"/>
  <c r="AH204" i="48"/>
  <c r="AJ204" i="48"/>
  <c r="AK204" i="48"/>
  <c r="AL204" i="48"/>
  <c r="AN204" i="48"/>
  <c r="AO204" i="48"/>
  <c r="AQ204" i="48"/>
  <c r="AR204" i="48"/>
  <c r="AU204" i="48"/>
  <c r="AV204" i="48"/>
  <c r="AX204" i="48"/>
  <c r="S205" i="48"/>
  <c r="Y205" i="48"/>
  <c r="AA205" i="48"/>
  <c r="AB205" i="48"/>
  <c r="AD205" i="48"/>
  <c r="AE205" i="48"/>
  <c r="AG205" i="48"/>
  <c r="AH205" i="48"/>
  <c r="AJ205" i="48"/>
  <c r="AK205" i="48"/>
  <c r="AL205" i="48"/>
  <c r="AN205" i="48"/>
  <c r="AO205" i="48"/>
  <c r="AQ205" i="48"/>
  <c r="AR205" i="48"/>
  <c r="AU205" i="48"/>
  <c r="AV205" i="48"/>
  <c r="AX205" i="48"/>
  <c r="S206" i="48"/>
  <c r="Y206" i="48"/>
  <c r="AA206" i="48"/>
  <c r="AB206" i="48"/>
  <c r="AD206" i="48"/>
  <c r="AE206" i="48"/>
  <c r="AG206" i="48"/>
  <c r="AH206" i="48"/>
  <c r="AJ206" i="48"/>
  <c r="AK206" i="48"/>
  <c r="AL206" i="48"/>
  <c r="AN206" i="48"/>
  <c r="AO206" i="48"/>
  <c r="AQ206" i="48"/>
  <c r="AR206" i="48"/>
  <c r="AU206" i="48"/>
  <c r="AV206" i="48"/>
  <c r="AX206" i="48"/>
  <c r="S207" i="48"/>
  <c r="Y207" i="48"/>
  <c r="AA207" i="48"/>
  <c r="AB207" i="48"/>
  <c r="AD207" i="48"/>
  <c r="AE207" i="48"/>
  <c r="AG207" i="48"/>
  <c r="AH207" i="48"/>
  <c r="AJ207" i="48"/>
  <c r="AK207" i="48"/>
  <c r="AL207" i="48"/>
  <c r="AN207" i="48"/>
  <c r="AO207" i="48"/>
  <c r="AQ207" i="48"/>
  <c r="AR207" i="48"/>
  <c r="AU207" i="48"/>
  <c r="AV207" i="48"/>
  <c r="AX207" i="48"/>
  <c r="S208" i="48"/>
  <c r="Y208" i="48"/>
  <c r="AA208" i="48"/>
  <c r="AB208" i="48"/>
  <c r="AD208" i="48"/>
  <c r="AE208" i="48"/>
  <c r="AG208" i="48"/>
  <c r="AH208" i="48"/>
  <c r="AJ208" i="48"/>
  <c r="AK208" i="48"/>
  <c r="AL208" i="48"/>
  <c r="AN208" i="48"/>
  <c r="AO208" i="48"/>
  <c r="AQ208" i="48"/>
  <c r="AR208" i="48"/>
  <c r="AU208" i="48"/>
  <c r="AV208" i="48"/>
  <c r="AX208" i="48"/>
  <c r="S209" i="48"/>
  <c r="Y209" i="48"/>
  <c r="AA209" i="48"/>
  <c r="AB209" i="48"/>
  <c r="AD209" i="48"/>
  <c r="AE209" i="48"/>
  <c r="AG209" i="48"/>
  <c r="AH209" i="48"/>
  <c r="AJ209" i="48"/>
  <c r="AK209" i="48"/>
  <c r="AL209" i="48"/>
  <c r="AN209" i="48"/>
  <c r="AO209" i="48"/>
  <c r="AQ209" i="48"/>
  <c r="AR209" i="48"/>
  <c r="AU209" i="48"/>
  <c r="AV209" i="48"/>
  <c r="AX209" i="48"/>
  <c r="S210" i="48"/>
  <c r="Y210" i="48"/>
  <c r="AA210" i="48"/>
  <c r="AB210" i="48"/>
  <c r="AD210" i="48"/>
  <c r="AE210" i="48"/>
  <c r="AG210" i="48"/>
  <c r="AH210" i="48"/>
  <c r="AJ210" i="48"/>
  <c r="AK210" i="48"/>
  <c r="AL210" i="48"/>
  <c r="AN210" i="48"/>
  <c r="AO210" i="48"/>
  <c r="AQ210" i="48"/>
  <c r="AR210" i="48"/>
  <c r="AU210" i="48"/>
  <c r="AV210" i="48"/>
  <c r="AX210" i="48"/>
  <c r="S211" i="48"/>
  <c r="Y211" i="48"/>
  <c r="AA211" i="48"/>
  <c r="AB211" i="48"/>
  <c r="AD211" i="48"/>
  <c r="AE211" i="48"/>
  <c r="AG211" i="48"/>
  <c r="AH211" i="48"/>
  <c r="AJ211" i="48"/>
  <c r="AK211" i="48"/>
  <c r="AL211" i="48"/>
  <c r="AN211" i="48"/>
  <c r="AO211" i="48"/>
  <c r="AQ211" i="48"/>
  <c r="AR211" i="48"/>
  <c r="AU211" i="48"/>
  <c r="AV211" i="48"/>
  <c r="AX211" i="48"/>
  <c r="S212" i="48"/>
  <c r="Y212" i="48"/>
  <c r="AA212" i="48"/>
  <c r="AB212" i="48"/>
  <c r="AD212" i="48"/>
  <c r="AE212" i="48"/>
  <c r="AG212" i="48"/>
  <c r="AH212" i="48"/>
  <c r="AJ212" i="48"/>
  <c r="AK212" i="48"/>
  <c r="AL212" i="48"/>
  <c r="AN212" i="48"/>
  <c r="AO212" i="48"/>
  <c r="AQ212" i="48"/>
  <c r="AR212" i="48"/>
  <c r="AU212" i="48"/>
  <c r="AV212" i="48"/>
  <c r="AX212" i="48"/>
  <c r="S213" i="48"/>
  <c r="Y213" i="48"/>
  <c r="AA213" i="48"/>
  <c r="AB213" i="48"/>
  <c r="AD213" i="48"/>
  <c r="AE213" i="48"/>
  <c r="AG213" i="48"/>
  <c r="AH213" i="48"/>
  <c r="AJ213" i="48"/>
  <c r="AK213" i="48"/>
  <c r="AL213" i="48"/>
  <c r="AN213" i="48"/>
  <c r="AO213" i="48"/>
  <c r="AQ213" i="48"/>
  <c r="AR213" i="48"/>
  <c r="AU213" i="48"/>
  <c r="AV213" i="48"/>
  <c r="AX213" i="48"/>
  <c r="S214" i="48"/>
  <c r="Y214" i="48"/>
  <c r="AA214" i="48"/>
  <c r="AB214" i="48"/>
  <c r="AD214" i="48"/>
  <c r="AE214" i="48"/>
  <c r="AG214" i="48"/>
  <c r="AH214" i="48"/>
  <c r="AJ214" i="48"/>
  <c r="AK214" i="48"/>
  <c r="AL214" i="48"/>
  <c r="AN214" i="48"/>
  <c r="AO214" i="48"/>
  <c r="AQ214" i="48"/>
  <c r="AR214" i="48"/>
  <c r="AU214" i="48"/>
  <c r="AV214" i="48"/>
  <c r="AX214" i="48"/>
  <c r="S215" i="48"/>
  <c r="Y215" i="48"/>
  <c r="AA215" i="48"/>
  <c r="AB215" i="48"/>
  <c r="AD215" i="48"/>
  <c r="AE215" i="48"/>
  <c r="AG215" i="48"/>
  <c r="AH215" i="48"/>
  <c r="AJ215" i="48"/>
  <c r="AK215" i="48"/>
  <c r="AL215" i="48"/>
  <c r="AN215" i="48"/>
  <c r="AO215" i="48"/>
  <c r="AQ215" i="48"/>
  <c r="AR215" i="48"/>
  <c r="AU215" i="48"/>
  <c r="AV215" i="48"/>
  <c r="AX215" i="48"/>
  <c r="S216" i="48"/>
  <c r="Y216" i="48"/>
  <c r="AA216" i="48"/>
  <c r="AB216" i="48"/>
  <c r="AD216" i="48"/>
  <c r="AE216" i="48"/>
  <c r="AG216" i="48"/>
  <c r="AH216" i="48"/>
  <c r="AJ216" i="48"/>
  <c r="AK216" i="48"/>
  <c r="AL216" i="48"/>
  <c r="AN216" i="48"/>
  <c r="AO216" i="48"/>
  <c r="AQ216" i="48"/>
  <c r="AR216" i="48"/>
  <c r="AU216" i="48"/>
  <c r="AV216" i="48"/>
  <c r="AX216" i="48"/>
  <c r="S217" i="48"/>
  <c r="Y217" i="48"/>
  <c r="AA217" i="48"/>
  <c r="AB217" i="48"/>
  <c r="AD217" i="48"/>
  <c r="AE217" i="48"/>
  <c r="AG217" i="48"/>
  <c r="AH217" i="48"/>
  <c r="AJ217" i="48"/>
  <c r="AK217" i="48"/>
  <c r="AL217" i="48"/>
  <c r="AN217" i="48"/>
  <c r="AO217" i="48"/>
  <c r="AQ217" i="48"/>
  <c r="AR217" i="48"/>
  <c r="AU217" i="48"/>
  <c r="AV217" i="48"/>
  <c r="AX217" i="48"/>
  <c r="S218" i="48"/>
  <c r="Y218" i="48"/>
  <c r="AA218" i="48"/>
  <c r="AB218" i="48"/>
  <c r="AD218" i="48"/>
  <c r="AE218" i="48"/>
  <c r="AG218" i="48"/>
  <c r="AH218" i="48"/>
  <c r="AJ218" i="48"/>
  <c r="AK218" i="48"/>
  <c r="AL218" i="48"/>
  <c r="AN218" i="48"/>
  <c r="AO218" i="48"/>
  <c r="AQ218" i="48"/>
  <c r="AR218" i="48"/>
  <c r="AU218" i="48"/>
  <c r="AV218" i="48"/>
  <c r="AX218" i="48"/>
  <c r="S219" i="48"/>
  <c r="Y219" i="48"/>
  <c r="AA219" i="48"/>
  <c r="AB219" i="48"/>
  <c r="AD219" i="48"/>
  <c r="AE219" i="48"/>
  <c r="AG219" i="48"/>
  <c r="AH219" i="48"/>
  <c r="AJ219" i="48"/>
  <c r="AK219" i="48"/>
  <c r="AL219" i="48"/>
  <c r="AN219" i="48"/>
  <c r="AO219" i="48"/>
  <c r="AQ219" i="48"/>
  <c r="AR219" i="48"/>
  <c r="AU219" i="48"/>
  <c r="AV219" i="48"/>
  <c r="AX219" i="48"/>
  <c r="S220" i="48"/>
  <c r="Y220" i="48"/>
  <c r="AA220" i="48"/>
  <c r="AB220" i="48"/>
  <c r="AD220" i="48"/>
  <c r="AE220" i="48"/>
  <c r="AG220" i="48"/>
  <c r="AH220" i="48"/>
  <c r="AJ220" i="48"/>
  <c r="AK220" i="48"/>
  <c r="AL220" i="48"/>
  <c r="AN220" i="48"/>
  <c r="AO220" i="48"/>
  <c r="AQ220" i="48"/>
  <c r="AR220" i="48"/>
  <c r="AU220" i="48"/>
  <c r="AV220" i="48"/>
  <c r="AX220" i="48"/>
  <c r="S221" i="48"/>
  <c r="Y221" i="48"/>
  <c r="AA221" i="48"/>
  <c r="AB221" i="48"/>
  <c r="AD221" i="48"/>
  <c r="AE221" i="48"/>
  <c r="AG221" i="48"/>
  <c r="AH221" i="48"/>
  <c r="AJ221" i="48"/>
  <c r="AK221" i="48"/>
  <c r="AL221" i="48"/>
  <c r="AN221" i="48"/>
  <c r="AO221" i="48"/>
  <c r="AQ221" i="48"/>
  <c r="AR221" i="48"/>
  <c r="AU221" i="48"/>
  <c r="AV221" i="48"/>
  <c r="AX221" i="48"/>
  <c r="S222" i="48"/>
  <c r="Y222" i="48"/>
  <c r="AA222" i="48"/>
  <c r="AB222" i="48"/>
  <c r="AD222" i="48"/>
  <c r="AE222" i="48"/>
  <c r="AG222" i="48"/>
  <c r="AH222" i="48"/>
  <c r="AJ222" i="48"/>
  <c r="AK222" i="48"/>
  <c r="AL222" i="48"/>
  <c r="AN222" i="48"/>
  <c r="AO222" i="48"/>
  <c r="AQ222" i="48"/>
  <c r="AR222" i="48"/>
  <c r="AU222" i="48"/>
  <c r="AV222" i="48"/>
  <c r="AX222" i="48"/>
  <c r="S223" i="48"/>
  <c r="Y223" i="48"/>
  <c r="AA223" i="48"/>
  <c r="AB223" i="48"/>
  <c r="AD223" i="48"/>
  <c r="AE223" i="48"/>
  <c r="AG223" i="48"/>
  <c r="AH223" i="48"/>
  <c r="AJ223" i="48"/>
  <c r="AK223" i="48"/>
  <c r="AL223" i="48"/>
  <c r="AN223" i="48"/>
  <c r="AO223" i="48"/>
  <c r="AQ223" i="48"/>
  <c r="AR223" i="48"/>
  <c r="AU223" i="48"/>
  <c r="AV223" i="48"/>
  <c r="AX223" i="48"/>
  <c r="S224" i="48"/>
  <c r="Y224" i="48"/>
  <c r="AA224" i="48"/>
  <c r="AB224" i="48"/>
  <c r="AD224" i="48"/>
  <c r="AE224" i="48"/>
  <c r="AG224" i="48"/>
  <c r="AH224" i="48"/>
  <c r="AJ224" i="48"/>
  <c r="AK224" i="48"/>
  <c r="AL224" i="48"/>
  <c r="AN224" i="48"/>
  <c r="AO224" i="48"/>
  <c r="AQ224" i="48"/>
  <c r="AR224" i="48"/>
  <c r="AU224" i="48"/>
  <c r="AV224" i="48"/>
  <c r="AX224" i="48"/>
  <c r="S225" i="48"/>
  <c r="Y225" i="48"/>
  <c r="AA225" i="48"/>
  <c r="AB225" i="48"/>
  <c r="AD225" i="48"/>
  <c r="AE225" i="48"/>
  <c r="AG225" i="48"/>
  <c r="AH225" i="48"/>
  <c r="AJ225" i="48"/>
  <c r="AK225" i="48"/>
  <c r="AL225" i="48"/>
  <c r="AN225" i="48"/>
  <c r="AO225" i="48"/>
  <c r="AQ225" i="48"/>
  <c r="AR225" i="48"/>
  <c r="AU225" i="48"/>
  <c r="AV225" i="48"/>
  <c r="AX225" i="48"/>
  <c r="S226" i="48"/>
  <c r="Y226" i="48"/>
  <c r="AA226" i="48"/>
  <c r="AB226" i="48"/>
  <c r="AD226" i="48"/>
  <c r="AE226" i="48"/>
  <c r="AG226" i="48"/>
  <c r="AH226" i="48"/>
  <c r="AJ226" i="48"/>
  <c r="AK226" i="48"/>
  <c r="AL226" i="48"/>
  <c r="AN226" i="48"/>
  <c r="AO226" i="48"/>
  <c r="AQ226" i="48"/>
  <c r="AR226" i="48"/>
  <c r="AU226" i="48"/>
  <c r="AV226" i="48"/>
  <c r="AX226" i="48"/>
  <c r="S227" i="48"/>
  <c r="Y227" i="48"/>
  <c r="AA227" i="48"/>
  <c r="AB227" i="48"/>
  <c r="AD227" i="48"/>
  <c r="AE227" i="48"/>
  <c r="AG227" i="48"/>
  <c r="AH227" i="48"/>
  <c r="AJ227" i="48"/>
  <c r="AK227" i="48"/>
  <c r="AL227" i="48"/>
  <c r="AN227" i="48"/>
  <c r="AO227" i="48"/>
  <c r="AQ227" i="48"/>
  <c r="AR227" i="48"/>
  <c r="AU227" i="48"/>
  <c r="AV227" i="48"/>
  <c r="AX227" i="48"/>
  <c r="S228" i="48"/>
  <c r="Y228" i="48"/>
  <c r="AA228" i="48"/>
  <c r="AB228" i="48"/>
  <c r="AD228" i="48"/>
  <c r="AE228" i="48"/>
  <c r="AG228" i="48"/>
  <c r="AH228" i="48"/>
  <c r="AJ228" i="48"/>
  <c r="AK228" i="48"/>
  <c r="AL228" i="48"/>
  <c r="AN228" i="48"/>
  <c r="AO228" i="48"/>
  <c r="AQ228" i="48"/>
  <c r="AR228" i="48"/>
  <c r="AU228" i="48"/>
  <c r="AV228" i="48"/>
  <c r="AX228" i="48"/>
  <c r="S229" i="48"/>
  <c r="Y229" i="48"/>
  <c r="AA229" i="48"/>
  <c r="AB229" i="48"/>
  <c r="AD229" i="48"/>
  <c r="AE229" i="48"/>
  <c r="AG229" i="48"/>
  <c r="AH229" i="48"/>
  <c r="AJ229" i="48"/>
  <c r="AK229" i="48"/>
  <c r="AL229" i="48"/>
  <c r="AN229" i="48"/>
  <c r="AO229" i="48"/>
  <c r="AQ229" i="48"/>
  <c r="AR229" i="48"/>
  <c r="AU229" i="48"/>
  <c r="AV229" i="48"/>
  <c r="AX229" i="48"/>
  <c r="S230" i="48"/>
  <c r="Y230" i="48"/>
  <c r="AA230" i="48"/>
  <c r="AB230" i="48"/>
  <c r="AD230" i="48"/>
  <c r="AE230" i="48"/>
  <c r="AG230" i="48"/>
  <c r="AH230" i="48"/>
  <c r="AJ230" i="48"/>
  <c r="AK230" i="48"/>
  <c r="AL230" i="48"/>
  <c r="AN230" i="48"/>
  <c r="AO230" i="48"/>
  <c r="AQ230" i="48"/>
  <c r="AR230" i="48"/>
  <c r="AU230" i="48"/>
  <c r="AV230" i="48"/>
  <c r="AX230" i="48"/>
  <c r="S231" i="48"/>
  <c r="Y231" i="48"/>
  <c r="AA231" i="48"/>
  <c r="AB231" i="48"/>
  <c r="AD231" i="48"/>
  <c r="AE231" i="48"/>
  <c r="AG231" i="48"/>
  <c r="AH231" i="48"/>
  <c r="AJ231" i="48"/>
  <c r="AK231" i="48"/>
  <c r="AL231" i="48"/>
  <c r="AN231" i="48"/>
  <c r="AO231" i="48"/>
  <c r="AQ231" i="48"/>
  <c r="AR231" i="48"/>
  <c r="AU231" i="48"/>
  <c r="AV231" i="48"/>
  <c r="AX231" i="48"/>
  <c r="S232" i="48"/>
  <c r="Y232" i="48"/>
  <c r="AA232" i="48"/>
  <c r="AB232" i="48"/>
  <c r="AD232" i="48"/>
  <c r="AE232" i="48"/>
  <c r="AG232" i="48"/>
  <c r="AH232" i="48"/>
  <c r="AJ232" i="48"/>
  <c r="AK232" i="48"/>
  <c r="AL232" i="48"/>
  <c r="AN232" i="48"/>
  <c r="AO232" i="48"/>
  <c r="AQ232" i="48"/>
  <c r="AR232" i="48"/>
  <c r="AU232" i="48"/>
  <c r="AV232" i="48"/>
  <c r="AX232" i="48"/>
  <c r="S233" i="48"/>
  <c r="Y233" i="48"/>
  <c r="AA233" i="48"/>
  <c r="AB233" i="48"/>
  <c r="AD233" i="48"/>
  <c r="AE233" i="48"/>
  <c r="AG233" i="48"/>
  <c r="AH233" i="48"/>
  <c r="AJ233" i="48"/>
  <c r="AK233" i="48"/>
  <c r="AL233" i="48"/>
  <c r="AN233" i="48"/>
  <c r="AO233" i="48"/>
  <c r="AQ233" i="48"/>
  <c r="AR233" i="48"/>
  <c r="AU233" i="48"/>
  <c r="AV233" i="48"/>
  <c r="AX233" i="48"/>
  <c r="S234" i="48"/>
  <c r="Y234" i="48"/>
  <c r="AA234" i="48"/>
  <c r="AB234" i="48"/>
  <c r="AD234" i="48"/>
  <c r="AE234" i="48"/>
  <c r="AG234" i="48"/>
  <c r="AH234" i="48"/>
  <c r="AJ234" i="48"/>
  <c r="AK234" i="48"/>
  <c r="AL234" i="48"/>
  <c r="AN234" i="48"/>
  <c r="AO234" i="48"/>
  <c r="AQ234" i="48"/>
  <c r="AR234" i="48"/>
  <c r="AU234" i="48"/>
  <c r="AV234" i="48"/>
  <c r="AX234" i="48"/>
  <c r="S235" i="48"/>
  <c r="Y235" i="48"/>
  <c r="AA235" i="48"/>
  <c r="AB235" i="48"/>
  <c r="AD235" i="48"/>
  <c r="AE235" i="48"/>
  <c r="AG235" i="48"/>
  <c r="AH235" i="48"/>
  <c r="AJ235" i="48"/>
  <c r="AK235" i="48"/>
  <c r="AL235" i="48"/>
  <c r="AN235" i="48"/>
  <c r="AO235" i="48"/>
  <c r="AQ235" i="48"/>
  <c r="AR235" i="48"/>
  <c r="AU235" i="48"/>
  <c r="AV235" i="48"/>
  <c r="AX235" i="48"/>
  <c r="S236" i="48"/>
  <c r="Y236" i="48"/>
  <c r="AA236" i="48"/>
  <c r="AB236" i="48"/>
  <c r="AD236" i="48"/>
  <c r="AE236" i="48"/>
  <c r="AG236" i="48"/>
  <c r="AH236" i="48"/>
  <c r="AJ236" i="48"/>
  <c r="AK236" i="48"/>
  <c r="AL236" i="48"/>
  <c r="AN236" i="48"/>
  <c r="AO236" i="48"/>
  <c r="AQ236" i="48"/>
  <c r="AR236" i="48"/>
  <c r="AU236" i="48"/>
  <c r="AV236" i="48"/>
  <c r="AX236" i="48"/>
  <c r="S237" i="48"/>
  <c r="Y237" i="48"/>
  <c r="AA237" i="48"/>
  <c r="AB237" i="48"/>
  <c r="AD237" i="48"/>
  <c r="AE237" i="48"/>
  <c r="AG237" i="48"/>
  <c r="AH237" i="48"/>
  <c r="AJ237" i="48"/>
  <c r="AK237" i="48"/>
  <c r="AL237" i="48"/>
  <c r="AN237" i="48"/>
  <c r="AO237" i="48"/>
  <c r="AQ237" i="48"/>
  <c r="AR237" i="48"/>
  <c r="AU237" i="48"/>
  <c r="AV237" i="48"/>
  <c r="AX237" i="48"/>
  <c r="S238" i="48"/>
  <c r="Y238" i="48"/>
  <c r="AA238" i="48"/>
  <c r="AB238" i="48"/>
  <c r="AD238" i="48"/>
  <c r="AE238" i="48"/>
  <c r="AG238" i="48"/>
  <c r="AH238" i="48"/>
  <c r="AJ238" i="48"/>
  <c r="AK238" i="48"/>
  <c r="AL238" i="48"/>
  <c r="AN238" i="48"/>
  <c r="AO238" i="48"/>
  <c r="AQ238" i="48"/>
  <c r="AR238" i="48"/>
  <c r="AU238" i="48"/>
  <c r="AV238" i="48"/>
  <c r="AX238" i="48"/>
  <c r="S239" i="48"/>
  <c r="Y239" i="48"/>
  <c r="AA239" i="48"/>
  <c r="AB239" i="48"/>
  <c r="AD239" i="48"/>
  <c r="AE239" i="48"/>
  <c r="AG239" i="48"/>
  <c r="AH239" i="48"/>
  <c r="AJ239" i="48"/>
  <c r="AK239" i="48"/>
  <c r="AL239" i="48"/>
  <c r="AN239" i="48"/>
  <c r="AO239" i="48"/>
  <c r="AQ239" i="48"/>
  <c r="AR239" i="48"/>
  <c r="AU239" i="48"/>
  <c r="AV239" i="48"/>
  <c r="AX239" i="48"/>
  <c r="S240" i="48"/>
  <c r="Y240" i="48"/>
  <c r="AA240" i="48"/>
  <c r="AB240" i="48"/>
  <c r="AD240" i="48"/>
  <c r="AE240" i="48"/>
  <c r="AG240" i="48"/>
  <c r="AH240" i="48"/>
  <c r="AJ240" i="48"/>
  <c r="AK240" i="48"/>
  <c r="AL240" i="48"/>
  <c r="AN240" i="48"/>
  <c r="AO240" i="48"/>
  <c r="AQ240" i="48"/>
  <c r="AR240" i="48"/>
  <c r="AU240" i="48"/>
  <c r="AV240" i="48"/>
  <c r="AX240" i="48"/>
  <c r="S241" i="48"/>
  <c r="Y241" i="48"/>
  <c r="AA241" i="48"/>
  <c r="AB241" i="48"/>
  <c r="AD241" i="48"/>
  <c r="AE241" i="48"/>
  <c r="AG241" i="48"/>
  <c r="AH241" i="48"/>
  <c r="AJ241" i="48"/>
  <c r="AK241" i="48"/>
  <c r="AL241" i="48"/>
  <c r="AN241" i="48"/>
  <c r="AO241" i="48"/>
  <c r="AQ241" i="48"/>
  <c r="AR241" i="48"/>
  <c r="AU241" i="48"/>
  <c r="AV241" i="48"/>
  <c r="AX241" i="48"/>
  <c r="S242" i="48"/>
  <c r="Y242" i="48"/>
  <c r="AA242" i="48"/>
  <c r="AB242" i="48"/>
  <c r="AD242" i="48"/>
  <c r="AE242" i="48"/>
  <c r="AG242" i="48"/>
  <c r="AH242" i="48"/>
  <c r="AJ242" i="48"/>
  <c r="AK242" i="48"/>
  <c r="AL242" i="48"/>
  <c r="AN242" i="48"/>
  <c r="AO242" i="48"/>
  <c r="AQ242" i="48"/>
  <c r="AR242" i="48"/>
  <c r="AU242" i="48"/>
  <c r="AV242" i="48"/>
  <c r="AX242" i="48"/>
  <c r="S243" i="48"/>
  <c r="Y243" i="48"/>
  <c r="AA243" i="48"/>
  <c r="AB243" i="48"/>
  <c r="AD243" i="48"/>
  <c r="AE243" i="48"/>
  <c r="AG243" i="48"/>
  <c r="AH243" i="48"/>
  <c r="AJ243" i="48"/>
  <c r="AK243" i="48"/>
  <c r="AL243" i="48"/>
  <c r="AN243" i="48"/>
  <c r="AO243" i="48"/>
  <c r="AQ243" i="48"/>
  <c r="AR243" i="48"/>
  <c r="AU243" i="48"/>
  <c r="AV243" i="48"/>
  <c r="AX243" i="48"/>
  <c r="S244" i="48"/>
  <c r="Y244" i="48"/>
  <c r="AA244" i="48"/>
  <c r="AB244" i="48"/>
  <c r="AD244" i="48"/>
  <c r="AE244" i="48"/>
  <c r="AG244" i="48"/>
  <c r="AH244" i="48"/>
  <c r="AJ244" i="48"/>
  <c r="AK244" i="48"/>
  <c r="AL244" i="48"/>
  <c r="AN244" i="48"/>
  <c r="AO244" i="48"/>
  <c r="AQ244" i="48"/>
  <c r="AR244" i="48"/>
  <c r="AU244" i="48"/>
  <c r="AV244" i="48"/>
  <c r="AX244" i="48"/>
  <c r="S245" i="48"/>
  <c r="Y245" i="48"/>
  <c r="AA245" i="48"/>
  <c r="AB245" i="48"/>
  <c r="AD245" i="48"/>
  <c r="AE245" i="48"/>
  <c r="AG245" i="48"/>
  <c r="AH245" i="48"/>
  <c r="AJ245" i="48"/>
  <c r="AK245" i="48"/>
  <c r="AL245" i="48"/>
  <c r="AN245" i="48"/>
  <c r="AO245" i="48"/>
  <c r="AQ245" i="48"/>
  <c r="AR245" i="48"/>
  <c r="AU245" i="48"/>
  <c r="AV245" i="48"/>
  <c r="AX245" i="48"/>
  <c r="S246" i="48"/>
  <c r="Y246" i="48"/>
  <c r="AA246" i="48"/>
  <c r="AB246" i="48"/>
  <c r="AD246" i="48"/>
  <c r="AE246" i="48"/>
  <c r="AG246" i="48"/>
  <c r="AH246" i="48"/>
  <c r="AJ246" i="48"/>
  <c r="AK246" i="48"/>
  <c r="AL246" i="48"/>
  <c r="AN246" i="48"/>
  <c r="AO246" i="48"/>
  <c r="AQ246" i="48"/>
  <c r="AR246" i="48"/>
  <c r="AU246" i="48"/>
  <c r="AV246" i="48"/>
  <c r="AX246" i="48"/>
  <c r="S247" i="48"/>
  <c r="Y247" i="48"/>
  <c r="AA247" i="48"/>
  <c r="AB247" i="48"/>
  <c r="AD247" i="48"/>
  <c r="AE247" i="48"/>
  <c r="AG247" i="48"/>
  <c r="AH247" i="48"/>
  <c r="AJ247" i="48"/>
  <c r="AK247" i="48"/>
  <c r="AL247" i="48"/>
  <c r="AN247" i="48"/>
  <c r="AO247" i="48"/>
  <c r="AQ247" i="48"/>
  <c r="AR247" i="48"/>
  <c r="AU247" i="48"/>
  <c r="AV247" i="48"/>
  <c r="AX247" i="48"/>
  <c r="S248" i="48"/>
  <c r="Y248" i="48"/>
  <c r="AA248" i="48"/>
  <c r="AB248" i="48"/>
  <c r="AD248" i="48"/>
  <c r="AE248" i="48"/>
  <c r="AG248" i="48"/>
  <c r="AH248" i="48"/>
  <c r="AJ248" i="48"/>
  <c r="AK248" i="48"/>
  <c r="AL248" i="48"/>
  <c r="AN248" i="48"/>
  <c r="AO248" i="48"/>
  <c r="AQ248" i="48"/>
  <c r="AR248" i="48"/>
  <c r="AU248" i="48"/>
  <c r="AV248" i="48"/>
  <c r="AX248" i="48"/>
  <c r="S249" i="48"/>
  <c r="Y249" i="48"/>
  <c r="AA249" i="48"/>
  <c r="AB249" i="48"/>
  <c r="AD249" i="48"/>
  <c r="AE249" i="48"/>
  <c r="AG249" i="48"/>
  <c r="AH249" i="48"/>
  <c r="AJ249" i="48"/>
  <c r="AK249" i="48"/>
  <c r="AL249" i="48"/>
  <c r="AN249" i="48"/>
  <c r="AO249" i="48"/>
  <c r="AQ249" i="48"/>
  <c r="AR249" i="48"/>
  <c r="AU249" i="48"/>
  <c r="AV249" i="48"/>
  <c r="AX249" i="48"/>
  <c r="S250" i="48"/>
  <c r="Y250" i="48"/>
  <c r="AA250" i="48"/>
  <c r="AB250" i="48"/>
  <c r="AD250" i="48"/>
  <c r="AE250" i="48"/>
  <c r="AG250" i="48"/>
  <c r="AH250" i="48"/>
  <c r="AJ250" i="48"/>
  <c r="AK250" i="48"/>
  <c r="AL250" i="48"/>
  <c r="AN250" i="48"/>
  <c r="AO250" i="48"/>
  <c r="AQ250" i="48"/>
  <c r="AR250" i="48"/>
  <c r="AU250" i="48"/>
  <c r="AV250" i="48"/>
  <c r="AX250" i="48"/>
  <c r="S251" i="48"/>
  <c r="Y251" i="48"/>
  <c r="AA251" i="48"/>
  <c r="AB251" i="48"/>
  <c r="AD251" i="48"/>
  <c r="AE251" i="48"/>
  <c r="AG251" i="48"/>
  <c r="AH251" i="48"/>
  <c r="AJ251" i="48"/>
  <c r="AK251" i="48"/>
  <c r="AL251" i="48"/>
  <c r="AN251" i="48"/>
  <c r="AO251" i="48"/>
  <c r="AQ251" i="48"/>
  <c r="AR251" i="48"/>
  <c r="AU251" i="48"/>
  <c r="AV251" i="48"/>
  <c r="AX251" i="48"/>
  <c r="S252" i="48"/>
  <c r="Y252" i="48"/>
  <c r="AA252" i="48"/>
  <c r="AB252" i="48"/>
  <c r="AD252" i="48"/>
  <c r="AE252" i="48"/>
  <c r="AG252" i="48"/>
  <c r="AH252" i="48"/>
  <c r="AJ252" i="48"/>
  <c r="AK252" i="48"/>
  <c r="AL252" i="48"/>
  <c r="AN252" i="48"/>
  <c r="AO252" i="48"/>
  <c r="AQ252" i="48"/>
  <c r="AR252" i="48"/>
  <c r="AU252" i="48"/>
  <c r="AV252" i="48"/>
  <c r="AX252" i="48"/>
  <c r="S253" i="48"/>
  <c r="Y253" i="48"/>
  <c r="AA253" i="48"/>
  <c r="AB253" i="48"/>
  <c r="AD253" i="48"/>
  <c r="AE253" i="48"/>
  <c r="AG253" i="48"/>
  <c r="AH253" i="48"/>
  <c r="AJ253" i="48"/>
  <c r="AK253" i="48"/>
  <c r="AL253" i="48"/>
  <c r="AN253" i="48"/>
  <c r="AO253" i="48"/>
  <c r="AQ253" i="48"/>
  <c r="AR253" i="48"/>
  <c r="AU253" i="48"/>
  <c r="AV253" i="48"/>
  <c r="AX253" i="48"/>
  <c r="S254" i="48"/>
  <c r="Y254" i="48"/>
  <c r="AA254" i="48"/>
  <c r="AB254" i="48"/>
  <c r="AD254" i="48"/>
  <c r="AE254" i="48"/>
  <c r="AG254" i="48"/>
  <c r="AH254" i="48"/>
  <c r="AJ254" i="48"/>
  <c r="AK254" i="48"/>
  <c r="AL254" i="48"/>
  <c r="AN254" i="48"/>
  <c r="AO254" i="48"/>
  <c r="AQ254" i="48"/>
  <c r="AR254" i="48"/>
  <c r="AU254" i="48"/>
  <c r="AV254" i="48"/>
  <c r="AX254" i="48"/>
  <c r="S255" i="48"/>
  <c r="Y255" i="48"/>
  <c r="AA255" i="48"/>
  <c r="AB255" i="48"/>
  <c r="AD255" i="48"/>
  <c r="AE255" i="48"/>
  <c r="AG255" i="48"/>
  <c r="AH255" i="48"/>
  <c r="AJ255" i="48"/>
  <c r="AK255" i="48"/>
  <c r="AL255" i="48"/>
  <c r="AN255" i="48"/>
  <c r="AO255" i="48"/>
  <c r="AQ255" i="48"/>
  <c r="AR255" i="48"/>
  <c r="AU255" i="48"/>
  <c r="AV255" i="48"/>
  <c r="AX255" i="48"/>
  <c r="S256" i="48"/>
  <c r="Y256" i="48"/>
  <c r="AA256" i="48"/>
  <c r="AB256" i="48"/>
  <c r="AD256" i="48"/>
  <c r="AE256" i="48"/>
  <c r="AG256" i="48"/>
  <c r="AH256" i="48"/>
  <c r="AJ256" i="48"/>
  <c r="AK256" i="48"/>
  <c r="AL256" i="48"/>
  <c r="AN256" i="48"/>
  <c r="AO256" i="48"/>
  <c r="AQ256" i="48"/>
  <c r="AR256" i="48"/>
  <c r="AU256" i="48"/>
  <c r="AV256" i="48"/>
  <c r="AX256" i="48"/>
  <c r="S257" i="48"/>
  <c r="Y257" i="48"/>
  <c r="AA257" i="48"/>
  <c r="AB257" i="48"/>
  <c r="AD257" i="48"/>
  <c r="AE257" i="48"/>
  <c r="AG257" i="48"/>
  <c r="AH257" i="48"/>
  <c r="AJ257" i="48"/>
  <c r="AK257" i="48"/>
  <c r="AL257" i="48"/>
  <c r="AN257" i="48"/>
  <c r="AO257" i="48"/>
  <c r="AQ257" i="48"/>
  <c r="AR257" i="48"/>
  <c r="AU257" i="48"/>
  <c r="AV257" i="48"/>
  <c r="AX257" i="48"/>
  <c r="S258" i="48"/>
  <c r="Y258" i="48"/>
  <c r="AA258" i="48"/>
  <c r="AB258" i="48"/>
  <c r="AD258" i="48"/>
  <c r="AE258" i="48"/>
  <c r="AG258" i="48"/>
  <c r="AH258" i="48"/>
  <c r="AJ258" i="48"/>
  <c r="AK258" i="48"/>
  <c r="AL258" i="48"/>
  <c r="AN258" i="48"/>
  <c r="AO258" i="48"/>
  <c r="AQ258" i="48"/>
  <c r="AR258" i="48"/>
  <c r="AU258" i="48"/>
  <c r="AV258" i="48"/>
  <c r="AX258" i="48"/>
  <c r="S259" i="48"/>
  <c r="Y259" i="48"/>
  <c r="AA259" i="48"/>
  <c r="AB259" i="48"/>
  <c r="AD259" i="48"/>
  <c r="AE259" i="48"/>
  <c r="AG259" i="48"/>
  <c r="AH259" i="48"/>
  <c r="AJ259" i="48"/>
  <c r="AK259" i="48"/>
  <c r="AL259" i="48"/>
  <c r="AN259" i="48"/>
  <c r="AO259" i="48"/>
  <c r="AQ259" i="48"/>
  <c r="AR259" i="48"/>
  <c r="AU259" i="48"/>
  <c r="AV259" i="48"/>
  <c r="AX259" i="48"/>
  <c r="S260" i="48"/>
  <c r="Y260" i="48"/>
  <c r="AA260" i="48"/>
  <c r="AB260" i="48"/>
  <c r="AD260" i="48"/>
  <c r="AE260" i="48"/>
  <c r="AG260" i="48"/>
  <c r="AH260" i="48"/>
  <c r="AJ260" i="48"/>
  <c r="AK260" i="48"/>
  <c r="AL260" i="48"/>
  <c r="AN260" i="48"/>
  <c r="AO260" i="48"/>
  <c r="AQ260" i="48"/>
  <c r="AR260" i="48"/>
  <c r="AU260" i="48"/>
  <c r="AV260" i="48"/>
  <c r="AX260" i="48"/>
  <c r="S261" i="48"/>
  <c r="Y261" i="48"/>
  <c r="AA261" i="48"/>
  <c r="AB261" i="48"/>
  <c r="AD261" i="48"/>
  <c r="AE261" i="48"/>
  <c r="AG261" i="48"/>
  <c r="AH261" i="48"/>
  <c r="AJ261" i="48"/>
  <c r="AK261" i="48"/>
  <c r="AL261" i="48"/>
  <c r="AN261" i="48"/>
  <c r="AO261" i="48"/>
  <c r="AQ261" i="48"/>
  <c r="AR261" i="48"/>
  <c r="AU261" i="48"/>
  <c r="AV261" i="48"/>
  <c r="AX261" i="48"/>
  <c r="E199" i="24" l="1"/>
  <c r="E200" i="24"/>
  <c r="E201" i="24"/>
  <c r="E202" i="24"/>
  <c r="E203" i="24"/>
  <c r="E204" i="24"/>
  <c r="E205" i="24"/>
  <c r="E206" i="24"/>
  <c r="E198" i="24"/>
  <c r="E197" i="24"/>
  <c r="E196" i="24"/>
  <c r="E195" i="24"/>
  <c r="E194" i="24"/>
  <c r="E193" i="24"/>
  <c r="E192" i="24"/>
  <c r="E191" i="24"/>
  <c r="E190" i="24"/>
  <c r="E189" i="24"/>
  <c r="E188" i="24"/>
  <c r="E186" i="24"/>
  <c r="E185" i="24"/>
  <c r="E184" i="24"/>
  <c r="E183" i="24"/>
  <c r="E182" i="24"/>
  <c r="E181" i="24"/>
  <c r="E180" i="24"/>
  <c r="E179" i="24"/>
  <c r="E178" i="24"/>
  <c r="E177" i="24"/>
  <c r="E176" i="24"/>
  <c r="E175" i="24"/>
  <c r="E173" i="24"/>
  <c r="E172" i="24"/>
  <c r="E171" i="24"/>
  <c r="E170" i="24"/>
  <c r="E169" i="24"/>
  <c r="E168" i="24"/>
  <c r="E167" i="24"/>
  <c r="E166" i="24"/>
  <c r="E165" i="24"/>
  <c r="E164" i="24"/>
  <c r="E163" i="24"/>
  <c r="E162" i="24"/>
  <c r="E161" i="24"/>
  <c r="E160" i="24"/>
  <c r="E159" i="24"/>
  <c r="E158" i="24"/>
  <c r="E157" i="24"/>
  <c r="E156" i="24"/>
  <c r="E155" i="24"/>
  <c r="E154" i="24"/>
  <c r="E153" i="24"/>
  <c r="E152" i="24"/>
  <c r="E147" i="24"/>
  <c r="E148" i="24"/>
  <c r="E149" i="24"/>
  <c r="E150" i="24"/>
  <c r="E146" i="24"/>
  <c r="E145" i="24"/>
  <c r="E144" i="24"/>
  <c r="E143" i="24"/>
  <c r="E142" i="24"/>
  <c r="E141" i="24"/>
  <c r="E140" i="24"/>
  <c r="E139" i="24"/>
  <c r="E138" i="24"/>
  <c r="E137" i="24"/>
  <c r="E136" i="24"/>
  <c r="E135" i="24"/>
  <c r="E134" i="24"/>
  <c r="E133" i="24"/>
  <c r="E132" i="24"/>
  <c r="E131" i="24"/>
  <c r="E130" i="24"/>
  <c r="E129" i="24"/>
  <c r="E128" i="24"/>
  <c r="E127" i="24"/>
  <c r="E126" i="24"/>
  <c r="E110" i="24"/>
  <c r="E111" i="24"/>
  <c r="E112" i="24"/>
  <c r="E113" i="24"/>
  <c r="E114" i="24"/>
  <c r="E115" i="24"/>
  <c r="E116" i="24"/>
  <c r="E117" i="24"/>
  <c r="E118" i="24"/>
  <c r="E119" i="24"/>
  <c r="E120" i="24"/>
  <c r="E121" i="24"/>
  <c r="E122" i="24"/>
  <c r="E123" i="24"/>
  <c r="E124" i="24"/>
  <c r="E109" i="24"/>
  <c r="E108" i="24"/>
  <c r="E107" i="24"/>
  <c r="E106" i="24"/>
  <c r="E105" i="24"/>
  <c r="E104" i="24"/>
  <c r="E103" i="24"/>
  <c r="E102" i="24"/>
  <c r="E101" i="24"/>
  <c r="E100" i="24"/>
  <c r="E99" i="24"/>
  <c r="E98" i="24"/>
  <c r="E97" i="24"/>
  <c r="E96" i="24"/>
  <c r="E95" i="24"/>
  <c r="E94" i="24"/>
  <c r="E93" i="24"/>
  <c r="E92" i="24"/>
  <c r="E91" i="24"/>
  <c r="E90" i="24"/>
  <c r="E89" i="24"/>
  <c r="E87" i="24"/>
  <c r="E86" i="24"/>
  <c r="E85" i="24"/>
  <c r="E84" i="24"/>
  <c r="E83" i="24"/>
  <c r="E82" i="24"/>
  <c r="E81" i="24"/>
  <c r="E80" i="24"/>
  <c r="E79" i="24"/>
  <c r="E78" i="24"/>
  <c r="E77" i="24"/>
  <c r="E76" i="24"/>
  <c r="E75" i="24"/>
  <c r="E74" i="24"/>
  <c r="E73" i="24"/>
  <c r="E72" i="24"/>
  <c r="E71" i="24"/>
  <c r="E70" i="24"/>
  <c r="E69" i="24"/>
  <c r="E68" i="24"/>
  <c r="E67" i="24"/>
  <c r="E66" i="24"/>
  <c r="E55" i="24"/>
  <c r="E56" i="24"/>
  <c r="E57" i="24"/>
  <c r="E58" i="24"/>
  <c r="E59" i="24"/>
  <c r="E60" i="24"/>
  <c r="E61" i="24"/>
  <c r="E62" i="24"/>
  <c r="E63" i="24"/>
  <c r="E64" i="24"/>
  <c r="E54" i="24"/>
  <c r="E53" i="24"/>
  <c r="E52" i="24"/>
  <c r="E51" i="24"/>
  <c r="E50" i="24"/>
  <c r="E49" i="24"/>
  <c r="E48" i="24"/>
  <c r="E47" i="24"/>
  <c r="E46" i="24"/>
  <c r="E45" i="24"/>
  <c r="E44" i="24"/>
  <c r="E43" i="24"/>
  <c r="E41" i="24"/>
  <c r="E40" i="24"/>
  <c r="E39" i="24"/>
  <c r="E38" i="24"/>
  <c r="E37" i="24"/>
  <c r="E36" i="24"/>
  <c r="E35" i="24"/>
  <c r="E34" i="24"/>
  <c r="E33" i="24"/>
  <c r="E32" i="24"/>
  <c r="E31" i="24"/>
  <c r="E30" i="24"/>
  <c r="E29" i="24"/>
  <c r="E28" i="24"/>
  <c r="E27" i="24"/>
  <c r="E12" i="24"/>
  <c r="E13" i="24"/>
  <c r="E14" i="24"/>
  <c r="E15" i="24"/>
  <c r="E16" i="24"/>
  <c r="E17" i="24"/>
  <c r="E18" i="24"/>
  <c r="E19" i="24"/>
  <c r="E20" i="24"/>
  <c r="E21" i="24"/>
  <c r="E22" i="24"/>
  <c r="E23" i="24"/>
  <c r="E24" i="24"/>
  <c r="E25" i="24"/>
  <c r="E11" i="24"/>
  <c r="K111" i="52" l="1"/>
  <c r="I111" i="52"/>
  <c r="H111" i="52"/>
  <c r="G111" i="52"/>
  <c r="K110" i="52"/>
  <c r="I110" i="52"/>
  <c r="H110" i="52"/>
  <c r="G110" i="52"/>
  <c r="E109" i="52"/>
  <c r="K108" i="52"/>
  <c r="J108" i="52"/>
  <c r="I108" i="52"/>
  <c r="H108" i="52"/>
  <c r="G108" i="52"/>
  <c r="K107" i="52"/>
  <c r="J107" i="52"/>
  <c r="I107" i="52"/>
  <c r="H107" i="52"/>
  <c r="G107" i="52"/>
  <c r="K103" i="52"/>
  <c r="I103" i="52"/>
  <c r="K102" i="52"/>
  <c r="I102" i="52"/>
  <c r="E101" i="52"/>
  <c r="E104" i="52" s="1"/>
  <c r="K100" i="52"/>
  <c r="I100" i="52"/>
  <c r="K99" i="52"/>
  <c r="I99" i="52"/>
  <c r="E97" i="52"/>
  <c r="K96" i="52"/>
  <c r="I96" i="52"/>
  <c r="K95" i="52"/>
  <c r="J95" i="52"/>
  <c r="I95" i="52"/>
  <c r="K94" i="52"/>
  <c r="J94" i="52"/>
  <c r="I94" i="52"/>
  <c r="K93" i="52"/>
  <c r="J93" i="52"/>
  <c r="I93" i="52"/>
  <c r="K92" i="52"/>
  <c r="J92" i="52"/>
  <c r="I92" i="52"/>
  <c r="K91" i="52"/>
  <c r="J91" i="52"/>
  <c r="I91" i="52"/>
  <c r="K90" i="52"/>
  <c r="J90" i="52"/>
  <c r="I90" i="52"/>
  <c r="E57" i="52"/>
  <c r="E56" i="52"/>
  <c r="H53" i="52"/>
  <c r="H52" i="52"/>
  <c r="G51" i="52"/>
  <c r="G50" i="52"/>
  <c r="H49" i="52"/>
  <c r="G49" i="52"/>
  <c r="G48" i="52"/>
  <c r="H47" i="52"/>
  <c r="G47" i="52"/>
  <c r="H46" i="52"/>
  <c r="G46" i="52"/>
  <c r="H45" i="52"/>
  <c r="G45" i="52"/>
  <c r="I44" i="52"/>
  <c r="H44" i="52"/>
  <c r="G44" i="52"/>
  <c r="I43" i="52"/>
  <c r="H43" i="52"/>
  <c r="G43" i="52"/>
  <c r="I28" i="52"/>
  <c r="G28" i="52"/>
  <c r="I27" i="52"/>
  <c r="H27" i="52"/>
  <c r="G27" i="52"/>
  <c r="G24" i="52"/>
  <c r="I21" i="52"/>
  <c r="G21" i="52"/>
  <c r="G20" i="52"/>
  <c r="G19" i="52"/>
  <c r="G18" i="52"/>
  <c r="G17" i="52"/>
  <c r="G16" i="52"/>
  <c r="I15" i="52"/>
  <c r="G15" i="52"/>
  <c r="I14" i="52"/>
  <c r="G14" i="52"/>
  <c r="G13" i="52"/>
  <c r="E12" i="52"/>
  <c r="E22" i="52" s="1"/>
  <c r="E25" i="52" s="1"/>
  <c r="E29" i="52" s="1"/>
  <c r="I11" i="52"/>
  <c r="H11" i="52"/>
  <c r="G11" i="52"/>
  <c r="BA13" i="48" l="1"/>
  <c r="BA14" i="48"/>
  <c r="BA15" i="48"/>
  <c r="BA16" i="48"/>
  <c r="BA17" i="48"/>
  <c r="BA18" i="48"/>
  <c r="BA19" i="48"/>
  <c r="BA20" i="48"/>
  <c r="BA21" i="48"/>
  <c r="BA22" i="48"/>
  <c r="BA23" i="48"/>
  <c r="BA24" i="48"/>
  <c r="BA25" i="48"/>
  <c r="BA26" i="48"/>
  <c r="BA27" i="48"/>
  <c r="BA28" i="48"/>
  <c r="BA29" i="48"/>
  <c r="BA30" i="48"/>
  <c r="BA31" i="48"/>
  <c r="BA32" i="48"/>
  <c r="BA33" i="48"/>
  <c r="BA34" i="48"/>
  <c r="BA35" i="48"/>
  <c r="BA36" i="48"/>
  <c r="BA37" i="48"/>
  <c r="BA38" i="48"/>
  <c r="BA39" i="48"/>
  <c r="BA40" i="48"/>
  <c r="BA41" i="48"/>
  <c r="BA42" i="48"/>
  <c r="BA43" i="48"/>
  <c r="BA44" i="48"/>
  <c r="BA45" i="48"/>
  <c r="BA46" i="48"/>
  <c r="BA47" i="48"/>
  <c r="BA48" i="48"/>
  <c r="BA49" i="48"/>
  <c r="BA50" i="48"/>
  <c r="BA51" i="48"/>
  <c r="BA52" i="48"/>
  <c r="BA53" i="48"/>
  <c r="BA54" i="48"/>
  <c r="BA55" i="48"/>
  <c r="BA56" i="48"/>
  <c r="BA57" i="48"/>
  <c r="BA58" i="48"/>
  <c r="BA59" i="48"/>
  <c r="BA60" i="48"/>
  <c r="BA61" i="48"/>
  <c r="BA62" i="48"/>
  <c r="BA63" i="48"/>
  <c r="BA64" i="48"/>
  <c r="BA65" i="48"/>
  <c r="BA66" i="48"/>
  <c r="BA67" i="48"/>
  <c r="BA68" i="48"/>
  <c r="BA69" i="48"/>
  <c r="BA70" i="48"/>
  <c r="BA71" i="48"/>
  <c r="BA72" i="48"/>
  <c r="BA73" i="48"/>
  <c r="BA74" i="48"/>
  <c r="BA75" i="48"/>
  <c r="BA76" i="48"/>
  <c r="BA77" i="48"/>
  <c r="BA78" i="48"/>
  <c r="BA79" i="48"/>
  <c r="BA80" i="48"/>
  <c r="BA81" i="48"/>
  <c r="BA82" i="48"/>
  <c r="BA83" i="48"/>
  <c r="BA84" i="48"/>
  <c r="BA85" i="48"/>
  <c r="BA86" i="48"/>
  <c r="BA87" i="48"/>
  <c r="BA88" i="48"/>
  <c r="BA89" i="48"/>
  <c r="BA90" i="48"/>
  <c r="BA91" i="48"/>
  <c r="BA92" i="48"/>
  <c r="BA93" i="48"/>
  <c r="BA94" i="48"/>
  <c r="BA95" i="48"/>
  <c r="BA96" i="48"/>
  <c r="BA97" i="48"/>
  <c r="BA98" i="48"/>
  <c r="BA99" i="48"/>
  <c r="BA100" i="48"/>
  <c r="BA101" i="48"/>
  <c r="BA102" i="48"/>
  <c r="BA103" i="48"/>
  <c r="BA104" i="48"/>
  <c r="BA105" i="48"/>
  <c r="BA106" i="48"/>
  <c r="BA107" i="48"/>
  <c r="BA108" i="48"/>
  <c r="BA109" i="48"/>
  <c r="BA110" i="48"/>
  <c r="BA111" i="48"/>
  <c r="BA112" i="48"/>
  <c r="BA113" i="48"/>
  <c r="BA114" i="48"/>
  <c r="BA115" i="48"/>
  <c r="BA116" i="48"/>
  <c r="BA117" i="48"/>
  <c r="BA118" i="48"/>
  <c r="BA119" i="48"/>
  <c r="BA120" i="48"/>
  <c r="BA121" i="48"/>
  <c r="BA122" i="48"/>
  <c r="BA123" i="48"/>
  <c r="BA124" i="48"/>
  <c r="BA125" i="48"/>
  <c r="BA126" i="48"/>
  <c r="BA127" i="48"/>
  <c r="BA128" i="48"/>
  <c r="BA129" i="48"/>
  <c r="BA130" i="48"/>
  <c r="BA131" i="48"/>
  <c r="BA132" i="48"/>
  <c r="BA133" i="48"/>
  <c r="BA134" i="48"/>
  <c r="BA135" i="48"/>
  <c r="BA136" i="48"/>
  <c r="BA137" i="48"/>
  <c r="BA138" i="48"/>
  <c r="BA139" i="48"/>
  <c r="BA140" i="48"/>
  <c r="BA141" i="48"/>
  <c r="BA142" i="48"/>
  <c r="BA143" i="48"/>
  <c r="BA144" i="48"/>
  <c r="BA145" i="48"/>
  <c r="BA146" i="48"/>
  <c r="BA147" i="48"/>
  <c r="BA148" i="48"/>
  <c r="BA149" i="48"/>
  <c r="BA150" i="48"/>
  <c r="BA151" i="48"/>
  <c r="BA152" i="48"/>
  <c r="BA153" i="48"/>
  <c r="BA154" i="48"/>
  <c r="BA155" i="48"/>
  <c r="BA156" i="48"/>
  <c r="BA157" i="48"/>
  <c r="BA158" i="48"/>
  <c r="BA159" i="48"/>
  <c r="BA160" i="48"/>
  <c r="BA161" i="48"/>
  <c r="BA162" i="48"/>
  <c r="BA163" i="48"/>
  <c r="BA164" i="48"/>
  <c r="BA165" i="48"/>
  <c r="BA166" i="48"/>
  <c r="BA167" i="48"/>
  <c r="BA168" i="48"/>
  <c r="BA169" i="48"/>
  <c r="BA170" i="48"/>
  <c r="BA171" i="48"/>
  <c r="BA172" i="48"/>
  <c r="BA173" i="48"/>
  <c r="BA174" i="48"/>
  <c r="BA175" i="48"/>
  <c r="BA176" i="48"/>
  <c r="BA177" i="48"/>
  <c r="BA178" i="48"/>
  <c r="BA179" i="48"/>
  <c r="BA180" i="48"/>
  <c r="BA181" i="48"/>
  <c r="BA182" i="48"/>
  <c r="BA183" i="48"/>
  <c r="BA184" i="48"/>
  <c r="BA185" i="48"/>
  <c r="BA186" i="48"/>
  <c r="BA187" i="48"/>
  <c r="BA188" i="48"/>
  <c r="BA189" i="48"/>
  <c r="BA190" i="48"/>
  <c r="BA191" i="48"/>
  <c r="BA192" i="48"/>
  <c r="BA193" i="48"/>
  <c r="BA194" i="48"/>
  <c r="BA195" i="48"/>
  <c r="BA196" i="48"/>
  <c r="BA197" i="48"/>
  <c r="BA198" i="48"/>
  <c r="BA199" i="48"/>
  <c r="BA200" i="48"/>
  <c r="BA201" i="48"/>
  <c r="BA202" i="48"/>
  <c r="BA203" i="48"/>
  <c r="BA204" i="48"/>
  <c r="BA205" i="48"/>
  <c r="BA206" i="48"/>
  <c r="BA207" i="48"/>
  <c r="BA208" i="48"/>
  <c r="BA209" i="48"/>
  <c r="BA210" i="48"/>
  <c r="BA211" i="48"/>
  <c r="BA212" i="48"/>
  <c r="BA213" i="48"/>
  <c r="BA214" i="48"/>
  <c r="BA215" i="48"/>
  <c r="BA216" i="48"/>
  <c r="BA217" i="48"/>
  <c r="BA218" i="48"/>
  <c r="BA219" i="48"/>
  <c r="BA220" i="48"/>
  <c r="BA221" i="48"/>
  <c r="BA222" i="48"/>
  <c r="BA223" i="48"/>
  <c r="BA224" i="48"/>
  <c r="BA225" i="48"/>
  <c r="BA226" i="48"/>
  <c r="BA227" i="48"/>
  <c r="BA228" i="48"/>
  <c r="BA229" i="48"/>
  <c r="BA230" i="48"/>
  <c r="BA231" i="48"/>
  <c r="BA232" i="48"/>
  <c r="BA233" i="48"/>
  <c r="BA234" i="48"/>
  <c r="BA235" i="48"/>
  <c r="BA236" i="48"/>
  <c r="BA237" i="48"/>
  <c r="BA238" i="48"/>
  <c r="BA239" i="48"/>
  <c r="BA240" i="48"/>
  <c r="BA241" i="48"/>
  <c r="BA242" i="48"/>
  <c r="BA243" i="48"/>
  <c r="BA244" i="48"/>
  <c r="BA245" i="48"/>
  <c r="BA246" i="48"/>
  <c r="BA247" i="48"/>
  <c r="BA248" i="48"/>
  <c r="BA249" i="48"/>
  <c r="BA250" i="48"/>
  <c r="BA251" i="48"/>
  <c r="BA252" i="48"/>
  <c r="BA253" i="48"/>
  <c r="BA254" i="48"/>
  <c r="BA255" i="48"/>
  <c r="BA256" i="48"/>
  <c r="BA257" i="48"/>
  <c r="BA258" i="48"/>
  <c r="BA259" i="48"/>
  <c r="BA260" i="48"/>
  <c r="BA261" i="48"/>
  <c r="BA12" i="48"/>
  <c r="N2999" i="26"/>
  <c r="J2999" i="26"/>
  <c r="I2999" i="26"/>
  <c r="H2999" i="26"/>
  <c r="N2998" i="26"/>
  <c r="J2998" i="26"/>
  <c r="I2998" i="26"/>
  <c r="H2998" i="26"/>
  <c r="N2997" i="26"/>
  <c r="J2997" i="26"/>
  <c r="I2997" i="26"/>
  <c r="H2997" i="26"/>
  <c r="N2996" i="26"/>
  <c r="J2996" i="26"/>
  <c r="I2996" i="26"/>
  <c r="H2996" i="26"/>
  <c r="N2995" i="26"/>
  <c r="J2995" i="26"/>
  <c r="I2995" i="26"/>
  <c r="H2995" i="26"/>
  <c r="N2994" i="26"/>
  <c r="J2994" i="26"/>
  <c r="I2994" i="26"/>
  <c r="H2994" i="26"/>
  <c r="N2993" i="26"/>
  <c r="J2993" i="26"/>
  <c r="I2993" i="26"/>
  <c r="H2993" i="26"/>
  <c r="N2992" i="26"/>
  <c r="J2992" i="26"/>
  <c r="I2992" i="26"/>
  <c r="H2992" i="26"/>
  <c r="J2991" i="26"/>
  <c r="I2991" i="26"/>
  <c r="H2991" i="26"/>
  <c r="J2990" i="26"/>
  <c r="I2990" i="26"/>
  <c r="H2990" i="26"/>
  <c r="K2989" i="26"/>
  <c r="J2989" i="26"/>
  <c r="K2988" i="26"/>
  <c r="J2988" i="26"/>
  <c r="J2987" i="26"/>
  <c r="H2987" i="26"/>
  <c r="J2986" i="26"/>
  <c r="H2986" i="26"/>
  <c r="J2985" i="26"/>
  <c r="H2985" i="26"/>
  <c r="J2984" i="26"/>
  <c r="I2984" i="26"/>
  <c r="H2984" i="26"/>
  <c r="N2983" i="26"/>
  <c r="J2983" i="26"/>
  <c r="I2983" i="26"/>
  <c r="H2983" i="26"/>
  <c r="N2982" i="26"/>
  <c r="J2982" i="26"/>
  <c r="I2982" i="26"/>
  <c r="H2982" i="26"/>
  <c r="N2981" i="26"/>
  <c r="J2981" i="26"/>
  <c r="I2981" i="26"/>
  <c r="H2981" i="26"/>
  <c r="N2980" i="26"/>
  <c r="J2980" i="26"/>
  <c r="I2980" i="26"/>
  <c r="H2980" i="26"/>
  <c r="J2979" i="26"/>
  <c r="I2979" i="26"/>
  <c r="H2979" i="26"/>
  <c r="J2978" i="26"/>
  <c r="I2978" i="26"/>
  <c r="H2978" i="26"/>
  <c r="N2976" i="26"/>
  <c r="J2976" i="26"/>
  <c r="I2976" i="26"/>
  <c r="H2976" i="26"/>
  <c r="N2975" i="26"/>
  <c r="J2975" i="26"/>
  <c r="I2975" i="26"/>
  <c r="H2975" i="26"/>
  <c r="N2974" i="26"/>
  <c r="J2974" i="26"/>
  <c r="I2974" i="26"/>
  <c r="H2974" i="26"/>
  <c r="N2973" i="26"/>
  <c r="J2973" i="26"/>
  <c r="I2973" i="26"/>
  <c r="H2973" i="26"/>
  <c r="N2972" i="26"/>
  <c r="J2972" i="26"/>
  <c r="I2972" i="26"/>
  <c r="H2972" i="26"/>
  <c r="N2971" i="26"/>
  <c r="J2971" i="26"/>
  <c r="I2971" i="26"/>
  <c r="H2971" i="26"/>
  <c r="N2970" i="26"/>
  <c r="J2970" i="26"/>
  <c r="I2970" i="26"/>
  <c r="H2970" i="26"/>
  <c r="N2969" i="26"/>
  <c r="J2969" i="26"/>
  <c r="I2969" i="26"/>
  <c r="H2969" i="26"/>
  <c r="J2968" i="26"/>
  <c r="I2968" i="26"/>
  <c r="H2968" i="26"/>
  <c r="J2967" i="26"/>
  <c r="I2967" i="26"/>
  <c r="H2967" i="26"/>
  <c r="K2966" i="26"/>
  <c r="J2966" i="26"/>
  <c r="K2965" i="26"/>
  <c r="J2965" i="26"/>
  <c r="J2964" i="26"/>
  <c r="H2964" i="26"/>
  <c r="J2963" i="26"/>
  <c r="H2963" i="26"/>
  <c r="J2962" i="26"/>
  <c r="H2962" i="26"/>
  <c r="J2961" i="26"/>
  <c r="I2961" i="26"/>
  <c r="H2961" i="26"/>
  <c r="N2960" i="26"/>
  <c r="J2960" i="26"/>
  <c r="I2960" i="26"/>
  <c r="H2960" i="26"/>
  <c r="N2959" i="26"/>
  <c r="J2959" i="26"/>
  <c r="I2959" i="26"/>
  <c r="H2959" i="26"/>
  <c r="N2958" i="26"/>
  <c r="J2958" i="26"/>
  <c r="I2958" i="26"/>
  <c r="H2958" i="26"/>
  <c r="N2957" i="26"/>
  <c r="J2957" i="26"/>
  <c r="I2957" i="26"/>
  <c r="H2957" i="26"/>
  <c r="J2956" i="26"/>
  <c r="I2956" i="26"/>
  <c r="H2956" i="26"/>
  <c r="J2955" i="26"/>
  <c r="I2955" i="26"/>
  <c r="H2955" i="26"/>
  <c r="N2953" i="26"/>
  <c r="J2953" i="26"/>
  <c r="I2953" i="26"/>
  <c r="H2953" i="26"/>
  <c r="N2952" i="26"/>
  <c r="J2952" i="26"/>
  <c r="I2952" i="26"/>
  <c r="H2952" i="26"/>
  <c r="N2951" i="26"/>
  <c r="J2951" i="26"/>
  <c r="I2951" i="26"/>
  <c r="H2951" i="26"/>
  <c r="N2950" i="26"/>
  <c r="J2950" i="26"/>
  <c r="I2950" i="26"/>
  <c r="H2950" i="26"/>
  <c r="N2949" i="26"/>
  <c r="J2949" i="26"/>
  <c r="I2949" i="26"/>
  <c r="H2949" i="26"/>
  <c r="N2948" i="26"/>
  <c r="J2948" i="26"/>
  <c r="I2948" i="26"/>
  <c r="H2948" i="26"/>
  <c r="N2947" i="26"/>
  <c r="J2947" i="26"/>
  <c r="I2947" i="26"/>
  <c r="H2947" i="26"/>
  <c r="N2946" i="26"/>
  <c r="J2946" i="26"/>
  <c r="I2946" i="26"/>
  <c r="H2946" i="26"/>
  <c r="J2945" i="26"/>
  <c r="I2945" i="26"/>
  <c r="H2945" i="26"/>
  <c r="J2944" i="26"/>
  <c r="I2944" i="26"/>
  <c r="H2944" i="26"/>
  <c r="K2943" i="26"/>
  <c r="J2943" i="26"/>
  <c r="K2942" i="26"/>
  <c r="J2942" i="26"/>
  <c r="J2941" i="26"/>
  <c r="H2941" i="26"/>
  <c r="J2940" i="26"/>
  <c r="H2940" i="26"/>
  <c r="J2939" i="26"/>
  <c r="H2939" i="26"/>
  <c r="J2938" i="26"/>
  <c r="I2938" i="26"/>
  <c r="H2938" i="26"/>
  <c r="N2937" i="26"/>
  <c r="J2937" i="26"/>
  <c r="I2937" i="26"/>
  <c r="H2937" i="26"/>
  <c r="N2936" i="26"/>
  <c r="J2936" i="26"/>
  <c r="I2936" i="26"/>
  <c r="H2936" i="26"/>
  <c r="N2935" i="26"/>
  <c r="J2935" i="26"/>
  <c r="I2935" i="26"/>
  <c r="H2935" i="26"/>
  <c r="N2934" i="26"/>
  <c r="J2934" i="26"/>
  <c r="I2934" i="26"/>
  <c r="H2934" i="26"/>
  <c r="J2933" i="26"/>
  <c r="I2933" i="26"/>
  <c r="H2933" i="26"/>
  <c r="J2932" i="26"/>
  <c r="I2932" i="26"/>
  <c r="H2932" i="26"/>
  <c r="N2930" i="26"/>
  <c r="J2930" i="26"/>
  <c r="I2930" i="26"/>
  <c r="H2930" i="26"/>
  <c r="N2929" i="26"/>
  <c r="J2929" i="26"/>
  <c r="I2929" i="26"/>
  <c r="H2929" i="26"/>
  <c r="N2928" i="26"/>
  <c r="J2928" i="26"/>
  <c r="I2928" i="26"/>
  <c r="H2928" i="26"/>
  <c r="N2927" i="26"/>
  <c r="J2927" i="26"/>
  <c r="I2927" i="26"/>
  <c r="H2927" i="26"/>
  <c r="N2926" i="26"/>
  <c r="J2926" i="26"/>
  <c r="I2926" i="26"/>
  <c r="H2926" i="26"/>
  <c r="N2925" i="26"/>
  <c r="J2925" i="26"/>
  <c r="I2925" i="26"/>
  <c r="H2925" i="26"/>
  <c r="N2924" i="26"/>
  <c r="J2924" i="26"/>
  <c r="I2924" i="26"/>
  <c r="H2924" i="26"/>
  <c r="N2923" i="26"/>
  <c r="J2923" i="26"/>
  <c r="I2923" i="26"/>
  <c r="H2923" i="26"/>
  <c r="J2922" i="26"/>
  <c r="I2922" i="26"/>
  <c r="H2922" i="26"/>
  <c r="J2921" i="26"/>
  <c r="I2921" i="26"/>
  <c r="H2921" i="26"/>
  <c r="K2920" i="26"/>
  <c r="J2920" i="26"/>
  <c r="K2919" i="26"/>
  <c r="J2919" i="26"/>
  <c r="J2918" i="26"/>
  <c r="H2918" i="26"/>
  <c r="J2917" i="26"/>
  <c r="H2917" i="26"/>
  <c r="J2916" i="26"/>
  <c r="H2916" i="26"/>
  <c r="J2915" i="26"/>
  <c r="I2915" i="26"/>
  <c r="H2915" i="26"/>
  <c r="N2914" i="26"/>
  <c r="J2914" i="26"/>
  <c r="I2914" i="26"/>
  <c r="H2914" i="26"/>
  <c r="N2913" i="26"/>
  <c r="J2913" i="26"/>
  <c r="I2913" i="26"/>
  <c r="H2913" i="26"/>
  <c r="N2912" i="26"/>
  <c r="J2912" i="26"/>
  <c r="I2912" i="26"/>
  <c r="H2912" i="26"/>
  <c r="N2911" i="26"/>
  <c r="J2911" i="26"/>
  <c r="I2911" i="26"/>
  <c r="H2911" i="26"/>
  <c r="J2910" i="26"/>
  <c r="I2910" i="26"/>
  <c r="H2910" i="26"/>
  <c r="J2909" i="26"/>
  <c r="I2909" i="26"/>
  <c r="H2909" i="26"/>
  <c r="N2907" i="26"/>
  <c r="J2907" i="26"/>
  <c r="I2907" i="26"/>
  <c r="H2907" i="26"/>
  <c r="N2906" i="26"/>
  <c r="J2906" i="26"/>
  <c r="I2906" i="26"/>
  <c r="H2906" i="26"/>
  <c r="N2905" i="26"/>
  <c r="J2905" i="26"/>
  <c r="I2905" i="26"/>
  <c r="H2905" i="26"/>
  <c r="N2904" i="26"/>
  <c r="J2904" i="26"/>
  <c r="I2904" i="26"/>
  <c r="H2904" i="26"/>
  <c r="N2903" i="26"/>
  <c r="J2903" i="26"/>
  <c r="I2903" i="26"/>
  <c r="H2903" i="26"/>
  <c r="N2902" i="26"/>
  <c r="J2902" i="26"/>
  <c r="I2902" i="26"/>
  <c r="H2902" i="26"/>
  <c r="N2901" i="26"/>
  <c r="J2901" i="26"/>
  <c r="I2901" i="26"/>
  <c r="H2901" i="26"/>
  <c r="N2900" i="26"/>
  <c r="J2900" i="26"/>
  <c r="I2900" i="26"/>
  <c r="H2900" i="26"/>
  <c r="J2899" i="26"/>
  <c r="I2899" i="26"/>
  <c r="H2899" i="26"/>
  <c r="J2898" i="26"/>
  <c r="I2898" i="26"/>
  <c r="H2898" i="26"/>
  <c r="K2897" i="26"/>
  <c r="J2897" i="26"/>
  <c r="K2896" i="26"/>
  <c r="J2896" i="26"/>
  <c r="J2895" i="26"/>
  <c r="H2895" i="26"/>
  <c r="J2894" i="26"/>
  <c r="H2894" i="26"/>
  <c r="J2893" i="26"/>
  <c r="H2893" i="26"/>
  <c r="J2892" i="26"/>
  <c r="I2892" i="26"/>
  <c r="H2892" i="26"/>
  <c r="N2891" i="26"/>
  <c r="J2891" i="26"/>
  <c r="I2891" i="26"/>
  <c r="H2891" i="26"/>
  <c r="N2890" i="26"/>
  <c r="J2890" i="26"/>
  <c r="I2890" i="26"/>
  <c r="H2890" i="26"/>
  <c r="N2889" i="26"/>
  <c r="J2889" i="26"/>
  <c r="I2889" i="26"/>
  <c r="H2889" i="26"/>
  <c r="N2888" i="26"/>
  <c r="J2888" i="26"/>
  <c r="I2888" i="26"/>
  <c r="H2888" i="26"/>
  <c r="J2887" i="26"/>
  <c r="I2887" i="26"/>
  <c r="H2887" i="26"/>
  <c r="J2886" i="26"/>
  <c r="I2886" i="26"/>
  <c r="H2886" i="26"/>
  <c r="N2884" i="26"/>
  <c r="J2884" i="26"/>
  <c r="I2884" i="26"/>
  <c r="H2884" i="26"/>
  <c r="N2883" i="26"/>
  <c r="J2883" i="26"/>
  <c r="I2883" i="26"/>
  <c r="H2883" i="26"/>
  <c r="N2882" i="26"/>
  <c r="J2882" i="26"/>
  <c r="I2882" i="26"/>
  <c r="H2882" i="26"/>
  <c r="N2881" i="26"/>
  <c r="J2881" i="26"/>
  <c r="I2881" i="26"/>
  <c r="H2881" i="26"/>
  <c r="N2880" i="26"/>
  <c r="J2880" i="26"/>
  <c r="I2880" i="26"/>
  <c r="H2880" i="26"/>
  <c r="N2879" i="26"/>
  <c r="J2879" i="26"/>
  <c r="I2879" i="26"/>
  <c r="H2879" i="26"/>
  <c r="N2878" i="26"/>
  <c r="J2878" i="26"/>
  <c r="I2878" i="26"/>
  <c r="H2878" i="26"/>
  <c r="N2877" i="26"/>
  <c r="J2877" i="26"/>
  <c r="I2877" i="26"/>
  <c r="H2877" i="26"/>
  <c r="J2876" i="26"/>
  <c r="I2876" i="26"/>
  <c r="H2876" i="26"/>
  <c r="J2875" i="26"/>
  <c r="I2875" i="26"/>
  <c r="H2875" i="26"/>
  <c r="K2874" i="26"/>
  <c r="J2874" i="26"/>
  <c r="K2873" i="26"/>
  <c r="J2873" i="26"/>
  <c r="J2872" i="26"/>
  <c r="H2872" i="26"/>
  <c r="J2871" i="26"/>
  <c r="H2871" i="26"/>
  <c r="J2870" i="26"/>
  <c r="H2870" i="26"/>
  <c r="J2869" i="26"/>
  <c r="I2869" i="26"/>
  <c r="H2869" i="26"/>
  <c r="N2868" i="26"/>
  <c r="J2868" i="26"/>
  <c r="I2868" i="26"/>
  <c r="H2868" i="26"/>
  <c r="N2867" i="26"/>
  <c r="J2867" i="26"/>
  <c r="I2867" i="26"/>
  <c r="H2867" i="26"/>
  <c r="N2866" i="26"/>
  <c r="J2866" i="26"/>
  <c r="I2866" i="26"/>
  <c r="H2866" i="26"/>
  <c r="N2865" i="26"/>
  <c r="J2865" i="26"/>
  <c r="I2865" i="26"/>
  <c r="H2865" i="26"/>
  <c r="J2864" i="26"/>
  <c r="I2864" i="26"/>
  <c r="H2864" i="26"/>
  <c r="J2863" i="26"/>
  <c r="I2863" i="26"/>
  <c r="H2863" i="26"/>
  <c r="N2861" i="26"/>
  <c r="J2861" i="26"/>
  <c r="I2861" i="26"/>
  <c r="H2861" i="26"/>
  <c r="N2860" i="26"/>
  <c r="J2860" i="26"/>
  <c r="I2860" i="26"/>
  <c r="H2860" i="26"/>
  <c r="N2859" i="26"/>
  <c r="J2859" i="26"/>
  <c r="I2859" i="26"/>
  <c r="H2859" i="26"/>
  <c r="N2858" i="26"/>
  <c r="J2858" i="26"/>
  <c r="I2858" i="26"/>
  <c r="H2858" i="26"/>
  <c r="N2857" i="26"/>
  <c r="J2857" i="26"/>
  <c r="I2857" i="26"/>
  <c r="H2857" i="26"/>
  <c r="N2856" i="26"/>
  <c r="J2856" i="26"/>
  <c r="I2856" i="26"/>
  <c r="H2856" i="26"/>
  <c r="N2855" i="26"/>
  <c r="J2855" i="26"/>
  <c r="I2855" i="26"/>
  <c r="H2855" i="26"/>
  <c r="N2854" i="26"/>
  <c r="J2854" i="26"/>
  <c r="I2854" i="26"/>
  <c r="H2854" i="26"/>
  <c r="J2853" i="26"/>
  <c r="I2853" i="26"/>
  <c r="H2853" i="26"/>
  <c r="J2852" i="26"/>
  <c r="I2852" i="26"/>
  <c r="H2852" i="26"/>
  <c r="K2851" i="26"/>
  <c r="J2851" i="26"/>
  <c r="K2850" i="26"/>
  <c r="J2850" i="26"/>
  <c r="J2849" i="26"/>
  <c r="H2849" i="26"/>
  <c r="J2848" i="26"/>
  <c r="H2848" i="26"/>
  <c r="J2847" i="26"/>
  <c r="H2847" i="26"/>
  <c r="J2846" i="26"/>
  <c r="I2846" i="26"/>
  <c r="H2846" i="26"/>
  <c r="N2845" i="26"/>
  <c r="J2845" i="26"/>
  <c r="I2845" i="26"/>
  <c r="H2845" i="26"/>
  <c r="N2844" i="26"/>
  <c r="J2844" i="26"/>
  <c r="I2844" i="26"/>
  <c r="H2844" i="26"/>
  <c r="N2843" i="26"/>
  <c r="J2843" i="26"/>
  <c r="I2843" i="26"/>
  <c r="H2843" i="26"/>
  <c r="N2842" i="26"/>
  <c r="J2842" i="26"/>
  <c r="I2842" i="26"/>
  <c r="H2842" i="26"/>
  <c r="J2841" i="26"/>
  <c r="I2841" i="26"/>
  <c r="H2841" i="26"/>
  <c r="J2840" i="26"/>
  <c r="I2840" i="26"/>
  <c r="H2840" i="26"/>
  <c r="N2838" i="26"/>
  <c r="J2838" i="26"/>
  <c r="I2838" i="26"/>
  <c r="H2838" i="26"/>
  <c r="N2837" i="26"/>
  <c r="J2837" i="26"/>
  <c r="I2837" i="26"/>
  <c r="H2837" i="26"/>
  <c r="N2836" i="26"/>
  <c r="J2836" i="26"/>
  <c r="I2836" i="26"/>
  <c r="H2836" i="26"/>
  <c r="N2835" i="26"/>
  <c r="J2835" i="26"/>
  <c r="I2835" i="26"/>
  <c r="H2835" i="26"/>
  <c r="N2834" i="26"/>
  <c r="J2834" i="26"/>
  <c r="I2834" i="26"/>
  <c r="H2834" i="26"/>
  <c r="N2833" i="26"/>
  <c r="J2833" i="26"/>
  <c r="I2833" i="26"/>
  <c r="H2833" i="26"/>
  <c r="N2832" i="26"/>
  <c r="J2832" i="26"/>
  <c r="I2832" i="26"/>
  <c r="H2832" i="26"/>
  <c r="N2831" i="26"/>
  <c r="J2831" i="26"/>
  <c r="I2831" i="26"/>
  <c r="H2831" i="26"/>
  <c r="J2830" i="26"/>
  <c r="I2830" i="26"/>
  <c r="H2830" i="26"/>
  <c r="J2829" i="26"/>
  <c r="I2829" i="26"/>
  <c r="H2829" i="26"/>
  <c r="K2828" i="26"/>
  <c r="J2828" i="26"/>
  <c r="K2827" i="26"/>
  <c r="J2827" i="26"/>
  <c r="J2826" i="26"/>
  <c r="H2826" i="26"/>
  <c r="J2825" i="26"/>
  <c r="H2825" i="26"/>
  <c r="J2824" i="26"/>
  <c r="H2824" i="26"/>
  <c r="J2823" i="26"/>
  <c r="I2823" i="26"/>
  <c r="H2823" i="26"/>
  <c r="N2822" i="26"/>
  <c r="J2822" i="26"/>
  <c r="I2822" i="26"/>
  <c r="H2822" i="26"/>
  <c r="N2821" i="26"/>
  <c r="J2821" i="26"/>
  <c r="I2821" i="26"/>
  <c r="H2821" i="26"/>
  <c r="N2820" i="26"/>
  <c r="J2820" i="26"/>
  <c r="I2820" i="26"/>
  <c r="H2820" i="26"/>
  <c r="N2819" i="26"/>
  <c r="J2819" i="26"/>
  <c r="I2819" i="26"/>
  <c r="H2819" i="26"/>
  <c r="J2818" i="26"/>
  <c r="I2818" i="26"/>
  <c r="H2818" i="26"/>
  <c r="J2817" i="26"/>
  <c r="I2817" i="26"/>
  <c r="H2817" i="26"/>
  <c r="N2815" i="26"/>
  <c r="J2815" i="26"/>
  <c r="I2815" i="26"/>
  <c r="H2815" i="26"/>
  <c r="N2814" i="26"/>
  <c r="J2814" i="26"/>
  <c r="I2814" i="26"/>
  <c r="H2814" i="26"/>
  <c r="N2813" i="26"/>
  <c r="J2813" i="26"/>
  <c r="I2813" i="26"/>
  <c r="H2813" i="26"/>
  <c r="N2812" i="26"/>
  <c r="J2812" i="26"/>
  <c r="I2812" i="26"/>
  <c r="H2812" i="26"/>
  <c r="N2811" i="26"/>
  <c r="J2811" i="26"/>
  <c r="I2811" i="26"/>
  <c r="H2811" i="26"/>
  <c r="N2810" i="26"/>
  <c r="J2810" i="26"/>
  <c r="I2810" i="26"/>
  <c r="H2810" i="26"/>
  <c r="N2809" i="26"/>
  <c r="J2809" i="26"/>
  <c r="I2809" i="26"/>
  <c r="H2809" i="26"/>
  <c r="N2808" i="26"/>
  <c r="J2808" i="26"/>
  <c r="I2808" i="26"/>
  <c r="H2808" i="26"/>
  <c r="J2807" i="26"/>
  <c r="I2807" i="26"/>
  <c r="H2807" i="26"/>
  <c r="J2806" i="26"/>
  <c r="I2806" i="26"/>
  <c r="H2806" i="26"/>
  <c r="K2805" i="26"/>
  <c r="J2805" i="26"/>
  <c r="K2804" i="26"/>
  <c r="J2804" i="26"/>
  <c r="J2803" i="26"/>
  <c r="H2803" i="26"/>
  <c r="J2802" i="26"/>
  <c r="H2802" i="26"/>
  <c r="J2801" i="26"/>
  <c r="H2801" i="26"/>
  <c r="J2800" i="26"/>
  <c r="I2800" i="26"/>
  <c r="H2800" i="26"/>
  <c r="N2799" i="26"/>
  <c r="J2799" i="26"/>
  <c r="I2799" i="26"/>
  <c r="H2799" i="26"/>
  <c r="N2798" i="26"/>
  <c r="J2798" i="26"/>
  <c r="I2798" i="26"/>
  <c r="H2798" i="26"/>
  <c r="N2797" i="26"/>
  <c r="J2797" i="26"/>
  <c r="I2797" i="26"/>
  <c r="H2797" i="26"/>
  <c r="N2796" i="26"/>
  <c r="J2796" i="26"/>
  <c r="I2796" i="26"/>
  <c r="H2796" i="26"/>
  <c r="J2795" i="26"/>
  <c r="I2795" i="26"/>
  <c r="H2795" i="26"/>
  <c r="J2794" i="26"/>
  <c r="I2794" i="26"/>
  <c r="H2794" i="26"/>
  <c r="N2792" i="26"/>
  <c r="J2792" i="26"/>
  <c r="I2792" i="26"/>
  <c r="H2792" i="26"/>
  <c r="N2791" i="26"/>
  <c r="J2791" i="26"/>
  <c r="I2791" i="26"/>
  <c r="H2791" i="26"/>
  <c r="N2790" i="26"/>
  <c r="J2790" i="26"/>
  <c r="I2790" i="26"/>
  <c r="H2790" i="26"/>
  <c r="N2789" i="26"/>
  <c r="J2789" i="26"/>
  <c r="I2789" i="26"/>
  <c r="H2789" i="26"/>
  <c r="N2788" i="26"/>
  <c r="J2788" i="26"/>
  <c r="I2788" i="26"/>
  <c r="H2788" i="26"/>
  <c r="N2787" i="26"/>
  <c r="J2787" i="26"/>
  <c r="I2787" i="26"/>
  <c r="H2787" i="26"/>
  <c r="N2786" i="26"/>
  <c r="J2786" i="26"/>
  <c r="I2786" i="26"/>
  <c r="H2786" i="26"/>
  <c r="N2785" i="26"/>
  <c r="J2785" i="26"/>
  <c r="I2785" i="26"/>
  <c r="H2785" i="26"/>
  <c r="J2784" i="26"/>
  <c r="I2784" i="26"/>
  <c r="H2784" i="26"/>
  <c r="J2783" i="26"/>
  <c r="I2783" i="26"/>
  <c r="H2783" i="26"/>
  <c r="K2782" i="26"/>
  <c r="J2782" i="26"/>
  <c r="K2781" i="26"/>
  <c r="J2781" i="26"/>
  <c r="J2780" i="26"/>
  <c r="H2780" i="26"/>
  <c r="J2779" i="26"/>
  <c r="H2779" i="26"/>
  <c r="J2778" i="26"/>
  <c r="H2778" i="26"/>
  <c r="J2777" i="26"/>
  <c r="I2777" i="26"/>
  <c r="H2777" i="26"/>
  <c r="N2776" i="26"/>
  <c r="J2776" i="26"/>
  <c r="I2776" i="26"/>
  <c r="H2776" i="26"/>
  <c r="N2775" i="26"/>
  <c r="J2775" i="26"/>
  <c r="I2775" i="26"/>
  <c r="H2775" i="26"/>
  <c r="N2774" i="26"/>
  <c r="J2774" i="26"/>
  <c r="I2774" i="26"/>
  <c r="H2774" i="26"/>
  <c r="N2773" i="26"/>
  <c r="J2773" i="26"/>
  <c r="I2773" i="26"/>
  <c r="H2773" i="26"/>
  <c r="J2772" i="26"/>
  <c r="I2772" i="26"/>
  <c r="H2772" i="26"/>
  <c r="J2771" i="26"/>
  <c r="I2771" i="26"/>
  <c r="H2771" i="26"/>
  <c r="N2769" i="26"/>
  <c r="J2769" i="26"/>
  <c r="I2769" i="26"/>
  <c r="H2769" i="26"/>
  <c r="N2768" i="26"/>
  <c r="J2768" i="26"/>
  <c r="I2768" i="26"/>
  <c r="H2768" i="26"/>
  <c r="N2767" i="26"/>
  <c r="J2767" i="26"/>
  <c r="I2767" i="26"/>
  <c r="H2767" i="26"/>
  <c r="N2766" i="26"/>
  <c r="J2766" i="26"/>
  <c r="I2766" i="26"/>
  <c r="H2766" i="26"/>
  <c r="N2765" i="26"/>
  <c r="J2765" i="26"/>
  <c r="I2765" i="26"/>
  <c r="H2765" i="26"/>
  <c r="N2764" i="26"/>
  <c r="J2764" i="26"/>
  <c r="I2764" i="26"/>
  <c r="H2764" i="26"/>
  <c r="N2763" i="26"/>
  <c r="J2763" i="26"/>
  <c r="I2763" i="26"/>
  <c r="H2763" i="26"/>
  <c r="N2762" i="26"/>
  <c r="J2762" i="26"/>
  <c r="I2762" i="26"/>
  <c r="H2762" i="26"/>
  <c r="J2761" i="26"/>
  <c r="I2761" i="26"/>
  <c r="H2761" i="26"/>
  <c r="J2760" i="26"/>
  <c r="I2760" i="26"/>
  <c r="H2760" i="26"/>
  <c r="K2759" i="26"/>
  <c r="J2759" i="26"/>
  <c r="K2758" i="26"/>
  <c r="J2758" i="26"/>
  <c r="J2757" i="26"/>
  <c r="H2757" i="26"/>
  <c r="J2756" i="26"/>
  <c r="H2756" i="26"/>
  <c r="J2755" i="26"/>
  <c r="H2755" i="26"/>
  <c r="J2754" i="26"/>
  <c r="I2754" i="26"/>
  <c r="H2754" i="26"/>
  <c r="N2753" i="26"/>
  <c r="J2753" i="26"/>
  <c r="I2753" i="26"/>
  <c r="H2753" i="26"/>
  <c r="N2752" i="26"/>
  <c r="J2752" i="26"/>
  <c r="I2752" i="26"/>
  <c r="H2752" i="26"/>
  <c r="N2751" i="26"/>
  <c r="J2751" i="26"/>
  <c r="I2751" i="26"/>
  <c r="H2751" i="26"/>
  <c r="N2750" i="26"/>
  <c r="J2750" i="26"/>
  <c r="I2750" i="26"/>
  <c r="H2750" i="26"/>
  <c r="J2749" i="26"/>
  <c r="I2749" i="26"/>
  <c r="H2749" i="26"/>
  <c r="J2748" i="26"/>
  <c r="I2748" i="26"/>
  <c r="H2748" i="26"/>
  <c r="N2746" i="26"/>
  <c r="J2746" i="26"/>
  <c r="I2746" i="26"/>
  <c r="H2746" i="26"/>
  <c r="N2745" i="26"/>
  <c r="J2745" i="26"/>
  <c r="I2745" i="26"/>
  <c r="H2745" i="26"/>
  <c r="N2744" i="26"/>
  <c r="J2744" i="26"/>
  <c r="I2744" i="26"/>
  <c r="H2744" i="26"/>
  <c r="N2743" i="26"/>
  <c r="J2743" i="26"/>
  <c r="I2743" i="26"/>
  <c r="H2743" i="26"/>
  <c r="N2742" i="26"/>
  <c r="J2742" i="26"/>
  <c r="I2742" i="26"/>
  <c r="H2742" i="26"/>
  <c r="N2741" i="26"/>
  <c r="J2741" i="26"/>
  <c r="I2741" i="26"/>
  <c r="H2741" i="26"/>
  <c r="N2740" i="26"/>
  <c r="J2740" i="26"/>
  <c r="I2740" i="26"/>
  <c r="H2740" i="26"/>
  <c r="N2739" i="26"/>
  <c r="J2739" i="26"/>
  <c r="I2739" i="26"/>
  <c r="H2739" i="26"/>
  <c r="J2738" i="26"/>
  <c r="I2738" i="26"/>
  <c r="H2738" i="26"/>
  <c r="J2737" i="26"/>
  <c r="I2737" i="26"/>
  <c r="H2737" i="26"/>
  <c r="K2736" i="26"/>
  <c r="J2736" i="26"/>
  <c r="K2735" i="26"/>
  <c r="J2735" i="26"/>
  <c r="J2734" i="26"/>
  <c r="H2734" i="26"/>
  <c r="J2733" i="26"/>
  <c r="H2733" i="26"/>
  <c r="J2732" i="26"/>
  <c r="H2732" i="26"/>
  <c r="J2731" i="26"/>
  <c r="I2731" i="26"/>
  <c r="H2731" i="26"/>
  <c r="N2730" i="26"/>
  <c r="J2730" i="26"/>
  <c r="I2730" i="26"/>
  <c r="H2730" i="26"/>
  <c r="N2729" i="26"/>
  <c r="J2729" i="26"/>
  <c r="I2729" i="26"/>
  <c r="H2729" i="26"/>
  <c r="N2728" i="26"/>
  <c r="J2728" i="26"/>
  <c r="I2728" i="26"/>
  <c r="H2728" i="26"/>
  <c r="N2727" i="26"/>
  <c r="J2727" i="26"/>
  <c r="I2727" i="26"/>
  <c r="H2727" i="26"/>
  <c r="J2726" i="26"/>
  <c r="I2726" i="26"/>
  <c r="H2726" i="26"/>
  <c r="J2725" i="26"/>
  <c r="I2725" i="26"/>
  <c r="H2725" i="26"/>
  <c r="N2723" i="26"/>
  <c r="J2723" i="26"/>
  <c r="I2723" i="26"/>
  <c r="H2723" i="26"/>
  <c r="N2722" i="26"/>
  <c r="J2722" i="26"/>
  <c r="I2722" i="26"/>
  <c r="H2722" i="26"/>
  <c r="N2721" i="26"/>
  <c r="J2721" i="26"/>
  <c r="I2721" i="26"/>
  <c r="H2721" i="26"/>
  <c r="N2720" i="26"/>
  <c r="J2720" i="26"/>
  <c r="I2720" i="26"/>
  <c r="H2720" i="26"/>
  <c r="N2719" i="26"/>
  <c r="J2719" i="26"/>
  <c r="I2719" i="26"/>
  <c r="H2719" i="26"/>
  <c r="N2718" i="26"/>
  <c r="J2718" i="26"/>
  <c r="I2718" i="26"/>
  <c r="H2718" i="26"/>
  <c r="N2717" i="26"/>
  <c r="J2717" i="26"/>
  <c r="I2717" i="26"/>
  <c r="H2717" i="26"/>
  <c r="N2716" i="26"/>
  <c r="J2716" i="26"/>
  <c r="I2716" i="26"/>
  <c r="H2716" i="26"/>
  <c r="J2715" i="26"/>
  <c r="I2715" i="26"/>
  <c r="H2715" i="26"/>
  <c r="J2714" i="26"/>
  <c r="I2714" i="26"/>
  <c r="H2714" i="26"/>
  <c r="K2713" i="26"/>
  <c r="J2713" i="26"/>
  <c r="K2712" i="26"/>
  <c r="J2712" i="26"/>
  <c r="J2711" i="26"/>
  <c r="H2711" i="26"/>
  <c r="J2710" i="26"/>
  <c r="H2710" i="26"/>
  <c r="J2709" i="26"/>
  <c r="H2709" i="26"/>
  <c r="J2708" i="26"/>
  <c r="I2708" i="26"/>
  <c r="H2708" i="26"/>
  <c r="N2707" i="26"/>
  <c r="J2707" i="26"/>
  <c r="I2707" i="26"/>
  <c r="H2707" i="26"/>
  <c r="N2706" i="26"/>
  <c r="J2706" i="26"/>
  <c r="I2706" i="26"/>
  <c r="H2706" i="26"/>
  <c r="N2705" i="26"/>
  <c r="J2705" i="26"/>
  <c r="I2705" i="26"/>
  <c r="H2705" i="26"/>
  <c r="N2704" i="26"/>
  <c r="J2704" i="26"/>
  <c r="I2704" i="26"/>
  <c r="H2704" i="26"/>
  <c r="J2703" i="26"/>
  <c r="I2703" i="26"/>
  <c r="H2703" i="26"/>
  <c r="J2702" i="26"/>
  <c r="I2702" i="26"/>
  <c r="H2702" i="26"/>
  <c r="N2700" i="26"/>
  <c r="J2700" i="26"/>
  <c r="I2700" i="26"/>
  <c r="H2700" i="26"/>
  <c r="N2699" i="26"/>
  <c r="J2699" i="26"/>
  <c r="I2699" i="26"/>
  <c r="H2699" i="26"/>
  <c r="N2698" i="26"/>
  <c r="J2698" i="26"/>
  <c r="I2698" i="26"/>
  <c r="H2698" i="26"/>
  <c r="N2697" i="26"/>
  <c r="J2697" i="26"/>
  <c r="I2697" i="26"/>
  <c r="H2697" i="26"/>
  <c r="N2696" i="26"/>
  <c r="J2696" i="26"/>
  <c r="I2696" i="26"/>
  <c r="H2696" i="26"/>
  <c r="N2695" i="26"/>
  <c r="J2695" i="26"/>
  <c r="I2695" i="26"/>
  <c r="H2695" i="26"/>
  <c r="N2694" i="26"/>
  <c r="J2694" i="26"/>
  <c r="I2694" i="26"/>
  <c r="H2694" i="26"/>
  <c r="N2693" i="26"/>
  <c r="J2693" i="26"/>
  <c r="I2693" i="26"/>
  <c r="H2693" i="26"/>
  <c r="J2692" i="26"/>
  <c r="I2692" i="26"/>
  <c r="H2692" i="26"/>
  <c r="J2691" i="26"/>
  <c r="I2691" i="26"/>
  <c r="H2691" i="26"/>
  <c r="K2690" i="26"/>
  <c r="J2690" i="26"/>
  <c r="K2689" i="26"/>
  <c r="J2689" i="26"/>
  <c r="J2688" i="26"/>
  <c r="H2688" i="26"/>
  <c r="J2687" i="26"/>
  <c r="H2687" i="26"/>
  <c r="J2686" i="26"/>
  <c r="H2686" i="26"/>
  <c r="J2685" i="26"/>
  <c r="I2685" i="26"/>
  <c r="H2685" i="26"/>
  <c r="N2684" i="26"/>
  <c r="J2684" i="26"/>
  <c r="I2684" i="26"/>
  <c r="H2684" i="26"/>
  <c r="N2683" i="26"/>
  <c r="J2683" i="26"/>
  <c r="I2683" i="26"/>
  <c r="H2683" i="26"/>
  <c r="N2682" i="26"/>
  <c r="J2682" i="26"/>
  <c r="I2682" i="26"/>
  <c r="H2682" i="26"/>
  <c r="N2681" i="26"/>
  <c r="J2681" i="26"/>
  <c r="I2681" i="26"/>
  <c r="H2681" i="26"/>
  <c r="J2680" i="26"/>
  <c r="I2680" i="26"/>
  <c r="H2680" i="26"/>
  <c r="J2679" i="26"/>
  <c r="I2679" i="26"/>
  <c r="H2679" i="26"/>
  <c r="N2677" i="26"/>
  <c r="J2677" i="26"/>
  <c r="I2677" i="26"/>
  <c r="H2677" i="26"/>
  <c r="N2676" i="26"/>
  <c r="J2676" i="26"/>
  <c r="I2676" i="26"/>
  <c r="H2676" i="26"/>
  <c r="N2675" i="26"/>
  <c r="J2675" i="26"/>
  <c r="I2675" i="26"/>
  <c r="H2675" i="26"/>
  <c r="N2674" i="26"/>
  <c r="J2674" i="26"/>
  <c r="I2674" i="26"/>
  <c r="H2674" i="26"/>
  <c r="N2673" i="26"/>
  <c r="J2673" i="26"/>
  <c r="I2673" i="26"/>
  <c r="H2673" i="26"/>
  <c r="N2672" i="26"/>
  <c r="J2672" i="26"/>
  <c r="I2672" i="26"/>
  <c r="H2672" i="26"/>
  <c r="N2671" i="26"/>
  <c r="J2671" i="26"/>
  <c r="I2671" i="26"/>
  <c r="H2671" i="26"/>
  <c r="N2670" i="26"/>
  <c r="J2670" i="26"/>
  <c r="I2670" i="26"/>
  <c r="H2670" i="26"/>
  <c r="J2669" i="26"/>
  <c r="I2669" i="26"/>
  <c r="H2669" i="26"/>
  <c r="J2668" i="26"/>
  <c r="I2668" i="26"/>
  <c r="H2668" i="26"/>
  <c r="K2667" i="26"/>
  <c r="J2667" i="26"/>
  <c r="K2666" i="26"/>
  <c r="J2666" i="26"/>
  <c r="J2665" i="26"/>
  <c r="H2665" i="26"/>
  <c r="J2664" i="26"/>
  <c r="H2664" i="26"/>
  <c r="J2663" i="26"/>
  <c r="H2663" i="26"/>
  <c r="J2662" i="26"/>
  <c r="I2662" i="26"/>
  <c r="H2662" i="26"/>
  <c r="N2661" i="26"/>
  <c r="J2661" i="26"/>
  <c r="I2661" i="26"/>
  <c r="H2661" i="26"/>
  <c r="N2660" i="26"/>
  <c r="J2660" i="26"/>
  <c r="I2660" i="26"/>
  <c r="H2660" i="26"/>
  <c r="N2659" i="26"/>
  <c r="J2659" i="26"/>
  <c r="I2659" i="26"/>
  <c r="H2659" i="26"/>
  <c r="N2658" i="26"/>
  <c r="J2658" i="26"/>
  <c r="I2658" i="26"/>
  <c r="H2658" i="26"/>
  <c r="J2657" i="26"/>
  <c r="I2657" i="26"/>
  <c r="H2657" i="26"/>
  <c r="J2656" i="26"/>
  <c r="I2656" i="26"/>
  <c r="H2656" i="26"/>
  <c r="N2654" i="26"/>
  <c r="J2654" i="26"/>
  <c r="I2654" i="26"/>
  <c r="H2654" i="26"/>
  <c r="N2653" i="26"/>
  <c r="J2653" i="26"/>
  <c r="I2653" i="26"/>
  <c r="H2653" i="26"/>
  <c r="N2652" i="26"/>
  <c r="J2652" i="26"/>
  <c r="I2652" i="26"/>
  <c r="H2652" i="26"/>
  <c r="N2651" i="26"/>
  <c r="J2651" i="26"/>
  <c r="I2651" i="26"/>
  <c r="H2651" i="26"/>
  <c r="N2650" i="26"/>
  <c r="J2650" i="26"/>
  <c r="I2650" i="26"/>
  <c r="H2650" i="26"/>
  <c r="N2649" i="26"/>
  <c r="J2649" i="26"/>
  <c r="I2649" i="26"/>
  <c r="H2649" i="26"/>
  <c r="N2648" i="26"/>
  <c r="J2648" i="26"/>
  <c r="I2648" i="26"/>
  <c r="H2648" i="26"/>
  <c r="N2647" i="26"/>
  <c r="J2647" i="26"/>
  <c r="I2647" i="26"/>
  <c r="H2647" i="26"/>
  <c r="J2646" i="26"/>
  <c r="I2646" i="26"/>
  <c r="H2646" i="26"/>
  <c r="J2645" i="26"/>
  <c r="I2645" i="26"/>
  <c r="H2645" i="26"/>
  <c r="K2644" i="26"/>
  <c r="J2644" i="26"/>
  <c r="K2643" i="26"/>
  <c r="J2643" i="26"/>
  <c r="J2642" i="26"/>
  <c r="H2642" i="26"/>
  <c r="J2641" i="26"/>
  <c r="H2641" i="26"/>
  <c r="J2640" i="26"/>
  <c r="H2640" i="26"/>
  <c r="J2639" i="26"/>
  <c r="I2639" i="26"/>
  <c r="H2639" i="26"/>
  <c r="N2638" i="26"/>
  <c r="J2638" i="26"/>
  <c r="I2638" i="26"/>
  <c r="H2638" i="26"/>
  <c r="N2637" i="26"/>
  <c r="J2637" i="26"/>
  <c r="I2637" i="26"/>
  <c r="H2637" i="26"/>
  <c r="N2636" i="26"/>
  <c r="J2636" i="26"/>
  <c r="I2636" i="26"/>
  <c r="H2636" i="26"/>
  <c r="N2635" i="26"/>
  <c r="J2635" i="26"/>
  <c r="I2635" i="26"/>
  <c r="H2635" i="26"/>
  <c r="J2634" i="26"/>
  <c r="I2634" i="26"/>
  <c r="H2634" i="26"/>
  <c r="J2633" i="26"/>
  <c r="I2633" i="26"/>
  <c r="H2633" i="26"/>
  <c r="N2631" i="26"/>
  <c r="J2631" i="26"/>
  <c r="I2631" i="26"/>
  <c r="H2631" i="26"/>
  <c r="N2630" i="26"/>
  <c r="J2630" i="26"/>
  <c r="I2630" i="26"/>
  <c r="H2630" i="26"/>
  <c r="N2629" i="26"/>
  <c r="J2629" i="26"/>
  <c r="I2629" i="26"/>
  <c r="H2629" i="26"/>
  <c r="N2628" i="26"/>
  <c r="J2628" i="26"/>
  <c r="I2628" i="26"/>
  <c r="H2628" i="26"/>
  <c r="N2627" i="26"/>
  <c r="J2627" i="26"/>
  <c r="I2627" i="26"/>
  <c r="H2627" i="26"/>
  <c r="N2626" i="26"/>
  <c r="J2626" i="26"/>
  <c r="I2626" i="26"/>
  <c r="H2626" i="26"/>
  <c r="N2625" i="26"/>
  <c r="J2625" i="26"/>
  <c r="I2625" i="26"/>
  <c r="H2625" i="26"/>
  <c r="N2624" i="26"/>
  <c r="J2624" i="26"/>
  <c r="I2624" i="26"/>
  <c r="H2624" i="26"/>
  <c r="J2623" i="26"/>
  <c r="I2623" i="26"/>
  <c r="H2623" i="26"/>
  <c r="J2622" i="26"/>
  <c r="I2622" i="26"/>
  <c r="H2622" i="26"/>
  <c r="K2621" i="26"/>
  <c r="J2621" i="26"/>
  <c r="K2620" i="26"/>
  <c r="J2620" i="26"/>
  <c r="J2619" i="26"/>
  <c r="H2619" i="26"/>
  <c r="J2618" i="26"/>
  <c r="H2618" i="26"/>
  <c r="J2617" i="26"/>
  <c r="H2617" i="26"/>
  <c r="J2616" i="26"/>
  <c r="I2616" i="26"/>
  <c r="H2616" i="26"/>
  <c r="N2615" i="26"/>
  <c r="J2615" i="26"/>
  <c r="I2615" i="26"/>
  <c r="H2615" i="26"/>
  <c r="N2614" i="26"/>
  <c r="J2614" i="26"/>
  <c r="I2614" i="26"/>
  <c r="H2614" i="26"/>
  <c r="N2613" i="26"/>
  <c r="J2613" i="26"/>
  <c r="I2613" i="26"/>
  <c r="H2613" i="26"/>
  <c r="N2612" i="26"/>
  <c r="J2612" i="26"/>
  <c r="I2612" i="26"/>
  <c r="H2612" i="26"/>
  <c r="J2611" i="26"/>
  <c r="I2611" i="26"/>
  <c r="H2611" i="26"/>
  <c r="J2610" i="26"/>
  <c r="I2610" i="26"/>
  <c r="H2610" i="26"/>
  <c r="N2608" i="26"/>
  <c r="J2608" i="26"/>
  <c r="I2608" i="26"/>
  <c r="H2608" i="26"/>
  <c r="N2607" i="26"/>
  <c r="J2607" i="26"/>
  <c r="I2607" i="26"/>
  <c r="H2607" i="26"/>
  <c r="N2606" i="26"/>
  <c r="J2606" i="26"/>
  <c r="I2606" i="26"/>
  <c r="H2606" i="26"/>
  <c r="N2605" i="26"/>
  <c r="J2605" i="26"/>
  <c r="I2605" i="26"/>
  <c r="H2605" i="26"/>
  <c r="N2604" i="26"/>
  <c r="J2604" i="26"/>
  <c r="I2604" i="26"/>
  <c r="H2604" i="26"/>
  <c r="N2603" i="26"/>
  <c r="J2603" i="26"/>
  <c r="I2603" i="26"/>
  <c r="H2603" i="26"/>
  <c r="N2602" i="26"/>
  <c r="J2602" i="26"/>
  <c r="I2602" i="26"/>
  <c r="H2602" i="26"/>
  <c r="N2601" i="26"/>
  <c r="J2601" i="26"/>
  <c r="I2601" i="26"/>
  <c r="H2601" i="26"/>
  <c r="J2600" i="26"/>
  <c r="I2600" i="26"/>
  <c r="H2600" i="26"/>
  <c r="J2599" i="26"/>
  <c r="I2599" i="26"/>
  <c r="H2599" i="26"/>
  <c r="K2598" i="26"/>
  <c r="J2598" i="26"/>
  <c r="K2597" i="26"/>
  <c r="J2597" i="26"/>
  <c r="J2596" i="26"/>
  <c r="H2596" i="26"/>
  <c r="J2595" i="26"/>
  <c r="H2595" i="26"/>
  <c r="J2594" i="26"/>
  <c r="H2594" i="26"/>
  <c r="J2593" i="26"/>
  <c r="I2593" i="26"/>
  <c r="H2593" i="26"/>
  <c r="N2592" i="26"/>
  <c r="J2592" i="26"/>
  <c r="I2592" i="26"/>
  <c r="H2592" i="26"/>
  <c r="N2591" i="26"/>
  <c r="J2591" i="26"/>
  <c r="I2591" i="26"/>
  <c r="H2591" i="26"/>
  <c r="N2590" i="26"/>
  <c r="J2590" i="26"/>
  <c r="I2590" i="26"/>
  <c r="H2590" i="26"/>
  <c r="N2589" i="26"/>
  <c r="J2589" i="26"/>
  <c r="I2589" i="26"/>
  <c r="H2589" i="26"/>
  <c r="J2588" i="26"/>
  <c r="I2588" i="26"/>
  <c r="H2588" i="26"/>
  <c r="J2587" i="26"/>
  <c r="I2587" i="26"/>
  <c r="H2587" i="26"/>
  <c r="N2585" i="26"/>
  <c r="J2585" i="26"/>
  <c r="I2585" i="26"/>
  <c r="H2585" i="26"/>
  <c r="N2584" i="26"/>
  <c r="J2584" i="26"/>
  <c r="I2584" i="26"/>
  <c r="H2584" i="26"/>
  <c r="N2583" i="26"/>
  <c r="J2583" i="26"/>
  <c r="I2583" i="26"/>
  <c r="H2583" i="26"/>
  <c r="N2582" i="26"/>
  <c r="J2582" i="26"/>
  <c r="I2582" i="26"/>
  <c r="H2582" i="26"/>
  <c r="N2581" i="26"/>
  <c r="J2581" i="26"/>
  <c r="I2581" i="26"/>
  <c r="H2581" i="26"/>
  <c r="N2580" i="26"/>
  <c r="J2580" i="26"/>
  <c r="I2580" i="26"/>
  <c r="H2580" i="26"/>
  <c r="N2579" i="26"/>
  <c r="J2579" i="26"/>
  <c r="I2579" i="26"/>
  <c r="H2579" i="26"/>
  <c r="N2578" i="26"/>
  <c r="J2578" i="26"/>
  <c r="I2578" i="26"/>
  <c r="H2578" i="26"/>
  <c r="J2577" i="26"/>
  <c r="I2577" i="26"/>
  <c r="H2577" i="26"/>
  <c r="J2576" i="26"/>
  <c r="I2576" i="26"/>
  <c r="H2576" i="26"/>
  <c r="K2575" i="26"/>
  <c r="J2575" i="26"/>
  <c r="K2574" i="26"/>
  <c r="J2574" i="26"/>
  <c r="J2573" i="26"/>
  <c r="H2573" i="26"/>
  <c r="J2572" i="26"/>
  <c r="H2572" i="26"/>
  <c r="J2571" i="26"/>
  <c r="H2571" i="26"/>
  <c r="J2570" i="26"/>
  <c r="I2570" i="26"/>
  <c r="H2570" i="26"/>
  <c r="N2569" i="26"/>
  <c r="J2569" i="26"/>
  <c r="I2569" i="26"/>
  <c r="H2569" i="26"/>
  <c r="N2568" i="26"/>
  <c r="J2568" i="26"/>
  <c r="I2568" i="26"/>
  <c r="H2568" i="26"/>
  <c r="N2567" i="26"/>
  <c r="J2567" i="26"/>
  <c r="I2567" i="26"/>
  <c r="H2567" i="26"/>
  <c r="N2566" i="26"/>
  <c r="J2566" i="26"/>
  <c r="I2566" i="26"/>
  <c r="H2566" i="26"/>
  <c r="J2565" i="26"/>
  <c r="I2565" i="26"/>
  <c r="H2565" i="26"/>
  <c r="J2564" i="26"/>
  <c r="I2564" i="26"/>
  <c r="H2564" i="26"/>
  <c r="N2562" i="26"/>
  <c r="J2562" i="26"/>
  <c r="I2562" i="26"/>
  <c r="H2562" i="26"/>
  <c r="N2561" i="26"/>
  <c r="J2561" i="26"/>
  <c r="I2561" i="26"/>
  <c r="H2561" i="26"/>
  <c r="N2560" i="26"/>
  <c r="J2560" i="26"/>
  <c r="I2560" i="26"/>
  <c r="H2560" i="26"/>
  <c r="N2559" i="26"/>
  <c r="J2559" i="26"/>
  <c r="I2559" i="26"/>
  <c r="H2559" i="26"/>
  <c r="N2558" i="26"/>
  <c r="J2558" i="26"/>
  <c r="I2558" i="26"/>
  <c r="H2558" i="26"/>
  <c r="N2557" i="26"/>
  <c r="J2557" i="26"/>
  <c r="I2557" i="26"/>
  <c r="H2557" i="26"/>
  <c r="N2556" i="26"/>
  <c r="J2556" i="26"/>
  <c r="I2556" i="26"/>
  <c r="H2556" i="26"/>
  <c r="N2555" i="26"/>
  <c r="J2555" i="26"/>
  <c r="I2555" i="26"/>
  <c r="H2555" i="26"/>
  <c r="J2554" i="26"/>
  <c r="I2554" i="26"/>
  <c r="H2554" i="26"/>
  <c r="J2553" i="26"/>
  <c r="I2553" i="26"/>
  <c r="H2553" i="26"/>
  <c r="K2552" i="26"/>
  <c r="J2552" i="26"/>
  <c r="K2551" i="26"/>
  <c r="J2551" i="26"/>
  <c r="J2550" i="26"/>
  <c r="H2550" i="26"/>
  <c r="J2549" i="26"/>
  <c r="H2549" i="26"/>
  <c r="J2548" i="26"/>
  <c r="H2548" i="26"/>
  <c r="J2547" i="26"/>
  <c r="I2547" i="26"/>
  <c r="H2547" i="26"/>
  <c r="N2546" i="26"/>
  <c r="J2546" i="26"/>
  <c r="I2546" i="26"/>
  <c r="H2546" i="26"/>
  <c r="N2545" i="26"/>
  <c r="J2545" i="26"/>
  <c r="I2545" i="26"/>
  <c r="H2545" i="26"/>
  <c r="N2544" i="26"/>
  <c r="J2544" i="26"/>
  <c r="I2544" i="26"/>
  <c r="H2544" i="26"/>
  <c r="N2543" i="26"/>
  <c r="J2543" i="26"/>
  <c r="I2543" i="26"/>
  <c r="H2543" i="26"/>
  <c r="J2542" i="26"/>
  <c r="I2542" i="26"/>
  <c r="H2542" i="26"/>
  <c r="J2541" i="26"/>
  <c r="I2541" i="26"/>
  <c r="H2541" i="26"/>
  <c r="N2539" i="26"/>
  <c r="J2539" i="26"/>
  <c r="I2539" i="26"/>
  <c r="H2539" i="26"/>
  <c r="N2538" i="26"/>
  <c r="J2538" i="26"/>
  <c r="I2538" i="26"/>
  <c r="H2538" i="26"/>
  <c r="N2537" i="26"/>
  <c r="J2537" i="26"/>
  <c r="I2537" i="26"/>
  <c r="H2537" i="26"/>
  <c r="N2536" i="26"/>
  <c r="J2536" i="26"/>
  <c r="I2536" i="26"/>
  <c r="H2536" i="26"/>
  <c r="N2535" i="26"/>
  <c r="J2535" i="26"/>
  <c r="I2535" i="26"/>
  <c r="H2535" i="26"/>
  <c r="N2534" i="26"/>
  <c r="J2534" i="26"/>
  <c r="I2534" i="26"/>
  <c r="H2534" i="26"/>
  <c r="N2533" i="26"/>
  <c r="J2533" i="26"/>
  <c r="I2533" i="26"/>
  <c r="H2533" i="26"/>
  <c r="N2532" i="26"/>
  <c r="J2532" i="26"/>
  <c r="I2532" i="26"/>
  <c r="H2532" i="26"/>
  <c r="J2531" i="26"/>
  <c r="I2531" i="26"/>
  <c r="H2531" i="26"/>
  <c r="J2530" i="26"/>
  <c r="I2530" i="26"/>
  <c r="H2530" i="26"/>
  <c r="K2529" i="26"/>
  <c r="J2529" i="26"/>
  <c r="K2528" i="26"/>
  <c r="J2528" i="26"/>
  <c r="J2527" i="26"/>
  <c r="H2527" i="26"/>
  <c r="J2526" i="26"/>
  <c r="H2526" i="26"/>
  <c r="J2525" i="26"/>
  <c r="H2525" i="26"/>
  <c r="J2524" i="26"/>
  <c r="I2524" i="26"/>
  <c r="H2524" i="26"/>
  <c r="N2523" i="26"/>
  <c r="J2523" i="26"/>
  <c r="I2523" i="26"/>
  <c r="H2523" i="26"/>
  <c r="N2522" i="26"/>
  <c r="J2522" i="26"/>
  <c r="I2522" i="26"/>
  <c r="H2522" i="26"/>
  <c r="N2521" i="26"/>
  <c r="J2521" i="26"/>
  <c r="I2521" i="26"/>
  <c r="H2521" i="26"/>
  <c r="N2520" i="26"/>
  <c r="J2520" i="26"/>
  <c r="I2520" i="26"/>
  <c r="H2520" i="26"/>
  <c r="J2519" i="26"/>
  <c r="I2519" i="26"/>
  <c r="H2519" i="26"/>
  <c r="J2518" i="26"/>
  <c r="I2518" i="26"/>
  <c r="H2518" i="26"/>
  <c r="N2516" i="26"/>
  <c r="J2516" i="26"/>
  <c r="I2516" i="26"/>
  <c r="H2516" i="26"/>
  <c r="N2515" i="26"/>
  <c r="J2515" i="26"/>
  <c r="I2515" i="26"/>
  <c r="H2515" i="26"/>
  <c r="N2514" i="26"/>
  <c r="J2514" i="26"/>
  <c r="I2514" i="26"/>
  <c r="H2514" i="26"/>
  <c r="N2513" i="26"/>
  <c r="J2513" i="26"/>
  <c r="I2513" i="26"/>
  <c r="H2513" i="26"/>
  <c r="N2512" i="26"/>
  <c r="J2512" i="26"/>
  <c r="I2512" i="26"/>
  <c r="H2512" i="26"/>
  <c r="N2511" i="26"/>
  <c r="J2511" i="26"/>
  <c r="I2511" i="26"/>
  <c r="H2511" i="26"/>
  <c r="N2510" i="26"/>
  <c r="J2510" i="26"/>
  <c r="I2510" i="26"/>
  <c r="H2510" i="26"/>
  <c r="N2509" i="26"/>
  <c r="J2509" i="26"/>
  <c r="I2509" i="26"/>
  <c r="H2509" i="26"/>
  <c r="J2508" i="26"/>
  <c r="I2508" i="26"/>
  <c r="H2508" i="26"/>
  <c r="J2507" i="26"/>
  <c r="I2507" i="26"/>
  <c r="H2507" i="26"/>
  <c r="K2506" i="26"/>
  <c r="J2506" i="26"/>
  <c r="K2505" i="26"/>
  <c r="J2505" i="26"/>
  <c r="J2504" i="26"/>
  <c r="H2504" i="26"/>
  <c r="J2503" i="26"/>
  <c r="H2503" i="26"/>
  <c r="J2502" i="26"/>
  <c r="H2502" i="26"/>
  <c r="J2501" i="26"/>
  <c r="I2501" i="26"/>
  <c r="H2501" i="26"/>
  <c r="N2500" i="26"/>
  <c r="J2500" i="26"/>
  <c r="I2500" i="26"/>
  <c r="H2500" i="26"/>
  <c r="N2499" i="26"/>
  <c r="J2499" i="26"/>
  <c r="I2499" i="26"/>
  <c r="H2499" i="26"/>
  <c r="N2498" i="26"/>
  <c r="J2498" i="26"/>
  <c r="I2498" i="26"/>
  <c r="H2498" i="26"/>
  <c r="N2497" i="26"/>
  <c r="J2497" i="26"/>
  <c r="I2497" i="26"/>
  <c r="H2497" i="26"/>
  <c r="J2496" i="26"/>
  <c r="I2496" i="26"/>
  <c r="H2496" i="26"/>
  <c r="J2495" i="26"/>
  <c r="I2495" i="26"/>
  <c r="H2495" i="26"/>
  <c r="N2493" i="26"/>
  <c r="J2493" i="26"/>
  <c r="I2493" i="26"/>
  <c r="H2493" i="26"/>
  <c r="N2492" i="26"/>
  <c r="J2492" i="26"/>
  <c r="I2492" i="26"/>
  <c r="H2492" i="26"/>
  <c r="N2491" i="26"/>
  <c r="J2491" i="26"/>
  <c r="I2491" i="26"/>
  <c r="H2491" i="26"/>
  <c r="N2490" i="26"/>
  <c r="J2490" i="26"/>
  <c r="I2490" i="26"/>
  <c r="H2490" i="26"/>
  <c r="N2489" i="26"/>
  <c r="J2489" i="26"/>
  <c r="I2489" i="26"/>
  <c r="H2489" i="26"/>
  <c r="N2488" i="26"/>
  <c r="J2488" i="26"/>
  <c r="I2488" i="26"/>
  <c r="H2488" i="26"/>
  <c r="N2487" i="26"/>
  <c r="J2487" i="26"/>
  <c r="I2487" i="26"/>
  <c r="H2487" i="26"/>
  <c r="N2486" i="26"/>
  <c r="J2486" i="26"/>
  <c r="I2486" i="26"/>
  <c r="H2486" i="26"/>
  <c r="J2485" i="26"/>
  <c r="I2485" i="26"/>
  <c r="H2485" i="26"/>
  <c r="J2484" i="26"/>
  <c r="I2484" i="26"/>
  <c r="H2484" i="26"/>
  <c r="K2483" i="26"/>
  <c r="J2483" i="26"/>
  <c r="K2482" i="26"/>
  <c r="J2482" i="26"/>
  <c r="J2481" i="26"/>
  <c r="H2481" i="26"/>
  <c r="J2480" i="26"/>
  <c r="H2480" i="26"/>
  <c r="J2479" i="26"/>
  <c r="H2479" i="26"/>
  <c r="J2478" i="26"/>
  <c r="I2478" i="26"/>
  <c r="H2478" i="26"/>
  <c r="N2477" i="26"/>
  <c r="J2477" i="26"/>
  <c r="I2477" i="26"/>
  <c r="H2477" i="26"/>
  <c r="N2476" i="26"/>
  <c r="J2476" i="26"/>
  <c r="I2476" i="26"/>
  <c r="H2476" i="26"/>
  <c r="N2475" i="26"/>
  <c r="J2475" i="26"/>
  <c r="I2475" i="26"/>
  <c r="H2475" i="26"/>
  <c r="N2474" i="26"/>
  <c r="J2474" i="26"/>
  <c r="I2474" i="26"/>
  <c r="H2474" i="26"/>
  <c r="J2473" i="26"/>
  <c r="I2473" i="26"/>
  <c r="H2473" i="26"/>
  <c r="J2472" i="26"/>
  <c r="I2472" i="26"/>
  <c r="H2472" i="26"/>
  <c r="N2470" i="26"/>
  <c r="J2470" i="26"/>
  <c r="I2470" i="26"/>
  <c r="H2470" i="26"/>
  <c r="N2469" i="26"/>
  <c r="J2469" i="26"/>
  <c r="I2469" i="26"/>
  <c r="H2469" i="26"/>
  <c r="N2468" i="26"/>
  <c r="J2468" i="26"/>
  <c r="I2468" i="26"/>
  <c r="H2468" i="26"/>
  <c r="N2467" i="26"/>
  <c r="J2467" i="26"/>
  <c r="I2467" i="26"/>
  <c r="H2467" i="26"/>
  <c r="N2466" i="26"/>
  <c r="J2466" i="26"/>
  <c r="I2466" i="26"/>
  <c r="H2466" i="26"/>
  <c r="N2465" i="26"/>
  <c r="J2465" i="26"/>
  <c r="I2465" i="26"/>
  <c r="H2465" i="26"/>
  <c r="N2464" i="26"/>
  <c r="J2464" i="26"/>
  <c r="I2464" i="26"/>
  <c r="H2464" i="26"/>
  <c r="N2463" i="26"/>
  <c r="J2463" i="26"/>
  <c r="I2463" i="26"/>
  <c r="H2463" i="26"/>
  <c r="J2462" i="26"/>
  <c r="I2462" i="26"/>
  <c r="H2462" i="26"/>
  <c r="J2461" i="26"/>
  <c r="I2461" i="26"/>
  <c r="H2461" i="26"/>
  <c r="K2460" i="26"/>
  <c r="J2460" i="26"/>
  <c r="K2459" i="26"/>
  <c r="J2459" i="26"/>
  <c r="J2458" i="26"/>
  <c r="H2458" i="26"/>
  <c r="J2457" i="26"/>
  <c r="H2457" i="26"/>
  <c r="J2456" i="26"/>
  <c r="H2456" i="26"/>
  <c r="J2455" i="26"/>
  <c r="I2455" i="26"/>
  <c r="H2455" i="26"/>
  <c r="N2454" i="26"/>
  <c r="J2454" i="26"/>
  <c r="I2454" i="26"/>
  <c r="H2454" i="26"/>
  <c r="N2453" i="26"/>
  <c r="J2453" i="26"/>
  <c r="I2453" i="26"/>
  <c r="H2453" i="26"/>
  <c r="N2452" i="26"/>
  <c r="J2452" i="26"/>
  <c r="I2452" i="26"/>
  <c r="H2452" i="26"/>
  <c r="N2451" i="26"/>
  <c r="J2451" i="26"/>
  <c r="I2451" i="26"/>
  <c r="H2451" i="26"/>
  <c r="J2450" i="26"/>
  <c r="I2450" i="26"/>
  <c r="H2450" i="26"/>
  <c r="J2449" i="26"/>
  <c r="I2449" i="26"/>
  <c r="H2449" i="26"/>
  <c r="N2447" i="26"/>
  <c r="J2447" i="26"/>
  <c r="I2447" i="26"/>
  <c r="H2447" i="26"/>
  <c r="N2446" i="26"/>
  <c r="J2446" i="26"/>
  <c r="I2446" i="26"/>
  <c r="H2446" i="26"/>
  <c r="N2445" i="26"/>
  <c r="J2445" i="26"/>
  <c r="I2445" i="26"/>
  <c r="H2445" i="26"/>
  <c r="N2444" i="26"/>
  <c r="J2444" i="26"/>
  <c r="I2444" i="26"/>
  <c r="H2444" i="26"/>
  <c r="N2443" i="26"/>
  <c r="J2443" i="26"/>
  <c r="I2443" i="26"/>
  <c r="H2443" i="26"/>
  <c r="N2442" i="26"/>
  <c r="J2442" i="26"/>
  <c r="I2442" i="26"/>
  <c r="H2442" i="26"/>
  <c r="N2441" i="26"/>
  <c r="J2441" i="26"/>
  <c r="I2441" i="26"/>
  <c r="H2441" i="26"/>
  <c r="N2440" i="26"/>
  <c r="J2440" i="26"/>
  <c r="I2440" i="26"/>
  <c r="H2440" i="26"/>
  <c r="J2439" i="26"/>
  <c r="I2439" i="26"/>
  <c r="H2439" i="26"/>
  <c r="J2438" i="26"/>
  <c r="I2438" i="26"/>
  <c r="H2438" i="26"/>
  <c r="K2437" i="26"/>
  <c r="J2437" i="26"/>
  <c r="K2436" i="26"/>
  <c r="J2436" i="26"/>
  <c r="J2435" i="26"/>
  <c r="H2435" i="26"/>
  <c r="J2434" i="26"/>
  <c r="H2434" i="26"/>
  <c r="J2433" i="26"/>
  <c r="H2433" i="26"/>
  <c r="J2432" i="26"/>
  <c r="I2432" i="26"/>
  <c r="H2432" i="26"/>
  <c r="N2431" i="26"/>
  <c r="J2431" i="26"/>
  <c r="I2431" i="26"/>
  <c r="H2431" i="26"/>
  <c r="N2430" i="26"/>
  <c r="J2430" i="26"/>
  <c r="I2430" i="26"/>
  <c r="H2430" i="26"/>
  <c r="N2429" i="26"/>
  <c r="J2429" i="26"/>
  <c r="I2429" i="26"/>
  <c r="H2429" i="26"/>
  <c r="N2428" i="26"/>
  <c r="J2428" i="26"/>
  <c r="I2428" i="26"/>
  <c r="H2428" i="26"/>
  <c r="J2427" i="26"/>
  <c r="I2427" i="26"/>
  <c r="H2427" i="26"/>
  <c r="J2426" i="26"/>
  <c r="I2426" i="26"/>
  <c r="H2426" i="26"/>
  <c r="N2424" i="26"/>
  <c r="J2424" i="26"/>
  <c r="I2424" i="26"/>
  <c r="H2424" i="26"/>
  <c r="N2423" i="26"/>
  <c r="J2423" i="26"/>
  <c r="I2423" i="26"/>
  <c r="H2423" i="26"/>
  <c r="N2422" i="26"/>
  <c r="J2422" i="26"/>
  <c r="I2422" i="26"/>
  <c r="H2422" i="26"/>
  <c r="N2421" i="26"/>
  <c r="J2421" i="26"/>
  <c r="I2421" i="26"/>
  <c r="H2421" i="26"/>
  <c r="N2420" i="26"/>
  <c r="J2420" i="26"/>
  <c r="I2420" i="26"/>
  <c r="H2420" i="26"/>
  <c r="N2419" i="26"/>
  <c r="J2419" i="26"/>
  <c r="I2419" i="26"/>
  <c r="H2419" i="26"/>
  <c r="N2418" i="26"/>
  <c r="J2418" i="26"/>
  <c r="I2418" i="26"/>
  <c r="H2418" i="26"/>
  <c r="N2417" i="26"/>
  <c r="J2417" i="26"/>
  <c r="I2417" i="26"/>
  <c r="H2417" i="26"/>
  <c r="J2416" i="26"/>
  <c r="I2416" i="26"/>
  <c r="H2416" i="26"/>
  <c r="J2415" i="26"/>
  <c r="I2415" i="26"/>
  <c r="H2415" i="26"/>
  <c r="K2414" i="26"/>
  <c r="J2414" i="26"/>
  <c r="K2413" i="26"/>
  <c r="J2413" i="26"/>
  <c r="J2412" i="26"/>
  <c r="H2412" i="26"/>
  <c r="J2411" i="26"/>
  <c r="H2411" i="26"/>
  <c r="J2410" i="26"/>
  <c r="H2410" i="26"/>
  <c r="J2409" i="26"/>
  <c r="I2409" i="26"/>
  <c r="H2409" i="26"/>
  <c r="N2408" i="26"/>
  <c r="J2408" i="26"/>
  <c r="I2408" i="26"/>
  <c r="H2408" i="26"/>
  <c r="N2407" i="26"/>
  <c r="J2407" i="26"/>
  <c r="I2407" i="26"/>
  <c r="H2407" i="26"/>
  <c r="N2406" i="26"/>
  <c r="J2406" i="26"/>
  <c r="I2406" i="26"/>
  <c r="H2406" i="26"/>
  <c r="N2405" i="26"/>
  <c r="J2405" i="26"/>
  <c r="I2405" i="26"/>
  <c r="H2405" i="26"/>
  <c r="J2404" i="26"/>
  <c r="I2404" i="26"/>
  <c r="H2404" i="26"/>
  <c r="J2403" i="26"/>
  <c r="I2403" i="26"/>
  <c r="H2403" i="26"/>
  <c r="N2401" i="26"/>
  <c r="J2401" i="26"/>
  <c r="I2401" i="26"/>
  <c r="H2401" i="26"/>
  <c r="N2400" i="26"/>
  <c r="J2400" i="26"/>
  <c r="I2400" i="26"/>
  <c r="H2400" i="26"/>
  <c r="N2399" i="26"/>
  <c r="J2399" i="26"/>
  <c r="I2399" i="26"/>
  <c r="H2399" i="26"/>
  <c r="N2398" i="26"/>
  <c r="J2398" i="26"/>
  <c r="I2398" i="26"/>
  <c r="H2398" i="26"/>
  <c r="N2397" i="26"/>
  <c r="J2397" i="26"/>
  <c r="I2397" i="26"/>
  <c r="H2397" i="26"/>
  <c r="N2396" i="26"/>
  <c r="J2396" i="26"/>
  <c r="I2396" i="26"/>
  <c r="H2396" i="26"/>
  <c r="N2395" i="26"/>
  <c r="J2395" i="26"/>
  <c r="I2395" i="26"/>
  <c r="H2395" i="26"/>
  <c r="N2394" i="26"/>
  <c r="J2394" i="26"/>
  <c r="I2394" i="26"/>
  <c r="H2394" i="26"/>
  <c r="J2393" i="26"/>
  <c r="I2393" i="26"/>
  <c r="H2393" i="26"/>
  <c r="J2392" i="26"/>
  <c r="I2392" i="26"/>
  <c r="H2392" i="26"/>
  <c r="K2391" i="26"/>
  <c r="J2391" i="26"/>
  <c r="K2390" i="26"/>
  <c r="J2390" i="26"/>
  <c r="J2389" i="26"/>
  <c r="H2389" i="26"/>
  <c r="J2388" i="26"/>
  <c r="H2388" i="26"/>
  <c r="J2387" i="26"/>
  <c r="H2387" i="26"/>
  <c r="J2386" i="26"/>
  <c r="I2386" i="26"/>
  <c r="H2386" i="26"/>
  <c r="N2385" i="26"/>
  <c r="J2385" i="26"/>
  <c r="I2385" i="26"/>
  <c r="H2385" i="26"/>
  <c r="N2384" i="26"/>
  <c r="J2384" i="26"/>
  <c r="I2384" i="26"/>
  <c r="H2384" i="26"/>
  <c r="N2383" i="26"/>
  <c r="J2383" i="26"/>
  <c r="I2383" i="26"/>
  <c r="H2383" i="26"/>
  <c r="N2382" i="26"/>
  <c r="J2382" i="26"/>
  <c r="I2382" i="26"/>
  <c r="H2382" i="26"/>
  <c r="J2381" i="26"/>
  <c r="I2381" i="26"/>
  <c r="H2381" i="26"/>
  <c r="J2380" i="26"/>
  <c r="I2380" i="26"/>
  <c r="H2380" i="26"/>
  <c r="N2378" i="26"/>
  <c r="J2378" i="26"/>
  <c r="I2378" i="26"/>
  <c r="H2378" i="26"/>
  <c r="N2377" i="26"/>
  <c r="J2377" i="26"/>
  <c r="I2377" i="26"/>
  <c r="H2377" i="26"/>
  <c r="N2376" i="26"/>
  <c r="J2376" i="26"/>
  <c r="I2376" i="26"/>
  <c r="H2376" i="26"/>
  <c r="N2375" i="26"/>
  <c r="J2375" i="26"/>
  <c r="I2375" i="26"/>
  <c r="H2375" i="26"/>
  <c r="N2374" i="26"/>
  <c r="J2374" i="26"/>
  <c r="I2374" i="26"/>
  <c r="H2374" i="26"/>
  <c r="N2373" i="26"/>
  <c r="J2373" i="26"/>
  <c r="I2373" i="26"/>
  <c r="H2373" i="26"/>
  <c r="N2372" i="26"/>
  <c r="J2372" i="26"/>
  <c r="I2372" i="26"/>
  <c r="H2372" i="26"/>
  <c r="N2371" i="26"/>
  <c r="J2371" i="26"/>
  <c r="I2371" i="26"/>
  <c r="H2371" i="26"/>
  <c r="J2370" i="26"/>
  <c r="I2370" i="26"/>
  <c r="H2370" i="26"/>
  <c r="J2369" i="26"/>
  <c r="I2369" i="26"/>
  <c r="H2369" i="26"/>
  <c r="K2368" i="26"/>
  <c r="J2368" i="26"/>
  <c r="K2367" i="26"/>
  <c r="J2367" i="26"/>
  <c r="J2366" i="26"/>
  <c r="H2366" i="26"/>
  <c r="J2365" i="26"/>
  <c r="H2365" i="26"/>
  <c r="J2364" i="26"/>
  <c r="H2364" i="26"/>
  <c r="J2363" i="26"/>
  <c r="I2363" i="26"/>
  <c r="H2363" i="26"/>
  <c r="N2362" i="26"/>
  <c r="J2362" i="26"/>
  <c r="I2362" i="26"/>
  <c r="H2362" i="26"/>
  <c r="N2361" i="26"/>
  <c r="J2361" i="26"/>
  <c r="I2361" i="26"/>
  <c r="H2361" i="26"/>
  <c r="N2360" i="26"/>
  <c r="J2360" i="26"/>
  <c r="I2360" i="26"/>
  <c r="H2360" i="26"/>
  <c r="N2359" i="26"/>
  <c r="J2359" i="26"/>
  <c r="I2359" i="26"/>
  <c r="H2359" i="26"/>
  <c r="J2358" i="26"/>
  <c r="I2358" i="26"/>
  <c r="H2358" i="26"/>
  <c r="J2357" i="26"/>
  <c r="I2357" i="26"/>
  <c r="H2357" i="26"/>
  <c r="N2355" i="26"/>
  <c r="J2355" i="26"/>
  <c r="I2355" i="26"/>
  <c r="H2355" i="26"/>
  <c r="N2354" i="26"/>
  <c r="J2354" i="26"/>
  <c r="I2354" i="26"/>
  <c r="H2354" i="26"/>
  <c r="N2353" i="26"/>
  <c r="J2353" i="26"/>
  <c r="I2353" i="26"/>
  <c r="H2353" i="26"/>
  <c r="N2352" i="26"/>
  <c r="J2352" i="26"/>
  <c r="I2352" i="26"/>
  <c r="H2352" i="26"/>
  <c r="N2351" i="26"/>
  <c r="J2351" i="26"/>
  <c r="I2351" i="26"/>
  <c r="H2351" i="26"/>
  <c r="N2350" i="26"/>
  <c r="J2350" i="26"/>
  <c r="I2350" i="26"/>
  <c r="H2350" i="26"/>
  <c r="N2349" i="26"/>
  <c r="J2349" i="26"/>
  <c r="I2349" i="26"/>
  <c r="H2349" i="26"/>
  <c r="N2348" i="26"/>
  <c r="J2348" i="26"/>
  <c r="I2348" i="26"/>
  <c r="H2348" i="26"/>
  <c r="J2347" i="26"/>
  <c r="I2347" i="26"/>
  <c r="H2347" i="26"/>
  <c r="J2346" i="26"/>
  <c r="I2346" i="26"/>
  <c r="H2346" i="26"/>
  <c r="K2345" i="26"/>
  <c r="J2345" i="26"/>
  <c r="K2344" i="26"/>
  <c r="J2344" i="26"/>
  <c r="J2343" i="26"/>
  <c r="H2343" i="26"/>
  <c r="J2342" i="26"/>
  <c r="H2342" i="26"/>
  <c r="J2341" i="26"/>
  <c r="H2341" i="26"/>
  <c r="J2340" i="26"/>
  <c r="I2340" i="26"/>
  <c r="H2340" i="26"/>
  <c r="N2339" i="26"/>
  <c r="J2339" i="26"/>
  <c r="I2339" i="26"/>
  <c r="H2339" i="26"/>
  <c r="N2338" i="26"/>
  <c r="J2338" i="26"/>
  <c r="I2338" i="26"/>
  <c r="H2338" i="26"/>
  <c r="N2337" i="26"/>
  <c r="J2337" i="26"/>
  <c r="I2337" i="26"/>
  <c r="H2337" i="26"/>
  <c r="N2336" i="26"/>
  <c r="J2336" i="26"/>
  <c r="I2336" i="26"/>
  <c r="H2336" i="26"/>
  <c r="J2335" i="26"/>
  <c r="I2335" i="26"/>
  <c r="H2335" i="26"/>
  <c r="J2334" i="26"/>
  <c r="I2334" i="26"/>
  <c r="H2334" i="26"/>
  <c r="N2332" i="26"/>
  <c r="J2332" i="26"/>
  <c r="I2332" i="26"/>
  <c r="H2332" i="26"/>
  <c r="N2331" i="26"/>
  <c r="J2331" i="26"/>
  <c r="I2331" i="26"/>
  <c r="H2331" i="26"/>
  <c r="N2330" i="26"/>
  <c r="J2330" i="26"/>
  <c r="I2330" i="26"/>
  <c r="H2330" i="26"/>
  <c r="N2329" i="26"/>
  <c r="J2329" i="26"/>
  <c r="I2329" i="26"/>
  <c r="H2329" i="26"/>
  <c r="N2328" i="26"/>
  <c r="J2328" i="26"/>
  <c r="I2328" i="26"/>
  <c r="H2328" i="26"/>
  <c r="N2327" i="26"/>
  <c r="J2327" i="26"/>
  <c r="I2327" i="26"/>
  <c r="H2327" i="26"/>
  <c r="N2326" i="26"/>
  <c r="J2326" i="26"/>
  <c r="I2326" i="26"/>
  <c r="H2326" i="26"/>
  <c r="N2325" i="26"/>
  <c r="J2325" i="26"/>
  <c r="I2325" i="26"/>
  <c r="H2325" i="26"/>
  <c r="J2324" i="26"/>
  <c r="I2324" i="26"/>
  <c r="H2324" i="26"/>
  <c r="J2323" i="26"/>
  <c r="I2323" i="26"/>
  <c r="H2323" i="26"/>
  <c r="K2322" i="26"/>
  <c r="J2322" i="26"/>
  <c r="K2321" i="26"/>
  <c r="J2321" i="26"/>
  <c r="J2320" i="26"/>
  <c r="H2320" i="26"/>
  <c r="J2319" i="26"/>
  <c r="H2319" i="26"/>
  <c r="J2318" i="26"/>
  <c r="H2318" i="26"/>
  <c r="J2317" i="26"/>
  <c r="I2317" i="26"/>
  <c r="H2317" i="26"/>
  <c r="N2316" i="26"/>
  <c r="J2316" i="26"/>
  <c r="I2316" i="26"/>
  <c r="H2316" i="26"/>
  <c r="N2315" i="26"/>
  <c r="J2315" i="26"/>
  <c r="I2315" i="26"/>
  <c r="H2315" i="26"/>
  <c r="N2314" i="26"/>
  <c r="J2314" i="26"/>
  <c r="I2314" i="26"/>
  <c r="H2314" i="26"/>
  <c r="N2313" i="26"/>
  <c r="J2313" i="26"/>
  <c r="I2313" i="26"/>
  <c r="H2313" i="26"/>
  <c r="J2312" i="26"/>
  <c r="I2312" i="26"/>
  <c r="H2312" i="26"/>
  <c r="J2311" i="26"/>
  <c r="I2311" i="26"/>
  <c r="H2311" i="26"/>
  <c r="N2309" i="26"/>
  <c r="J2309" i="26"/>
  <c r="I2309" i="26"/>
  <c r="H2309" i="26"/>
  <c r="N2308" i="26"/>
  <c r="J2308" i="26"/>
  <c r="I2308" i="26"/>
  <c r="H2308" i="26"/>
  <c r="N2307" i="26"/>
  <c r="J2307" i="26"/>
  <c r="I2307" i="26"/>
  <c r="H2307" i="26"/>
  <c r="N2306" i="26"/>
  <c r="J2306" i="26"/>
  <c r="I2306" i="26"/>
  <c r="H2306" i="26"/>
  <c r="N2305" i="26"/>
  <c r="J2305" i="26"/>
  <c r="I2305" i="26"/>
  <c r="H2305" i="26"/>
  <c r="N2304" i="26"/>
  <c r="J2304" i="26"/>
  <c r="I2304" i="26"/>
  <c r="H2304" i="26"/>
  <c r="N2303" i="26"/>
  <c r="J2303" i="26"/>
  <c r="I2303" i="26"/>
  <c r="H2303" i="26"/>
  <c r="N2302" i="26"/>
  <c r="J2302" i="26"/>
  <c r="I2302" i="26"/>
  <c r="H2302" i="26"/>
  <c r="J2301" i="26"/>
  <c r="I2301" i="26"/>
  <c r="H2301" i="26"/>
  <c r="J2300" i="26"/>
  <c r="I2300" i="26"/>
  <c r="H2300" i="26"/>
  <c r="K2299" i="26"/>
  <c r="J2299" i="26"/>
  <c r="K2298" i="26"/>
  <c r="J2298" i="26"/>
  <c r="J2297" i="26"/>
  <c r="H2297" i="26"/>
  <c r="J2296" i="26"/>
  <c r="H2296" i="26"/>
  <c r="J2295" i="26"/>
  <c r="H2295" i="26"/>
  <c r="J2294" i="26"/>
  <c r="I2294" i="26"/>
  <c r="H2294" i="26"/>
  <c r="N2293" i="26"/>
  <c r="J2293" i="26"/>
  <c r="I2293" i="26"/>
  <c r="H2293" i="26"/>
  <c r="N2292" i="26"/>
  <c r="J2292" i="26"/>
  <c r="I2292" i="26"/>
  <c r="H2292" i="26"/>
  <c r="N2291" i="26"/>
  <c r="J2291" i="26"/>
  <c r="I2291" i="26"/>
  <c r="H2291" i="26"/>
  <c r="N2290" i="26"/>
  <c r="J2290" i="26"/>
  <c r="I2290" i="26"/>
  <c r="H2290" i="26"/>
  <c r="J2289" i="26"/>
  <c r="I2289" i="26"/>
  <c r="H2289" i="26"/>
  <c r="J2288" i="26"/>
  <c r="I2288" i="26"/>
  <c r="H2288" i="26"/>
  <c r="N2286" i="26"/>
  <c r="J2286" i="26"/>
  <c r="I2286" i="26"/>
  <c r="H2286" i="26"/>
  <c r="N2285" i="26"/>
  <c r="J2285" i="26"/>
  <c r="I2285" i="26"/>
  <c r="H2285" i="26"/>
  <c r="N2284" i="26"/>
  <c r="J2284" i="26"/>
  <c r="I2284" i="26"/>
  <c r="H2284" i="26"/>
  <c r="N2283" i="26"/>
  <c r="J2283" i="26"/>
  <c r="I2283" i="26"/>
  <c r="H2283" i="26"/>
  <c r="N2282" i="26"/>
  <c r="J2282" i="26"/>
  <c r="I2282" i="26"/>
  <c r="H2282" i="26"/>
  <c r="N2281" i="26"/>
  <c r="J2281" i="26"/>
  <c r="I2281" i="26"/>
  <c r="H2281" i="26"/>
  <c r="N2280" i="26"/>
  <c r="J2280" i="26"/>
  <c r="I2280" i="26"/>
  <c r="H2280" i="26"/>
  <c r="N2279" i="26"/>
  <c r="J2279" i="26"/>
  <c r="I2279" i="26"/>
  <c r="H2279" i="26"/>
  <c r="J2278" i="26"/>
  <c r="I2278" i="26"/>
  <c r="H2278" i="26"/>
  <c r="J2277" i="26"/>
  <c r="I2277" i="26"/>
  <c r="H2277" i="26"/>
  <c r="K2276" i="26"/>
  <c r="J2276" i="26"/>
  <c r="K2275" i="26"/>
  <c r="J2275" i="26"/>
  <c r="J2274" i="26"/>
  <c r="H2274" i="26"/>
  <c r="J2273" i="26"/>
  <c r="H2273" i="26"/>
  <c r="J2272" i="26"/>
  <c r="H2272" i="26"/>
  <c r="J2271" i="26"/>
  <c r="I2271" i="26"/>
  <c r="H2271" i="26"/>
  <c r="N2270" i="26"/>
  <c r="J2270" i="26"/>
  <c r="I2270" i="26"/>
  <c r="H2270" i="26"/>
  <c r="N2269" i="26"/>
  <c r="J2269" i="26"/>
  <c r="I2269" i="26"/>
  <c r="H2269" i="26"/>
  <c r="N2268" i="26"/>
  <c r="J2268" i="26"/>
  <c r="I2268" i="26"/>
  <c r="H2268" i="26"/>
  <c r="N2267" i="26"/>
  <c r="J2267" i="26"/>
  <c r="I2267" i="26"/>
  <c r="H2267" i="26"/>
  <c r="J2266" i="26"/>
  <c r="I2266" i="26"/>
  <c r="H2266" i="26"/>
  <c r="J2265" i="26"/>
  <c r="I2265" i="26"/>
  <c r="H2265" i="26"/>
  <c r="N2263" i="26"/>
  <c r="J2263" i="26"/>
  <c r="I2263" i="26"/>
  <c r="H2263" i="26"/>
  <c r="N2262" i="26"/>
  <c r="J2262" i="26"/>
  <c r="I2262" i="26"/>
  <c r="H2262" i="26"/>
  <c r="N2261" i="26"/>
  <c r="J2261" i="26"/>
  <c r="I2261" i="26"/>
  <c r="H2261" i="26"/>
  <c r="N2260" i="26"/>
  <c r="J2260" i="26"/>
  <c r="I2260" i="26"/>
  <c r="H2260" i="26"/>
  <c r="N2259" i="26"/>
  <c r="J2259" i="26"/>
  <c r="I2259" i="26"/>
  <c r="H2259" i="26"/>
  <c r="N2258" i="26"/>
  <c r="J2258" i="26"/>
  <c r="I2258" i="26"/>
  <c r="H2258" i="26"/>
  <c r="N2257" i="26"/>
  <c r="J2257" i="26"/>
  <c r="I2257" i="26"/>
  <c r="H2257" i="26"/>
  <c r="N2256" i="26"/>
  <c r="J2256" i="26"/>
  <c r="I2256" i="26"/>
  <c r="H2256" i="26"/>
  <c r="J2255" i="26"/>
  <c r="I2255" i="26"/>
  <c r="H2255" i="26"/>
  <c r="J2254" i="26"/>
  <c r="I2254" i="26"/>
  <c r="H2254" i="26"/>
  <c r="K2253" i="26"/>
  <c r="J2253" i="26"/>
  <c r="K2252" i="26"/>
  <c r="J2252" i="26"/>
  <c r="J2251" i="26"/>
  <c r="H2251" i="26"/>
  <c r="J2250" i="26"/>
  <c r="H2250" i="26"/>
  <c r="J2249" i="26"/>
  <c r="H2249" i="26"/>
  <c r="J2248" i="26"/>
  <c r="I2248" i="26"/>
  <c r="H2248" i="26"/>
  <c r="N2247" i="26"/>
  <c r="J2247" i="26"/>
  <c r="I2247" i="26"/>
  <c r="H2247" i="26"/>
  <c r="N2246" i="26"/>
  <c r="J2246" i="26"/>
  <c r="I2246" i="26"/>
  <c r="H2246" i="26"/>
  <c r="N2245" i="26"/>
  <c r="J2245" i="26"/>
  <c r="I2245" i="26"/>
  <c r="H2245" i="26"/>
  <c r="N2244" i="26"/>
  <c r="J2244" i="26"/>
  <c r="I2244" i="26"/>
  <c r="H2244" i="26"/>
  <c r="J2243" i="26"/>
  <c r="I2243" i="26"/>
  <c r="H2243" i="26"/>
  <c r="J2242" i="26"/>
  <c r="I2242" i="26"/>
  <c r="H2242" i="26"/>
  <c r="N2240" i="26"/>
  <c r="J2240" i="26"/>
  <c r="I2240" i="26"/>
  <c r="H2240" i="26"/>
  <c r="N2239" i="26"/>
  <c r="J2239" i="26"/>
  <c r="I2239" i="26"/>
  <c r="H2239" i="26"/>
  <c r="N2238" i="26"/>
  <c r="J2238" i="26"/>
  <c r="I2238" i="26"/>
  <c r="H2238" i="26"/>
  <c r="N2237" i="26"/>
  <c r="J2237" i="26"/>
  <c r="I2237" i="26"/>
  <c r="H2237" i="26"/>
  <c r="N2236" i="26"/>
  <c r="J2236" i="26"/>
  <c r="I2236" i="26"/>
  <c r="H2236" i="26"/>
  <c r="N2235" i="26"/>
  <c r="J2235" i="26"/>
  <c r="I2235" i="26"/>
  <c r="H2235" i="26"/>
  <c r="N2234" i="26"/>
  <c r="J2234" i="26"/>
  <c r="I2234" i="26"/>
  <c r="H2234" i="26"/>
  <c r="N2233" i="26"/>
  <c r="J2233" i="26"/>
  <c r="I2233" i="26"/>
  <c r="H2233" i="26"/>
  <c r="J2232" i="26"/>
  <c r="I2232" i="26"/>
  <c r="H2232" i="26"/>
  <c r="J2231" i="26"/>
  <c r="I2231" i="26"/>
  <c r="H2231" i="26"/>
  <c r="K2230" i="26"/>
  <c r="J2230" i="26"/>
  <c r="K2229" i="26"/>
  <c r="J2229" i="26"/>
  <c r="J2228" i="26"/>
  <c r="H2228" i="26"/>
  <c r="J2227" i="26"/>
  <c r="H2227" i="26"/>
  <c r="J2226" i="26"/>
  <c r="H2226" i="26"/>
  <c r="J2225" i="26"/>
  <c r="I2225" i="26"/>
  <c r="H2225" i="26"/>
  <c r="N2224" i="26"/>
  <c r="J2224" i="26"/>
  <c r="I2224" i="26"/>
  <c r="H2224" i="26"/>
  <c r="N2223" i="26"/>
  <c r="J2223" i="26"/>
  <c r="I2223" i="26"/>
  <c r="H2223" i="26"/>
  <c r="N2222" i="26"/>
  <c r="J2222" i="26"/>
  <c r="I2222" i="26"/>
  <c r="H2222" i="26"/>
  <c r="N2221" i="26"/>
  <c r="J2221" i="26"/>
  <c r="I2221" i="26"/>
  <c r="H2221" i="26"/>
  <c r="J2220" i="26"/>
  <c r="I2220" i="26"/>
  <c r="H2220" i="26"/>
  <c r="J2219" i="26"/>
  <c r="I2219" i="26"/>
  <c r="H2219" i="26"/>
  <c r="N2217" i="26"/>
  <c r="J2217" i="26"/>
  <c r="I2217" i="26"/>
  <c r="H2217" i="26"/>
  <c r="N2216" i="26"/>
  <c r="J2216" i="26"/>
  <c r="I2216" i="26"/>
  <c r="H2216" i="26"/>
  <c r="N2215" i="26"/>
  <c r="J2215" i="26"/>
  <c r="I2215" i="26"/>
  <c r="H2215" i="26"/>
  <c r="N2214" i="26"/>
  <c r="J2214" i="26"/>
  <c r="I2214" i="26"/>
  <c r="H2214" i="26"/>
  <c r="N2213" i="26"/>
  <c r="J2213" i="26"/>
  <c r="I2213" i="26"/>
  <c r="H2213" i="26"/>
  <c r="N2212" i="26"/>
  <c r="J2212" i="26"/>
  <c r="I2212" i="26"/>
  <c r="H2212" i="26"/>
  <c r="N2211" i="26"/>
  <c r="J2211" i="26"/>
  <c r="I2211" i="26"/>
  <c r="H2211" i="26"/>
  <c r="N2210" i="26"/>
  <c r="J2210" i="26"/>
  <c r="I2210" i="26"/>
  <c r="H2210" i="26"/>
  <c r="J2209" i="26"/>
  <c r="I2209" i="26"/>
  <c r="H2209" i="26"/>
  <c r="J2208" i="26"/>
  <c r="I2208" i="26"/>
  <c r="H2208" i="26"/>
  <c r="K2207" i="26"/>
  <c r="J2207" i="26"/>
  <c r="K2206" i="26"/>
  <c r="J2206" i="26"/>
  <c r="J2205" i="26"/>
  <c r="H2205" i="26"/>
  <c r="J2204" i="26"/>
  <c r="H2204" i="26"/>
  <c r="J2203" i="26"/>
  <c r="H2203" i="26"/>
  <c r="J2202" i="26"/>
  <c r="I2202" i="26"/>
  <c r="H2202" i="26"/>
  <c r="N2201" i="26"/>
  <c r="J2201" i="26"/>
  <c r="I2201" i="26"/>
  <c r="H2201" i="26"/>
  <c r="N2200" i="26"/>
  <c r="J2200" i="26"/>
  <c r="I2200" i="26"/>
  <c r="H2200" i="26"/>
  <c r="N2199" i="26"/>
  <c r="J2199" i="26"/>
  <c r="I2199" i="26"/>
  <c r="H2199" i="26"/>
  <c r="N2198" i="26"/>
  <c r="J2198" i="26"/>
  <c r="I2198" i="26"/>
  <c r="H2198" i="26"/>
  <c r="J2197" i="26"/>
  <c r="I2197" i="26"/>
  <c r="H2197" i="26"/>
  <c r="J2196" i="26"/>
  <c r="I2196" i="26"/>
  <c r="H2196" i="26"/>
  <c r="N2194" i="26"/>
  <c r="J2194" i="26"/>
  <c r="I2194" i="26"/>
  <c r="H2194" i="26"/>
  <c r="N2193" i="26"/>
  <c r="J2193" i="26"/>
  <c r="I2193" i="26"/>
  <c r="H2193" i="26"/>
  <c r="N2192" i="26"/>
  <c r="J2192" i="26"/>
  <c r="I2192" i="26"/>
  <c r="H2192" i="26"/>
  <c r="N2191" i="26"/>
  <c r="J2191" i="26"/>
  <c r="I2191" i="26"/>
  <c r="H2191" i="26"/>
  <c r="N2190" i="26"/>
  <c r="J2190" i="26"/>
  <c r="I2190" i="26"/>
  <c r="H2190" i="26"/>
  <c r="N2189" i="26"/>
  <c r="J2189" i="26"/>
  <c r="I2189" i="26"/>
  <c r="H2189" i="26"/>
  <c r="N2188" i="26"/>
  <c r="J2188" i="26"/>
  <c r="I2188" i="26"/>
  <c r="H2188" i="26"/>
  <c r="N2187" i="26"/>
  <c r="J2187" i="26"/>
  <c r="I2187" i="26"/>
  <c r="H2187" i="26"/>
  <c r="J2186" i="26"/>
  <c r="I2186" i="26"/>
  <c r="H2186" i="26"/>
  <c r="J2185" i="26"/>
  <c r="I2185" i="26"/>
  <c r="H2185" i="26"/>
  <c r="K2184" i="26"/>
  <c r="J2184" i="26"/>
  <c r="K2183" i="26"/>
  <c r="J2183" i="26"/>
  <c r="J2182" i="26"/>
  <c r="H2182" i="26"/>
  <c r="J2181" i="26"/>
  <c r="H2181" i="26"/>
  <c r="J2180" i="26"/>
  <c r="H2180" i="26"/>
  <c r="J2179" i="26"/>
  <c r="I2179" i="26"/>
  <c r="H2179" i="26"/>
  <c r="N2178" i="26"/>
  <c r="J2178" i="26"/>
  <c r="I2178" i="26"/>
  <c r="H2178" i="26"/>
  <c r="N2177" i="26"/>
  <c r="J2177" i="26"/>
  <c r="I2177" i="26"/>
  <c r="H2177" i="26"/>
  <c r="N2176" i="26"/>
  <c r="J2176" i="26"/>
  <c r="I2176" i="26"/>
  <c r="H2176" i="26"/>
  <c r="N2175" i="26"/>
  <c r="J2175" i="26"/>
  <c r="I2175" i="26"/>
  <c r="H2175" i="26"/>
  <c r="J2174" i="26"/>
  <c r="I2174" i="26"/>
  <c r="H2174" i="26"/>
  <c r="J2173" i="26"/>
  <c r="I2173" i="26"/>
  <c r="H2173" i="26"/>
  <c r="N2171" i="26"/>
  <c r="J2171" i="26"/>
  <c r="I2171" i="26"/>
  <c r="H2171" i="26"/>
  <c r="N2170" i="26"/>
  <c r="J2170" i="26"/>
  <c r="I2170" i="26"/>
  <c r="H2170" i="26"/>
  <c r="N2169" i="26"/>
  <c r="J2169" i="26"/>
  <c r="I2169" i="26"/>
  <c r="H2169" i="26"/>
  <c r="N2168" i="26"/>
  <c r="J2168" i="26"/>
  <c r="I2168" i="26"/>
  <c r="H2168" i="26"/>
  <c r="N2167" i="26"/>
  <c r="J2167" i="26"/>
  <c r="I2167" i="26"/>
  <c r="H2167" i="26"/>
  <c r="N2166" i="26"/>
  <c r="J2166" i="26"/>
  <c r="I2166" i="26"/>
  <c r="H2166" i="26"/>
  <c r="N2165" i="26"/>
  <c r="J2165" i="26"/>
  <c r="I2165" i="26"/>
  <c r="H2165" i="26"/>
  <c r="N2164" i="26"/>
  <c r="J2164" i="26"/>
  <c r="I2164" i="26"/>
  <c r="H2164" i="26"/>
  <c r="J2163" i="26"/>
  <c r="I2163" i="26"/>
  <c r="H2163" i="26"/>
  <c r="J2162" i="26"/>
  <c r="I2162" i="26"/>
  <c r="H2162" i="26"/>
  <c r="K2161" i="26"/>
  <c r="J2161" i="26"/>
  <c r="K2160" i="26"/>
  <c r="J2160" i="26"/>
  <c r="J2159" i="26"/>
  <c r="H2159" i="26"/>
  <c r="J2158" i="26"/>
  <c r="H2158" i="26"/>
  <c r="J2157" i="26"/>
  <c r="H2157" i="26"/>
  <c r="J2156" i="26"/>
  <c r="I2156" i="26"/>
  <c r="H2156" i="26"/>
  <c r="N2155" i="26"/>
  <c r="J2155" i="26"/>
  <c r="I2155" i="26"/>
  <c r="H2155" i="26"/>
  <c r="N2154" i="26"/>
  <c r="J2154" i="26"/>
  <c r="I2154" i="26"/>
  <c r="H2154" i="26"/>
  <c r="N2153" i="26"/>
  <c r="J2153" i="26"/>
  <c r="I2153" i="26"/>
  <c r="H2153" i="26"/>
  <c r="N2152" i="26"/>
  <c r="J2152" i="26"/>
  <c r="I2152" i="26"/>
  <c r="H2152" i="26"/>
  <c r="J2151" i="26"/>
  <c r="I2151" i="26"/>
  <c r="H2151" i="26"/>
  <c r="J2150" i="26"/>
  <c r="I2150" i="26"/>
  <c r="H2150" i="26"/>
  <c r="N2148" i="26"/>
  <c r="J2148" i="26"/>
  <c r="I2148" i="26"/>
  <c r="H2148" i="26"/>
  <c r="N2147" i="26"/>
  <c r="J2147" i="26"/>
  <c r="I2147" i="26"/>
  <c r="H2147" i="26"/>
  <c r="N2146" i="26"/>
  <c r="J2146" i="26"/>
  <c r="I2146" i="26"/>
  <c r="H2146" i="26"/>
  <c r="N2145" i="26"/>
  <c r="J2145" i="26"/>
  <c r="I2145" i="26"/>
  <c r="H2145" i="26"/>
  <c r="N2144" i="26"/>
  <c r="J2144" i="26"/>
  <c r="I2144" i="26"/>
  <c r="H2144" i="26"/>
  <c r="N2143" i="26"/>
  <c r="J2143" i="26"/>
  <c r="I2143" i="26"/>
  <c r="H2143" i="26"/>
  <c r="N2142" i="26"/>
  <c r="J2142" i="26"/>
  <c r="I2142" i="26"/>
  <c r="H2142" i="26"/>
  <c r="N2141" i="26"/>
  <c r="J2141" i="26"/>
  <c r="I2141" i="26"/>
  <c r="H2141" i="26"/>
  <c r="J2140" i="26"/>
  <c r="I2140" i="26"/>
  <c r="H2140" i="26"/>
  <c r="J2139" i="26"/>
  <c r="I2139" i="26"/>
  <c r="H2139" i="26"/>
  <c r="K2138" i="26"/>
  <c r="J2138" i="26"/>
  <c r="K2137" i="26"/>
  <c r="J2137" i="26"/>
  <c r="J2136" i="26"/>
  <c r="H2136" i="26"/>
  <c r="J2135" i="26"/>
  <c r="H2135" i="26"/>
  <c r="J2134" i="26"/>
  <c r="H2134" i="26"/>
  <c r="J2133" i="26"/>
  <c r="I2133" i="26"/>
  <c r="H2133" i="26"/>
  <c r="N2132" i="26"/>
  <c r="J2132" i="26"/>
  <c r="I2132" i="26"/>
  <c r="H2132" i="26"/>
  <c r="N2131" i="26"/>
  <c r="J2131" i="26"/>
  <c r="I2131" i="26"/>
  <c r="H2131" i="26"/>
  <c r="N2130" i="26"/>
  <c r="J2130" i="26"/>
  <c r="I2130" i="26"/>
  <c r="H2130" i="26"/>
  <c r="N2129" i="26"/>
  <c r="J2129" i="26"/>
  <c r="I2129" i="26"/>
  <c r="H2129" i="26"/>
  <c r="J2128" i="26"/>
  <c r="I2128" i="26"/>
  <c r="H2128" i="26"/>
  <c r="J2127" i="26"/>
  <c r="I2127" i="26"/>
  <c r="H2127" i="26"/>
  <c r="N2125" i="26"/>
  <c r="J2125" i="26"/>
  <c r="I2125" i="26"/>
  <c r="H2125" i="26"/>
  <c r="N2124" i="26"/>
  <c r="J2124" i="26"/>
  <c r="I2124" i="26"/>
  <c r="H2124" i="26"/>
  <c r="N2123" i="26"/>
  <c r="J2123" i="26"/>
  <c r="I2123" i="26"/>
  <c r="H2123" i="26"/>
  <c r="N2122" i="26"/>
  <c r="J2122" i="26"/>
  <c r="I2122" i="26"/>
  <c r="H2122" i="26"/>
  <c r="N2121" i="26"/>
  <c r="J2121" i="26"/>
  <c r="I2121" i="26"/>
  <c r="H2121" i="26"/>
  <c r="N2120" i="26"/>
  <c r="J2120" i="26"/>
  <c r="I2120" i="26"/>
  <c r="H2120" i="26"/>
  <c r="N2119" i="26"/>
  <c r="J2119" i="26"/>
  <c r="I2119" i="26"/>
  <c r="H2119" i="26"/>
  <c r="N2118" i="26"/>
  <c r="J2118" i="26"/>
  <c r="I2118" i="26"/>
  <c r="H2118" i="26"/>
  <c r="J2117" i="26"/>
  <c r="I2117" i="26"/>
  <c r="H2117" i="26"/>
  <c r="J2116" i="26"/>
  <c r="I2116" i="26"/>
  <c r="H2116" i="26"/>
  <c r="K2115" i="26"/>
  <c r="J2115" i="26"/>
  <c r="K2114" i="26"/>
  <c r="J2114" i="26"/>
  <c r="J2113" i="26"/>
  <c r="H2113" i="26"/>
  <c r="J2112" i="26"/>
  <c r="H2112" i="26"/>
  <c r="J2111" i="26"/>
  <c r="H2111" i="26"/>
  <c r="J2110" i="26"/>
  <c r="I2110" i="26"/>
  <c r="H2110" i="26"/>
  <c r="N2109" i="26"/>
  <c r="J2109" i="26"/>
  <c r="I2109" i="26"/>
  <c r="H2109" i="26"/>
  <c r="N2108" i="26"/>
  <c r="J2108" i="26"/>
  <c r="I2108" i="26"/>
  <c r="H2108" i="26"/>
  <c r="N2107" i="26"/>
  <c r="J2107" i="26"/>
  <c r="I2107" i="26"/>
  <c r="H2107" i="26"/>
  <c r="N2106" i="26"/>
  <c r="J2106" i="26"/>
  <c r="I2106" i="26"/>
  <c r="H2106" i="26"/>
  <c r="J2105" i="26"/>
  <c r="I2105" i="26"/>
  <c r="H2105" i="26"/>
  <c r="J2104" i="26"/>
  <c r="I2104" i="26"/>
  <c r="H2104" i="26"/>
  <c r="N2102" i="26"/>
  <c r="J2102" i="26"/>
  <c r="I2102" i="26"/>
  <c r="H2102" i="26"/>
  <c r="N2101" i="26"/>
  <c r="J2101" i="26"/>
  <c r="I2101" i="26"/>
  <c r="H2101" i="26"/>
  <c r="N2100" i="26"/>
  <c r="J2100" i="26"/>
  <c r="I2100" i="26"/>
  <c r="H2100" i="26"/>
  <c r="N2099" i="26"/>
  <c r="J2099" i="26"/>
  <c r="I2099" i="26"/>
  <c r="H2099" i="26"/>
  <c r="N2098" i="26"/>
  <c r="J2098" i="26"/>
  <c r="I2098" i="26"/>
  <c r="H2098" i="26"/>
  <c r="N2097" i="26"/>
  <c r="J2097" i="26"/>
  <c r="I2097" i="26"/>
  <c r="H2097" i="26"/>
  <c r="N2096" i="26"/>
  <c r="J2096" i="26"/>
  <c r="I2096" i="26"/>
  <c r="H2096" i="26"/>
  <c r="N2095" i="26"/>
  <c r="J2095" i="26"/>
  <c r="I2095" i="26"/>
  <c r="H2095" i="26"/>
  <c r="J2094" i="26"/>
  <c r="I2094" i="26"/>
  <c r="H2094" i="26"/>
  <c r="J2093" i="26"/>
  <c r="I2093" i="26"/>
  <c r="H2093" i="26"/>
  <c r="K2092" i="26"/>
  <c r="J2092" i="26"/>
  <c r="K2091" i="26"/>
  <c r="J2091" i="26"/>
  <c r="J2090" i="26"/>
  <c r="H2090" i="26"/>
  <c r="J2089" i="26"/>
  <c r="H2089" i="26"/>
  <c r="J2088" i="26"/>
  <c r="H2088" i="26"/>
  <c r="J2087" i="26"/>
  <c r="I2087" i="26"/>
  <c r="H2087" i="26"/>
  <c r="N2086" i="26"/>
  <c r="J2086" i="26"/>
  <c r="I2086" i="26"/>
  <c r="H2086" i="26"/>
  <c r="N2085" i="26"/>
  <c r="J2085" i="26"/>
  <c r="I2085" i="26"/>
  <c r="H2085" i="26"/>
  <c r="N2084" i="26"/>
  <c r="J2084" i="26"/>
  <c r="I2084" i="26"/>
  <c r="H2084" i="26"/>
  <c r="N2083" i="26"/>
  <c r="J2083" i="26"/>
  <c r="I2083" i="26"/>
  <c r="H2083" i="26"/>
  <c r="J2082" i="26"/>
  <c r="I2082" i="26"/>
  <c r="H2082" i="26"/>
  <c r="J2081" i="26"/>
  <c r="I2081" i="26"/>
  <c r="H2081" i="26"/>
  <c r="N2079" i="26"/>
  <c r="J2079" i="26"/>
  <c r="I2079" i="26"/>
  <c r="H2079" i="26"/>
  <c r="N2078" i="26"/>
  <c r="J2078" i="26"/>
  <c r="I2078" i="26"/>
  <c r="H2078" i="26"/>
  <c r="N2077" i="26"/>
  <c r="J2077" i="26"/>
  <c r="I2077" i="26"/>
  <c r="H2077" i="26"/>
  <c r="N2076" i="26"/>
  <c r="J2076" i="26"/>
  <c r="I2076" i="26"/>
  <c r="H2076" i="26"/>
  <c r="N2075" i="26"/>
  <c r="J2075" i="26"/>
  <c r="I2075" i="26"/>
  <c r="H2075" i="26"/>
  <c r="N2074" i="26"/>
  <c r="J2074" i="26"/>
  <c r="I2074" i="26"/>
  <c r="H2074" i="26"/>
  <c r="N2073" i="26"/>
  <c r="J2073" i="26"/>
  <c r="I2073" i="26"/>
  <c r="H2073" i="26"/>
  <c r="N2072" i="26"/>
  <c r="J2072" i="26"/>
  <c r="I2072" i="26"/>
  <c r="H2072" i="26"/>
  <c r="J2071" i="26"/>
  <c r="I2071" i="26"/>
  <c r="H2071" i="26"/>
  <c r="J2070" i="26"/>
  <c r="I2070" i="26"/>
  <c r="H2070" i="26"/>
  <c r="K2069" i="26"/>
  <c r="J2069" i="26"/>
  <c r="K2068" i="26"/>
  <c r="J2068" i="26"/>
  <c r="J2067" i="26"/>
  <c r="H2067" i="26"/>
  <c r="J2066" i="26"/>
  <c r="H2066" i="26"/>
  <c r="J2065" i="26"/>
  <c r="H2065" i="26"/>
  <c r="J2064" i="26"/>
  <c r="I2064" i="26"/>
  <c r="H2064" i="26"/>
  <c r="N2063" i="26"/>
  <c r="J2063" i="26"/>
  <c r="I2063" i="26"/>
  <c r="H2063" i="26"/>
  <c r="N2062" i="26"/>
  <c r="J2062" i="26"/>
  <c r="I2062" i="26"/>
  <c r="H2062" i="26"/>
  <c r="N2061" i="26"/>
  <c r="J2061" i="26"/>
  <c r="I2061" i="26"/>
  <c r="H2061" i="26"/>
  <c r="N2060" i="26"/>
  <c r="J2060" i="26"/>
  <c r="I2060" i="26"/>
  <c r="H2060" i="26"/>
  <c r="J2059" i="26"/>
  <c r="I2059" i="26"/>
  <c r="H2059" i="26"/>
  <c r="J2058" i="26"/>
  <c r="I2058" i="26"/>
  <c r="H2058" i="26"/>
  <c r="N2056" i="26"/>
  <c r="J2056" i="26"/>
  <c r="I2056" i="26"/>
  <c r="H2056" i="26"/>
  <c r="N2055" i="26"/>
  <c r="J2055" i="26"/>
  <c r="I2055" i="26"/>
  <c r="H2055" i="26"/>
  <c r="N2054" i="26"/>
  <c r="J2054" i="26"/>
  <c r="I2054" i="26"/>
  <c r="H2054" i="26"/>
  <c r="N2053" i="26"/>
  <c r="J2053" i="26"/>
  <c r="I2053" i="26"/>
  <c r="H2053" i="26"/>
  <c r="N2052" i="26"/>
  <c r="J2052" i="26"/>
  <c r="I2052" i="26"/>
  <c r="H2052" i="26"/>
  <c r="N2051" i="26"/>
  <c r="J2051" i="26"/>
  <c r="I2051" i="26"/>
  <c r="H2051" i="26"/>
  <c r="N2050" i="26"/>
  <c r="J2050" i="26"/>
  <c r="I2050" i="26"/>
  <c r="H2050" i="26"/>
  <c r="N2049" i="26"/>
  <c r="J2049" i="26"/>
  <c r="I2049" i="26"/>
  <c r="H2049" i="26"/>
  <c r="J2048" i="26"/>
  <c r="I2048" i="26"/>
  <c r="H2048" i="26"/>
  <c r="J2047" i="26"/>
  <c r="I2047" i="26"/>
  <c r="H2047" i="26"/>
  <c r="K2046" i="26"/>
  <c r="J2046" i="26"/>
  <c r="K2045" i="26"/>
  <c r="J2045" i="26"/>
  <c r="J2044" i="26"/>
  <c r="H2044" i="26"/>
  <c r="J2043" i="26"/>
  <c r="H2043" i="26"/>
  <c r="J2042" i="26"/>
  <c r="H2042" i="26"/>
  <c r="J2041" i="26"/>
  <c r="I2041" i="26"/>
  <c r="H2041" i="26"/>
  <c r="N2040" i="26"/>
  <c r="J2040" i="26"/>
  <c r="I2040" i="26"/>
  <c r="H2040" i="26"/>
  <c r="N2039" i="26"/>
  <c r="J2039" i="26"/>
  <c r="I2039" i="26"/>
  <c r="H2039" i="26"/>
  <c r="N2038" i="26"/>
  <c r="J2038" i="26"/>
  <c r="I2038" i="26"/>
  <c r="H2038" i="26"/>
  <c r="N2037" i="26"/>
  <c r="J2037" i="26"/>
  <c r="I2037" i="26"/>
  <c r="H2037" i="26"/>
  <c r="J2036" i="26"/>
  <c r="I2036" i="26"/>
  <c r="H2036" i="26"/>
  <c r="J2035" i="26"/>
  <c r="I2035" i="26"/>
  <c r="H2035" i="26"/>
  <c r="N2033" i="26"/>
  <c r="J2033" i="26"/>
  <c r="I2033" i="26"/>
  <c r="H2033" i="26"/>
  <c r="N2032" i="26"/>
  <c r="J2032" i="26"/>
  <c r="I2032" i="26"/>
  <c r="H2032" i="26"/>
  <c r="N2031" i="26"/>
  <c r="J2031" i="26"/>
  <c r="I2031" i="26"/>
  <c r="H2031" i="26"/>
  <c r="N2030" i="26"/>
  <c r="J2030" i="26"/>
  <c r="I2030" i="26"/>
  <c r="H2030" i="26"/>
  <c r="N2029" i="26"/>
  <c r="J2029" i="26"/>
  <c r="I2029" i="26"/>
  <c r="H2029" i="26"/>
  <c r="N2028" i="26"/>
  <c r="J2028" i="26"/>
  <c r="I2028" i="26"/>
  <c r="H2028" i="26"/>
  <c r="N2027" i="26"/>
  <c r="J2027" i="26"/>
  <c r="I2027" i="26"/>
  <c r="H2027" i="26"/>
  <c r="N2026" i="26"/>
  <c r="J2026" i="26"/>
  <c r="I2026" i="26"/>
  <c r="H2026" i="26"/>
  <c r="J2025" i="26"/>
  <c r="I2025" i="26"/>
  <c r="H2025" i="26"/>
  <c r="J2024" i="26"/>
  <c r="I2024" i="26"/>
  <c r="H2024" i="26"/>
  <c r="K2023" i="26"/>
  <c r="J2023" i="26"/>
  <c r="K2022" i="26"/>
  <c r="J2022" i="26"/>
  <c r="J2021" i="26"/>
  <c r="H2021" i="26"/>
  <c r="J2020" i="26"/>
  <c r="H2020" i="26"/>
  <c r="J2019" i="26"/>
  <c r="H2019" i="26"/>
  <c r="J2018" i="26"/>
  <c r="I2018" i="26"/>
  <c r="H2018" i="26"/>
  <c r="N2017" i="26"/>
  <c r="J2017" i="26"/>
  <c r="I2017" i="26"/>
  <c r="H2017" i="26"/>
  <c r="N2016" i="26"/>
  <c r="J2016" i="26"/>
  <c r="I2016" i="26"/>
  <c r="H2016" i="26"/>
  <c r="N2015" i="26"/>
  <c r="J2015" i="26"/>
  <c r="I2015" i="26"/>
  <c r="H2015" i="26"/>
  <c r="N2014" i="26"/>
  <c r="J2014" i="26"/>
  <c r="I2014" i="26"/>
  <c r="H2014" i="26"/>
  <c r="J2013" i="26"/>
  <c r="I2013" i="26"/>
  <c r="H2013" i="26"/>
  <c r="J2012" i="26"/>
  <c r="I2012" i="26"/>
  <c r="H2012" i="26"/>
  <c r="N2010" i="26"/>
  <c r="J2010" i="26"/>
  <c r="I2010" i="26"/>
  <c r="H2010" i="26"/>
  <c r="N2009" i="26"/>
  <c r="J2009" i="26"/>
  <c r="I2009" i="26"/>
  <c r="H2009" i="26"/>
  <c r="N2008" i="26"/>
  <c r="J2008" i="26"/>
  <c r="I2008" i="26"/>
  <c r="H2008" i="26"/>
  <c r="N2007" i="26"/>
  <c r="J2007" i="26"/>
  <c r="I2007" i="26"/>
  <c r="H2007" i="26"/>
  <c r="N2006" i="26"/>
  <c r="J2006" i="26"/>
  <c r="I2006" i="26"/>
  <c r="H2006" i="26"/>
  <c r="N2005" i="26"/>
  <c r="J2005" i="26"/>
  <c r="I2005" i="26"/>
  <c r="H2005" i="26"/>
  <c r="N2004" i="26"/>
  <c r="J2004" i="26"/>
  <c r="I2004" i="26"/>
  <c r="H2004" i="26"/>
  <c r="N2003" i="26"/>
  <c r="J2003" i="26"/>
  <c r="I2003" i="26"/>
  <c r="H2003" i="26"/>
  <c r="J2002" i="26"/>
  <c r="I2002" i="26"/>
  <c r="H2002" i="26"/>
  <c r="J2001" i="26"/>
  <c r="I2001" i="26"/>
  <c r="H2001" i="26"/>
  <c r="K2000" i="26"/>
  <c r="J2000" i="26"/>
  <c r="K1999" i="26"/>
  <c r="J1999" i="26"/>
  <c r="J1998" i="26"/>
  <c r="H1998" i="26"/>
  <c r="J1997" i="26"/>
  <c r="H1997" i="26"/>
  <c r="J1996" i="26"/>
  <c r="H1996" i="26"/>
  <c r="J1995" i="26"/>
  <c r="I1995" i="26"/>
  <c r="H1995" i="26"/>
  <c r="N1994" i="26"/>
  <c r="J1994" i="26"/>
  <c r="I1994" i="26"/>
  <c r="H1994" i="26"/>
  <c r="N1993" i="26"/>
  <c r="J1993" i="26"/>
  <c r="I1993" i="26"/>
  <c r="H1993" i="26"/>
  <c r="N1992" i="26"/>
  <c r="J1992" i="26"/>
  <c r="I1992" i="26"/>
  <c r="H1992" i="26"/>
  <c r="N1991" i="26"/>
  <c r="J1991" i="26"/>
  <c r="I1991" i="26"/>
  <c r="H1991" i="26"/>
  <c r="J1990" i="26"/>
  <c r="I1990" i="26"/>
  <c r="H1990" i="26"/>
  <c r="J1989" i="26"/>
  <c r="I1989" i="26"/>
  <c r="H1989" i="26"/>
  <c r="N1987" i="26"/>
  <c r="J1987" i="26"/>
  <c r="I1987" i="26"/>
  <c r="H1987" i="26"/>
  <c r="N1986" i="26"/>
  <c r="J1986" i="26"/>
  <c r="I1986" i="26"/>
  <c r="H1986" i="26"/>
  <c r="N1985" i="26"/>
  <c r="J1985" i="26"/>
  <c r="I1985" i="26"/>
  <c r="H1985" i="26"/>
  <c r="N1984" i="26"/>
  <c r="J1984" i="26"/>
  <c r="I1984" i="26"/>
  <c r="H1984" i="26"/>
  <c r="N1983" i="26"/>
  <c r="J1983" i="26"/>
  <c r="I1983" i="26"/>
  <c r="H1983" i="26"/>
  <c r="N1982" i="26"/>
  <c r="J1982" i="26"/>
  <c r="I1982" i="26"/>
  <c r="H1982" i="26"/>
  <c r="N1981" i="26"/>
  <c r="J1981" i="26"/>
  <c r="I1981" i="26"/>
  <c r="H1981" i="26"/>
  <c r="N1980" i="26"/>
  <c r="J1980" i="26"/>
  <c r="I1980" i="26"/>
  <c r="H1980" i="26"/>
  <c r="J1979" i="26"/>
  <c r="I1979" i="26"/>
  <c r="H1979" i="26"/>
  <c r="J1978" i="26"/>
  <c r="I1978" i="26"/>
  <c r="H1978" i="26"/>
  <c r="K1977" i="26"/>
  <c r="J1977" i="26"/>
  <c r="K1976" i="26"/>
  <c r="J1976" i="26"/>
  <c r="J1975" i="26"/>
  <c r="H1975" i="26"/>
  <c r="J1974" i="26"/>
  <c r="H1974" i="26"/>
  <c r="J1973" i="26"/>
  <c r="H1973" i="26"/>
  <c r="J1972" i="26"/>
  <c r="I1972" i="26"/>
  <c r="H1972" i="26"/>
  <c r="N1971" i="26"/>
  <c r="J1971" i="26"/>
  <c r="I1971" i="26"/>
  <c r="H1971" i="26"/>
  <c r="N1970" i="26"/>
  <c r="J1970" i="26"/>
  <c r="I1970" i="26"/>
  <c r="H1970" i="26"/>
  <c r="N1969" i="26"/>
  <c r="J1969" i="26"/>
  <c r="I1969" i="26"/>
  <c r="H1969" i="26"/>
  <c r="N1968" i="26"/>
  <c r="J1968" i="26"/>
  <c r="I1968" i="26"/>
  <c r="H1968" i="26"/>
  <c r="J1967" i="26"/>
  <c r="I1967" i="26"/>
  <c r="H1967" i="26"/>
  <c r="J1966" i="26"/>
  <c r="I1966" i="26"/>
  <c r="H1966" i="26"/>
  <c r="N1964" i="26"/>
  <c r="J1964" i="26"/>
  <c r="I1964" i="26"/>
  <c r="H1964" i="26"/>
  <c r="N1963" i="26"/>
  <c r="J1963" i="26"/>
  <c r="I1963" i="26"/>
  <c r="H1963" i="26"/>
  <c r="N1962" i="26"/>
  <c r="J1962" i="26"/>
  <c r="I1962" i="26"/>
  <c r="H1962" i="26"/>
  <c r="N1961" i="26"/>
  <c r="J1961" i="26"/>
  <c r="I1961" i="26"/>
  <c r="H1961" i="26"/>
  <c r="N1960" i="26"/>
  <c r="J1960" i="26"/>
  <c r="I1960" i="26"/>
  <c r="H1960" i="26"/>
  <c r="N1959" i="26"/>
  <c r="J1959" i="26"/>
  <c r="I1959" i="26"/>
  <c r="H1959" i="26"/>
  <c r="N1958" i="26"/>
  <c r="J1958" i="26"/>
  <c r="I1958" i="26"/>
  <c r="H1958" i="26"/>
  <c r="N1957" i="26"/>
  <c r="J1957" i="26"/>
  <c r="I1957" i="26"/>
  <c r="H1957" i="26"/>
  <c r="J1956" i="26"/>
  <c r="I1956" i="26"/>
  <c r="H1956" i="26"/>
  <c r="J1955" i="26"/>
  <c r="I1955" i="26"/>
  <c r="H1955" i="26"/>
  <c r="K1954" i="26"/>
  <c r="J1954" i="26"/>
  <c r="K1953" i="26"/>
  <c r="J1953" i="26"/>
  <c r="J1952" i="26"/>
  <c r="H1952" i="26"/>
  <c r="J1951" i="26"/>
  <c r="H1951" i="26"/>
  <c r="J1950" i="26"/>
  <c r="H1950" i="26"/>
  <c r="J1949" i="26"/>
  <c r="I1949" i="26"/>
  <c r="H1949" i="26"/>
  <c r="N1948" i="26"/>
  <c r="J1948" i="26"/>
  <c r="I1948" i="26"/>
  <c r="H1948" i="26"/>
  <c r="N1947" i="26"/>
  <c r="J1947" i="26"/>
  <c r="I1947" i="26"/>
  <c r="H1947" i="26"/>
  <c r="N1946" i="26"/>
  <c r="J1946" i="26"/>
  <c r="I1946" i="26"/>
  <c r="H1946" i="26"/>
  <c r="N1945" i="26"/>
  <c r="J1945" i="26"/>
  <c r="I1945" i="26"/>
  <c r="H1945" i="26"/>
  <c r="J1944" i="26"/>
  <c r="I1944" i="26"/>
  <c r="H1944" i="26"/>
  <c r="J1943" i="26"/>
  <c r="I1943" i="26"/>
  <c r="H1943" i="26"/>
  <c r="N1941" i="26"/>
  <c r="J1941" i="26"/>
  <c r="I1941" i="26"/>
  <c r="H1941" i="26"/>
  <c r="N1940" i="26"/>
  <c r="J1940" i="26"/>
  <c r="I1940" i="26"/>
  <c r="H1940" i="26"/>
  <c r="N1939" i="26"/>
  <c r="J1939" i="26"/>
  <c r="I1939" i="26"/>
  <c r="H1939" i="26"/>
  <c r="N1938" i="26"/>
  <c r="J1938" i="26"/>
  <c r="I1938" i="26"/>
  <c r="H1938" i="26"/>
  <c r="N1937" i="26"/>
  <c r="J1937" i="26"/>
  <c r="I1937" i="26"/>
  <c r="H1937" i="26"/>
  <c r="N1936" i="26"/>
  <c r="J1936" i="26"/>
  <c r="I1936" i="26"/>
  <c r="H1936" i="26"/>
  <c r="N1935" i="26"/>
  <c r="J1935" i="26"/>
  <c r="I1935" i="26"/>
  <c r="H1935" i="26"/>
  <c r="N1934" i="26"/>
  <c r="J1934" i="26"/>
  <c r="I1934" i="26"/>
  <c r="H1934" i="26"/>
  <c r="J1933" i="26"/>
  <c r="I1933" i="26"/>
  <c r="H1933" i="26"/>
  <c r="J1932" i="26"/>
  <c r="I1932" i="26"/>
  <c r="H1932" i="26"/>
  <c r="K1931" i="26"/>
  <c r="J1931" i="26"/>
  <c r="K1930" i="26"/>
  <c r="J1930" i="26"/>
  <c r="J1929" i="26"/>
  <c r="H1929" i="26"/>
  <c r="J1928" i="26"/>
  <c r="H1928" i="26"/>
  <c r="J1927" i="26"/>
  <c r="H1927" i="26"/>
  <c r="J1926" i="26"/>
  <c r="I1926" i="26"/>
  <c r="H1926" i="26"/>
  <c r="N1925" i="26"/>
  <c r="J1925" i="26"/>
  <c r="I1925" i="26"/>
  <c r="H1925" i="26"/>
  <c r="N1924" i="26"/>
  <c r="J1924" i="26"/>
  <c r="I1924" i="26"/>
  <c r="H1924" i="26"/>
  <c r="N1923" i="26"/>
  <c r="J1923" i="26"/>
  <c r="I1923" i="26"/>
  <c r="H1923" i="26"/>
  <c r="N1922" i="26"/>
  <c r="J1922" i="26"/>
  <c r="I1922" i="26"/>
  <c r="H1922" i="26"/>
  <c r="J1921" i="26"/>
  <c r="I1921" i="26"/>
  <c r="H1921" i="26"/>
  <c r="J1920" i="26"/>
  <c r="I1920" i="26"/>
  <c r="H1920" i="26"/>
  <c r="N1918" i="26"/>
  <c r="J1918" i="26"/>
  <c r="I1918" i="26"/>
  <c r="H1918" i="26"/>
  <c r="N1917" i="26"/>
  <c r="J1917" i="26"/>
  <c r="I1917" i="26"/>
  <c r="H1917" i="26"/>
  <c r="N1916" i="26"/>
  <c r="J1916" i="26"/>
  <c r="I1916" i="26"/>
  <c r="H1916" i="26"/>
  <c r="N1915" i="26"/>
  <c r="J1915" i="26"/>
  <c r="I1915" i="26"/>
  <c r="H1915" i="26"/>
  <c r="N1914" i="26"/>
  <c r="J1914" i="26"/>
  <c r="I1914" i="26"/>
  <c r="H1914" i="26"/>
  <c r="N1913" i="26"/>
  <c r="J1913" i="26"/>
  <c r="I1913" i="26"/>
  <c r="H1913" i="26"/>
  <c r="N1912" i="26"/>
  <c r="J1912" i="26"/>
  <c r="I1912" i="26"/>
  <c r="H1912" i="26"/>
  <c r="N1911" i="26"/>
  <c r="J1911" i="26"/>
  <c r="I1911" i="26"/>
  <c r="H1911" i="26"/>
  <c r="J1910" i="26"/>
  <c r="I1910" i="26"/>
  <c r="H1910" i="26"/>
  <c r="J1909" i="26"/>
  <c r="I1909" i="26"/>
  <c r="H1909" i="26"/>
  <c r="K1908" i="26"/>
  <c r="J1908" i="26"/>
  <c r="K1907" i="26"/>
  <c r="J1907" i="26"/>
  <c r="J1906" i="26"/>
  <c r="H1906" i="26"/>
  <c r="J1905" i="26"/>
  <c r="H1905" i="26"/>
  <c r="J1904" i="26"/>
  <c r="H1904" i="26"/>
  <c r="J1903" i="26"/>
  <c r="I1903" i="26"/>
  <c r="H1903" i="26"/>
  <c r="N1902" i="26"/>
  <c r="J1902" i="26"/>
  <c r="I1902" i="26"/>
  <c r="H1902" i="26"/>
  <c r="N1901" i="26"/>
  <c r="J1901" i="26"/>
  <c r="I1901" i="26"/>
  <c r="H1901" i="26"/>
  <c r="N1900" i="26"/>
  <c r="J1900" i="26"/>
  <c r="I1900" i="26"/>
  <c r="H1900" i="26"/>
  <c r="N1899" i="26"/>
  <c r="J1899" i="26"/>
  <c r="I1899" i="26"/>
  <c r="H1899" i="26"/>
  <c r="J1898" i="26"/>
  <c r="I1898" i="26"/>
  <c r="H1898" i="26"/>
  <c r="J1897" i="26"/>
  <c r="I1897" i="26"/>
  <c r="H1897" i="26"/>
  <c r="N1895" i="26"/>
  <c r="J1895" i="26"/>
  <c r="I1895" i="26"/>
  <c r="H1895" i="26"/>
  <c r="N1894" i="26"/>
  <c r="J1894" i="26"/>
  <c r="I1894" i="26"/>
  <c r="H1894" i="26"/>
  <c r="N1893" i="26"/>
  <c r="J1893" i="26"/>
  <c r="I1893" i="26"/>
  <c r="H1893" i="26"/>
  <c r="N1892" i="26"/>
  <c r="J1892" i="26"/>
  <c r="I1892" i="26"/>
  <c r="H1892" i="26"/>
  <c r="N1891" i="26"/>
  <c r="J1891" i="26"/>
  <c r="I1891" i="26"/>
  <c r="H1891" i="26"/>
  <c r="N1890" i="26"/>
  <c r="J1890" i="26"/>
  <c r="I1890" i="26"/>
  <c r="H1890" i="26"/>
  <c r="N1889" i="26"/>
  <c r="J1889" i="26"/>
  <c r="I1889" i="26"/>
  <c r="H1889" i="26"/>
  <c r="N1888" i="26"/>
  <c r="J1888" i="26"/>
  <c r="I1888" i="26"/>
  <c r="H1888" i="26"/>
  <c r="J1887" i="26"/>
  <c r="I1887" i="26"/>
  <c r="H1887" i="26"/>
  <c r="J1886" i="26"/>
  <c r="I1886" i="26"/>
  <c r="H1886" i="26"/>
  <c r="K1885" i="26"/>
  <c r="J1885" i="26"/>
  <c r="K1884" i="26"/>
  <c r="J1884" i="26"/>
  <c r="J1883" i="26"/>
  <c r="H1883" i="26"/>
  <c r="J1882" i="26"/>
  <c r="H1882" i="26"/>
  <c r="J1881" i="26"/>
  <c r="H1881" i="26"/>
  <c r="J1880" i="26"/>
  <c r="I1880" i="26"/>
  <c r="H1880" i="26"/>
  <c r="N1879" i="26"/>
  <c r="J1879" i="26"/>
  <c r="I1879" i="26"/>
  <c r="H1879" i="26"/>
  <c r="N1878" i="26"/>
  <c r="J1878" i="26"/>
  <c r="I1878" i="26"/>
  <c r="H1878" i="26"/>
  <c r="N1877" i="26"/>
  <c r="J1877" i="26"/>
  <c r="I1877" i="26"/>
  <c r="H1877" i="26"/>
  <c r="N1876" i="26"/>
  <c r="J1876" i="26"/>
  <c r="I1876" i="26"/>
  <c r="H1876" i="26"/>
  <c r="J1875" i="26"/>
  <c r="I1875" i="26"/>
  <c r="H1875" i="26"/>
  <c r="J1874" i="26"/>
  <c r="I1874" i="26"/>
  <c r="H1874" i="26"/>
  <c r="N1872" i="26"/>
  <c r="J1872" i="26"/>
  <c r="I1872" i="26"/>
  <c r="H1872" i="26"/>
  <c r="N1871" i="26"/>
  <c r="J1871" i="26"/>
  <c r="I1871" i="26"/>
  <c r="H1871" i="26"/>
  <c r="N1870" i="26"/>
  <c r="J1870" i="26"/>
  <c r="I1870" i="26"/>
  <c r="H1870" i="26"/>
  <c r="N1869" i="26"/>
  <c r="J1869" i="26"/>
  <c r="I1869" i="26"/>
  <c r="H1869" i="26"/>
  <c r="N1868" i="26"/>
  <c r="J1868" i="26"/>
  <c r="I1868" i="26"/>
  <c r="H1868" i="26"/>
  <c r="N1867" i="26"/>
  <c r="J1867" i="26"/>
  <c r="I1867" i="26"/>
  <c r="H1867" i="26"/>
  <c r="N1866" i="26"/>
  <c r="J1866" i="26"/>
  <c r="I1866" i="26"/>
  <c r="H1866" i="26"/>
  <c r="N1865" i="26"/>
  <c r="J1865" i="26"/>
  <c r="I1865" i="26"/>
  <c r="H1865" i="26"/>
  <c r="J1864" i="26"/>
  <c r="I1864" i="26"/>
  <c r="H1864" i="26"/>
  <c r="J1863" i="26"/>
  <c r="I1863" i="26"/>
  <c r="H1863" i="26"/>
  <c r="K1862" i="26"/>
  <c r="J1862" i="26"/>
  <c r="K1861" i="26"/>
  <c r="J1861" i="26"/>
  <c r="J1860" i="26"/>
  <c r="H1860" i="26"/>
  <c r="J1859" i="26"/>
  <c r="H1859" i="26"/>
  <c r="J1858" i="26"/>
  <c r="H1858" i="26"/>
  <c r="J1857" i="26"/>
  <c r="I1857" i="26"/>
  <c r="H1857" i="26"/>
  <c r="N1856" i="26"/>
  <c r="J1856" i="26"/>
  <c r="I1856" i="26"/>
  <c r="H1856" i="26"/>
  <c r="N1855" i="26"/>
  <c r="J1855" i="26"/>
  <c r="I1855" i="26"/>
  <c r="H1855" i="26"/>
  <c r="N1854" i="26"/>
  <c r="J1854" i="26"/>
  <c r="I1854" i="26"/>
  <c r="H1854" i="26"/>
  <c r="N1853" i="26"/>
  <c r="J1853" i="26"/>
  <c r="I1853" i="26"/>
  <c r="H1853" i="26"/>
  <c r="J1852" i="26"/>
  <c r="I1852" i="26"/>
  <c r="H1852" i="26"/>
  <c r="J1851" i="26"/>
  <c r="I1851" i="26"/>
  <c r="H1851" i="26"/>
  <c r="N1849" i="26"/>
  <c r="J1849" i="26"/>
  <c r="I1849" i="26"/>
  <c r="H1849" i="26"/>
  <c r="N1848" i="26"/>
  <c r="J1848" i="26"/>
  <c r="I1848" i="26"/>
  <c r="H1848" i="26"/>
  <c r="N1847" i="26"/>
  <c r="J1847" i="26"/>
  <c r="I1847" i="26"/>
  <c r="H1847" i="26"/>
  <c r="N1846" i="26"/>
  <c r="J1846" i="26"/>
  <c r="I1846" i="26"/>
  <c r="H1846" i="26"/>
  <c r="N1845" i="26"/>
  <c r="J1845" i="26"/>
  <c r="I1845" i="26"/>
  <c r="H1845" i="26"/>
  <c r="N1844" i="26"/>
  <c r="J1844" i="26"/>
  <c r="I1844" i="26"/>
  <c r="H1844" i="26"/>
  <c r="N1843" i="26"/>
  <c r="J1843" i="26"/>
  <c r="I1843" i="26"/>
  <c r="H1843" i="26"/>
  <c r="N1842" i="26"/>
  <c r="J1842" i="26"/>
  <c r="I1842" i="26"/>
  <c r="H1842" i="26"/>
  <c r="J1841" i="26"/>
  <c r="I1841" i="26"/>
  <c r="H1841" i="26"/>
  <c r="J1840" i="26"/>
  <c r="I1840" i="26"/>
  <c r="H1840" i="26"/>
  <c r="K1839" i="26"/>
  <c r="J1839" i="26"/>
  <c r="K1838" i="26"/>
  <c r="J1838" i="26"/>
  <c r="J1837" i="26"/>
  <c r="H1837" i="26"/>
  <c r="J1836" i="26"/>
  <c r="H1836" i="26"/>
  <c r="J1835" i="26"/>
  <c r="H1835" i="26"/>
  <c r="J1834" i="26"/>
  <c r="I1834" i="26"/>
  <c r="H1834" i="26"/>
  <c r="N1833" i="26"/>
  <c r="J1833" i="26"/>
  <c r="I1833" i="26"/>
  <c r="H1833" i="26"/>
  <c r="N1832" i="26"/>
  <c r="J1832" i="26"/>
  <c r="I1832" i="26"/>
  <c r="H1832" i="26"/>
  <c r="N1831" i="26"/>
  <c r="J1831" i="26"/>
  <c r="I1831" i="26"/>
  <c r="H1831" i="26"/>
  <c r="N1830" i="26"/>
  <c r="J1830" i="26"/>
  <c r="I1830" i="26"/>
  <c r="H1830" i="26"/>
  <c r="J1829" i="26"/>
  <c r="I1829" i="26"/>
  <c r="H1829" i="26"/>
  <c r="J1828" i="26"/>
  <c r="I1828" i="26"/>
  <c r="H1828" i="26"/>
  <c r="N1826" i="26"/>
  <c r="J1826" i="26"/>
  <c r="I1826" i="26"/>
  <c r="H1826" i="26"/>
  <c r="N1825" i="26"/>
  <c r="J1825" i="26"/>
  <c r="I1825" i="26"/>
  <c r="H1825" i="26"/>
  <c r="N1824" i="26"/>
  <c r="J1824" i="26"/>
  <c r="I1824" i="26"/>
  <c r="H1824" i="26"/>
  <c r="N1823" i="26"/>
  <c r="J1823" i="26"/>
  <c r="I1823" i="26"/>
  <c r="H1823" i="26"/>
  <c r="N1822" i="26"/>
  <c r="J1822" i="26"/>
  <c r="I1822" i="26"/>
  <c r="H1822" i="26"/>
  <c r="N1821" i="26"/>
  <c r="J1821" i="26"/>
  <c r="I1821" i="26"/>
  <c r="H1821" i="26"/>
  <c r="N1820" i="26"/>
  <c r="J1820" i="26"/>
  <c r="I1820" i="26"/>
  <c r="H1820" i="26"/>
  <c r="N1819" i="26"/>
  <c r="J1819" i="26"/>
  <c r="I1819" i="26"/>
  <c r="H1819" i="26"/>
  <c r="J1818" i="26"/>
  <c r="I1818" i="26"/>
  <c r="H1818" i="26"/>
  <c r="J1817" i="26"/>
  <c r="I1817" i="26"/>
  <c r="H1817" i="26"/>
  <c r="K1816" i="26"/>
  <c r="J1816" i="26"/>
  <c r="K1815" i="26"/>
  <c r="J1815" i="26"/>
  <c r="J1814" i="26"/>
  <c r="H1814" i="26"/>
  <c r="J1813" i="26"/>
  <c r="H1813" i="26"/>
  <c r="J1812" i="26"/>
  <c r="H1812" i="26"/>
  <c r="J1811" i="26"/>
  <c r="I1811" i="26"/>
  <c r="H1811" i="26"/>
  <c r="N1810" i="26"/>
  <c r="J1810" i="26"/>
  <c r="I1810" i="26"/>
  <c r="H1810" i="26"/>
  <c r="N1809" i="26"/>
  <c r="J1809" i="26"/>
  <c r="I1809" i="26"/>
  <c r="H1809" i="26"/>
  <c r="N1808" i="26"/>
  <c r="J1808" i="26"/>
  <c r="I1808" i="26"/>
  <c r="H1808" i="26"/>
  <c r="N1807" i="26"/>
  <c r="J1807" i="26"/>
  <c r="I1807" i="26"/>
  <c r="H1807" i="26"/>
  <c r="J1806" i="26"/>
  <c r="I1806" i="26"/>
  <c r="H1806" i="26"/>
  <c r="J1805" i="26"/>
  <c r="I1805" i="26"/>
  <c r="H1805" i="26"/>
  <c r="N1803" i="26"/>
  <c r="J1803" i="26"/>
  <c r="I1803" i="26"/>
  <c r="H1803" i="26"/>
  <c r="N1802" i="26"/>
  <c r="J1802" i="26"/>
  <c r="I1802" i="26"/>
  <c r="H1802" i="26"/>
  <c r="N1801" i="26"/>
  <c r="J1801" i="26"/>
  <c r="I1801" i="26"/>
  <c r="H1801" i="26"/>
  <c r="N1800" i="26"/>
  <c r="J1800" i="26"/>
  <c r="I1800" i="26"/>
  <c r="H1800" i="26"/>
  <c r="N1799" i="26"/>
  <c r="J1799" i="26"/>
  <c r="I1799" i="26"/>
  <c r="H1799" i="26"/>
  <c r="N1798" i="26"/>
  <c r="J1798" i="26"/>
  <c r="I1798" i="26"/>
  <c r="H1798" i="26"/>
  <c r="N1797" i="26"/>
  <c r="J1797" i="26"/>
  <c r="I1797" i="26"/>
  <c r="H1797" i="26"/>
  <c r="N1796" i="26"/>
  <c r="J1796" i="26"/>
  <c r="I1796" i="26"/>
  <c r="H1796" i="26"/>
  <c r="J1795" i="26"/>
  <c r="I1795" i="26"/>
  <c r="H1795" i="26"/>
  <c r="J1794" i="26"/>
  <c r="I1794" i="26"/>
  <c r="H1794" i="26"/>
  <c r="K1793" i="26"/>
  <c r="J1793" i="26"/>
  <c r="K1792" i="26"/>
  <c r="J1792" i="26"/>
  <c r="J1791" i="26"/>
  <c r="H1791" i="26"/>
  <c r="J1790" i="26"/>
  <c r="H1790" i="26"/>
  <c r="J1789" i="26"/>
  <c r="H1789" i="26"/>
  <c r="J1788" i="26"/>
  <c r="I1788" i="26"/>
  <c r="H1788" i="26"/>
  <c r="N1787" i="26"/>
  <c r="J1787" i="26"/>
  <c r="I1787" i="26"/>
  <c r="H1787" i="26"/>
  <c r="N1786" i="26"/>
  <c r="J1786" i="26"/>
  <c r="I1786" i="26"/>
  <c r="H1786" i="26"/>
  <c r="N1785" i="26"/>
  <c r="J1785" i="26"/>
  <c r="I1785" i="26"/>
  <c r="H1785" i="26"/>
  <c r="N1784" i="26"/>
  <c r="J1784" i="26"/>
  <c r="I1784" i="26"/>
  <c r="H1784" i="26"/>
  <c r="J1783" i="26"/>
  <c r="I1783" i="26"/>
  <c r="H1783" i="26"/>
  <c r="J1782" i="26"/>
  <c r="I1782" i="26"/>
  <c r="H1782" i="26"/>
  <c r="N1780" i="26"/>
  <c r="J1780" i="26"/>
  <c r="I1780" i="26"/>
  <c r="H1780" i="26"/>
  <c r="N1779" i="26"/>
  <c r="J1779" i="26"/>
  <c r="I1779" i="26"/>
  <c r="H1779" i="26"/>
  <c r="N1778" i="26"/>
  <c r="J1778" i="26"/>
  <c r="I1778" i="26"/>
  <c r="H1778" i="26"/>
  <c r="N1777" i="26"/>
  <c r="J1777" i="26"/>
  <c r="I1777" i="26"/>
  <c r="H1777" i="26"/>
  <c r="N1776" i="26"/>
  <c r="J1776" i="26"/>
  <c r="I1776" i="26"/>
  <c r="H1776" i="26"/>
  <c r="N1775" i="26"/>
  <c r="J1775" i="26"/>
  <c r="I1775" i="26"/>
  <c r="H1775" i="26"/>
  <c r="N1774" i="26"/>
  <c r="J1774" i="26"/>
  <c r="I1774" i="26"/>
  <c r="H1774" i="26"/>
  <c r="N1773" i="26"/>
  <c r="J1773" i="26"/>
  <c r="I1773" i="26"/>
  <c r="H1773" i="26"/>
  <c r="J1772" i="26"/>
  <c r="I1772" i="26"/>
  <c r="H1772" i="26"/>
  <c r="J1771" i="26"/>
  <c r="I1771" i="26"/>
  <c r="H1771" i="26"/>
  <c r="K1770" i="26"/>
  <c r="J1770" i="26"/>
  <c r="K1769" i="26"/>
  <c r="J1769" i="26"/>
  <c r="J1768" i="26"/>
  <c r="H1768" i="26"/>
  <c r="J1767" i="26"/>
  <c r="H1767" i="26"/>
  <c r="J1766" i="26"/>
  <c r="H1766" i="26"/>
  <c r="J1765" i="26"/>
  <c r="I1765" i="26"/>
  <c r="H1765" i="26"/>
  <c r="N1764" i="26"/>
  <c r="J1764" i="26"/>
  <c r="I1764" i="26"/>
  <c r="H1764" i="26"/>
  <c r="N1763" i="26"/>
  <c r="J1763" i="26"/>
  <c r="I1763" i="26"/>
  <c r="H1763" i="26"/>
  <c r="N1762" i="26"/>
  <c r="J1762" i="26"/>
  <c r="I1762" i="26"/>
  <c r="H1762" i="26"/>
  <c r="N1761" i="26"/>
  <c r="J1761" i="26"/>
  <c r="I1761" i="26"/>
  <c r="H1761" i="26"/>
  <c r="J1760" i="26"/>
  <c r="I1760" i="26"/>
  <c r="H1760" i="26"/>
  <c r="J1759" i="26"/>
  <c r="I1759" i="26"/>
  <c r="H1759" i="26"/>
  <c r="N1757" i="26"/>
  <c r="J1757" i="26"/>
  <c r="I1757" i="26"/>
  <c r="H1757" i="26"/>
  <c r="N1756" i="26"/>
  <c r="J1756" i="26"/>
  <c r="I1756" i="26"/>
  <c r="H1756" i="26"/>
  <c r="N1755" i="26"/>
  <c r="J1755" i="26"/>
  <c r="I1755" i="26"/>
  <c r="H1755" i="26"/>
  <c r="N1754" i="26"/>
  <c r="J1754" i="26"/>
  <c r="I1754" i="26"/>
  <c r="H1754" i="26"/>
  <c r="N1753" i="26"/>
  <c r="J1753" i="26"/>
  <c r="I1753" i="26"/>
  <c r="H1753" i="26"/>
  <c r="N1752" i="26"/>
  <c r="J1752" i="26"/>
  <c r="I1752" i="26"/>
  <c r="H1752" i="26"/>
  <c r="N1751" i="26"/>
  <c r="J1751" i="26"/>
  <c r="I1751" i="26"/>
  <c r="H1751" i="26"/>
  <c r="N1750" i="26"/>
  <c r="J1750" i="26"/>
  <c r="I1750" i="26"/>
  <c r="H1750" i="26"/>
  <c r="J1749" i="26"/>
  <c r="I1749" i="26"/>
  <c r="H1749" i="26"/>
  <c r="J1748" i="26"/>
  <c r="I1748" i="26"/>
  <c r="H1748" i="26"/>
  <c r="K1747" i="26"/>
  <c r="J1747" i="26"/>
  <c r="K1746" i="26"/>
  <c r="J1746" i="26"/>
  <c r="J1745" i="26"/>
  <c r="H1745" i="26"/>
  <c r="J1744" i="26"/>
  <c r="H1744" i="26"/>
  <c r="J1743" i="26"/>
  <c r="H1743" i="26"/>
  <c r="J1742" i="26"/>
  <c r="I1742" i="26"/>
  <c r="H1742" i="26"/>
  <c r="N1741" i="26"/>
  <c r="J1741" i="26"/>
  <c r="I1741" i="26"/>
  <c r="H1741" i="26"/>
  <c r="N1740" i="26"/>
  <c r="J1740" i="26"/>
  <c r="I1740" i="26"/>
  <c r="H1740" i="26"/>
  <c r="N1739" i="26"/>
  <c r="J1739" i="26"/>
  <c r="I1739" i="26"/>
  <c r="H1739" i="26"/>
  <c r="N1738" i="26"/>
  <c r="J1738" i="26"/>
  <c r="I1738" i="26"/>
  <c r="H1738" i="26"/>
  <c r="J1737" i="26"/>
  <c r="I1737" i="26"/>
  <c r="H1737" i="26"/>
  <c r="J1736" i="26"/>
  <c r="I1736" i="26"/>
  <c r="H1736" i="26"/>
  <c r="N1734" i="26"/>
  <c r="J1734" i="26"/>
  <c r="I1734" i="26"/>
  <c r="H1734" i="26"/>
  <c r="N1733" i="26"/>
  <c r="J1733" i="26"/>
  <c r="I1733" i="26"/>
  <c r="H1733" i="26"/>
  <c r="N1732" i="26"/>
  <c r="J1732" i="26"/>
  <c r="I1732" i="26"/>
  <c r="H1732" i="26"/>
  <c r="N1731" i="26"/>
  <c r="J1731" i="26"/>
  <c r="I1731" i="26"/>
  <c r="H1731" i="26"/>
  <c r="N1730" i="26"/>
  <c r="J1730" i="26"/>
  <c r="I1730" i="26"/>
  <c r="H1730" i="26"/>
  <c r="N1729" i="26"/>
  <c r="J1729" i="26"/>
  <c r="I1729" i="26"/>
  <c r="H1729" i="26"/>
  <c r="N1728" i="26"/>
  <c r="J1728" i="26"/>
  <c r="I1728" i="26"/>
  <c r="H1728" i="26"/>
  <c r="N1727" i="26"/>
  <c r="J1727" i="26"/>
  <c r="I1727" i="26"/>
  <c r="H1727" i="26"/>
  <c r="J1726" i="26"/>
  <c r="I1726" i="26"/>
  <c r="H1726" i="26"/>
  <c r="J1725" i="26"/>
  <c r="I1725" i="26"/>
  <c r="H1725" i="26"/>
  <c r="K1724" i="26"/>
  <c r="J1724" i="26"/>
  <c r="K1723" i="26"/>
  <c r="J1723" i="26"/>
  <c r="J1722" i="26"/>
  <c r="H1722" i="26"/>
  <c r="J1721" i="26"/>
  <c r="H1721" i="26"/>
  <c r="J1720" i="26"/>
  <c r="H1720" i="26"/>
  <c r="J1719" i="26"/>
  <c r="I1719" i="26"/>
  <c r="H1719" i="26"/>
  <c r="N1718" i="26"/>
  <c r="J1718" i="26"/>
  <c r="I1718" i="26"/>
  <c r="H1718" i="26"/>
  <c r="N1717" i="26"/>
  <c r="J1717" i="26"/>
  <c r="I1717" i="26"/>
  <c r="H1717" i="26"/>
  <c r="N1716" i="26"/>
  <c r="J1716" i="26"/>
  <c r="I1716" i="26"/>
  <c r="H1716" i="26"/>
  <c r="N1715" i="26"/>
  <c r="J1715" i="26"/>
  <c r="I1715" i="26"/>
  <c r="H1715" i="26"/>
  <c r="J1714" i="26"/>
  <c r="I1714" i="26"/>
  <c r="H1714" i="26"/>
  <c r="J1713" i="26"/>
  <c r="I1713" i="26"/>
  <c r="H1713" i="26"/>
  <c r="N1711" i="26"/>
  <c r="J1711" i="26"/>
  <c r="I1711" i="26"/>
  <c r="H1711" i="26"/>
  <c r="N1710" i="26"/>
  <c r="J1710" i="26"/>
  <c r="I1710" i="26"/>
  <c r="H1710" i="26"/>
  <c r="N1709" i="26"/>
  <c r="J1709" i="26"/>
  <c r="I1709" i="26"/>
  <c r="H1709" i="26"/>
  <c r="N1708" i="26"/>
  <c r="J1708" i="26"/>
  <c r="I1708" i="26"/>
  <c r="H1708" i="26"/>
  <c r="N1707" i="26"/>
  <c r="J1707" i="26"/>
  <c r="I1707" i="26"/>
  <c r="H1707" i="26"/>
  <c r="N1706" i="26"/>
  <c r="J1706" i="26"/>
  <c r="I1706" i="26"/>
  <c r="H1706" i="26"/>
  <c r="N1705" i="26"/>
  <c r="J1705" i="26"/>
  <c r="I1705" i="26"/>
  <c r="H1705" i="26"/>
  <c r="N1704" i="26"/>
  <c r="J1704" i="26"/>
  <c r="I1704" i="26"/>
  <c r="H1704" i="26"/>
  <c r="J1703" i="26"/>
  <c r="I1703" i="26"/>
  <c r="H1703" i="26"/>
  <c r="J1702" i="26"/>
  <c r="I1702" i="26"/>
  <c r="H1702" i="26"/>
  <c r="K1701" i="26"/>
  <c r="J1701" i="26"/>
  <c r="K1700" i="26"/>
  <c r="J1700" i="26"/>
  <c r="J1699" i="26"/>
  <c r="H1699" i="26"/>
  <c r="J1698" i="26"/>
  <c r="H1698" i="26"/>
  <c r="J1697" i="26"/>
  <c r="H1697" i="26"/>
  <c r="J1696" i="26"/>
  <c r="I1696" i="26"/>
  <c r="H1696" i="26"/>
  <c r="N1695" i="26"/>
  <c r="J1695" i="26"/>
  <c r="I1695" i="26"/>
  <c r="H1695" i="26"/>
  <c r="N1694" i="26"/>
  <c r="J1694" i="26"/>
  <c r="I1694" i="26"/>
  <c r="H1694" i="26"/>
  <c r="N1693" i="26"/>
  <c r="J1693" i="26"/>
  <c r="I1693" i="26"/>
  <c r="H1693" i="26"/>
  <c r="N1692" i="26"/>
  <c r="J1692" i="26"/>
  <c r="I1692" i="26"/>
  <c r="H1692" i="26"/>
  <c r="J1691" i="26"/>
  <c r="I1691" i="26"/>
  <c r="H1691" i="26"/>
  <c r="J1690" i="26"/>
  <c r="I1690" i="26"/>
  <c r="H1690" i="26"/>
  <c r="N1688" i="26"/>
  <c r="J1688" i="26"/>
  <c r="I1688" i="26"/>
  <c r="H1688" i="26"/>
  <c r="N1687" i="26"/>
  <c r="J1687" i="26"/>
  <c r="I1687" i="26"/>
  <c r="H1687" i="26"/>
  <c r="N1686" i="26"/>
  <c r="J1686" i="26"/>
  <c r="I1686" i="26"/>
  <c r="H1686" i="26"/>
  <c r="N1685" i="26"/>
  <c r="J1685" i="26"/>
  <c r="I1685" i="26"/>
  <c r="H1685" i="26"/>
  <c r="N1684" i="26"/>
  <c r="J1684" i="26"/>
  <c r="I1684" i="26"/>
  <c r="H1684" i="26"/>
  <c r="N1683" i="26"/>
  <c r="J1683" i="26"/>
  <c r="I1683" i="26"/>
  <c r="H1683" i="26"/>
  <c r="N1682" i="26"/>
  <c r="J1682" i="26"/>
  <c r="I1682" i="26"/>
  <c r="H1682" i="26"/>
  <c r="N1681" i="26"/>
  <c r="J1681" i="26"/>
  <c r="I1681" i="26"/>
  <c r="H1681" i="26"/>
  <c r="J1680" i="26"/>
  <c r="I1680" i="26"/>
  <c r="H1680" i="26"/>
  <c r="J1679" i="26"/>
  <c r="I1679" i="26"/>
  <c r="H1679" i="26"/>
  <c r="K1678" i="26"/>
  <c r="J1678" i="26"/>
  <c r="K1677" i="26"/>
  <c r="J1677" i="26"/>
  <c r="J1676" i="26"/>
  <c r="H1676" i="26"/>
  <c r="J1675" i="26"/>
  <c r="H1675" i="26"/>
  <c r="J1674" i="26"/>
  <c r="H1674" i="26"/>
  <c r="J1673" i="26"/>
  <c r="I1673" i="26"/>
  <c r="H1673" i="26"/>
  <c r="N1672" i="26"/>
  <c r="J1672" i="26"/>
  <c r="I1672" i="26"/>
  <c r="H1672" i="26"/>
  <c r="N1671" i="26"/>
  <c r="J1671" i="26"/>
  <c r="I1671" i="26"/>
  <c r="H1671" i="26"/>
  <c r="N1670" i="26"/>
  <c r="J1670" i="26"/>
  <c r="I1670" i="26"/>
  <c r="H1670" i="26"/>
  <c r="N1669" i="26"/>
  <c r="J1669" i="26"/>
  <c r="I1669" i="26"/>
  <c r="H1669" i="26"/>
  <c r="J1668" i="26"/>
  <c r="I1668" i="26"/>
  <c r="H1668" i="26"/>
  <c r="J1667" i="26"/>
  <c r="I1667" i="26"/>
  <c r="H1667" i="26"/>
  <c r="N1665" i="26"/>
  <c r="J1665" i="26"/>
  <c r="I1665" i="26"/>
  <c r="H1665" i="26"/>
  <c r="N1664" i="26"/>
  <c r="J1664" i="26"/>
  <c r="I1664" i="26"/>
  <c r="H1664" i="26"/>
  <c r="N1663" i="26"/>
  <c r="J1663" i="26"/>
  <c r="I1663" i="26"/>
  <c r="H1663" i="26"/>
  <c r="N1662" i="26"/>
  <c r="J1662" i="26"/>
  <c r="I1662" i="26"/>
  <c r="H1662" i="26"/>
  <c r="N1661" i="26"/>
  <c r="J1661" i="26"/>
  <c r="I1661" i="26"/>
  <c r="H1661" i="26"/>
  <c r="N1660" i="26"/>
  <c r="J1660" i="26"/>
  <c r="I1660" i="26"/>
  <c r="H1660" i="26"/>
  <c r="N1659" i="26"/>
  <c r="J1659" i="26"/>
  <c r="I1659" i="26"/>
  <c r="H1659" i="26"/>
  <c r="N1658" i="26"/>
  <c r="J1658" i="26"/>
  <c r="I1658" i="26"/>
  <c r="H1658" i="26"/>
  <c r="J1657" i="26"/>
  <c r="I1657" i="26"/>
  <c r="H1657" i="26"/>
  <c r="J1656" i="26"/>
  <c r="I1656" i="26"/>
  <c r="H1656" i="26"/>
  <c r="K1655" i="26"/>
  <c r="J1655" i="26"/>
  <c r="K1654" i="26"/>
  <c r="J1654" i="26"/>
  <c r="J1653" i="26"/>
  <c r="H1653" i="26"/>
  <c r="J1652" i="26"/>
  <c r="H1652" i="26"/>
  <c r="J1651" i="26"/>
  <c r="H1651" i="26"/>
  <c r="J1650" i="26"/>
  <c r="I1650" i="26"/>
  <c r="H1650" i="26"/>
  <c r="N1649" i="26"/>
  <c r="J1649" i="26"/>
  <c r="I1649" i="26"/>
  <c r="H1649" i="26"/>
  <c r="N1648" i="26"/>
  <c r="J1648" i="26"/>
  <c r="I1648" i="26"/>
  <c r="H1648" i="26"/>
  <c r="N1647" i="26"/>
  <c r="J1647" i="26"/>
  <c r="I1647" i="26"/>
  <c r="H1647" i="26"/>
  <c r="N1646" i="26"/>
  <c r="J1646" i="26"/>
  <c r="I1646" i="26"/>
  <c r="H1646" i="26"/>
  <c r="J1645" i="26"/>
  <c r="I1645" i="26"/>
  <c r="H1645" i="26"/>
  <c r="J1644" i="26"/>
  <c r="I1644" i="26"/>
  <c r="H1644" i="26"/>
  <c r="N1642" i="26"/>
  <c r="J1642" i="26"/>
  <c r="I1642" i="26"/>
  <c r="H1642" i="26"/>
  <c r="N1641" i="26"/>
  <c r="J1641" i="26"/>
  <c r="I1641" i="26"/>
  <c r="H1641" i="26"/>
  <c r="N1640" i="26"/>
  <c r="J1640" i="26"/>
  <c r="I1640" i="26"/>
  <c r="H1640" i="26"/>
  <c r="N1639" i="26"/>
  <c r="J1639" i="26"/>
  <c r="I1639" i="26"/>
  <c r="H1639" i="26"/>
  <c r="N1638" i="26"/>
  <c r="J1638" i="26"/>
  <c r="I1638" i="26"/>
  <c r="H1638" i="26"/>
  <c r="N1637" i="26"/>
  <c r="J1637" i="26"/>
  <c r="I1637" i="26"/>
  <c r="H1637" i="26"/>
  <c r="N1636" i="26"/>
  <c r="J1636" i="26"/>
  <c r="I1636" i="26"/>
  <c r="H1636" i="26"/>
  <c r="N1635" i="26"/>
  <c r="J1635" i="26"/>
  <c r="I1635" i="26"/>
  <c r="H1635" i="26"/>
  <c r="J1634" i="26"/>
  <c r="I1634" i="26"/>
  <c r="H1634" i="26"/>
  <c r="J1633" i="26"/>
  <c r="I1633" i="26"/>
  <c r="H1633" i="26"/>
  <c r="K1632" i="26"/>
  <c r="J1632" i="26"/>
  <c r="K1631" i="26"/>
  <c r="J1631" i="26"/>
  <c r="J1630" i="26"/>
  <c r="H1630" i="26"/>
  <c r="J1629" i="26"/>
  <c r="H1629" i="26"/>
  <c r="J1628" i="26"/>
  <c r="H1628" i="26"/>
  <c r="J1627" i="26"/>
  <c r="I1627" i="26"/>
  <c r="H1627" i="26"/>
  <c r="N1626" i="26"/>
  <c r="J1626" i="26"/>
  <c r="I1626" i="26"/>
  <c r="H1626" i="26"/>
  <c r="N1625" i="26"/>
  <c r="J1625" i="26"/>
  <c r="I1625" i="26"/>
  <c r="H1625" i="26"/>
  <c r="N1624" i="26"/>
  <c r="J1624" i="26"/>
  <c r="I1624" i="26"/>
  <c r="H1624" i="26"/>
  <c r="N1623" i="26"/>
  <c r="J1623" i="26"/>
  <c r="I1623" i="26"/>
  <c r="H1623" i="26"/>
  <c r="J1622" i="26"/>
  <c r="I1622" i="26"/>
  <c r="H1622" i="26"/>
  <c r="J1621" i="26"/>
  <c r="I1621" i="26"/>
  <c r="H1621" i="26"/>
  <c r="N1619" i="26"/>
  <c r="J1619" i="26"/>
  <c r="I1619" i="26"/>
  <c r="H1619" i="26"/>
  <c r="N1618" i="26"/>
  <c r="J1618" i="26"/>
  <c r="I1618" i="26"/>
  <c r="H1618" i="26"/>
  <c r="N1617" i="26"/>
  <c r="J1617" i="26"/>
  <c r="I1617" i="26"/>
  <c r="H1617" i="26"/>
  <c r="N1616" i="26"/>
  <c r="J1616" i="26"/>
  <c r="I1616" i="26"/>
  <c r="H1616" i="26"/>
  <c r="N1615" i="26"/>
  <c r="J1615" i="26"/>
  <c r="I1615" i="26"/>
  <c r="H1615" i="26"/>
  <c r="N1614" i="26"/>
  <c r="J1614" i="26"/>
  <c r="I1614" i="26"/>
  <c r="H1614" i="26"/>
  <c r="N1613" i="26"/>
  <c r="J1613" i="26"/>
  <c r="I1613" i="26"/>
  <c r="H1613" i="26"/>
  <c r="N1612" i="26"/>
  <c r="J1612" i="26"/>
  <c r="I1612" i="26"/>
  <c r="H1612" i="26"/>
  <c r="J1611" i="26"/>
  <c r="I1611" i="26"/>
  <c r="H1611" i="26"/>
  <c r="J1610" i="26"/>
  <c r="I1610" i="26"/>
  <c r="H1610" i="26"/>
  <c r="K1609" i="26"/>
  <c r="J1609" i="26"/>
  <c r="K1608" i="26"/>
  <c r="J1608" i="26"/>
  <c r="J1607" i="26"/>
  <c r="H1607" i="26"/>
  <c r="J1606" i="26"/>
  <c r="H1606" i="26"/>
  <c r="J1605" i="26"/>
  <c r="H1605" i="26"/>
  <c r="J1604" i="26"/>
  <c r="I1604" i="26"/>
  <c r="H1604" i="26"/>
  <c r="N1603" i="26"/>
  <c r="J1603" i="26"/>
  <c r="I1603" i="26"/>
  <c r="H1603" i="26"/>
  <c r="N1602" i="26"/>
  <c r="J1602" i="26"/>
  <c r="I1602" i="26"/>
  <c r="H1602" i="26"/>
  <c r="N1601" i="26"/>
  <c r="J1601" i="26"/>
  <c r="I1601" i="26"/>
  <c r="H1601" i="26"/>
  <c r="N1600" i="26"/>
  <c r="J1600" i="26"/>
  <c r="I1600" i="26"/>
  <c r="H1600" i="26"/>
  <c r="J1599" i="26"/>
  <c r="I1599" i="26"/>
  <c r="H1599" i="26"/>
  <c r="J1598" i="26"/>
  <c r="I1598" i="26"/>
  <c r="H1598" i="26"/>
  <c r="N1596" i="26"/>
  <c r="J1596" i="26"/>
  <c r="I1596" i="26"/>
  <c r="H1596" i="26"/>
  <c r="N1595" i="26"/>
  <c r="J1595" i="26"/>
  <c r="I1595" i="26"/>
  <c r="H1595" i="26"/>
  <c r="N1594" i="26"/>
  <c r="J1594" i="26"/>
  <c r="I1594" i="26"/>
  <c r="H1594" i="26"/>
  <c r="N1593" i="26"/>
  <c r="J1593" i="26"/>
  <c r="I1593" i="26"/>
  <c r="H1593" i="26"/>
  <c r="N1592" i="26"/>
  <c r="J1592" i="26"/>
  <c r="I1592" i="26"/>
  <c r="H1592" i="26"/>
  <c r="N1591" i="26"/>
  <c r="J1591" i="26"/>
  <c r="I1591" i="26"/>
  <c r="H1591" i="26"/>
  <c r="N1590" i="26"/>
  <c r="J1590" i="26"/>
  <c r="I1590" i="26"/>
  <c r="H1590" i="26"/>
  <c r="N1589" i="26"/>
  <c r="J1589" i="26"/>
  <c r="I1589" i="26"/>
  <c r="H1589" i="26"/>
  <c r="J1588" i="26"/>
  <c r="I1588" i="26"/>
  <c r="H1588" i="26"/>
  <c r="J1587" i="26"/>
  <c r="I1587" i="26"/>
  <c r="H1587" i="26"/>
  <c r="K1586" i="26"/>
  <c r="J1586" i="26"/>
  <c r="K1585" i="26"/>
  <c r="J1585" i="26"/>
  <c r="J1584" i="26"/>
  <c r="H1584" i="26"/>
  <c r="J1583" i="26"/>
  <c r="H1583" i="26"/>
  <c r="J1582" i="26"/>
  <c r="H1582" i="26"/>
  <c r="J1581" i="26"/>
  <c r="I1581" i="26"/>
  <c r="H1581" i="26"/>
  <c r="N1580" i="26"/>
  <c r="J1580" i="26"/>
  <c r="I1580" i="26"/>
  <c r="H1580" i="26"/>
  <c r="N1579" i="26"/>
  <c r="J1579" i="26"/>
  <c r="I1579" i="26"/>
  <c r="H1579" i="26"/>
  <c r="N1578" i="26"/>
  <c r="J1578" i="26"/>
  <c r="I1578" i="26"/>
  <c r="H1578" i="26"/>
  <c r="N1577" i="26"/>
  <c r="J1577" i="26"/>
  <c r="I1577" i="26"/>
  <c r="H1577" i="26"/>
  <c r="J1576" i="26"/>
  <c r="I1576" i="26"/>
  <c r="H1576" i="26"/>
  <c r="J1575" i="26"/>
  <c r="I1575" i="26"/>
  <c r="H1575" i="26"/>
  <c r="N1573" i="26"/>
  <c r="J1573" i="26"/>
  <c r="I1573" i="26"/>
  <c r="H1573" i="26"/>
  <c r="N1572" i="26"/>
  <c r="J1572" i="26"/>
  <c r="I1572" i="26"/>
  <c r="H1572" i="26"/>
  <c r="N1571" i="26"/>
  <c r="J1571" i="26"/>
  <c r="I1571" i="26"/>
  <c r="H1571" i="26"/>
  <c r="N1570" i="26"/>
  <c r="J1570" i="26"/>
  <c r="I1570" i="26"/>
  <c r="H1570" i="26"/>
  <c r="N1569" i="26"/>
  <c r="J1569" i="26"/>
  <c r="I1569" i="26"/>
  <c r="H1569" i="26"/>
  <c r="N1568" i="26"/>
  <c r="J1568" i="26"/>
  <c r="I1568" i="26"/>
  <c r="H1568" i="26"/>
  <c r="N1567" i="26"/>
  <c r="J1567" i="26"/>
  <c r="I1567" i="26"/>
  <c r="H1567" i="26"/>
  <c r="N1566" i="26"/>
  <c r="J1566" i="26"/>
  <c r="I1566" i="26"/>
  <c r="H1566" i="26"/>
  <c r="J1565" i="26"/>
  <c r="I1565" i="26"/>
  <c r="H1565" i="26"/>
  <c r="J1564" i="26"/>
  <c r="I1564" i="26"/>
  <c r="H1564" i="26"/>
  <c r="K1563" i="26"/>
  <c r="J1563" i="26"/>
  <c r="K1562" i="26"/>
  <c r="J1562" i="26"/>
  <c r="J1561" i="26"/>
  <c r="H1561" i="26"/>
  <c r="J1560" i="26"/>
  <c r="H1560" i="26"/>
  <c r="J1559" i="26"/>
  <c r="H1559" i="26"/>
  <c r="J1558" i="26"/>
  <c r="I1558" i="26"/>
  <c r="H1558" i="26"/>
  <c r="N1557" i="26"/>
  <c r="J1557" i="26"/>
  <c r="I1557" i="26"/>
  <c r="H1557" i="26"/>
  <c r="N1556" i="26"/>
  <c r="J1556" i="26"/>
  <c r="I1556" i="26"/>
  <c r="H1556" i="26"/>
  <c r="N1555" i="26"/>
  <c r="J1555" i="26"/>
  <c r="I1555" i="26"/>
  <c r="H1555" i="26"/>
  <c r="N1554" i="26"/>
  <c r="J1554" i="26"/>
  <c r="I1554" i="26"/>
  <c r="H1554" i="26"/>
  <c r="J1553" i="26"/>
  <c r="I1553" i="26"/>
  <c r="H1553" i="26"/>
  <c r="J1552" i="26"/>
  <c r="I1552" i="26"/>
  <c r="H1552" i="26"/>
  <c r="N1550" i="26"/>
  <c r="J1550" i="26"/>
  <c r="I1550" i="26"/>
  <c r="H1550" i="26"/>
  <c r="N1549" i="26"/>
  <c r="J1549" i="26"/>
  <c r="I1549" i="26"/>
  <c r="H1549" i="26"/>
  <c r="N1548" i="26"/>
  <c r="J1548" i="26"/>
  <c r="I1548" i="26"/>
  <c r="H1548" i="26"/>
  <c r="N1547" i="26"/>
  <c r="J1547" i="26"/>
  <c r="I1547" i="26"/>
  <c r="H1547" i="26"/>
  <c r="N1546" i="26"/>
  <c r="J1546" i="26"/>
  <c r="I1546" i="26"/>
  <c r="H1546" i="26"/>
  <c r="N1545" i="26"/>
  <c r="J1545" i="26"/>
  <c r="I1545" i="26"/>
  <c r="H1545" i="26"/>
  <c r="N1544" i="26"/>
  <c r="J1544" i="26"/>
  <c r="I1544" i="26"/>
  <c r="H1544" i="26"/>
  <c r="N1543" i="26"/>
  <c r="J1543" i="26"/>
  <c r="I1543" i="26"/>
  <c r="H1543" i="26"/>
  <c r="J1542" i="26"/>
  <c r="I1542" i="26"/>
  <c r="H1542" i="26"/>
  <c r="J1541" i="26"/>
  <c r="I1541" i="26"/>
  <c r="H1541" i="26"/>
  <c r="K1540" i="26"/>
  <c r="J1540" i="26"/>
  <c r="K1539" i="26"/>
  <c r="J1539" i="26"/>
  <c r="J1538" i="26"/>
  <c r="H1538" i="26"/>
  <c r="J1537" i="26"/>
  <c r="H1537" i="26"/>
  <c r="J1536" i="26"/>
  <c r="H1536" i="26"/>
  <c r="J1535" i="26"/>
  <c r="I1535" i="26"/>
  <c r="H1535" i="26"/>
  <c r="N1534" i="26"/>
  <c r="J1534" i="26"/>
  <c r="I1534" i="26"/>
  <c r="H1534" i="26"/>
  <c r="N1533" i="26"/>
  <c r="J1533" i="26"/>
  <c r="I1533" i="26"/>
  <c r="H1533" i="26"/>
  <c r="N1532" i="26"/>
  <c r="J1532" i="26"/>
  <c r="I1532" i="26"/>
  <c r="H1532" i="26"/>
  <c r="N1531" i="26"/>
  <c r="J1531" i="26"/>
  <c r="I1531" i="26"/>
  <c r="H1531" i="26"/>
  <c r="J1530" i="26"/>
  <c r="I1530" i="26"/>
  <c r="H1530" i="26"/>
  <c r="J1529" i="26"/>
  <c r="I1529" i="26"/>
  <c r="H1529" i="26"/>
  <c r="N1527" i="26"/>
  <c r="J1527" i="26"/>
  <c r="I1527" i="26"/>
  <c r="H1527" i="26"/>
  <c r="N1526" i="26"/>
  <c r="J1526" i="26"/>
  <c r="I1526" i="26"/>
  <c r="H1526" i="26"/>
  <c r="N1525" i="26"/>
  <c r="J1525" i="26"/>
  <c r="I1525" i="26"/>
  <c r="H1525" i="26"/>
  <c r="N1524" i="26"/>
  <c r="J1524" i="26"/>
  <c r="I1524" i="26"/>
  <c r="H1524" i="26"/>
  <c r="N1523" i="26"/>
  <c r="J1523" i="26"/>
  <c r="I1523" i="26"/>
  <c r="H1523" i="26"/>
  <c r="N1522" i="26"/>
  <c r="J1522" i="26"/>
  <c r="I1522" i="26"/>
  <c r="H1522" i="26"/>
  <c r="N1521" i="26"/>
  <c r="J1521" i="26"/>
  <c r="I1521" i="26"/>
  <c r="H1521" i="26"/>
  <c r="N1520" i="26"/>
  <c r="J1520" i="26"/>
  <c r="I1520" i="26"/>
  <c r="H1520" i="26"/>
  <c r="J1519" i="26"/>
  <c r="I1519" i="26"/>
  <c r="H1519" i="26"/>
  <c r="J1518" i="26"/>
  <c r="I1518" i="26"/>
  <c r="H1518" i="26"/>
  <c r="K1517" i="26"/>
  <c r="J1517" i="26"/>
  <c r="K1516" i="26"/>
  <c r="J1516" i="26"/>
  <c r="J1515" i="26"/>
  <c r="H1515" i="26"/>
  <c r="J1514" i="26"/>
  <c r="H1514" i="26"/>
  <c r="J1513" i="26"/>
  <c r="H1513" i="26"/>
  <c r="J1512" i="26"/>
  <c r="I1512" i="26"/>
  <c r="H1512" i="26"/>
  <c r="N1511" i="26"/>
  <c r="J1511" i="26"/>
  <c r="I1511" i="26"/>
  <c r="H1511" i="26"/>
  <c r="N1510" i="26"/>
  <c r="J1510" i="26"/>
  <c r="I1510" i="26"/>
  <c r="H1510" i="26"/>
  <c r="N1509" i="26"/>
  <c r="J1509" i="26"/>
  <c r="I1509" i="26"/>
  <c r="H1509" i="26"/>
  <c r="N1508" i="26"/>
  <c r="J1508" i="26"/>
  <c r="I1508" i="26"/>
  <c r="H1508" i="26"/>
  <c r="J1507" i="26"/>
  <c r="I1507" i="26"/>
  <c r="H1507" i="26"/>
  <c r="J1506" i="26"/>
  <c r="I1506" i="26"/>
  <c r="H1506" i="26"/>
  <c r="N1504" i="26"/>
  <c r="J1504" i="26"/>
  <c r="I1504" i="26"/>
  <c r="H1504" i="26"/>
  <c r="N1503" i="26"/>
  <c r="J1503" i="26"/>
  <c r="I1503" i="26"/>
  <c r="H1503" i="26"/>
  <c r="N1502" i="26"/>
  <c r="J1502" i="26"/>
  <c r="I1502" i="26"/>
  <c r="H1502" i="26"/>
  <c r="N1501" i="26"/>
  <c r="J1501" i="26"/>
  <c r="I1501" i="26"/>
  <c r="H1501" i="26"/>
  <c r="N1500" i="26"/>
  <c r="J1500" i="26"/>
  <c r="I1500" i="26"/>
  <c r="H1500" i="26"/>
  <c r="N1499" i="26"/>
  <c r="J1499" i="26"/>
  <c r="I1499" i="26"/>
  <c r="H1499" i="26"/>
  <c r="N1498" i="26"/>
  <c r="J1498" i="26"/>
  <c r="I1498" i="26"/>
  <c r="H1498" i="26"/>
  <c r="N1497" i="26"/>
  <c r="J1497" i="26"/>
  <c r="I1497" i="26"/>
  <c r="H1497" i="26"/>
  <c r="J1496" i="26"/>
  <c r="I1496" i="26"/>
  <c r="H1496" i="26"/>
  <c r="J1495" i="26"/>
  <c r="I1495" i="26"/>
  <c r="H1495" i="26"/>
  <c r="K1494" i="26"/>
  <c r="J1494" i="26"/>
  <c r="K1493" i="26"/>
  <c r="J1493" i="26"/>
  <c r="J1492" i="26"/>
  <c r="H1492" i="26"/>
  <c r="J1491" i="26"/>
  <c r="H1491" i="26"/>
  <c r="J1490" i="26"/>
  <c r="H1490" i="26"/>
  <c r="J1489" i="26"/>
  <c r="I1489" i="26"/>
  <c r="H1489" i="26"/>
  <c r="N1488" i="26"/>
  <c r="J1488" i="26"/>
  <c r="I1488" i="26"/>
  <c r="H1488" i="26"/>
  <c r="N1487" i="26"/>
  <c r="J1487" i="26"/>
  <c r="I1487" i="26"/>
  <c r="H1487" i="26"/>
  <c r="N1486" i="26"/>
  <c r="J1486" i="26"/>
  <c r="I1486" i="26"/>
  <c r="H1486" i="26"/>
  <c r="N1485" i="26"/>
  <c r="J1485" i="26"/>
  <c r="I1485" i="26"/>
  <c r="H1485" i="26"/>
  <c r="J1484" i="26"/>
  <c r="I1484" i="26"/>
  <c r="H1484" i="26"/>
  <c r="J1483" i="26"/>
  <c r="I1483" i="26"/>
  <c r="H1483" i="26"/>
  <c r="N1481" i="26"/>
  <c r="J1481" i="26"/>
  <c r="I1481" i="26"/>
  <c r="H1481" i="26"/>
  <c r="N1480" i="26"/>
  <c r="J1480" i="26"/>
  <c r="I1480" i="26"/>
  <c r="H1480" i="26"/>
  <c r="N1479" i="26"/>
  <c r="J1479" i="26"/>
  <c r="I1479" i="26"/>
  <c r="H1479" i="26"/>
  <c r="N1478" i="26"/>
  <c r="J1478" i="26"/>
  <c r="I1478" i="26"/>
  <c r="H1478" i="26"/>
  <c r="N1477" i="26"/>
  <c r="J1477" i="26"/>
  <c r="I1477" i="26"/>
  <c r="H1477" i="26"/>
  <c r="N1476" i="26"/>
  <c r="J1476" i="26"/>
  <c r="I1476" i="26"/>
  <c r="H1476" i="26"/>
  <c r="N1475" i="26"/>
  <c r="J1475" i="26"/>
  <c r="I1475" i="26"/>
  <c r="H1475" i="26"/>
  <c r="N1474" i="26"/>
  <c r="J1474" i="26"/>
  <c r="I1474" i="26"/>
  <c r="H1474" i="26"/>
  <c r="J1473" i="26"/>
  <c r="I1473" i="26"/>
  <c r="H1473" i="26"/>
  <c r="J1472" i="26"/>
  <c r="I1472" i="26"/>
  <c r="H1472" i="26"/>
  <c r="K1471" i="26"/>
  <c r="J1471" i="26"/>
  <c r="K1470" i="26"/>
  <c r="J1470" i="26"/>
  <c r="J1469" i="26"/>
  <c r="H1469" i="26"/>
  <c r="J1468" i="26"/>
  <c r="H1468" i="26"/>
  <c r="J1467" i="26"/>
  <c r="H1467" i="26"/>
  <c r="J1466" i="26"/>
  <c r="I1466" i="26"/>
  <c r="H1466" i="26"/>
  <c r="N1465" i="26"/>
  <c r="J1465" i="26"/>
  <c r="I1465" i="26"/>
  <c r="H1465" i="26"/>
  <c r="N1464" i="26"/>
  <c r="J1464" i="26"/>
  <c r="I1464" i="26"/>
  <c r="H1464" i="26"/>
  <c r="N1463" i="26"/>
  <c r="J1463" i="26"/>
  <c r="I1463" i="26"/>
  <c r="H1463" i="26"/>
  <c r="N1462" i="26"/>
  <c r="J1462" i="26"/>
  <c r="I1462" i="26"/>
  <c r="H1462" i="26"/>
  <c r="J1461" i="26"/>
  <c r="I1461" i="26"/>
  <c r="H1461" i="26"/>
  <c r="J1460" i="26"/>
  <c r="I1460" i="26"/>
  <c r="H1460" i="26"/>
  <c r="N1458" i="26"/>
  <c r="J1458" i="26"/>
  <c r="I1458" i="26"/>
  <c r="H1458" i="26"/>
  <c r="N1457" i="26"/>
  <c r="J1457" i="26"/>
  <c r="I1457" i="26"/>
  <c r="H1457" i="26"/>
  <c r="N1456" i="26"/>
  <c r="J1456" i="26"/>
  <c r="I1456" i="26"/>
  <c r="H1456" i="26"/>
  <c r="N1455" i="26"/>
  <c r="J1455" i="26"/>
  <c r="I1455" i="26"/>
  <c r="H1455" i="26"/>
  <c r="N1454" i="26"/>
  <c r="J1454" i="26"/>
  <c r="I1454" i="26"/>
  <c r="H1454" i="26"/>
  <c r="N1453" i="26"/>
  <c r="J1453" i="26"/>
  <c r="I1453" i="26"/>
  <c r="H1453" i="26"/>
  <c r="N1452" i="26"/>
  <c r="J1452" i="26"/>
  <c r="I1452" i="26"/>
  <c r="H1452" i="26"/>
  <c r="N1451" i="26"/>
  <c r="J1451" i="26"/>
  <c r="I1451" i="26"/>
  <c r="H1451" i="26"/>
  <c r="J1450" i="26"/>
  <c r="I1450" i="26"/>
  <c r="H1450" i="26"/>
  <c r="J1449" i="26"/>
  <c r="I1449" i="26"/>
  <c r="H1449" i="26"/>
  <c r="K1448" i="26"/>
  <c r="J1448" i="26"/>
  <c r="K1447" i="26"/>
  <c r="J1447" i="26"/>
  <c r="J1446" i="26"/>
  <c r="H1446" i="26"/>
  <c r="J1445" i="26"/>
  <c r="H1445" i="26"/>
  <c r="J1444" i="26"/>
  <c r="H1444" i="26"/>
  <c r="J1443" i="26"/>
  <c r="I1443" i="26"/>
  <c r="H1443" i="26"/>
  <c r="N1442" i="26"/>
  <c r="J1442" i="26"/>
  <c r="I1442" i="26"/>
  <c r="H1442" i="26"/>
  <c r="N1441" i="26"/>
  <c r="J1441" i="26"/>
  <c r="I1441" i="26"/>
  <c r="H1441" i="26"/>
  <c r="N1440" i="26"/>
  <c r="J1440" i="26"/>
  <c r="I1440" i="26"/>
  <c r="H1440" i="26"/>
  <c r="N1439" i="26"/>
  <c r="J1439" i="26"/>
  <c r="I1439" i="26"/>
  <c r="H1439" i="26"/>
  <c r="J1438" i="26"/>
  <c r="I1438" i="26"/>
  <c r="H1438" i="26"/>
  <c r="J1437" i="26"/>
  <c r="I1437" i="26"/>
  <c r="H1437" i="26"/>
  <c r="N1435" i="26"/>
  <c r="J1435" i="26"/>
  <c r="I1435" i="26"/>
  <c r="H1435" i="26"/>
  <c r="N1434" i="26"/>
  <c r="J1434" i="26"/>
  <c r="I1434" i="26"/>
  <c r="H1434" i="26"/>
  <c r="N1433" i="26"/>
  <c r="J1433" i="26"/>
  <c r="I1433" i="26"/>
  <c r="H1433" i="26"/>
  <c r="N1432" i="26"/>
  <c r="J1432" i="26"/>
  <c r="I1432" i="26"/>
  <c r="H1432" i="26"/>
  <c r="N1431" i="26"/>
  <c r="J1431" i="26"/>
  <c r="I1431" i="26"/>
  <c r="H1431" i="26"/>
  <c r="N1430" i="26"/>
  <c r="J1430" i="26"/>
  <c r="I1430" i="26"/>
  <c r="H1430" i="26"/>
  <c r="N1429" i="26"/>
  <c r="J1429" i="26"/>
  <c r="I1429" i="26"/>
  <c r="H1429" i="26"/>
  <c r="N1428" i="26"/>
  <c r="J1428" i="26"/>
  <c r="I1428" i="26"/>
  <c r="H1428" i="26"/>
  <c r="J1427" i="26"/>
  <c r="I1427" i="26"/>
  <c r="H1427" i="26"/>
  <c r="J1426" i="26"/>
  <c r="I1426" i="26"/>
  <c r="H1426" i="26"/>
  <c r="K1425" i="26"/>
  <c r="J1425" i="26"/>
  <c r="K1424" i="26"/>
  <c r="J1424" i="26"/>
  <c r="J1423" i="26"/>
  <c r="H1423" i="26"/>
  <c r="J1422" i="26"/>
  <c r="H1422" i="26"/>
  <c r="J1421" i="26"/>
  <c r="H1421" i="26"/>
  <c r="J1420" i="26"/>
  <c r="I1420" i="26"/>
  <c r="H1420" i="26"/>
  <c r="N1419" i="26"/>
  <c r="J1419" i="26"/>
  <c r="I1419" i="26"/>
  <c r="H1419" i="26"/>
  <c r="N1418" i="26"/>
  <c r="J1418" i="26"/>
  <c r="I1418" i="26"/>
  <c r="H1418" i="26"/>
  <c r="N1417" i="26"/>
  <c r="J1417" i="26"/>
  <c r="I1417" i="26"/>
  <c r="H1417" i="26"/>
  <c r="N1416" i="26"/>
  <c r="J1416" i="26"/>
  <c r="I1416" i="26"/>
  <c r="H1416" i="26"/>
  <c r="J1415" i="26"/>
  <c r="I1415" i="26"/>
  <c r="H1415" i="26"/>
  <c r="J1414" i="26"/>
  <c r="I1414" i="26"/>
  <c r="H1414" i="26"/>
  <c r="N1412" i="26"/>
  <c r="J1412" i="26"/>
  <c r="I1412" i="26"/>
  <c r="H1412" i="26"/>
  <c r="N1411" i="26"/>
  <c r="J1411" i="26"/>
  <c r="I1411" i="26"/>
  <c r="H1411" i="26"/>
  <c r="N1410" i="26"/>
  <c r="J1410" i="26"/>
  <c r="I1410" i="26"/>
  <c r="H1410" i="26"/>
  <c r="N1409" i="26"/>
  <c r="J1409" i="26"/>
  <c r="I1409" i="26"/>
  <c r="H1409" i="26"/>
  <c r="N1408" i="26"/>
  <c r="J1408" i="26"/>
  <c r="I1408" i="26"/>
  <c r="H1408" i="26"/>
  <c r="N1407" i="26"/>
  <c r="J1407" i="26"/>
  <c r="I1407" i="26"/>
  <c r="H1407" i="26"/>
  <c r="N1406" i="26"/>
  <c r="J1406" i="26"/>
  <c r="I1406" i="26"/>
  <c r="H1406" i="26"/>
  <c r="N1405" i="26"/>
  <c r="J1405" i="26"/>
  <c r="I1405" i="26"/>
  <c r="H1405" i="26"/>
  <c r="J1404" i="26"/>
  <c r="I1404" i="26"/>
  <c r="H1404" i="26"/>
  <c r="J1403" i="26"/>
  <c r="I1403" i="26"/>
  <c r="H1403" i="26"/>
  <c r="K1402" i="26"/>
  <c r="J1402" i="26"/>
  <c r="K1401" i="26"/>
  <c r="J1401" i="26"/>
  <c r="J1400" i="26"/>
  <c r="H1400" i="26"/>
  <c r="J1399" i="26"/>
  <c r="H1399" i="26"/>
  <c r="J1398" i="26"/>
  <c r="H1398" i="26"/>
  <c r="J1397" i="26"/>
  <c r="I1397" i="26"/>
  <c r="H1397" i="26"/>
  <c r="N1396" i="26"/>
  <c r="J1396" i="26"/>
  <c r="I1396" i="26"/>
  <c r="H1396" i="26"/>
  <c r="N1395" i="26"/>
  <c r="J1395" i="26"/>
  <c r="I1395" i="26"/>
  <c r="H1395" i="26"/>
  <c r="N1394" i="26"/>
  <c r="J1394" i="26"/>
  <c r="I1394" i="26"/>
  <c r="H1394" i="26"/>
  <c r="N1393" i="26"/>
  <c r="J1393" i="26"/>
  <c r="I1393" i="26"/>
  <c r="H1393" i="26"/>
  <c r="J1392" i="26"/>
  <c r="I1392" i="26"/>
  <c r="H1392" i="26"/>
  <c r="J1391" i="26"/>
  <c r="I1391" i="26"/>
  <c r="H1391" i="26"/>
  <c r="N1389" i="26"/>
  <c r="J1389" i="26"/>
  <c r="I1389" i="26"/>
  <c r="H1389" i="26"/>
  <c r="N1388" i="26"/>
  <c r="J1388" i="26"/>
  <c r="I1388" i="26"/>
  <c r="H1388" i="26"/>
  <c r="N1387" i="26"/>
  <c r="J1387" i="26"/>
  <c r="I1387" i="26"/>
  <c r="H1387" i="26"/>
  <c r="N1386" i="26"/>
  <c r="J1386" i="26"/>
  <c r="I1386" i="26"/>
  <c r="H1386" i="26"/>
  <c r="N1385" i="26"/>
  <c r="J1385" i="26"/>
  <c r="I1385" i="26"/>
  <c r="H1385" i="26"/>
  <c r="N1384" i="26"/>
  <c r="J1384" i="26"/>
  <c r="I1384" i="26"/>
  <c r="H1384" i="26"/>
  <c r="N1383" i="26"/>
  <c r="J1383" i="26"/>
  <c r="I1383" i="26"/>
  <c r="H1383" i="26"/>
  <c r="N1382" i="26"/>
  <c r="J1382" i="26"/>
  <c r="I1382" i="26"/>
  <c r="H1382" i="26"/>
  <c r="J1381" i="26"/>
  <c r="I1381" i="26"/>
  <c r="H1381" i="26"/>
  <c r="J1380" i="26"/>
  <c r="I1380" i="26"/>
  <c r="H1380" i="26"/>
  <c r="K1379" i="26"/>
  <c r="J1379" i="26"/>
  <c r="K1378" i="26"/>
  <c r="J1378" i="26"/>
  <c r="J1377" i="26"/>
  <c r="H1377" i="26"/>
  <c r="J1376" i="26"/>
  <c r="H1376" i="26"/>
  <c r="J1375" i="26"/>
  <c r="H1375" i="26"/>
  <c r="J1374" i="26"/>
  <c r="I1374" i="26"/>
  <c r="H1374" i="26"/>
  <c r="N1373" i="26"/>
  <c r="J1373" i="26"/>
  <c r="I1373" i="26"/>
  <c r="H1373" i="26"/>
  <c r="N1372" i="26"/>
  <c r="J1372" i="26"/>
  <c r="I1372" i="26"/>
  <c r="H1372" i="26"/>
  <c r="N1371" i="26"/>
  <c r="J1371" i="26"/>
  <c r="I1371" i="26"/>
  <c r="H1371" i="26"/>
  <c r="N1370" i="26"/>
  <c r="J1370" i="26"/>
  <c r="I1370" i="26"/>
  <c r="H1370" i="26"/>
  <c r="J1369" i="26"/>
  <c r="I1369" i="26"/>
  <c r="H1369" i="26"/>
  <c r="J1368" i="26"/>
  <c r="I1368" i="26"/>
  <c r="H1368" i="26"/>
  <c r="N1366" i="26"/>
  <c r="J1366" i="26"/>
  <c r="I1366" i="26"/>
  <c r="H1366" i="26"/>
  <c r="N1365" i="26"/>
  <c r="J1365" i="26"/>
  <c r="I1365" i="26"/>
  <c r="H1365" i="26"/>
  <c r="N1364" i="26"/>
  <c r="J1364" i="26"/>
  <c r="I1364" i="26"/>
  <c r="H1364" i="26"/>
  <c r="N1363" i="26"/>
  <c r="J1363" i="26"/>
  <c r="I1363" i="26"/>
  <c r="H1363" i="26"/>
  <c r="N1362" i="26"/>
  <c r="J1362" i="26"/>
  <c r="I1362" i="26"/>
  <c r="H1362" i="26"/>
  <c r="N1361" i="26"/>
  <c r="J1361" i="26"/>
  <c r="I1361" i="26"/>
  <c r="H1361" i="26"/>
  <c r="N1360" i="26"/>
  <c r="J1360" i="26"/>
  <c r="I1360" i="26"/>
  <c r="H1360" i="26"/>
  <c r="N1359" i="26"/>
  <c r="J1359" i="26"/>
  <c r="I1359" i="26"/>
  <c r="H1359" i="26"/>
  <c r="J1358" i="26"/>
  <c r="I1358" i="26"/>
  <c r="H1358" i="26"/>
  <c r="J1357" i="26"/>
  <c r="I1357" i="26"/>
  <c r="H1357" i="26"/>
  <c r="K1356" i="26"/>
  <c r="J1356" i="26"/>
  <c r="K1355" i="26"/>
  <c r="J1355" i="26"/>
  <c r="J1354" i="26"/>
  <c r="H1354" i="26"/>
  <c r="J1353" i="26"/>
  <c r="H1353" i="26"/>
  <c r="J1352" i="26"/>
  <c r="H1352" i="26"/>
  <c r="J1351" i="26"/>
  <c r="I1351" i="26"/>
  <c r="H1351" i="26"/>
  <c r="N1350" i="26"/>
  <c r="J1350" i="26"/>
  <c r="I1350" i="26"/>
  <c r="H1350" i="26"/>
  <c r="N1349" i="26"/>
  <c r="J1349" i="26"/>
  <c r="I1349" i="26"/>
  <c r="H1349" i="26"/>
  <c r="N1348" i="26"/>
  <c r="J1348" i="26"/>
  <c r="I1348" i="26"/>
  <c r="H1348" i="26"/>
  <c r="N1347" i="26"/>
  <c r="J1347" i="26"/>
  <c r="I1347" i="26"/>
  <c r="H1347" i="26"/>
  <c r="J1346" i="26"/>
  <c r="I1346" i="26"/>
  <c r="H1346" i="26"/>
  <c r="J1345" i="26"/>
  <c r="I1345" i="26"/>
  <c r="H1345" i="26"/>
  <c r="N1343" i="26"/>
  <c r="J1343" i="26"/>
  <c r="I1343" i="26"/>
  <c r="H1343" i="26"/>
  <c r="N1342" i="26"/>
  <c r="J1342" i="26"/>
  <c r="I1342" i="26"/>
  <c r="H1342" i="26"/>
  <c r="N1341" i="26"/>
  <c r="J1341" i="26"/>
  <c r="I1341" i="26"/>
  <c r="H1341" i="26"/>
  <c r="N1340" i="26"/>
  <c r="J1340" i="26"/>
  <c r="I1340" i="26"/>
  <c r="H1340" i="26"/>
  <c r="N1339" i="26"/>
  <c r="J1339" i="26"/>
  <c r="I1339" i="26"/>
  <c r="H1339" i="26"/>
  <c r="N1338" i="26"/>
  <c r="J1338" i="26"/>
  <c r="I1338" i="26"/>
  <c r="H1338" i="26"/>
  <c r="N1337" i="26"/>
  <c r="J1337" i="26"/>
  <c r="I1337" i="26"/>
  <c r="H1337" i="26"/>
  <c r="N1336" i="26"/>
  <c r="J1336" i="26"/>
  <c r="I1336" i="26"/>
  <c r="H1336" i="26"/>
  <c r="J1335" i="26"/>
  <c r="I1335" i="26"/>
  <c r="H1335" i="26"/>
  <c r="J1334" i="26"/>
  <c r="I1334" i="26"/>
  <c r="H1334" i="26"/>
  <c r="K1333" i="26"/>
  <c r="J1333" i="26"/>
  <c r="K1332" i="26"/>
  <c r="J1332" i="26"/>
  <c r="J1331" i="26"/>
  <c r="H1331" i="26"/>
  <c r="J1330" i="26"/>
  <c r="H1330" i="26"/>
  <c r="J1329" i="26"/>
  <c r="H1329" i="26"/>
  <c r="J1328" i="26"/>
  <c r="I1328" i="26"/>
  <c r="H1328" i="26"/>
  <c r="N1327" i="26"/>
  <c r="J1327" i="26"/>
  <c r="I1327" i="26"/>
  <c r="H1327" i="26"/>
  <c r="N1326" i="26"/>
  <c r="J1326" i="26"/>
  <c r="I1326" i="26"/>
  <c r="H1326" i="26"/>
  <c r="N1325" i="26"/>
  <c r="J1325" i="26"/>
  <c r="I1325" i="26"/>
  <c r="H1325" i="26"/>
  <c r="N1324" i="26"/>
  <c r="J1324" i="26"/>
  <c r="I1324" i="26"/>
  <c r="H1324" i="26"/>
  <c r="J1323" i="26"/>
  <c r="I1323" i="26"/>
  <c r="H1323" i="26"/>
  <c r="J1322" i="26"/>
  <c r="I1322" i="26"/>
  <c r="H1322" i="26"/>
  <c r="N1320" i="26"/>
  <c r="J1320" i="26"/>
  <c r="I1320" i="26"/>
  <c r="H1320" i="26"/>
  <c r="N1319" i="26"/>
  <c r="J1319" i="26"/>
  <c r="I1319" i="26"/>
  <c r="H1319" i="26"/>
  <c r="N1318" i="26"/>
  <c r="J1318" i="26"/>
  <c r="I1318" i="26"/>
  <c r="H1318" i="26"/>
  <c r="N1317" i="26"/>
  <c r="J1317" i="26"/>
  <c r="I1317" i="26"/>
  <c r="H1317" i="26"/>
  <c r="N1316" i="26"/>
  <c r="J1316" i="26"/>
  <c r="I1316" i="26"/>
  <c r="H1316" i="26"/>
  <c r="N1315" i="26"/>
  <c r="J1315" i="26"/>
  <c r="I1315" i="26"/>
  <c r="H1315" i="26"/>
  <c r="N1314" i="26"/>
  <c r="J1314" i="26"/>
  <c r="I1314" i="26"/>
  <c r="H1314" i="26"/>
  <c r="N1313" i="26"/>
  <c r="J1313" i="26"/>
  <c r="I1313" i="26"/>
  <c r="H1313" i="26"/>
  <c r="J1312" i="26"/>
  <c r="I1312" i="26"/>
  <c r="H1312" i="26"/>
  <c r="J1311" i="26"/>
  <c r="I1311" i="26"/>
  <c r="H1311" i="26"/>
  <c r="K1310" i="26"/>
  <c r="J1310" i="26"/>
  <c r="K1309" i="26"/>
  <c r="J1309" i="26"/>
  <c r="J1308" i="26"/>
  <c r="H1308" i="26"/>
  <c r="J1307" i="26"/>
  <c r="H1307" i="26"/>
  <c r="J1306" i="26"/>
  <c r="H1306" i="26"/>
  <c r="J1305" i="26"/>
  <c r="I1305" i="26"/>
  <c r="H1305" i="26"/>
  <c r="N1304" i="26"/>
  <c r="J1304" i="26"/>
  <c r="I1304" i="26"/>
  <c r="H1304" i="26"/>
  <c r="N1303" i="26"/>
  <c r="J1303" i="26"/>
  <c r="I1303" i="26"/>
  <c r="H1303" i="26"/>
  <c r="N1302" i="26"/>
  <c r="J1302" i="26"/>
  <c r="I1302" i="26"/>
  <c r="H1302" i="26"/>
  <c r="N1301" i="26"/>
  <c r="J1301" i="26"/>
  <c r="I1301" i="26"/>
  <c r="H1301" i="26"/>
  <c r="J1300" i="26"/>
  <c r="I1300" i="26"/>
  <c r="H1300" i="26"/>
  <c r="J1299" i="26"/>
  <c r="I1299" i="26"/>
  <c r="H1299" i="26"/>
  <c r="N1297" i="26"/>
  <c r="J1297" i="26"/>
  <c r="I1297" i="26"/>
  <c r="H1297" i="26"/>
  <c r="N1296" i="26"/>
  <c r="J1296" i="26"/>
  <c r="I1296" i="26"/>
  <c r="H1296" i="26"/>
  <c r="N1295" i="26"/>
  <c r="J1295" i="26"/>
  <c r="I1295" i="26"/>
  <c r="H1295" i="26"/>
  <c r="N1294" i="26"/>
  <c r="J1294" i="26"/>
  <c r="I1294" i="26"/>
  <c r="H1294" i="26"/>
  <c r="N1293" i="26"/>
  <c r="J1293" i="26"/>
  <c r="I1293" i="26"/>
  <c r="H1293" i="26"/>
  <c r="N1292" i="26"/>
  <c r="J1292" i="26"/>
  <c r="I1292" i="26"/>
  <c r="H1292" i="26"/>
  <c r="N1291" i="26"/>
  <c r="J1291" i="26"/>
  <c r="I1291" i="26"/>
  <c r="H1291" i="26"/>
  <c r="N1290" i="26"/>
  <c r="J1290" i="26"/>
  <c r="I1290" i="26"/>
  <c r="H1290" i="26"/>
  <c r="J1289" i="26"/>
  <c r="I1289" i="26"/>
  <c r="H1289" i="26"/>
  <c r="J1288" i="26"/>
  <c r="I1288" i="26"/>
  <c r="H1288" i="26"/>
  <c r="K1287" i="26"/>
  <c r="J1287" i="26"/>
  <c r="K1286" i="26"/>
  <c r="J1286" i="26"/>
  <c r="J1285" i="26"/>
  <c r="H1285" i="26"/>
  <c r="J1284" i="26"/>
  <c r="H1284" i="26"/>
  <c r="J1283" i="26"/>
  <c r="H1283" i="26"/>
  <c r="J1282" i="26"/>
  <c r="I1282" i="26"/>
  <c r="H1282" i="26"/>
  <c r="N1281" i="26"/>
  <c r="J1281" i="26"/>
  <c r="I1281" i="26"/>
  <c r="H1281" i="26"/>
  <c r="N1280" i="26"/>
  <c r="J1280" i="26"/>
  <c r="I1280" i="26"/>
  <c r="H1280" i="26"/>
  <c r="N1279" i="26"/>
  <c r="J1279" i="26"/>
  <c r="I1279" i="26"/>
  <c r="H1279" i="26"/>
  <c r="N1278" i="26"/>
  <c r="J1278" i="26"/>
  <c r="I1278" i="26"/>
  <c r="H1278" i="26"/>
  <c r="J1277" i="26"/>
  <c r="I1277" i="26"/>
  <c r="H1277" i="26"/>
  <c r="J1276" i="26"/>
  <c r="I1276" i="26"/>
  <c r="H1276" i="26"/>
  <c r="N1274" i="26"/>
  <c r="J1274" i="26"/>
  <c r="I1274" i="26"/>
  <c r="H1274" i="26"/>
  <c r="N1273" i="26"/>
  <c r="J1273" i="26"/>
  <c r="I1273" i="26"/>
  <c r="H1273" i="26"/>
  <c r="N1272" i="26"/>
  <c r="J1272" i="26"/>
  <c r="I1272" i="26"/>
  <c r="H1272" i="26"/>
  <c r="N1271" i="26"/>
  <c r="J1271" i="26"/>
  <c r="I1271" i="26"/>
  <c r="H1271" i="26"/>
  <c r="N1270" i="26"/>
  <c r="J1270" i="26"/>
  <c r="I1270" i="26"/>
  <c r="H1270" i="26"/>
  <c r="N1269" i="26"/>
  <c r="J1269" i="26"/>
  <c r="I1269" i="26"/>
  <c r="H1269" i="26"/>
  <c r="N1268" i="26"/>
  <c r="J1268" i="26"/>
  <c r="I1268" i="26"/>
  <c r="H1268" i="26"/>
  <c r="N1267" i="26"/>
  <c r="J1267" i="26"/>
  <c r="I1267" i="26"/>
  <c r="H1267" i="26"/>
  <c r="J1266" i="26"/>
  <c r="I1266" i="26"/>
  <c r="H1266" i="26"/>
  <c r="J1265" i="26"/>
  <c r="I1265" i="26"/>
  <c r="H1265" i="26"/>
  <c r="K1264" i="26"/>
  <c r="J1264" i="26"/>
  <c r="K1263" i="26"/>
  <c r="J1263" i="26"/>
  <c r="J1262" i="26"/>
  <c r="H1262" i="26"/>
  <c r="J1261" i="26"/>
  <c r="H1261" i="26"/>
  <c r="J1260" i="26"/>
  <c r="H1260" i="26"/>
  <c r="J1259" i="26"/>
  <c r="I1259" i="26"/>
  <c r="H1259" i="26"/>
  <c r="N1258" i="26"/>
  <c r="J1258" i="26"/>
  <c r="I1258" i="26"/>
  <c r="H1258" i="26"/>
  <c r="N1257" i="26"/>
  <c r="J1257" i="26"/>
  <c r="I1257" i="26"/>
  <c r="H1257" i="26"/>
  <c r="N1256" i="26"/>
  <c r="J1256" i="26"/>
  <c r="I1256" i="26"/>
  <c r="H1256" i="26"/>
  <c r="N1255" i="26"/>
  <c r="J1255" i="26"/>
  <c r="I1255" i="26"/>
  <c r="H1255" i="26"/>
  <c r="J1254" i="26"/>
  <c r="I1254" i="26"/>
  <c r="H1254" i="26"/>
  <c r="J1253" i="26"/>
  <c r="I1253" i="26"/>
  <c r="H1253" i="26"/>
  <c r="N1251" i="26"/>
  <c r="J1251" i="26"/>
  <c r="I1251" i="26"/>
  <c r="H1251" i="26"/>
  <c r="N1250" i="26"/>
  <c r="J1250" i="26"/>
  <c r="I1250" i="26"/>
  <c r="H1250" i="26"/>
  <c r="N1249" i="26"/>
  <c r="J1249" i="26"/>
  <c r="I1249" i="26"/>
  <c r="H1249" i="26"/>
  <c r="N1248" i="26"/>
  <c r="J1248" i="26"/>
  <c r="I1248" i="26"/>
  <c r="H1248" i="26"/>
  <c r="N1247" i="26"/>
  <c r="J1247" i="26"/>
  <c r="I1247" i="26"/>
  <c r="H1247" i="26"/>
  <c r="N1246" i="26"/>
  <c r="J1246" i="26"/>
  <c r="I1246" i="26"/>
  <c r="H1246" i="26"/>
  <c r="N1245" i="26"/>
  <c r="J1245" i="26"/>
  <c r="I1245" i="26"/>
  <c r="H1245" i="26"/>
  <c r="N1244" i="26"/>
  <c r="J1244" i="26"/>
  <c r="I1244" i="26"/>
  <c r="H1244" i="26"/>
  <c r="J1243" i="26"/>
  <c r="I1243" i="26"/>
  <c r="H1243" i="26"/>
  <c r="J1242" i="26"/>
  <c r="I1242" i="26"/>
  <c r="H1242" i="26"/>
  <c r="K1241" i="26"/>
  <c r="J1241" i="26"/>
  <c r="K1240" i="26"/>
  <c r="J1240" i="26"/>
  <c r="J1239" i="26"/>
  <c r="H1239" i="26"/>
  <c r="J1238" i="26"/>
  <c r="H1238" i="26"/>
  <c r="J1237" i="26"/>
  <c r="H1237" i="26"/>
  <c r="J1236" i="26"/>
  <c r="I1236" i="26"/>
  <c r="H1236" i="26"/>
  <c r="N1235" i="26"/>
  <c r="J1235" i="26"/>
  <c r="I1235" i="26"/>
  <c r="H1235" i="26"/>
  <c r="N1234" i="26"/>
  <c r="J1234" i="26"/>
  <c r="I1234" i="26"/>
  <c r="H1234" i="26"/>
  <c r="N1233" i="26"/>
  <c r="J1233" i="26"/>
  <c r="I1233" i="26"/>
  <c r="H1233" i="26"/>
  <c r="N1232" i="26"/>
  <c r="J1232" i="26"/>
  <c r="I1232" i="26"/>
  <c r="H1232" i="26"/>
  <c r="J1231" i="26"/>
  <c r="I1231" i="26"/>
  <c r="H1231" i="26"/>
  <c r="J1230" i="26"/>
  <c r="I1230" i="26"/>
  <c r="H1230" i="26"/>
  <c r="N1228" i="26"/>
  <c r="J1228" i="26"/>
  <c r="I1228" i="26"/>
  <c r="H1228" i="26"/>
  <c r="N1227" i="26"/>
  <c r="J1227" i="26"/>
  <c r="I1227" i="26"/>
  <c r="H1227" i="26"/>
  <c r="N1226" i="26"/>
  <c r="J1226" i="26"/>
  <c r="I1226" i="26"/>
  <c r="H1226" i="26"/>
  <c r="N1225" i="26"/>
  <c r="J1225" i="26"/>
  <c r="I1225" i="26"/>
  <c r="H1225" i="26"/>
  <c r="N1224" i="26"/>
  <c r="J1224" i="26"/>
  <c r="I1224" i="26"/>
  <c r="H1224" i="26"/>
  <c r="N1223" i="26"/>
  <c r="J1223" i="26"/>
  <c r="I1223" i="26"/>
  <c r="H1223" i="26"/>
  <c r="N1222" i="26"/>
  <c r="J1222" i="26"/>
  <c r="I1222" i="26"/>
  <c r="H1222" i="26"/>
  <c r="N1221" i="26"/>
  <c r="J1221" i="26"/>
  <c r="I1221" i="26"/>
  <c r="H1221" i="26"/>
  <c r="J1220" i="26"/>
  <c r="I1220" i="26"/>
  <c r="H1220" i="26"/>
  <c r="J1219" i="26"/>
  <c r="I1219" i="26"/>
  <c r="H1219" i="26"/>
  <c r="K1218" i="26"/>
  <c r="J1218" i="26"/>
  <c r="K1217" i="26"/>
  <c r="J1217" i="26"/>
  <c r="J1216" i="26"/>
  <c r="H1216" i="26"/>
  <c r="J1215" i="26"/>
  <c r="H1215" i="26"/>
  <c r="J1214" i="26"/>
  <c r="H1214" i="26"/>
  <c r="J1213" i="26"/>
  <c r="I1213" i="26"/>
  <c r="H1213" i="26"/>
  <c r="N1212" i="26"/>
  <c r="J1212" i="26"/>
  <c r="I1212" i="26"/>
  <c r="H1212" i="26"/>
  <c r="N1211" i="26"/>
  <c r="J1211" i="26"/>
  <c r="I1211" i="26"/>
  <c r="H1211" i="26"/>
  <c r="N1210" i="26"/>
  <c r="J1210" i="26"/>
  <c r="I1210" i="26"/>
  <c r="H1210" i="26"/>
  <c r="N1209" i="26"/>
  <c r="J1209" i="26"/>
  <c r="I1209" i="26"/>
  <c r="H1209" i="26"/>
  <c r="J1208" i="26"/>
  <c r="I1208" i="26"/>
  <c r="H1208" i="26"/>
  <c r="J1207" i="26"/>
  <c r="I1207" i="26"/>
  <c r="H1207" i="26"/>
  <c r="N1205" i="26"/>
  <c r="J1205" i="26"/>
  <c r="I1205" i="26"/>
  <c r="H1205" i="26"/>
  <c r="N1204" i="26"/>
  <c r="J1204" i="26"/>
  <c r="I1204" i="26"/>
  <c r="H1204" i="26"/>
  <c r="N1203" i="26"/>
  <c r="J1203" i="26"/>
  <c r="I1203" i="26"/>
  <c r="H1203" i="26"/>
  <c r="N1202" i="26"/>
  <c r="J1202" i="26"/>
  <c r="I1202" i="26"/>
  <c r="H1202" i="26"/>
  <c r="N1201" i="26"/>
  <c r="J1201" i="26"/>
  <c r="I1201" i="26"/>
  <c r="H1201" i="26"/>
  <c r="N1200" i="26"/>
  <c r="J1200" i="26"/>
  <c r="I1200" i="26"/>
  <c r="H1200" i="26"/>
  <c r="N1199" i="26"/>
  <c r="J1199" i="26"/>
  <c r="I1199" i="26"/>
  <c r="H1199" i="26"/>
  <c r="N1198" i="26"/>
  <c r="J1198" i="26"/>
  <c r="I1198" i="26"/>
  <c r="H1198" i="26"/>
  <c r="J1197" i="26"/>
  <c r="I1197" i="26"/>
  <c r="H1197" i="26"/>
  <c r="J1196" i="26"/>
  <c r="I1196" i="26"/>
  <c r="H1196" i="26"/>
  <c r="K1195" i="26"/>
  <c r="J1195" i="26"/>
  <c r="K1194" i="26"/>
  <c r="J1194" i="26"/>
  <c r="J1193" i="26"/>
  <c r="H1193" i="26"/>
  <c r="J1192" i="26"/>
  <c r="H1192" i="26"/>
  <c r="J1191" i="26"/>
  <c r="H1191" i="26"/>
  <c r="J1190" i="26"/>
  <c r="I1190" i="26"/>
  <c r="H1190" i="26"/>
  <c r="N1189" i="26"/>
  <c r="J1189" i="26"/>
  <c r="I1189" i="26"/>
  <c r="H1189" i="26"/>
  <c r="N1188" i="26"/>
  <c r="J1188" i="26"/>
  <c r="I1188" i="26"/>
  <c r="H1188" i="26"/>
  <c r="N1187" i="26"/>
  <c r="J1187" i="26"/>
  <c r="I1187" i="26"/>
  <c r="H1187" i="26"/>
  <c r="N1186" i="26"/>
  <c r="J1186" i="26"/>
  <c r="I1186" i="26"/>
  <c r="H1186" i="26"/>
  <c r="J1185" i="26"/>
  <c r="I1185" i="26"/>
  <c r="H1185" i="26"/>
  <c r="J1184" i="26"/>
  <c r="I1184" i="26"/>
  <c r="H1184" i="26"/>
  <c r="N1182" i="26"/>
  <c r="J1182" i="26"/>
  <c r="I1182" i="26"/>
  <c r="H1182" i="26"/>
  <c r="N1181" i="26"/>
  <c r="J1181" i="26"/>
  <c r="I1181" i="26"/>
  <c r="H1181" i="26"/>
  <c r="N1180" i="26"/>
  <c r="J1180" i="26"/>
  <c r="I1180" i="26"/>
  <c r="H1180" i="26"/>
  <c r="N1179" i="26"/>
  <c r="J1179" i="26"/>
  <c r="I1179" i="26"/>
  <c r="H1179" i="26"/>
  <c r="N1178" i="26"/>
  <c r="J1178" i="26"/>
  <c r="I1178" i="26"/>
  <c r="H1178" i="26"/>
  <c r="N1177" i="26"/>
  <c r="J1177" i="26"/>
  <c r="I1177" i="26"/>
  <c r="H1177" i="26"/>
  <c r="N1176" i="26"/>
  <c r="J1176" i="26"/>
  <c r="I1176" i="26"/>
  <c r="H1176" i="26"/>
  <c r="N1175" i="26"/>
  <c r="J1175" i="26"/>
  <c r="I1175" i="26"/>
  <c r="H1175" i="26"/>
  <c r="J1174" i="26"/>
  <c r="I1174" i="26"/>
  <c r="H1174" i="26"/>
  <c r="J1173" i="26"/>
  <c r="I1173" i="26"/>
  <c r="H1173" i="26"/>
  <c r="K1172" i="26"/>
  <c r="J1172" i="26"/>
  <c r="K1171" i="26"/>
  <c r="J1171" i="26"/>
  <c r="J1170" i="26"/>
  <c r="H1170" i="26"/>
  <c r="J1169" i="26"/>
  <c r="H1169" i="26"/>
  <c r="J1168" i="26"/>
  <c r="H1168" i="26"/>
  <c r="J1167" i="26"/>
  <c r="I1167" i="26"/>
  <c r="H1167" i="26"/>
  <c r="N1166" i="26"/>
  <c r="J1166" i="26"/>
  <c r="I1166" i="26"/>
  <c r="H1166" i="26"/>
  <c r="N1165" i="26"/>
  <c r="J1165" i="26"/>
  <c r="I1165" i="26"/>
  <c r="H1165" i="26"/>
  <c r="N1164" i="26"/>
  <c r="J1164" i="26"/>
  <c r="I1164" i="26"/>
  <c r="H1164" i="26"/>
  <c r="N1163" i="26"/>
  <c r="J1163" i="26"/>
  <c r="I1163" i="26"/>
  <c r="H1163" i="26"/>
  <c r="J1162" i="26"/>
  <c r="I1162" i="26"/>
  <c r="H1162" i="26"/>
  <c r="J1161" i="26"/>
  <c r="I1161" i="26"/>
  <c r="H1161" i="26"/>
  <c r="N1159" i="26"/>
  <c r="J1159" i="26"/>
  <c r="I1159" i="26"/>
  <c r="H1159" i="26"/>
  <c r="N1158" i="26"/>
  <c r="J1158" i="26"/>
  <c r="I1158" i="26"/>
  <c r="H1158" i="26"/>
  <c r="N1157" i="26"/>
  <c r="J1157" i="26"/>
  <c r="I1157" i="26"/>
  <c r="H1157" i="26"/>
  <c r="N1156" i="26"/>
  <c r="J1156" i="26"/>
  <c r="I1156" i="26"/>
  <c r="H1156" i="26"/>
  <c r="N1155" i="26"/>
  <c r="J1155" i="26"/>
  <c r="I1155" i="26"/>
  <c r="H1155" i="26"/>
  <c r="N1154" i="26"/>
  <c r="J1154" i="26"/>
  <c r="I1154" i="26"/>
  <c r="H1154" i="26"/>
  <c r="N1153" i="26"/>
  <c r="J1153" i="26"/>
  <c r="I1153" i="26"/>
  <c r="H1153" i="26"/>
  <c r="N1152" i="26"/>
  <c r="J1152" i="26"/>
  <c r="I1152" i="26"/>
  <c r="H1152" i="26"/>
  <c r="J1151" i="26"/>
  <c r="I1151" i="26"/>
  <c r="H1151" i="26"/>
  <c r="J1150" i="26"/>
  <c r="I1150" i="26"/>
  <c r="H1150" i="26"/>
  <c r="K1149" i="26"/>
  <c r="J1149" i="26"/>
  <c r="K1148" i="26"/>
  <c r="J1148" i="26"/>
  <c r="J1147" i="26"/>
  <c r="H1147" i="26"/>
  <c r="J1146" i="26"/>
  <c r="H1146" i="26"/>
  <c r="J1145" i="26"/>
  <c r="H1145" i="26"/>
  <c r="J1144" i="26"/>
  <c r="I1144" i="26"/>
  <c r="H1144" i="26"/>
  <c r="N1143" i="26"/>
  <c r="J1143" i="26"/>
  <c r="I1143" i="26"/>
  <c r="H1143" i="26"/>
  <c r="N1142" i="26"/>
  <c r="J1142" i="26"/>
  <c r="I1142" i="26"/>
  <c r="H1142" i="26"/>
  <c r="N1141" i="26"/>
  <c r="J1141" i="26"/>
  <c r="I1141" i="26"/>
  <c r="H1141" i="26"/>
  <c r="N1140" i="26"/>
  <c r="J1140" i="26"/>
  <c r="I1140" i="26"/>
  <c r="H1140" i="26"/>
  <c r="J1139" i="26"/>
  <c r="I1139" i="26"/>
  <c r="H1139" i="26"/>
  <c r="J1138" i="26"/>
  <c r="I1138" i="26"/>
  <c r="H1138" i="26"/>
  <c r="N1136" i="26"/>
  <c r="J1136" i="26"/>
  <c r="I1136" i="26"/>
  <c r="H1136" i="26"/>
  <c r="N1135" i="26"/>
  <c r="J1135" i="26"/>
  <c r="I1135" i="26"/>
  <c r="H1135" i="26"/>
  <c r="N1134" i="26"/>
  <c r="J1134" i="26"/>
  <c r="I1134" i="26"/>
  <c r="H1134" i="26"/>
  <c r="N1133" i="26"/>
  <c r="J1133" i="26"/>
  <c r="I1133" i="26"/>
  <c r="H1133" i="26"/>
  <c r="N1132" i="26"/>
  <c r="J1132" i="26"/>
  <c r="I1132" i="26"/>
  <c r="H1132" i="26"/>
  <c r="N1131" i="26"/>
  <c r="J1131" i="26"/>
  <c r="I1131" i="26"/>
  <c r="H1131" i="26"/>
  <c r="N1130" i="26"/>
  <c r="J1130" i="26"/>
  <c r="I1130" i="26"/>
  <c r="H1130" i="26"/>
  <c r="N1129" i="26"/>
  <c r="J1129" i="26"/>
  <c r="I1129" i="26"/>
  <c r="H1129" i="26"/>
  <c r="J1128" i="26"/>
  <c r="I1128" i="26"/>
  <c r="H1128" i="26"/>
  <c r="J1127" i="26"/>
  <c r="I1127" i="26"/>
  <c r="H1127" i="26"/>
  <c r="K1126" i="26"/>
  <c r="J1126" i="26"/>
  <c r="K1125" i="26"/>
  <c r="J1125" i="26"/>
  <c r="J1124" i="26"/>
  <c r="H1124" i="26"/>
  <c r="J1123" i="26"/>
  <c r="H1123" i="26"/>
  <c r="J1122" i="26"/>
  <c r="H1122" i="26"/>
  <c r="J1121" i="26"/>
  <c r="I1121" i="26"/>
  <c r="H1121" i="26"/>
  <c r="N1120" i="26"/>
  <c r="J1120" i="26"/>
  <c r="I1120" i="26"/>
  <c r="H1120" i="26"/>
  <c r="N1119" i="26"/>
  <c r="J1119" i="26"/>
  <c r="I1119" i="26"/>
  <c r="H1119" i="26"/>
  <c r="N1118" i="26"/>
  <c r="J1118" i="26"/>
  <c r="I1118" i="26"/>
  <c r="H1118" i="26"/>
  <c r="N1117" i="26"/>
  <c r="J1117" i="26"/>
  <c r="I1117" i="26"/>
  <c r="H1117" i="26"/>
  <c r="J1116" i="26"/>
  <c r="I1116" i="26"/>
  <c r="H1116" i="26"/>
  <c r="J1115" i="26"/>
  <c r="I1115" i="26"/>
  <c r="H1115" i="26"/>
  <c r="N1113" i="26"/>
  <c r="J1113" i="26"/>
  <c r="I1113" i="26"/>
  <c r="H1113" i="26"/>
  <c r="N1112" i="26"/>
  <c r="J1112" i="26"/>
  <c r="I1112" i="26"/>
  <c r="H1112" i="26"/>
  <c r="N1111" i="26"/>
  <c r="J1111" i="26"/>
  <c r="I1111" i="26"/>
  <c r="H1111" i="26"/>
  <c r="N1110" i="26"/>
  <c r="J1110" i="26"/>
  <c r="I1110" i="26"/>
  <c r="H1110" i="26"/>
  <c r="N1109" i="26"/>
  <c r="J1109" i="26"/>
  <c r="I1109" i="26"/>
  <c r="H1109" i="26"/>
  <c r="N1108" i="26"/>
  <c r="J1108" i="26"/>
  <c r="I1108" i="26"/>
  <c r="H1108" i="26"/>
  <c r="N1107" i="26"/>
  <c r="J1107" i="26"/>
  <c r="I1107" i="26"/>
  <c r="H1107" i="26"/>
  <c r="N1106" i="26"/>
  <c r="J1106" i="26"/>
  <c r="I1106" i="26"/>
  <c r="H1106" i="26"/>
  <c r="J1105" i="26"/>
  <c r="I1105" i="26"/>
  <c r="H1105" i="26"/>
  <c r="J1104" i="26"/>
  <c r="I1104" i="26"/>
  <c r="H1104" i="26"/>
  <c r="K1103" i="26"/>
  <c r="J1103" i="26"/>
  <c r="K1102" i="26"/>
  <c r="J1102" i="26"/>
  <c r="J1101" i="26"/>
  <c r="H1101" i="26"/>
  <c r="J1100" i="26"/>
  <c r="H1100" i="26"/>
  <c r="J1099" i="26"/>
  <c r="H1099" i="26"/>
  <c r="J1098" i="26"/>
  <c r="I1098" i="26"/>
  <c r="H1098" i="26"/>
  <c r="N1097" i="26"/>
  <c r="J1097" i="26"/>
  <c r="I1097" i="26"/>
  <c r="H1097" i="26"/>
  <c r="N1096" i="26"/>
  <c r="J1096" i="26"/>
  <c r="I1096" i="26"/>
  <c r="H1096" i="26"/>
  <c r="N1095" i="26"/>
  <c r="J1095" i="26"/>
  <c r="I1095" i="26"/>
  <c r="H1095" i="26"/>
  <c r="N1094" i="26"/>
  <c r="J1094" i="26"/>
  <c r="I1094" i="26"/>
  <c r="H1094" i="26"/>
  <c r="J1093" i="26"/>
  <c r="I1093" i="26"/>
  <c r="H1093" i="26"/>
  <c r="J1092" i="26"/>
  <c r="I1092" i="26"/>
  <c r="H1092" i="26"/>
  <c r="N1090" i="26"/>
  <c r="J1090" i="26"/>
  <c r="I1090" i="26"/>
  <c r="H1090" i="26"/>
  <c r="N1089" i="26"/>
  <c r="J1089" i="26"/>
  <c r="I1089" i="26"/>
  <c r="H1089" i="26"/>
  <c r="N1088" i="26"/>
  <c r="J1088" i="26"/>
  <c r="I1088" i="26"/>
  <c r="H1088" i="26"/>
  <c r="N1087" i="26"/>
  <c r="J1087" i="26"/>
  <c r="I1087" i="26"/>
  <c r="H1087" i="26"/>
  <c r="N1086" i="26"/>
  <c r="J1086" i="26"/>
  <c r="I1086" i="26"/>
  <c r="H1086" i="26"/>
  <c r="N1085" i="26"/>
  <c r="J1085" i="26"/>
  <c r="I1085" i="26"/>
  <c r="H1085" i="26"/>
  <c r="N1084" i="26"/>
  <c r="J1084" i="26"/>
  <c r="I1084" i="26"/>
  <c r="H1084" i="26"/>
  <c r="N1083" i="26"/>
  <c r="J1083" i="26"/>
  <c r="I1083" i="26"/>
  <c r="H1083" i="26"/>
  <c r="J1082" i="26"/>
  <c r="I1082" i="26"/>
  <c r="H1082" i="26"/>
  <c r="J1081" i="26"/>
  <c r="I1081" i="26"/>
  <c r="H1081" i="26"/>
  <c r="K1080" i="26"/>
  <c r="J1080" i="26"/>
  <c r="K1079" i="26"/>
  <c r="J1079" i="26"/>
  <c r="J1078" i="26"/>
  <c r="H1078" i="26"/>
  <c r="J1077" i="26"/>
  <c r="H1077" i="26"/>
  <c r="J1076" i="26"/>
  <c r="H1076" i="26"/>
  <c r="J1075" i="26"/>
  <c r="I1075" i="26"/>
  <c r="H1075" i="26"/>
  <c r="N1074" i="26"/>
  <c r="J1074" i="26"/>
  <c r="I1074" i="26"/>
  <c r="H1074" i="26"/>
  <c r="N1073" i="26"/>
  <c r="J1073" i="26"/>
  <c r="I1073" i="26"/>
  <c r="H1073" i="26"/>
  <c r="N1072" i="26"/>
  <c r="J1072" i="26"/>
  <c r="I1072" i="26"/>
  <c r="H1072" i="26"/>
  <c r="N1071" i="26"/>
  <c r="J1071" i="26"/>
  <c r="I1071" i="26"/>
  <c r="H1071" i="26"/>
  <c r="J1070" i="26"/>
  <c r="I1070" i="26"/>
  <c r="H1070" i="26"/>
  <c r="J1069" i="26"/>
  <c r="I1069" i="26"/>
  <c r="H1069" i="26"/>
  <c r="N1067" i="26"/>
  <c r="J1067" i="26"/>
  <c r="I1067" i="26"/>
  <c r="H1067" i="26"/>
  <c r="N1066" i="26"/>
  <c r="J1066" i="26"/>
  <c r="I1066" i="26"/>
  <c r="H1066" i="26"/>
  <c r="N1065" i="26"/>
  <c r="J1065" i="26"/>
  <c r="I1065" i="26"/>
  <c r="H1065" i="26"/>
  <c r="N1064" i="26"/>
  <c r="J1064" i="26"/>
  <c r="I1064" i="26"/>
  <c r="H1064" i="26"/>
  <c r="N1063" i="26"/>
  <c r="J1063" i="26"/>
  <c r="I1063" i="26"/>
  <c r="H1063" i="26"/>
  <c r="N1062" i="26"/>
  <c r="J1062" i="26"/>
  <c r="I1062" i="26"/>
  <c r="H1062" i="26"/>
  <c r="N1061" i="26"/>
  <c r="J1061" i="26"/>
  <c r="I1061" i="26"/>
  <c r="H1061" i="26"/>
  <c r="N1060" i="26"/>
  <c r="J1060" i="26"/>
  <c r="I1060" i="26"/>
  <c r="H1060" i="26"/>
  <c r="J1059" i="26"/>
  <c r="I1059" i="26"/>
  <c r="H1059" i="26"/>
  <c r="J1058" i="26"/>
  <c r="I1058" i="26"/>
  <c r="H1058" i="26"/>
  <c r="K1057" i="26"/>
  <c r="J1057" i="26"/>
  <c r="K1056" i="26"/>
  <c r="J1056" i="26"/>
  <c r="J1055" i="26"/>
  <c r="H1055" i="26"/>
  <c r="J1054" i="26"/>
  <c r="H1054" i="26"/>
  <c r="J1053" i="26"/>
  <c r="H1053" i="26"/>
  <c r="J1052" i="26"/>
  <c r="I1052" i="26"/>
  <c r="H1052" i="26"/>
  <c r="N1051" i="26"/>
  <c r="J1051" i="26"/>
  <c r="I1051" i="26"/>
  <c r="H1051" i="26"/>
  <c r="N1050" i="26"/>
  <c r="J1050" i="26"/>
  <c r="I1050" i="26"/>
  <c r="H1050" i="26"/>
  <c r="N1049" i="26"/>
  <c r="J1049" i="26"/>
  <c r="I1049" i="26"/>
  <c r="H1049" i="26"/>
  <c r="N1048" i="26"/>
  <c r="J1048" i="26"/>
  <c r="I1048" i="26"/>
  <c r="H1048" i="26"/>
  <c r="J1047" i="26"/>
  <c r="I1047" i="26"/>
  <c r="H1047" i="26"/>
  <c r="J1046" i="26"/>
  <c r="I1046" i="26"/>
  <c r="H1046" i="26"/>
  <c r="N1044" i="26"/>
  <c r="J1044" i="26"/>
  <c r="I1044" i="26"/>
  <c r="H1044" i="26"/>
  <c r="N1043" i="26"/>
  <c r="J1043" i="26"/>
  <c r="I1043" i="26"/>
  <c r="H1043" i="26"/>
  <c r="N1042" i="26"/>
  <c r="J1042" i="26"/>
  <c r="I1042" i="26"/>
  <c r="H1042" i="26"/>
  <c r="N1041" i="26"/>
  <c r="J1041" i="26"/>
  <c r="I1041" i="26"/>
  <c r="H1041" i="26"/>
  <c r="N1040" i="26"/>
  <c r="J1040" i="26"/>
  <c r="I1040" i="26"/>
  <c r="H1040" i="26"/>
  <c r="N1039" i="26"/>
  <c r="J1039" i="26"/>
  <c r="I1039" i="26"/>
  <c r="H1039" i="26"/>
  <c r="N1038" i="26"/>
  <c r="J1038" i="26"/>
  <c r="I1038" i="26"/>
  <c r="H1038" i="26"/>
  <c r="N1037" i="26"/>
  <c r="J1037" i="26"/>
  <c r="I1037" i="26"/>
  <c r="H1037" i="26"/>
  <c r="J1036" i="26"/>
  <c r="I1036" i="26"/>
  <c r="H1036" i="26"/>
  <c r="J1035" i="26"/>
  <c r="I1035" i="26"/>
  <c r="H1035" i="26"/>
  <c r="K1034" i="26"/>
  <c r="J1034" i="26"/>
  <c r="K1033" i="26"/>
  <c r="J1033" i="26"/>
  <c r="J1032" i="26"/>
  <c r="H1032" i="26"/>
  <c r="J1031" i="26"/>
  <c r="H1031" i="26"/>
  <c r="J1030" i="26"/>
  <c r="H1030" i="26"/>
  <c r="J1029" i="26"/>
  <c r="I1029" i="26"/>
  <c r="H1029" i="26"/>
  <c r="N1028" i="26"/>
  <c r="J1028" i="26"/>
  <c r="I1028" i="26"/>
  <c r="H1028" i="26"/>
  <c r="N1027" i="26"/>
  <c r="J1027" i="26"/>
  <c r="I1027" i="26"/>
  <c r="H1027" i="26"/>
  <c r="N1026" i="26"/>
  <c r="J1026" i="26"/>
  <c r="I1026" i="26"/>
  <c r="H1026" i="26"/>
  <c r="N1025" i="26"/>
  <c r="J1025" i="26"/>
  <c r="I1025" i="26"/>
  <c r="H1025" i="26"/>
  <c r="J1024" i="26"/>
  <c r="I1024" i="26"/>
  <c r="H1024" i="26"/>
  <c r="J1023" i="26"/>
  <c r="I1023" i="26"/>
  <c r="H1023" i="26"/>
  <c r="N1021" i="26"/>
  <c r="J1021" i="26"/>
  <c r="I1021" i="26"/>
  <c r="H1021" i="26"/>
  <c r="N1020" i="26"/>
  <c r="J1020" i="26"/>
  <c r="I1020" i="26"/>
  <c r="H1020" i="26"/>
  <c r="N1019" i="26"/>
  <c r="J1019" i="26"/>
  <c r="I1019" i="26"/>
  <c r="H1019" i="26"/>
  <c r="N1018" i="26"/>
  <c r="J1018" i="26"/>
  <c r="I1018" i="26"/>
  <c r="H1018" i="26"/>
  <c r="N1017" i="26"/>
  <c r="J1017" i="26"/>
  <c r="I1017" i="26"/>
  <c r="H1017" i="26"/>
  <c r="N1016" i="26"/>
  <c r="J1016" i="26"/>
  <c r="I1016" i="26"/>
  <c r="H1016" i="26"/>
  <c r="N1015" i="26"/>
  <c r="J1015" i="26"/>
  <c r="I1015" i="26"/>
  <c r="H1015" i="26"/>
  <c r="N1014" i="26"/>
  <c r="J1014" i="26"/>
  <c r="I1014" i="26"/>
  <c r="H1014" i="26"/>
  <c r="J1013" i="26"/>
  <c r="I1013" i="26"/>
  <c r="H1013" i="26"/>
  <c r="J1012" i="26"/>
  <c r="I1012" i="26"/>
  <c r="H1012" i="26"/>
  <c r="K1011" i="26"/>
  <c r="J1011" i="26"/>
  <c r="K1010" i="26"/>
  <c r="J1010" i="26"/>
  <c r="J1009" i="26"/>
  <c r="H1009" i="26"/>
  <c r="J1008" i="26"/>
  <c r="H1008" i="26"/>
  <c r="J1007" i="26"/>
  <c r="H1007" i="26"/>
  <c r="J1006" i="26"/>
  <c r="I1006" i="26"/>
  <c r="H1006" i="26"/>
  <c r="N1005" i="26"/>
  <c r="J1005" i="26"/>
  <c r="I1005" i="26"/>
  <c r="H1005" i="26"/>
  <c r="N1004" i="26"/>
  <c r="J1004" i="26"/>
  <c r="I1004" i="26"/>
  <c r="H1004" i="26"/>
  <c r="N1003" i="26"/>
  <c r="J1003" i="26"/>
  <c r="I1003" i="26"/>
  <c r="H1003" i="26"/>
  <c r="N1002" i="26"/>
  <c r="J1002" i="26"/>
  <c r="I1002" i="26"/>
  <c r="H1002" i="26"/>
  <c r="J1001" i="26"/>
  <c r="I1001" i="26"/>
  <c r="H1001" i="26"/>
  <c r="J1000" i="26"/>
  <c r="I1000" i="26"/>
  <c r="H1000" i="26"/>
  <c r="N998" i="26"/>
  <c r="J998" i="26"/>
  <c r="I998" i="26"/>
  <c r="H998" i="26"/>
  <c r="N997" i="26"/>
  <c r="J997" i="26"/>
  <c r="I997" i="26"/>
  <c r="H997" i="26"/>
  <c r="N996" i="26"/>
  <c r="J996" i="26"/>
  <c r="I996" i="26"/>
  <c r="H996" i="26"/>
  <c r="N995" i="26"/>
  <c r="J995" i="26"/>
  <c r="I995" i="26"/>
  <c r="H995" i="26"/>
  <c r="N994" i="26"/>
  <c r="J994" i="26"/>
  <c r="I994" i="26"/>
  <c r="H994" i="26"/>
  <c r="N993" i="26"/>
  <c r="J993" i="26"/>
  <c r="I993" i="26"/>
  <c r="H993" i="26"/>
  <c r="N992" i="26"/>
  <c r="J992" i="26"/>
  <c r="I992" i="26"/>
  <c r="H992" i="26"/>
  <c r="N991" i="26"/>
  <c r="J991" i="26"/>
  <c r="I991" i="26"/>
  <c r="H991" i="26"/>
  <c r="J990" i="26"/>
  <c r="I990" i="26"/>
  <c r="H990" i="26"/>
  <c r="J989" i="26"/>
  <c r="I989" i="26"/>
  <c r="H989" i="26"/>
  <c r="K988" i="26"/>
  <c r="J988" i="26"/>
  <c r="K987" i="26"/>
  <c r="J987" i="26"/>
  <c r="J986" i="26"/>
  <c r="H986" i="26"/>
  <c r="J985" i="26"/>
  <c r="H985" i="26"/>
  <c r="J984" i="26"/>
  <c r="H984" i="26"/>
  <c r="J983" i="26"/>
  <c r="I983" i="26"/>
  <c r="H983" i="26"/>
  <c r="N982" i="26"/>
  <c r="J982" i="26"/>
  <c r="I982" i="26"/>
  <c r="H982" i="26"/>
  <c r="N981" i="26"/>
  <c r="J981" i="26"/>
  <c r="I981" i="26"/>
  <c r="H981" i="26"/>
  <c r="N980" i="26"/>
  <c r="J980" i="26"/>
  <c r="I980" i="26"/>
  <c r="H980" i="26"/>
  <c r="N979" i="26"/>
  <c r="J979" i="26"/>
  <c r="I979" i="26"/>
  <c r="H979" i="26"/>
  <c r="J978" i="26"/>
  <c r="I978" i="26"/>
  <c r="H978" i="26"/>
  <c r="J977" i="26"/>
  <c r="I977" i="26"/>
  <c r="H977" i="26"/>
  <c r="N975" i="26"/>
  <c r="J975" i="26"/>
  <c r="I975" i="26"/>
  <c r="H975" i="26"/>
  <c r="N974" i="26"/>
  <c r="J974" i="26"/>
  <c r="I974" i="26"/>
  <c r="H974" i="26"/>
  <c r="N973" i="26"/>
  <c r="J973" i="26"/>
  <c r="I973" i="26"/>
  <c r="H973" i="26"/>
  <c r="N972" i="26"/>
  <c r="J972" i="26"/>
  <c r="I972" i="26"/>
  <c r="H972" i="26"/>
  <c r="N971" i="26"/>
  <c r="J971" i="26"/>
  <c r="I971" i="26"/>
  <c r="H971" i="26"/>
  <c r="N970" i="26"/>
  <c r="J970" i="26"/>
  <c r="I970" i="26"/>
  <c r="H970" i="26"/>
  <c r="N969" i="26"/>
  <c r="J969" i="26"/>
  <c r="I969" i="26"/>
  <c r="H969" i="26"/>
  <c r="N968" i="26"/>
  <c r="J968" i="26"/>
  <c r="I968" i="26"/>
  <c r="H968" i="26"/>
  <c r="J967" i="26"/>
  <c r="I967" i="26"/>
  <c r="H967" i="26"/>
  <c r="J966" i="26"/>
  <c r="I966" i="26"/>
  <c r="H966" i="26"/>
  <c r="K965" i="26"/>
  <c r="J965" i="26"/>
  <c r="K964" i="26"/>
  <c r="J964" i="26"/>
  <c r="J963" i="26"/>
  <c r="H963" i="26"/>
  <c r="J962" i="26"/>
  <c r="H962" i="26"/>
  <c r="J961" i="26"/>
  <c r="H961" i="26"/>
  <c r="J960" i="26"/>
  <c r="I960" i="26"/>
  <c r="H960" i="26"/>
  <c r="N959" i="26"/>
  <c r="J959" i="26"/>
  <c r="I959" i="26"/>
  <c r="H959" i="26"/>
  <c r="N958" i="26"/>
  <c r="J958" i="26"/>
  <c r="I958" i="26"/>
  <c r="H958" i="26"/>
  <c r="N957" i="26"/>
  <c r="J957" i="26"/>
  <c r="I957" i="26"/>
  <c r="H957" i="26"/>
  <c r="N956" i="26"/>
  <c r="J956" i="26"/>
  <c r="I956" i="26"/>
  <c r="H956" i="26"/>
  <c r="J955" i="26"/>
  <c r="I955" i="26"/>
  <c r="H955" i="26"/>
  <c r="J954" i="26"/>
  <c r="I954" i="26"/>
  <c r="H954" i="26"/>
  <c r="N952" i="26"/>
  <c r="J952" i="26"/>
  <c r="I952" i="26"/>
  <c r="H952" i="26"/>
  <c r="N951" i="26"/>
  <c r="J951" i="26"/>
  <c r="I951" i="26"/>
  <c r="H951" i="26"/>
  <c r="N950" i="26"/>
  <c r="J950" i="26"/>
  <c r="I950" i="26"/>
  <c r="H950" i="26"/>
  <c r="N949" i="26"/>
  <c r="J949" i="26"/>
  <c r="I949" i="26"/>
  <c r="H949" i="26"/>
  <c r="N948" i="26"/>
  <c r="J948" i="26"/>
  <c r="I948" i="26"/>
  <c r="H948" i="26"/>
  <c r="N947" i="26"/>
  <c r="J947" i="26"/>
  <c r="I947" i="26"/>
  <c r="H947" i="26"/>
  <c r="N946" i="26"/>
  <c r="J946" i="26"/>
  <c r="I946" i="26"/>
  <c r="H946" i="26"/>
  <c r="N945" i="26"/>
  <c r="J945" i="26"/>
  <c r="I945" i="26"/>
  <c r="H945" i="26"/>
  <c r="J944" i="26"/>
  <c r="I944" i="26"/>
  <c r="H944" i="26"/>
  <c r="J943" i="26"/>
  <c r="I943" i="26"/>
  <c r="H943" i="26"/>
  <c r="K942" i="26"/>
  <c r="J942" i="26"/>
  <c r="K941" i="26"/>
  <c r="J941" i="26"/>
  <c r="J940" i="26"/>
  <c r="H940" i="26"/>
  <c r="J939" i="26"/>
  <c r="H939" i="26"/>
  <c r="J938" i="26"/>
  <c r="H938" i="26"/>
  <c r="J937" i="26"/>
  <c r="I937" i="26"/>
  <c r="H937" i="26"/>
  <c r="N936" i="26"/>
  <c r="J936" i="26"/>
  <c r="I936" i="26"/>
  <c r="H936" i="26"/>
  <c r="N935" i="26"/>
  <c r="J935" i="26"/>
  <c r="I935" i="26"/>
  <c r="H935" i="26"/>
  <c r="N934" i="26"/>
  <c r="J934" i="26"/>
  <c r="I934" i="26"/>
  <c r="H934" i="26"/>
  <c r="N933" i="26"/>
  <c r="J933" i="26"/>
  <c r="I933" i="26"/>
  <c r="H933" i="26"/>
  <c r="J932" i="26"/>
  <c r="I932" i="26"/>
  <c r="H932" i="26"/>
  <c r="J931" i="26"/>
  <c r="I931" i="26"/>
  <c r="H931" i="26"/>
  <c r="N929" i="26"/>
  <c r="J929" i="26"/>
  <c r="I929" i="26"/>
  <c r="H929" i="26"/>
  <c r="N928" i="26"/>
  <c r="J928" i="26"/>
  <c r="I928" i="26"/>
  <c r="H928" i="26"/>
  <c r="N927" i="26"/>
  <c r="J927" i="26"/>
  <c r="I927" i="26"/>
  <c r="H927" i="26"/>
  <c r="N926" i="26"/>
  <c r="J926" i="26"/>
  <c r="I926" i="26"/>
  <c r="H926" i="26"/>
  <c r="N925" i="26"/>
  <c r="J925" i="26"/>
  <c r="I925" i="26"/>
  <c r="H925" i="26"/>
  <c r="N924" i="26"/>
  <c r="J924" i="26"/>
  <c r="I924" i="26"/>
  <c r="H924" i="26"/>
  <c r="N923" i="26"/>
  <c r="J923" i="26"/>
  <c r="I923" i="26"/>
  <c r="H923" i="26"/>
  <c r="N922" i="26"/>
  <c r="J922" i="26"/>
  <c r="I922" i="26"/>
  <c r="H922" i="26"/>
  <c r="J921" i="26"/>
  <c r="I921" i="26"/>
  <c r="H921" i="26"/>
  <c r="J920" i="26"/>
  <c r="I920" i="26"/>
  <c r="H920" i="26"/>
  <c r="K919" i="26"/>
  <c r="J919" i="26"/>
  <c r="K918" i="26"/>
  <c r="J918" i="26"/>
  <c r="J917" i="26"/>
  <c r="H917" i="26"/>
  <c r="J916" i="26"/>
  <c r="H916" i="26"/>
  <c r="J915" i="26"/>
  <c r="H915" i="26"/>
  <c r="J914" i="26"/>
  <c r="I914" i="26"/>
  <c r="H914" i="26"/>
  <c r="N913" i="26"/>
  <c r="J913" i="26"/>
  <c r="I913" i="26"/>
  <c r="H913" i="26"/>
  <c r="N912" i="26"/>
  <c r="J912" i="26"/>
  <c r="I912" i="26"/>
  <c r="H912" i="26"/>
  <c r="N911" i="26"/>
  <c r="J911" i="26"/>
  <c r="I911" i="26"/>
  <c r="H911" i="26"/>
  <c r="N910" i="26"/>
  <c r="J910" i="26"/>
  <c r="I910" i="26"/>
  <c r="H910" i="26"/>
  <c r="J909" i="26"/>
  <c r="I909" i="26"/>
  <c r="H909" i="26"/>
  <c r="J908" i="26"/>
  <c r="I908" i="26"/>
  <c r="H908" i="26"/>
  <c r="N906" i="26"/>
  <c r="J906" i="26"/>
  <c r="I906" i="26"/>
  <c r="H906" i="26"/>
  <c r="N905" i="26"/>
  <c r="J905" i="26"/>
  <c r="I905" i="26"/>
  <c r="H905" i="26"/>
  <c r="N904" i="26"/>
  <c r="J904" i="26"/>
  <c r="I904" i="26"/>
  <c r="H904" i="26"/>
  <c r="N903" i="26"/>
  <c r="J903" i="26"/>
  <c r="I903" i="26"/>
  <c r="H903" i="26"/>
  <c r="N902" i="26"/>
  <c r="J902" i="26"/>
  <c r="I902" i="26"/>
  <c r="H902" i="26"/>
  <c r="N901" i="26"/>
  <c r="J901" i="26"/>
  <c r="I901" i="26"/>
  <c r="H901" i="26"/>
  <c r="N900" i="26"/>
  <c r="J900" i="26"/>
  <c r="I900" i="26"/>
  <c r="H900" i="26"/>
  <c r="N899" i="26"/>
  <c r="J899" i="26"/>
  <c r="I899" i="26"/>
  <c r="H899" i="26"/>
  <c r="J898" i="26"/>
  <c r="I898" i="26"/>
  <c r="H898" i="26"/>
  <c r="J897" i="26"/>
  <c r="I897" i="26"/>
  <c r="H897" i="26"/>
  <c r="K896" i="26"/>
  <c r="J896" i="26"/>
  <c r="K895" i="26"/>
  <c r="J895" i="26"/>
  <c r="J894" i="26"/>
  <c r="H894" i="26"/>
  <c r="J893" i="26"/>
  <c r="H893" i="26"/>
  <c r="J892" i="26"/>
  <c r="H892" i="26"/>
  <c r="J891" i="26"/>
  <c r="I891" i="26"/>
  <c r="H891" i="26"/>
  <c r="N890" i="26"/>
  <c r="J890" i="26"/>
  <c r="I890" i="26"/>
  <c r="H890" i="26"/>
  <c r="N889" i="26"/>
  <c r="J889" i="26"/>
  <c r="I889" i="26"/>
  <c r="H889" i="26"/>
  <c r="N888" i="26"/>
  <c r="J888" i="26"/>
  <c r="I888" i="26"/>
  <c r="H888" i="26"/>
  <c r="N887" i="26"/>
  <c r="J887" i="26"/>
  <c r="I887" i="26"/>
  <c r="H887" i="26"/>
  <c r="J886" i="26"/>
  <c r="I886" i="26"/>
  <c r="H886" i="26"/>
  <c r="J885" i="26"/>
  <c r="I885" i="26"/>
  <c r="H885" i="26"/>
  <c r="N883" i="26"/>
  <c r="J883" i="26"/>
  <c r="I883" i="26"/>
  <c r="H883" i="26"/>
  <c r="N882" i="26"/>
  <c r="J882" i="26"/>
  <c r="I882" i="26"/>
  <c r="H882" i="26"/>
  <c r="N881" i="26"/>
  <c r="J881" i="26"/>
  <c r="I881" i="26"/>
  <c r="H881" i="26"/>
  <c r="N880" i="26"/>
  <c r="J880" i="26"/>
  <c r="I880" i="26"/>
  <c r="H880" i="26"/>
  <c r="N879" i="26"/>
  <c r="J879" i="26"/>
  <c r="I879" i="26"/>
  <c r="H879" i="26"/>
  <c r="N878" i="26"/>
  <c r="J878" i="26"/>
  <c r="I878" i="26"/>
  <c r="H878" i="26"/>
  <c r="N877" i="26"/>
  <c r="J877" i="26"/>
  <c r="I877" i="26"/>
  <c r="H877" i="26"/>
  <c r="N876" i="26"/>
  <c r="J876" i="26"/>
  <c r="I876" i="26"/>
  <c r="H876" i="26"/>
  <c r="J875" i="26"/>
  <c r="I875" i="26"/>
  <c r="H875" i="26"/>
  <c r="J874" i="26"/>
  <c r="I874" i="26"/>
  <c r="H874" i="26"/>
  <c r="K873" i="26"/>
  <c r="J873" i="26"/>
  <c r="K872" i="26"/>
  <c r="J872" i="26"/>
  <c r="J871" i="26"/>
  <c r="H871" i="26"/>
  <c r="J870" i="26"/>
  <c r="H870" i="26"/>
  <c r="J869" i="26"/>
  <c r="H869" i="26"/>
  <c r="J868" i="26"/>
  <c r="I868" i="26"/>
  <c r="H868" i="26"/>
  <c r="N867" i="26"/>
  <c r="J867" i="26"/>
  <c r="I867" i="26"/>
  <c r="H867" i="26"/>
  <c r="N866" i="26"/>
  <c r="J866" i="26"/>
  <c r="I866" i="26"/>
  <c r="H866" i="26"/>
  <c r="N865" i="26"/>
  <c r="J865" i="26"/>
  <c r="I865" i="26"/>
  <c r="H865" i="26"/>
  <c r="N864" i="26"/>
  <c r="J864" i="26"/>
  <c r="I864" i="26"/>
  <c r="H864" i="26"/>
  <c r="J863" i="26"/>
  <c r="I863" i="26"/>
  <c r="H863" i="26"/>
  <c r="J862" i="26"/>
  <c r="I862" i="26"/>
  <c r="H862" i="26"/>
  <c r="N860" i="26"/>
  <c r="J860" i="26"/>
  <c r="I860" i="26"/>
  <c r="H860" i="26"/>
  <c r="N859" i="26"/>
  <c r="J859" i="26"/>
  <c r="I859" i="26"/>
  <c r="H859" i="26"/>
  <c r="N858" i="26"/>
  <c r="J858" i="26"/>
  <c r="I858" i="26"/>
  <c r="H858" i="26"/>
  <c r="N857" i="26"/>
  <c r="J857" i="26"/>
  <c r="I857" i="26"/>
  <c r="H857" i="26"/>
  <c r="N856" i="26"/>
  <c r="J856" i="26"/>
  <c r="I856" i="26"/>
  <c r="H856" i="26"/>
  <c r="N855" i="26"/>
  <c r="J855" i="26"/>
  <c r="I855" i="26"/>
  <c r="H855" i="26"/>
  <c r="N854" i="26"/>
  <c r="J854" i="26"/>
  <c r="I854" i="26"/>
  <c r="H854" i="26"/>
  <c r="N853" i="26"/>
  <c r="J853" i="26"/>
  <c r="I853" i="26"/>
  <c r="H853" i="26"/>
  <c r="J852" i="26"/>
  <c r="I852" i="26"/>
  <c r="H852" i="26"/>
  <c r="J851" i="26"/>
  <c r="I851" i="26"/>
  <c r="H851" i="26"/>
  <c r="K850" i="26"/>
  <c r="J850" i="26"/>
  <c r="K849" i="26"/>
  <c r="J849" i="26"/>
  <c r="J848" i="26"/>
  <c r="H848" i="26"/>
  <c r="J847" i="26"/>
  <c r="H847" i="26"/>
  <c r="J846" i="26"/>
  <c r="H846" i="26"/>
  <c r="J845" i="26"/>
  <c r="I845" i="26"/>
  <c r="H845" i="26"/>
  <c r="N844" i="26"/>
  <c r="J844" i="26"/>
  <c r="I844" i="26"/>
  <c r="H844" i="26"/>
  <c r="N843" i="26"/>
  <c r="J843" i="26"/>
  <c r="I843" i="26"/>
  <c r="H843" i="26"/>
  <c r="N842" i="26"/>
  <c r="J842" i="26"/>
  <c r="I842" i="26"/>
  <c r="H842" i="26"/>
  <c r="N841" i="26"/>
  <c r="J841" i="26"/>
  <c r="I841" i="26"/>
  <c r="H841" i="26"/>
  <c r="J840" i="26"/>
  <c r="I840" i="26"/>
  <c r="H840" i="26"/>
  <c r="J839" i="26"/>
  <c r="I839" i="26"/>
  <c r="H839" i="26"/>
  <c r="N837" i="26"/>
  <c r="J837" i="26"/>
  <c r="I837" i="26"/>
  <c r="H837" i="26"/>
  <c r="N836" i="26"/>
  <c r="J836" i="26"/>
  <c r="I836" i="26"/>
  <c r="H836" i="26"/>
  <c r="N835" i="26"/>
  <c r="J835" i="26"/>
  <c r="I835" i="26"/>
  <c r="H835" i="26"/>
  <c r="N834" i="26"/>
  <c r="J834" i="26"/>
  <c r="I834" i="26"/>
  <c r="H834" i="26"/>
  <c r="N833" i="26"/>
  <c r="J833" i="26"/>
  <c r="I833" i="26"/>
  <c r="H833" i="26"/>
  <c r="N832" i="26"/>
  <c r="J832" i="26"/>
  <c r="I832" i="26"/>
  <c r="H832" i="26"/>
  <c r="N831" i="26"/>
  <c r="J831" i="26"/>
  <c r="I831" i="26"/>
  <c r="H831" i="26"/>
  <c r="N830" i="26"/>
  <c r="J830" i="26"/>
  <c r="I830" i="26"/>
  <c r="H830" i="26"/>
  <c r="J829" i="26"/>
  <c r="I829" i="26"/>
  <c r="H829" i="26"/>
  <c r="J828" i="26"/>
  <c r="I828" i="26"/>
  <c r="H828" i="26"/>
  <c r="K827" i="26"/>
  <c r="J827" i="26"/>
  <c r="K826" i="26"/>
  <c r="J826" i="26"/>
  <c r="J825" i="26"/>
  <c r="H825" i="26"/>
  <c r="J824" i="26"/>
  <c r="H824" i="26"/>
  <c r="J823" i="26"/>
  <c r="H823" i="26"/>
  <c r="J822" i="26"/>
  <c r="I822" i="26"/>
  <c r="H822" i="26"/>
  <c r="N821" i="26"/>
  <c r="J821" i="26"/>
  <c r="I821" i="26"/>
  <c r="H821" i="26"/>
  <c r="N820" i="26"/>
  <c r="J820" i="26"/>
  <c r="I820" i="26"/>
  <c r="H820" i="26"/>
  <c r="N819" i="26"/>
  <c r="J819" i="26"/>
  <c r="I819" i="26"/>
  <c r="H819" i="26"/>
  <c r="N818" i="26"/>
  <c r="J818" i="26"/>
  <c r="I818" i="26"/>
  <c r="H818" i="26"/>
  <c r="J817" i="26"/>
  <c r="I817" i="26"/>
  <c r="H817" i="26"/>
  <c r="J816" i="26"/>
  <c r="I816" i="26"/>
  <c r="H816" i="26"/>
  <c r="N814" i="26"/>
  <c r="J814" i="26"/>
  <c r="I814" i="26"/>
  <c r="H814" i="26"/>
  <c r="N813" i="26"/>
  <c r="J813" i="26"/>
  <c r="I813" i="26"/>
  <c r="H813" i="26"/>
  <c r="N812" i="26"/>
  <c r="J812" i="26"/>
  <c r="I812" i="26"/>
  <c r="H812" i="26"/>
  <c r="N811" i="26"/>
  <c r="J811" i="26"/>
  <c r="I811" i="26"/>
  <c r="H811" i="26"/>
  <c r="N810" i="26"/>
  <c r="J810" i="26"/>
  <c r="I810" i="26"/>
  <c r="H810" i="26"/>
  <c r="N809" i="26"/>
  <c r="J809" i="26"/>
  <c r="I809" i="26"/>
  <c r="H809" i="26"/>
  <c r="N808" i="26"/>
  <c r="J808" i="26"/>
  <c r="I808" i="26"/>
  <c r="H808" i="26"/>
  <c r="N807" i="26"/>
  <c r="J807" i="26"/>
  <c r="I807" i="26"/>
  <c r="H807" i="26"/>
  <c r="J806" i="26"/>
  <c r="I806" i="26"/>
  <c r="H806" i="26"/>
  <c r="J805" i="26"/>
  <c r="I805" i="26"/>
  <c r="H805" i="26"/>
  <c r="K804" i="26"/>
  <c r="J804" i="26"/>
  <c r="K803" i="26"/>
  <c r="J803" i="26"/>
  <c r="J802" i="26"/>
  <c r="H802" i="26"/>
  <c r="J801" i="26"/>
  <c r="H801" i="26"/>
  <c r="J800" i="26"/>
  <c r="H800" i="26"/>
  <c r="J799" i="26"/>
  <c r="I799" i="26"/>
  <c r="H799" i="26"/>
  <c r="N798" i="26"/>
  <c r="J798" i="26"/>
  <c r="I798" i="26"/>
  <c r="H798" i="26"/>
  <c r="N797" i="26"/>
  <c r="J797" i="26"/>
  <c r="I797" i="26"/>
  <c r="H797" i="26"/>
  <c r="N796" i="26"/>
  <c r="J796" i="26"/>
  <c r="I796" i="26"/>
  <c r="H796" i="26"/>
  <c r="N795" i="26"/>
  <c r="J795" i="26"/>
  <c r="I795" i="26"/>
  <c r="H795" i="26"/>
  <c r="J794" i="26"/>
  <c r="I794" i="26"/>
  <c r="H794" i="26"/>
  <c r="J793" i="26"/>
  <c r="I793" i="26"/>
  <c r="H793" i="26"/>
  <c r="N791" i="26"/>
  <c r="J791" i="26"/>
  <c r="I791" i="26"/>
  <c r="H791" i="26"/>
  <c r="N790" i="26"/>
  <c r="J790" i="26"/>
  <c r="I790" i="26"/>
  <c r="H790" i="26"/>
  <c r="N789" i="26"/>
  <c r="J789" i="26"/>
  <c r="I789" i="26"/>
  <c r="H789" i="26"/>
  <c r="N788" i="26"/>
  <c r="J788" i="26"/>
  <c r="I788" i="26"/>
  <c r="H788" i="26"/>
  <c r="N787" i="26"/>
  <c r="J787" i="26"/>
  <c r="I787" i="26"/>
  <c r="H787" i="26"/>
  <c r="N786" i="26"/>
  <c r="J786" i="26"/>
  <c r="I786" i="26"/>
  <c r="H786" i="26"/>
  <c r="N785" i="26"/>
  <c r="J785" i="26"/>
  <c r="I785" i="26"/>
  <c r="H785" i="26"/>
  <c r="N784" i="26"/>
  <c r="J784" i="26"/>
  <c r="I784" i="26"/>
  <c r="H784" i="26"/>
  <c r="J783" i="26"/>
  <c r="I783" i="26"/>
  <c r="H783" i="26"/>
  <c r="J782" i="26"/>
  <c r="I782" i="26"/>
  <c r="H782" i="26"/>
  <c r="K781" i="26"/>
  <c r="J781" i="26"/>
  <c r="K780" i="26"/>
  <c r="J780" i="26"/>
  <c r="J779" i="26"/>
  <c r="H779" i="26"/>
  <c r="J778" i="26"/>
  <c r="H778" i="26"/>
  <c r="J777" i="26"/>
  <c r="H777" i="26"/>
  <c r="J776" i="26"/>
  <c r="I776" i="26"/>
  <c r="H776" i="26"/>
  <c r="N775" i="26"/>
  <c r="J775" i="26"/>
  <c r="I775" i="26"/>
  <c r="H775" i="26"/>
  <c r="N774" i="26"/>
  <c r="J774" i="26"/>
  <c r="I774" i="26"/>
  <c r="H774" i="26"/>
  <c r="N773" i="26"/>
  <c r="J773" i="26"/>
  <c r="I773" i="26"/>
  <c r="H773" i="26"/>
  <c r="N772" i="26"/>
  <c r="J772" i="26"/>
  <c r="I772" i="26"/>
  <c r="H772" i="26"/>
  <c r="J771" i="26"/>
  <c r="I771" i="26"/>
  <c r="H771" i="26"/>
  <c r="J770" i="26"/>
  <c r="I770" i="26"/>
  <c r="H770" i="26"/>
  <c r="N768" i="26"/>
  <c r="J768" i="26"/>
  <c r="I768" i="26"/>
  <c r="H768" i="26"/>
  <c r="N767" i="26"/>
  <c r="J767" i="26"/>
  <c r="I767" i="26"/>
  <c r="H767" i="26"/>
  <c r="N766" i="26"/>
  <c r="J766" i="26"/>
  <c r="I766" i="26"/>
  <c r="H766" i="26"/>
  <c r="N765" i="26"/>
  <c r="J765" i="26"/>
  <c r="I765" i="26"/>
  <c r="H765" i="26"/>
  <c r="N764" i="26"/>
  <c r="J764" i="26"/>
  <c r="I764" i="26"/>
  <c r="H764" i="26"/>
  <c r="N763" i="26"/>
  <c r="J763" i="26"/>
  <c r="I763" i="26"/>
  <c r="H763" i="26"/>
  <c r="N762" i="26"/>
  <c r="J762" i="26"/>
  <c r="I762" i="26"/>
  <c r="H762" i="26"/>
  <c r="N761" i="26"/>
  <c r="J761" i="26"/>
  <c r="I761" i="26"/>
  <c r="H761" i="26"/>
  <c r="J760" i="26"/>
  <c r="I760" i="26"/>
  <c r="H760" i="26"/>
  <c r="J759" i="26"/>
  <c r="I759" i="26"/>
  <c r="H759" i="26"/>
  <c r="K758" i="26"/>
  <c r="J758" i="26"/>
  <c r="K757" i="26"/>
  <c r="J757" i="26"/>
  <c r="J756" i="26"/>
  <c r="H756" i="26"/>
  <c r="J755" i="26"/>
  <c r="H755" i="26"/>
  <c r="J754" i="26"/>
  <c r="H754" i="26"/>
  <c r="J753" i="26"/>
  <c r="I753" i="26"/>
  <c r="H753" i="26"/>
  <c r="N752" i="26"/>
  <c r="J752" i="26"/>
  <c r="I752" i="26"/>
  <c r="H752" i="26"/>
  <c r="N751" i="26"/>
  <c r="J751" i="26"/>
  <c r="I751" i="26"/>
  <c r="H751" i="26"/>
  <c r="N750" i="26"/>
  <c r="J750" i="26"/>
  <c r="I750" i="26"/>
  <c r="H750" i="26"/>
  <c r="N749" i="26"/>
  <c r="J749" i="26"/>
  <c r="I749" i="26"/>
  <c r="H749" i="26"/>
  <c r="J748" i="26"/>
  <c r="I748" i="26"/>
  <c r="H748" i="26"/>
  <c r="J747" i="26"/>
  <c r="I747" i="26"/>
  <c r="H747" i="26"/>
  <c r="N745" i="26"/>
  <c r="J745" i="26"/>
  <c r="I745" i="26"/>
  <c r="H745" i="26"/>
  <c r="N744" i="26"/>
  <c r="J744" i="26"/>
  <c r="I744" i="26"/>
  <c r="H744" i="26"/>
  <c r="N743" i="26"/>
  <c r="J743" i="26"/>
  <c r="I743" i="26"/>
  <c r="H743" i="26"/>
  <c r="N742" i="26"/>
  <c r="J742" i="26"/>
  <c r="I742" i="26"/>
  <c r="H742" i="26"/>
  <c r="N741" i="26"/>
  <c r="J741" i="26"/>
  <c r="I741" i="26"/>
  <c r="H741" i="26"/>
  <c r="N740" i="26"/>
  <c r="J740" i="26"/>
  <c r="I740" i="26"/>
  <c r="H740" i="26"/>
  <c r="N739" i="26"/>
  <c r="J739" i="26"/>
  <c r="I739" i="26"/>
  <c r="H739" i="26"/>
  <c r="N738" i="26"/>
  <c r="J738" i="26"/>
  <c r="I738" i="26"/>
  <c r="H738" i="26"/>
  <c r="J737" i="26"/>
  <c r="I737" i="26"/>
  <c r="H737" i="26"/>
  <c r="J736" i="26"/>
  <c r="I736" i="26"/>
  <c r="H736" i="26"/>
  <c r="K735" i="26"/>
  <c r="J735" i="26"/>
  <c r="K734" i="26"/>
  <c r="J734" i="26"/>
  <c r="J733" i="26"/>
  <c r="H733" i="26"/>
  <c r="J732" i="26"/>
  <c r="H732" i="26"/>
  <c r="J731" i="26"/>
  <c r="H731" i="26"/>
  <c r="J730" i="26"/>
  <c r="I730" i="26"/>
  <c r="H730" i="26"/>
  <c r="N729" i="26"/>
  <c r="J729" i="26"/>
  <c r="I729" i="26"/>
  <c r="H729" i="26"/>
  <c r="N728" i="26"/>
  <c r="J728" i="26"/>
  <c r="I728" i="26"/>
  <c r="H728" i="26"/>
  <c r="N727" i="26"/>
  <c r="J727" i="26"/>
  <c r="I727" i="26"/>
  <c r="H727" i="26"/>
  <c r="N726" i="26"/>
  <c r="J726" i="26"/>
  <c r="I726" i="26"/>
  <c r="H726" i="26"/>
  <c r="J725" i="26"/>
  <c r="I725" i="26"/>
  <c r="H725" i="26"/>
  <c r="J724" i="26"/>
  <c r="I724" i="26"/>
  <c r="H724" i="26"/>
  <c r="N722" i="26"/>
  <c r="J722" i="26"/>
  <c r="I722" i="26"/>
  <c r="H722" i="26"/>
  <c r="N721" i="26"/>
  <c r="J721" i="26"/>
  <c r="I721" i="26"/>
  <c r="H721" i="26"/>
  <c r="N720" i="26"/>
  <c r="J720" i="26"/>
  <c r="I720" i="26"/>
  <c r="H720" i="26"/>
  <c r="N719" i="26"/>
  <c r="J719" i="26"/>
  <c r="I719" i="26"/>
  <c r="H719" i="26"/>
  <c r="N718" i="26"/>
  <c r="J718" i="26"/>
  <c r="I718" i="26"/>
  <c r="H718" i="26"/>
  <c r="N717" i="26"/>
  <c r="J717" i="26"/>
  <c r="I717" i="26"/>
  <c r="H717" i="26"/>
  <c r="N716" i="26"/>
  <c r="J716" i="26"/>
  <c r="I716" i="26"/>
  <c r="H716" i="26"/>
  <c r="N715" i="26"/>
  <c r="J715" i="26"/>
  <c r="I715" i="26"/>
  <c r="H715" i="26"/>
  <c r="J714" i="26"/>
  <c r="I714" i="26"/>
  <c r="H714" i="26"/>
  <c r="J713" i="26"/>
  <c r="I713" i="26"/>
  <c r="H713" i="26"/>
  <c r="K712" i="26"/>
  <c r="J712" i="26"/>
  <c r="K711" i="26"/>
  <c r="J711" i="26"/>
  <c r="J710" i="26"/>
  <c r="H710" i="26"/>
  <c r="J709" i="26"/>
  <c r="H709" i="26"/>
  <c r="J708" i="26"/>
  <c r="H708" i="26"/>
  <c r="J707" i="26"/>
  <c r="I707" i="26"/>
  <c r="H707" i="26"/>
  <c r="N706" i="26"/>
  <c r="J706" i="26"/>
  <c r="I706" i="26"/>
  <c r="H706" i="26"/>
  <c r="N705" i="26"/>
  <c r="J705" i="26"/>
  <c r="I705" i="26"/>
  <c r="H705" i="26"/>
  <c r="N704" i="26"/>
  <c r="J704" i="26"/>
  <c r="I704" i="26"/>
  <c r="H704" i="26"/>
  <c r="N703" i="26"/>
  <c r="J703" i="26"/>
  <c r="I703" i="26"/>
  <c r="H703" i="26"/>
  <c r="J702" i="26"/>
  <c r="I702" i="26"/>
  <c r="H702" i="26"/>
  <c r="J701" i="26"/>
  <c r="I701" i="26"/>
  <c r="H701" i="26"/>
  <c r="N699" i="26"/>
  <c r="J699" i="26"/>
  <c r="I699" i="26"/>
  <c r="H699" i="26"/>
  <c r="N698" i="26"/>
  <c r="J698" i="26"/>
  <c r="I698" i="26"/>
  <c r="H698" i="26"/>
  <c r="N697" i="26"/>
  <c r="J697" i="26"/>
  <c r="I697" i="26"/>
  <c r="H697" i="26"/>
  <c r="N696" i="26"/>
  <c r="J696" i="26"/>
  <c r="I696" i="26"/>
  <c r="H696" i="26"/>
  <c r="N695" i="26"/>
  <c r="J695" i="26"/>
  <c r="I695" i="26"/>
  <c r="H695" i="26"/>
  <c r="N694" i="26"/>
  <c r="J694" i="26"/>
  <c r="I694" i="26"/>
  <c r="H694" i="26"/>
  <c r="N693" i="26"/>
  <c r="J693" i="26"/>
  <c r="I693" i="26"/>
  <c r="H693" i="26"/>
  <c r="N692" i="26"/>
  <c r="J692" i="26"/>
  <c r="I692" i="26"/>
  <c r="H692" i="26"/>
  <c r="J691" i="26"/>
  <c r="I691" i="26"/>
  <c r="H691" i="26"/>
  <c r="J690" i="26"/>
  <c r="I690" i="26"/>
  <c r="H690" i="26"/>
  <c r="K689" i="26"/>
  <c r="J689" i="26"/>
  <c r="K688" i="26"/>
  <c r="J688" i="26"/>
  <c r="J687" i="26"/>
  <c r="H687" i="26"/>
  <c r="J686" i="26"/>
  <c r="H686" i="26"/>
  <c r="J685" i="26"/>
  <c r="H685" i="26"/>
  <c r="J684" i="26"/>
  <c r="I684" i="26"/>
  <c r="H684" i="26"/>
  <c r="N683" i="26"/>
  <c r="J683" i="26"/>
  <c r="I683" i="26"/>
  <c r="H683" i="26"/>
  <c r="N682" i="26"/>
  <c r="J682" i="26"/>
  <c r="I682" i="26"/>
  <c r="H682" i="26"/>
  <c r="N681" i="26"/>
  <c r="J681" i="26"/>
  <c r="I681" i="26"/>
  <c r="H681" i="26"/>
  <c r="N680" i="26"/>
  <c r="J680" i="26"/>
  <c r="I680" i="26"/>
  <c r="H680" i="26"/>
  <c r="J679" i="26"/>
  <c r="I679" i="26"/>
  <c r="H679" i="26"/>
  <c r="J678" i="26"/>
  <c r="I678" i="26"/>
  <c r="H678" i="26"/>
  <c r="N676" i="26"/>
  <c r="J676" i="26"/>
  <c r="I676" i="26"/>
  <c r="H676" i="26"/>
  <c r="N675" i="26"/>
  <c r="J675" i="26"/>
  <c r="I675" i="26"/>
  <c r="H675" i="26"/>
  <c r="N674" i="26"/>
  <c r="J674" i="26"/>
  <c r="I674" i="26"/>
  <c r="H674" i="26"/>
  <c r="N673" i="26"/>
  <c r="J673" i="26"/>
  <c r="I673" i="26"/>
  <c r="H673" i="26"/>
  <c r="N672" i="26"/>
  <c r="J672" i="26"/>
  <c r="I672" i="26"/>
  <c r="H672" i="26"/>
  <c r="N671" i="26"/>
  <c r="J671" i="26"/>
  <c r="I671" i="26"/>
  <c r="H671" i="26"/>
  <c r="N670" i="26"/>
  <c r="J670" i="26"/>
  <c r="I670" i="26"/>
  <c r="H670" i="26"/>
  <c r="N669" i="26"/>
  <c r="J669" i="26"/>
  <c r="I669" i="26"/>
  <c r="H669" i="26"/>
  <c r="J668" i="26"/>
  <c r="I668" i="26"/>
  <c r="H668" i="26"/>
  <c r="J667" i="26"/>
  <c r="I667" i="26"/>
  <c r="H667" i="26"/>
  <c r="K666" i="26"/>
  <c r="J666" i="26"/>
  <c r="K665" i="26"/>
  <c r="J665" i="26"/>
  <c r="J664" i="26"/>
  <c r="H664" i="26"/>
  <c r="J663" i="26"/>
  <c r="H663" i="26"/>
  <c r="J662" i="26"/>
  <c r="H662" i="26"/>
  <c r="J661" i="26"/>
  <c r="I661" i="26"/>
  <c r="H661" i="26"/>
  <c r="N660" i="26"/>
  <c r="J660" i="26"/>
  <c r="I660" i="26"/>
  <c r="H660" i="26"/>
  <c r="N659" i="26"/>
  <c r="J659" i="26"/>
  <c r="I659" i="26"/>
  <c r="H659" i="26"/>
  <c r="N658" i="26"/>
  <c r="J658" i="26"/>
  <c r="I658" i="26"/>
  <c r="H658" i="26"/>
  <c r="N657" i="26"/>
  <c r="J657" i="26"/>
  <c r="I657" i="26"/>
  <c r="H657" i="26"/>
  <c r="J656" i="26"/>
  <c r="I656" i="26"/>
  <c r="H656" i="26"/>
  <c r="J655" i="26"/>
  <c r="I655" i="26"/>
  <c r="H655" i="26"/>
  <c r="N653" i="26"/>
  <c r="J653" i="26"/>
  <c r="I653" i="26"/>
  <c r="H653" i="26"/>
  <c r="N652" i="26"/>
  <c r="J652" i="26"/>
  <c r="I652" i="26"/>
  <c r="H652" i="26"/>
  <c r="N651" i="26"/>
  <c r="J651" i="26"/>
  <c r="I651" i="26"/>
  <c r="H651" i="26"/>
  <c r="N650" i="26"/>
  <c r="J650" i="26"/>
  <c r="I650" i="26"/>
  <c r="H650" i="26"/>
  <c r="N649" i="26"/>
  <c r="J649" i="26"/>
  <c r="I649" i="26"/>
  <c r="H649" i="26"/>
  <c r="N648" i="26"/>
  <c r="J648" i="26"/>
  <c r="I648" i="26"/>
  <c r="H648" i="26"/>
  <c r="N647" i="26"/>
  <c r="J647" i="26"/>
  <c r="I647" i="26"/>
  <c r="H647" i="26"/>
  <c r="N646" i="26"/>
  <c r="J646" i="26"/>
  <c r="I646" i="26"/>
  <c r="H646" i="26"/>
  <c r="J645" i="26"/>
  <c r="I645" i="26"/>
  <c r="H645" i="26"/>
  <c r="J644" i="26"/>
  <c r="I644" i="26"/>
  <c r="H644" i="26"/>
  <c r="K643" i="26"/>
  <c r="J643" i="26"/>
  <c r="K642" i="26"/>
  <c r="J642" i="26"/>
  <c r="J641" i="26"/>
  <c r="H641" i="26"/>
  <c r="J640" i="26"/>
  <c r="H640" i="26"/>
  <c r="J639" i="26"/>
  <c r="H639" i="26"/>
  <c r="J638" i="26"/>
  <c r="I638" i="26"/>
  <c r="H638" i="26"/>
  <c r="N637" i="26"/>
  <c r="J637" i="26"/>
  <c r="I637" i="26"/>
  <c r="H637" i="26"/>
  <c r="N636" i="26"/>
  <c r="J636" i="26"/>
  <c r="I636" i="26"/>
  <c r="H636" i="26"/>
  <c r="N635" i="26"/>
  <c r="J635" i="26"/>
  <c r="I635" i="26"/>
  <c r="H635" i="26"/>
  <c r="N634" i="26"/>
  <c r="J634" i="26"/>
  <c r="I634" i="26"/>
  <c r="H634" i="26"/>
  <c r="J633" i="26"/>
  <c r="I633" i="26"/>
  <c r="H633" i="26"/>
  <c r="J632" i="26"/>
  <c r="I632" i="26"/>
  <c r="H632" i="26"/>
  <c r="N630" i="26"/>
  <c r="J630" i="26"/>
  <c r="I630" i="26"/>
  <c r="H630" i="26"/>
  <c r="N629" i="26"/>
  <c r="J629" i="26"/>
  <c r="I629" i="26"/>
  <c r="H629" i="26"/>
  <c r="N628" i="26"/>
  <c r="J628" i="26"/>
  <c r="I628" i="26"/>
  <c r="H628" i="26"/>
  <c r="N627" i="26"/>
  <c r="J627" i="26"/>
  <c r="I627" i="26"/>
  <c r="H627" i="26"/>
  <c r="N626" i="26"/>
  <c r="J626" i="26"/>
  <c r="I626" i="26"/>
  <c r="H626" i="26"/>
  <c r="N625" i="26"/>
  <c r="J625" i="26"/>
  <c r="I625" i="26"/>
  <c r="H625" i="26"/>
  <c r="N624" i="26"/>
  <c r="J624" i="26"/>
  <c r="I624" i="26"/>
  <c r="H624" i="26"/>
  <c r="N623" i="26"/>
  <c r="J623" i="26"/>
  <c r="I623" i="26"/>
  <c r="H623" i="26"/>
  <c r="J622" i="26"/>
  <c r="I622" i="26"/>
  <c r="H622" i="26"/>
  <c r="J621" i="26"/>
  <c r="I621" i="26"/>
  <c r="H621" i="26"/>
  <c r="K620" i="26"/>
  <c r="J620" i="26"/>
  <c r="K619" i="26"/>
  <c r="J619" i="26"/>
  <c r="J618" i="26"/>
  <c r="H618" i="26"/>
  <c r="J617" i="26"/>
  <c r="H617" i="26"/>
  <c r="J616" i="26"/>
  <c r="H616" i="26"/>
  <c r="J615" i="26"/>
  <c r="I615" i="26"/>
  <c r="H615" i="26"/>
  <c r="N614" i="26"/>
  <c r="J614" i="26"/>
  <c r="I614" i="26"/>
  <c r="H614" i="26"/>
  <c r="N613" i="26"/>
  <c r="J613" i="26"/>
  <c r="I613" i="26"/>
  <c r="H613" i="26"/>
  <c r="N612" i="26"/>
  <c r="J612" i="26"/>
  <c r="I612" i="26"/>
  <c r="H612" i="26"/>
  <c r="N611" i="26"/>
  <c r="J611" i="26"/>
  <c r="I611" i="26"/>
  <c r="H611" i="26"/>
  <c r="J610" i="26"/>
  <c r="I610" i="26"/>
  <c r="H610" i="26"/>
  <c r="J609" i="26"/>
  <c r="I609" i="26"/>
  <c r="H609" i="26"/>
  <c r="N607" i="26"/>
  <c r="J607" i="26"/>
  <c r="I607" i="26"/>
  <c r="H607" i="26"/>
  <c r="N606" i="26"/>
  <c r="J606" i="26"/>
  <c r="I606" i="26"/>
  <c r="H606" i="26"/>
  <c r="N605" i="26"/>
  <c r="J605" i="26"/>
  <c r="I605" i="26"/>
  <c r="H605" i="26"/>
  <c r="N604" i="26"/>
  <c r="J604" i="26"/>
  <c r="I604" i="26"/>
  <c r="H604" i="26"/>
  <c r="N603" i="26"/>
  <c r="J603" i="26"/>
  <c r="I603" i="26"/>
  <c r="H603" i="26"/>
  <c r="N602" i="26"/>
  <c r="J602" i="26"/>
  <c r="I602" i="26"/>
  <c r="H602" i="26"/>
  <c r="N601" i="26"/>
  <c r="J601" i="26"/>
  <c r="I601" i="26"/>
  <c r="H601" i="26"/>
  <c r="N600" i="26"/>
  <c r="J600" i="26"/>
  <c r="I600" i="26"/>
  <c r="H600" i="26"/>
  <c r="J599" i="26"/>
  <c r="I599" i="26"/>
  <c r="H599" i="26"/>
  <c r="J598" i="26"/>
  <c r="I598" i="26"/>
  <c r="H598" i="26"/>
  <c r="K597" i="26"/>
  <c r="J597" i="26"/>
  <c r="K596" i="26"/>
  <c r="J596" i="26"/>
  <c r="J595" i="26"/>
  <c r="H595" i="26"/>
  <c r="J594" i="26"/>
  <c r="H594" i="26"/>
  <c r="J593" i="26"/>
  <c r="H593" i="26"/>
  <c r="J592" i="26"/>
  <c r="I592" i="26"/>
  <c r="H592" i="26"/>
  <c r="N591" i="26"/>
  <c r="J591" i="26"/>
  <c r="I591" i="26"/>
  <c r="H591" i="26"/>
  <c r="N590" i="26"/>
  <c r="J590" i="26"/>
  <c r="I590" i="26"/>
  <c r="H590" i="26"/>
  <c r="N589" i="26"/>
  <c r="J589" i="26"/>
  <c r="I589" i="26"/>
  <c r="H589" i="26"/>
  <c r="N588" i="26"/>
  <c r="J588" i="26"/>
  <c r="I588" i="26"/>
  <c r="H588" i="26"/>
  <c r="J587" i="26"/>
  <c r="I587" i="26"/>
  <c r="H587" i="26"/>
  <c r="J586" i="26"/>
  <c r="I586" i="26"/>
  <c r="H586" i="26"/>
  <c r="N584" i="26"/>
  <c r="J584" i="26"/>
  <c r="I584" i="26"/>
  <c r="H584" i="26"/>
  <c r="N583" i="26"/>
  <c r="J583" i="26"/>
  <c r="I583" i="26"/>
  <c r="H583" i="26"/>
  <c r="N582" i="26"/>
  <c r="J582" i="26"/>
  <c r="I582" i="26"/>
  <c r="H582" i="26"/>
  <c r="N581" i="26"/>
  <c r="J581" i="26"/>
  <c r="I581" i="26"/>
  <c r="H581" i="26"/>
  <c r="N580" i="26"/>
  <c r="J580" i="26"/>
  <c r="I580" i="26"/>
  <c r="H580" i="26"/>
  <c r="N579" i="26"/>
  <c r="J579" i="26"/>
  <c r="I579" i="26"/>
  <c r="H579" i="26"/>
  <c r="N578" i="26"/>
  <c r="J578" i="26"/>
  <c r="I578" i="26"/>
  <c r="H578" i="26"/>
  <c r="N577" i="26"/>
  <c r="J577" i="26"/>
  <c r="I577" i="26"/>
  <c r="H577" i="26"/>
  <c r="J576" i="26"/>
  <c r="I576" i="26"/>
  <c r="H576" i="26"/>
  <c r="J575" i="26"/>
  <c r="I575" i="26"/>
  <c r="H575" i="26"/>
  <c r="K574" i="26"/>
  <c r="J574" i="26"/>
  <c r="K573" i="26"/>
  <c r="J573" i="26"/>
  <c r="J572" i="26"/>
  <c r="H572" i="26"/>
  <c r="J571" i="26"/>
  <c r="H571" i="26"/>
  <c r="J570" i="26"/>
  <c r="H570" i="26"/>
  <c r="J569" i="26"/>
  <c r="I569" i="26"/>
  <c r="H569" i="26"/>
  <c r="N568" i="26"/>
  <c r="J568" i="26"/>
  <c r="I568" i="26"/>
  <c r="H568" i="26"/>
  <c r="N567" i="26"/>
  <c r="J567" i="26"/>
  <c r="I567" i="26"/>
  <c r="H567" i="26"/>
  <c r="N566" i="26"/>
  <c r="J566" i="26"/>
  <c r="I566" i="26"/>
  <c r="H566" i="26"/>
  <c r="N565" i="26"/>
  <c r="J565" i="26"/>
  <c r="I565" i="26"/>
  <c r="H565" i="26"/>
  <c r="J564" i="26"/>
  <c r="I564" i="26"/>
  <c r="H564" i="26"/>
  <c r="J563" i="26"/>
  <c r="I563" i="26"/>
  <c r="H563" i="26"/>
  <c r="N561" i="26"/>
  <c r="J561" i="26"/>
  <c r="I561" i="26"/>
  <c r="H561" i="26"/>
  <c r="N560" i="26"/>
  <c r="J560" i="26"/>
  <c r="I560" i="26"/>
  <c r="H560" i="26"/>
  <c r="N559" i="26"/>
  <c r="J559" i="26"/>
  <c r="I559" i="26"/>
  <c r="H559" i="26"/>
  <c r="N558" i="26"/>
  <c r="J558" i="26"/>
  <c r="I558" i="26"/>
  <c r="H558" i="26"/>
  <c r="N557" i="26"/>
  <c r="J557" i="26"/>
  <c r="I557" i="26"/>
  <c r="H557" i="26"/>
  <c r="N556" i="26"/>
  <c r="J556" i="26"/>
  <c r="I556" i="26"/>
  <c r="H556" i="26"/>
  <c r="N555" i="26"/>
  <c r="J555" i="26"/>
  <c r="I555" i="26"/>
  <c r="H555" i="26"/>
  <c r="N554" i="26"/>
  <c r="J554" i="26"/>
  <c r="I554" i="26"/>
  <c r="H554" i="26"/>
  <c r="J553" i="26"/>
  <c r="I553" i="26"/>
  <c r="H553" i="26"/>
  <c r="J552" i="26"/>
  <c r="I552" i="26"/>
  <c r="H552" i="26"/>
  <c r="K551" i="26"/>
  <c r="J551" i="26"/>
  <c r="K550" i="26"/>
  <c r="J550" i="26"/>
  <c r="J549" i="26"/>
  <c r="H549" i="26"/>
  <c r="J548" i="26"/>
  <c r="H548" i="26"/>
  <c r="J547" i="26"/>
  <c r="H547" i="26"/>
  <c r="J546" i="26"/>
  <c r="I546" i="26"/>
  <c r="H546" i="26"/>
  <c r="N545" i="26"/>
  <c r="J545" i="26"/>
  <c r="I545" i="26"/>
  <c r="H545" i="26"/>
  <c r="N544" i="26"/>
  <c r="J544" i="26"/>
  <c r="I544" i="26"/>
  <c r="H544" i="26"/>
  <c r="N543" i="26"/>
  <c r="J543" i="26"/>
  <c r="I543" i="26"/>
  <c r="H543" i="26"/>
  <c r="N542" i="26"/>
  <c r="J542" i="26"/>
  <c r="I542" i="26"/>
  <c r="H542" i="26"/>
  <c r="J541" i="26"/>
  <c r="I541" i="26"/>
  <c r="H541" i="26"/>
  <c r="J540" i="26"/>
  <c r="I540" i="26"/>
  <c r="H540" i="26"/>
  <c r="N538" i="26"/>
  <c r="J538" i="26"/>
  <c r="I538" i="26"/>
  <c r="H538" i="26"/>
  <c r="N537" i="26"/>
  <c r="J537" i="26"/>
  <c r="I537" i="26"/>
  <c r="H537" i="26"/>
  <c r="N536" i="26"/>
  <c r="J536" i="26"/>
  <c r="I536" i="26"/>
  <c r="H536" i="26"/>
  <c r="N535" i="26"/>
  <c r="J535" i="26"/>
  <c r="I535" i="26"/>
  <c r="H535" i="26"/>
  <c r="N534" i="26"/>
  <c r="J534" i="26"/>
  <c r="I534" i="26"/>
  <c r="H534" i="26"/>
  <c r="N533" i="26"/>
  <c r="J533" i="26"/>
  <c r="I533" i="26"/>
  <c r="H533" i="26"/>
  <c r="N532" i="26"/>
  <c r="J532" i="26"/>
  <c r="I532" i="26"/>
  <c r="H532" i="26"/>
  <c r="N531" i="26"/>
  <c r="J531" i="26"/>
  <c r="I531" i="26"/>
  <c r="H531" i="26"/>
  <c r="J530" i="26"/>
  <c r="I530" i="26"/>
  <c r="H530" i="26"/>
  <c r="J529" i="26"/>
  <c r="I529" i="26"/>
  <c r="H529" i="26"/>
  <c r="K528" i="26"/>
  <c r="J528" i="26"/>
  <c r="K527" i="26"/>
  <c r="J527" i="26"/>
  <c r="J526" i="26"/>
  <c r="H526" i="26"/>
  <c r="J525" i="26"/>
  <c r="H525" i="26"/>
  <c r="J524" i="26"/>
  <c r="H524" i="26"/>
  <c r="J523" i="26"/>
  <c r="I523" i="26"/>
  <c r="H523" i="26"/>
  <c r="N522" i="26"/>
  <c r="J522" i="26"/>
  <c r="I522" i="26"/>
  <c r="H522" i="26"/>
  <c r="N521" i="26"/>
  <c r="J521" i="26"/>
  <c r="I521" i="26"/>
  <c r="H521" i="26"/>
  <c r="N520" i="26"/>
  <c r="J520" i="26"/>
  <c r="I520" i="26"/>
  <c r="H520" i="26"/>
  <c r="N519" i="26"/>
  <c r="J519" i="26"/>
  <c r="I519" i="26"/>
  <c r="H519" i="26"/>
  <c r="J518" i="26"/>
  <c r="I518" i="26"/>
  <c r="H518" i="26"/>
  <c r="J517" i="26"/>
  <c r="I517" i="26"/>
  <c r="H517" i="26"/>
  <c r="N515" i="26"/>
  <c r="J515" i="26"/>
  <c r="I515" i="26"/>
  <c r="H515" i="26"/>
  <c r="N514" i="26"/>
  <c r="J514" i="26"/>
  <c r="I514" i="26"/>
  <c r="H514" i="26"/>
  <c r="N513" i="26"/>
  <c r="J513" i="26"/>
  <c r="I513" i="26"/>
  <c r="H513" i="26"/>
  <c r="N512" i="26"/>
  <c r="J512" i="26"/>
  <c r="I512" i="26"/>
  <c r="H512" i="26"/>
  <c r="N511" i="26"/>
  <c r="J511" i="26"/>
  <c r="I511" i="26"/>
  <c r="H511" i="26"/>
  <c r="N510" i="26"/>
  <c r="J510" i="26"/>
  <c r="I510" i="26"/>
  <c r="H510" i="26"/>
  <c r="N509" i="26"/>
  <c r="J509" i="26"/>
  <c r="I509" i="26"/>
  <c r="H509" i="26"/>
  <c r="N508" i="26"/>
  <c r="J508" i="26"/>
  <c r="I508" i="26"/>
  <c r="H508" i="26"/>
  <c r="J507" i="26"/>
  <c r="I507" i="26"/>
  <c r="H507" i="26"/>
  <c r="J506" i="26"/>
  <c r="I506" i="26"/>
  <c r="H506" i="26"/>
  <c r="K505" i="26"/>
  <c r="J505" i="26"/>
  <c r="K504" i="26"/>
  <c r="J504" i="26"/>
  <c r="J503" i="26"/>
  <c r="H503" i="26"/>
  <c r="J502" i="26"/>
  <c r="H502" i="26"/>
  <c r="J501" i="26"/>
  <c r="H501" i="26"/>
  <c r="J500" i="26"/>
  <c r="I500" i="26"/>
  <c r="H500" i="26"/>
  <c r="N499" i="26"/>
  <c r="J499" i="26"/>
  <c r="I499" i="26"/>
  <c r="H499" i="26"/>
  <c r="N498" i="26"/>
  <c r="J498" i="26"/>
  <c r="I498" i="26"/>
  <c r="H498" i="26"/>
  <c r="N497" i="26"/>
  <c r="J497" i="26"/>
  <c r="I497" i="26"/>
  <c r="H497" i="26"/>
  <c r="N496" i="26"/>
  <c r="J496" i="26"/>
  <c r="I496" i="26"/>
  <c r="H496" i="26"/>
  <c r="J495" i="26"/>
  <c r="I495" i="26"/>
  <c r="H495" i="26"/>
  <c r="J494" i="26"/>
  <c r="I494" i="26"/>
  <c r="H494" i="26"/>
  <c r="N492" i="26"/>
  <c r="J492" i="26"/>
  <c r="I492" i="26"/>
  <c r="H492" i="26"/>
  <c r="N491" i="26"/>
  <c r="J491" i="26"/>
  <c r="I491" i="26"/>
  <c r="H491" i="26"/>
  <c r="N490" i="26"/>
  <c r="J490" i="26"/>
  <c r="I490" i="26"/>
  <c r="H490" i="26"/>
  <c r="N489" i="26"/>
  <c r="J489" i="26"/>
  <c r="I489" i="26"/>
  <c r="H489" i="26"/>
  <c r="N488" i="26"/>
  <c r="J488" i="26"/>
  <c r="I488" i="26"/>
  <c r="H488" i="26"/>
  <c r="N487" i="26"/>
  <c r="J487" i="26"/>
  <c r="I487" i="26"/>
  <c r="H487" i="26"/>
  <c r="N486" i="26"/>
  <c r="J486" i="26"/>
  <c r="I486" i="26"/>
  <c r="H486" i="26"/>
  <c r="N485" i="26"/>
  <c r="J485" i="26"/>
  <c r="I485" i="26"/>
  <c r="H485" i="26"/>
  <c r="J484" i="26"/>
  <c r="I484" i="26"/>
  <c r="H484" i="26"/>
  <c r="J483" i="26"/>
  <c r="I483" i="26"/>
  <c r="H483" i="26"/>
  <c r="K482" i="26"/>
  <c r="J482" i="26"/>
  <c r="K481" i="26"/>
  <c r="J481" i="26"/>
  <c r="J480" i="26"/>
  <c r="H480" i="26"/>
  <c r="J479" i="26"/>
  <c r="H479" i="26"/>
  <c r="J478" i="26"/>
  <c r="H478" i="26"/>
  <c r="J477" i="26"/>
  <c r="I477" i="26"/>
  <c r="H477" i="26"/>
  <c r="N476" i="26"/>
  <c r="J476" i="26"/>
  <c r="I476" i="26"/>
  <c r="H476" i="26"/>
  <c r="N475" i="26"/>
  <c r="J475" i="26"/>
  <c r="I475" i="26"/>
  <c r="H475" i="26"/>
  <c r="N474" i="26"/>
  <c r="J474" i="26"/>
  <c r="I474" i="26"/>
  <c r="H474" i="26"/>
  <c r="N473" i="26"/>
  <c r="J473" i="26"/>
  <c r="I473" i="26"/>
  <c r="H473" i="26"/>
  <c r="J472" i="26"/>
  <c r="I472" i="26"/>
  <c r="H472" i="26"/>
  <c r="J471" i="26"/>
  <c r="I471" i="26"/>
  <c r="H471" i="26"/>
  <c r="N469" i="26"/>
  <c r="J469" i="26"/>
  <c r="I469" i="26"/>
  <c r="H469" i="26"/>
  <c r="N468" i="26"/>
  <c r="J468" i="26"/>
  <c r="I468" i="26"/>
  <c r="H468" i="26"/>
  <c r="N467" i="26"/>
  <c r="J467" i="26"/>
  <c r="I467" i="26"/>
  <c r="H467" i="26"/>
  <c r="N466" i="26"/>
  <c r="J466" i="26"/>
  <c r="I466" i="26"/>
  <c r="H466" i="26"/>
  <c r="N465" i="26"/>
  <c r="J465" i="26"/>
  <c r="I465" i="26"/>
  <c r="H465" i="26"/>
  <c r="N464" i="26"/>
  <c r="J464" i="26"/>
  <c r="I464" i="26"/>
  <c r="H464" i="26"/>
  <c r="N463" i="26"/>
  <c r="J463" i="26"/>
  <c r="I463" i="26"/>
  <c r="H463" i="26"/>
  <c r="N462" i="26"/>
  <c r="J462" i="26"/>
  <c r="I462" i="26"/>
  <c r="H462" i="26"/>
  <c r="J461" i="26"/>
  <c r="I461" i="26"/>
  <c r="H461" i="26"/>
  <c r="J460" i="26"/>
  <c r="I460" i="26"/>
  <c r="H460" i="26"/>
  <c r="K459" i="26"/>
  <c r="J459" i="26"/>
  <c r="K458" i="26"/>
  <c r="J458" i="26"/>
  <c r="J457" i="26"/>
  <c r="H457" i="26"/>
  <c r="J456" i="26"/>
  <c r="H456" i="26"/>
  <c r="J455" i="26"/>
  <c r="H455" i="26"/>
  <c r="J454" i="26"/>
  <c r="I454" i="26"/>
  <c r="H454" i="26"/>
  <c r="N453" i="26"/>
  <c r="J453" i="26"/>
  <c r="I453" i="26"/>
  <c r="H453" i="26"/>
  <c r="N452" i="26"/>
  <c r="J452" i="26"/>
  <c r="I452" i="26"/>
  <c r="H452" i="26"/>
  <c r="N451" i="26"/>
  <c r="J451" i="26"/>
  <c r="I451" i="26"/>
  <c r="H451" i="26"/>
  <c r="N450" i="26"/>
  <c r="J450" i="26"/>
  <c r="I450" i="26"/>
  <c r="H450" i="26"/>
  <c r="J449" i="26"/>
  <c r="I449" i="26"/>
  <c r="H449" i="26"/>
  <c r="J448" i="26"/>
  <c r="I448" i="26"/>
  <c r="H448" i="26"/>
  <c r="N446" i="26"/>
  <c r="J446" i="26"/>
  <c r="I446" i="26"/>
  <c r="H446" i="26"/>
  <c r="N445" i="26"/>
  <c r="J445" i="26"/>
  <c r="I445" i="26"/>
  <c r="H445" i="26"/>
  <c r="N444" i="26"/>
  <c r="J444" i="26"/>
  <c r="I444" i="26"/>
  <c r="H444" i="26"/>
  <c r="N443" i="26"/>
  <c r="J443" i="26"/>
  <c r="I443" i="26"/>
  <c r="H443" i="26"/>
  <c r="N442" i="26"/>
  <c r="J442" i="26"/>
  <c r="I442" i="26"/>
  <c r="H442" i="26"/>
  <c r="N441" i="26"/>
  <c r="J441" i="26"/>
  <c r="I441" i="26"/>
  <c r="H441" i="26"/>
  <c r="N440" i="26"/>
  <c r="J440" i="26"/>
  <c r="I440" i="26"/>
  <c r="H440" i="26"/>
  <c r="N439" i="26"/>
  <c r="J439" i="26"/>
  <c r="I439" i="26"/>
  <c r="H439" i="26"/>
  <c r="J438" i="26"/>
  <c r="I438" i="26"/>
  <c r="H438" i="26"/>
  <c r="J437" i="26"/>
  <c r="I437" i="26"/>
  <c r="H437" i="26"/>
  <c r="K436" i="26"/>
  <c r="J436" i="26"/>
  <c r="K435" i="26"/>
  <c r="J435" i="26"/>
  <c r="J434" i="26"/>
  <c r="H434" i="26"/>
  <c r="J433" i="26"/>
  <c r="H433" i="26"/>
  <c r="J432" i="26"/>
  <c r="H432" i="26"/>
  <c r="J431" i="26"/>
  <c r="I431" i="26"/>
  <c r="H431" i="26"/>
  <c r="N430" i="26"/>
  <c r="J430" i="26"/>
  <c r="I430" i="26"/>
  <c r="H430" i="26"/>
  <c r="N429" i="26"/>
  <c r="J429" i="26"/>
  <c r="I429" i="26"/>
  <c r="H429" i="26"/>
  <c r="N428" i="26"/>
  <c r="J428" i="26"/>
  <c r="I428" i="26"/>
  <c r="H428" i="26"/>
  <c r="N427" i="26"/>
  <c r="J427" i="26"/>
  <c r="I427" i="26"/>
  <c r="H427" i="26"/>
  <c r="J426" i="26"/>
  <c r="I426" i="26"/>
  <c r="H426" i="26"/>
  <c r="J425" i="26"/>
  <c r="I425" i="26"/>
  <c r="H425" i="26"/>
  <c r="N423" i="26"/>
  <c r="J423" i="26"/>
  <c r="I423" i="26"/>
  <c r="H423" i="26"/>
  <c r="N422" i="26"/>
  <c r="J422" i="26"/>
  <c r="I422" i="26"/>
  <c r="H422" i="26"/>
  <c r="N421" i="26"/>
  <c r="J421" i="26"/>
  <c r="I421" i="26"/>
  <c r="H421" i="26"/>
  <c r="N420" i="26"/>
  <c r="J420" i="26"/>
  <c r="I420" i="26"/>
  <c r="H420" i="26"/>
  <c r="N419" i="26"/>
  <c r="J419" i="26"/>
  <c r="I419" i="26"/>
  <c r="H419" i="26"/>
  <c r="N418" i="26"/>
  <c r="J418" i="26"/>
  <c r="I418" i="26"/>
  <c r="H418" i="26"/>
  <c r="N417" i="26"/>
  <c r="J417" i="26"/>
  <c r="I417" i="26"/>
  <c r="H417" i="26"/>
  <c r="N416" i="26"/>
  <c r="J416" i="26"/>
  <c r="I416" i="26"/>
  <c r="H416" i="26"/>
  <c r="J415" i="26"/>
  <c r="I415" i="26"/>
  <c r="H415" i="26"/>
  <c r="J414" i="26"/>
  <c r="I414" i="26"/>
  <c r="H414" i="26"/>
  <c r="K413" i="26"/>
  <c r="J413" i="26"/>
  <c r="K412" i="26"/>
  <c r="J412" i="26"/>
  <c r="J411" i="26"/>
  <c r="H411" i="26"/>
  <c r="J410" i="26"/>
  <c r="H410" i="26"/>
  <c r="J409" i="26"/>
  <c r="H409" i="26"/>
  <c r="J408" i="26"/>
  <c r="I408" i="26"/>
  <c r="H408" i="26"/>
  <c r="N407" i="26"/>
  <c r="J407" i="26"/>
  <c r="I407" i="26"/>
  <c r="H407" i="26"/>
  <c r="N406" i="26"/>
  <c r="J406" i="26"/>
  <c r="I406" i="26"/>
  <c r="H406" i="26"/>
  <c r="N405" i="26"/>
  <c r="J405" i="26"/>
  <c r="I405" i="26"/>
  <c r="H405" i="26"/>
  <c r="N404" i="26"/>
  <c r="J404" i="26"/>
  <c r="I404" i="26"/>
  <c r="H404" i="26"/>
  <c r="J403" i="26"/>
  <c r="I403" i="26"/>
  <c r="H403" i="26"/>
  <c r="J402" i="26"/>
  <c r="I402" i="26"/>
  <c r="H402" i="26"/>
  <c r="N400" i="26"/>
  <c r="J400" i="26"/>
  <c r="I400" i="26"/>
  <c r="H400" i="26"/>
  <c r="N399" i="26"/>
  <c r="J399" i="26"/>
  <c r="I399" i="26"/>
  <c r="H399" i="26"/>
  <c r="N398" i="26"/>
  <c r="J398" i="26"/>
  <c r="I398" i="26"/>
  <c r="H398" i="26"/>
  <c r="N397" i="26"/>
  <c r="J397" i="26"/>
  <c r="I397" i="26"/>
  <c r="H397" i="26"/>
  <c r="N396" i="26"/>
  <c r="J396" i="26"/>
  <c r="I396" i="26"/>
  <c r="H396" i="26"/>
  <c r="N395" i="26"/>
  <c r="J395" i="26"/>
  <c r="I395" i="26"/>
  <c r="H395" i="26"/>
  <c r="N394" i="26"/>
  <c r="J394" i="26"/>
  <c r="I394" i="26"/>
  <c r="H394" i="26"/>
  <c r="N393" i="26"/>
  <c r="J393" i="26"/>
  <c r="I393" i="26"/>
  <c r="H393" i="26"/>
  <c r="J392" i="26"/>
  <c r="I392" i="26"/>
  <c r="H392" i="26"/>
  <c r="J391" i="26"/>
  <c r="I391" i="26"/>
  <c r="H391" i="26"/>
  <c r="K390" i="26"/>
  <c r="J390" i="26"/>
  <c r="K389" i="26"/>
  <c r="J389" i="26"/>
  <c r="J388" i="26"/>
  <c r="H388" i="26"/>
  <c r="J387" i="26"/>
  <c r="H387" i="26"/>
  <c r="J386" i="26"/>
  <c r="H386" i="26"/>
  <c r="J385" i="26"/>
  <c r="I385" i="26"/>
  <c r="H385" i="26"/>
  <c r="N384" i="26"/>
  <c r="J384" i="26"/>
  <c r="I384" i="26"/>
  <c r="H384" i="26"/>
  <c r="N383" i="26"/>
  <c r="J383" i="26"/>
  <c r="I383" i="26"/>
  <c r="H383" i="26"/>
  <c r="N382" i="26"/>
  <c r="J382" i="26"/>
  <c r="I382" i="26"/>
  <c r="H382" i="26"/>
  <c r="N381" i="26"/>
  <c r="J381" i="26"/>
  <c r="I381" i="26"/>
  <c r="H381" i="26"/>
  <c r="J380" i="26"/>
  <c r="I380" i="26"/>
  <c r="H380" i="26"/>
  <c r="J379" i="26"/>
  <c r="I379" i="26"/>
  <c r="H379" i="26"/>
  <c r="N377" i="26"/>
  <c r="J377" i="26"/>
  <c r="I377" i="26"/>
  <c r="H377" i="26"/>
  <c r="N376" i="26"/>
  <c r="J376" i="26"/>
  <c r="I376" i="26"/>
  <c r="H376" i="26"/>
  <c r="N375" i="26"/>
  <c r="J375" i="26"/>
  <c r="I375" i="26"/>
  <c r="H375" i="26"/>
  <c r="N374" i="26"/>
  <c r="J374" i="26"/>
  <c r="I374" i="26"/>
  <c r="H374" i="26"/>
  <c r="N373" i="26"/>
  <c r="J373" i="26"/>
  <c r="I373" i="26"/>
  <c r="H373" i="26"/>
  <c r="N372" i="26"/>
  <c r="J372" i="26"/>
  <c r="I372" i="26"/>
  <c r="H372" i="26"/>
  <c r="N371" i="26"/>
  <c r="J371" i="26"/>
  <c r="I371" i="26"/>
  <c r="H371" i="26"/>
  <c r="N370" i="26"/>
  <c r="J370" i="26"/>
  <c r="I370" i="26"/>
  <c r="H370" i="26"/>
  <c r="J369" i="26"/>
  <c r="I369" i="26"/>
  <c r="H369" i="26"/>
  <c r="J368" i="26"/>
  <c r="I368" i="26"/>
  <c r="H368" i="26"/>
  <c r="K367" i="26"/>
  <c r="J367" i="26"/>
  <c r="K366" i="26"/>
  <c r="J366" i="26"/>
  <c r="J365" i="26"/>
  <c r="H365" i="26"/>
  <c r="J364" i="26"/>
  <c r="H364" i="26"/>
  <c r="J363" i="26"/>
  <c r="H363" i="26"/>
  <c r="J362" i="26"/>
  <c r="I362" i="26"/>
  <c r="H362" i="26"/>
  <c r="N361" i="26"/>
  <c r="J361" i="26"/>
  <c r="I361" i="26"/>
  <c r="H361" i="26"/>
  <c r="N360" i="26"/>
  <c r="J360" i="26"/>
  <c r="I360" i="26"/>
  <c r="H360" i="26"/>
  <c r="N359" i="26"/>
  <c r="J359" i="26"/>
  <c r="I359" i="26"/>
  <c r="H359" i="26"/>
  <c r="N358" i="26"/>
  <c r="J358" i="26"/>
  <c r="I358" i="26"/>
  <c r="H358" i="26"/>
  <c r="J357" i="26"/>
  <c r="I357" i="26"/>
  <c r="H357" i="26"/>
  <c r="J356" i="26"/>
  <c r="I356" i="26"/>
  <c r="H356" i="26"/>
  <c r="N354" i="26"/>
  <c r="J354" i="26"/>
  <c r="I354" i="26"/>
  <c r="H354" i="26"/>
  <c r="N353" i="26"/>
  <c r="J353" i="26"/>
  <c r="I353" i="26"/>
  <c r="H353" i="26"/>
  <c r="N352" i="26"/>
  <c r="J352" i="26"/>
  <c r="I352" i="26"/>
  <c r="H352" i="26"/>
  <c r="N351" i="26"/>
  <c r="J351" i="26"/>
  <c r="I351" i="26"/>
  <c r="H351" i="26"/>
  <c r="N350" i="26"/>
  <c r="J350" i="26"/>
  <c r="I350" i="26"/>
  <c r="H350" i="26"/>
  <c r="N349" i="26"/>
  <c r="J349" i="26"/>
  <c r="I349" i="26"/>
  <c r="H349" i="26"/>
  <c r="N348" i="26"/>
  <c r="J348" i="26"/>
  <c r="I348" i="26"/>
  <c r="H348" i="26"/>
  <c r="N347" i="26"/>
  <c r="J347" i="26"/>
  <c r="I347" i="26"/>
  <c r="H347" i="26"/>
  <c r="J346" i="26"/>
  <c r="I346" i="26"/>
  <c r="H346" i="26"/>
  <c r="J345" i="26"/>
  <c r="I345" i="26"/>
  <c r="H345" i="26"/>
  <c r="K344" i="26"/>
  <c r="J344" i="26"/>
  <c r="K343" i="26"/>
  <c r="J343" i="26"/>
  <c r="J342" i="26"/>
  <c r="H342" i="26"/>
  <c r="J341" i="26"/>
  <c r="H341" i="26"/>
  <c r="J340" i="26"/>
  <c r="H340" i="26"/>
  <c r="J339" i="26"/>
  <c r="I339" i="26"/>
  <c r="H339" i="26"/>
  <c r="N338" i="26"/>
  <c r="J338" i="26"/>
  <c r="I338" i="26"/>
  <c r="H338" i="26"/>
  <c r="N337" i="26"/>
  <c r="J337" i="26"/>
  <c r="I337" i="26"/>
  <c r="H337" i="26"/>
  <c r="N336" i="26"/>
  <c r="J336" i="26"/>
  <c r="I336" i="26"/>
  <c r="H336" i="26"/>
  <c r="N335" i="26"/>
  <c r="J335" i="26"/>
  <c r="I335" i="26"/>
  <c r="H335" i="26"/>
  <c r="J334" i="26"/>
  <c r="I334" i="26"/>
  <c r="H334" i="26"/>
  <c r="J333" i="26"/>
  <c r="I333" i="26"/>
  <c r="H333" i="26"/>
  <c r="N331" i="26"/>
  <c r="J331" i="26"/>
  <c r="I331" i="26"/>
  <c r="H331" i="26"/>
  <c r="N330" i="26"/>
  <c r="J330" i="26"/>
  <c r="I330" i="26"/>
  <c r="H330" i="26"/>
  <c r="N329" i="26"/>
  <c r="J329" i="26"/>
  <c r="I329" i="26"/>
  <c r="H329" i="26"/>
  <c r="N328" i="26"/>
  <c r="J328" i="26"/>
  <c r="I328" i="26"/>
  <c r="H328" i="26"/>
  <c r="N327" i="26"/>
  <c r="J327" i="26"/>
  <c r="I327" i="26"/>
  <c r="H327" i="26"/>
  <c r="N326" i="26"/>
  <c r="J326" i="26"/>
  <c r="I326" i="26"/>
  <c r="H326" i="26"/>
  <c r="N325" i="26"/>
  <c r="J325" i="26"/>
  <c r="I325" i="26"/>
  <c r="H325" i="26"/>
  <c r="N324" i="26"/>
  <c r="J324" i="26"/>
  <c r="I324" i="26"/>
  <c r="H324" i="26"/>
  <c r="J323" i="26"/>
  <c r="I323" i="26"/>
  <c r="H323" i="26"/>
  <c r="J322" i="26"/>
  <c r="I322" i="26"/>
  <c r="H322" i="26"/>
  <c r="K321" i="26"/>
  <c r="J321" i="26"/>
  <c r="K320" i="26"/>
  <c r="J320" i="26"/>
  <c r="J319" i="26"/>
  <c r="H319" i="26"/>
  <c r="J318" i="26"/>
  <c r="H318" i="26"/>
  <c r="J317" i="26"/>
  <c r="H317" i="26"/>
  <c r="J316" i="26"/>
  <c r="I316" i="26"/>
  <c r="H316" i="26"/>
  <c r="N315" i="26"/>
  <c r="J315" i="26"/>
  <c r="I315" i="26"/>
  <c r="H315" i="26"/>
  <c r="N314" i="26"/>
  <c r="J314" i="26"/>
  <c r="I314" i="26"/>
  <c r="H314" i="26"/>
  <c r="N313" i="26"/>
  <c r="J313" i="26"/>
  <c r="I313" i="26"/>
  <c r="H313" i="26"/>
  <c r="N312" i="26"/>
  <c r="J312" i="26"/>
  <c r="I312" i="26"/>
  <c r="H312" i="26"/>
  <c r="J311" i="26"/>
  <c r="I311" i="26"/>
  <c r="H311" i="26"/>
  <c r="J310" i="26"/>
  <c r="I310" i="26"/>
  <c r="H310" i="26"/>
  <c r="N308" i="26"/>
  <c r="J308" i="26"/>
  <c r="I308" i="26"/>
  <c r="H308" i="26"/>
  <c r="N307" i="26"/>
  <c r="J307" i="26"/>
  <c r="I307" i="26"/>
  <c r="H307" i="26"/>
  <c r="N306" i="26"/>
  <c r="J306" i="26"/>
  <c r="I306" i="26"/>
  <c r="H306" i="26"/>
  <c r="N305" i="26"/>
  <c r="J305" i="26"/>
  <c r="I305" i="26"/>
  <c r="H305" i="26"/>
  <c r="N304" i="26"/>
  <c r="J304" i="26"/>
  <c r="I304" i="26"/>
  <c r="H304" i="26"/>
  <c r="N303" i="26"/>
  <c r="J303" i="26"/>
  <c r="I303" i="26"/>
  <c r="H303" i="26"/>
  <c r="N302" i="26"/>
  <c r="J302" i="26"/>
  <c r="I302" i="26"/>
  <c r="H302" i="26"/>
  <c r="N301" i="26"/>
  <c r="J301" i="26"/>
  <c r="I301" i="26"/>
  <c r="H301" i="26"/>
  <c r="J300" i="26"/>
  <c r="I300" i="26"/>
  <c r="H300" i="26"/>
  <c r="J299" i="26"/>
  <c r="I299" i="26"/>
  <c r="H299" i="26"/>
  <c r="K298" i="26"/>
  <c r="J298" i="26"/>
  <c r="K297" i="26"/>
  <c r="J297" i="26"/>
  <c r="J296" i="26"/>
  <c r="H296" i="26"/>
  <c r="J295" i="26"/>
  <c r="H295" i="26"/>
  <c r="J294" i="26"/>
  <c r="H294" i="26"/>
  <c r="J293" i="26"/>
  <c r="I293" i="26"/>
  <c r="H293" i="26"/>
  <c r="N292" i="26"/>
  <c r="J292" i="26"/>
  <c r="I292" i="26"/>
  <c r="H292" i="26"/>
  <c r="N291" i="26"/>
  <c r="J291" i="26"/>
  <c r="I291" i="26"/>
  <c r="H291" i="26"/>
  <c r="N290" i="26"/>
  <c r="J290" i="26"/>
  <c r="I290" i="26"/>
  <c r="H290" i="26"/>
  <c r="N289" i="26"/>
  <c r="J289" i="26"/>
  <c r="I289" i="26"/>
  <c r="H289" i="26"/>
  <c r="J288" i="26"/>
  <c r="I288" i="26"/>
  <c r="H288" i="26"/>
  <c r="J287" i="26"/>
  <c r="I287" i="26"/>
  <c r="H287" i="26"/>
  <c r="N285" i="26"/>
  <c r="J285" i="26"/>
  <c r="I285" i="26"/>
  <c r="H285" i="26"/>
  <c r="N284" i="26"/>
  <c r="J284" i="26"/>
  <c r="I284" i="26"/>
  <c r="H284" i="26"/>
  <c r="N283" i="26"/>
  <c r="J283" i="26"/>
  <c r="I283" i="26"/>
  <c r="H283" i="26"/>
  <c r="N282" i="26"/>
  <c r="J282" i="26"/>
  <c r="I282" i="26"/>
  <c r="H282" i="26"/>
  <c r="N281" i="26"/>
  <c r="J281" i="26"/>
  <c r="I281" i="26"/>
  <c r="H281" i="26"/>
  <c r="N280" i="26"/>
  <c r="J280" i="26"/>
  <c r="I280" i="26"/>
  <c r="H280" i="26"/>
  <c r="N279" i="26"/>
  <c r="J279" i="26"/>
  <c r="I279" i="26"/>
  <c r="H279" i="26"/>
  <c r="N278" i="26"/>
  <c r="J278" i="26"/>
  <c r="I278" i="26"/>
  <c r="H278" i="26"/>
  <c r="J277" i="26"/>
  <c r="I277" i="26"/>
  <c r="H277" i="26"/>
  <c r="J276" i="26"/>
  <c r="I276" i="26"/>
  <c r="H276" i="26"/>
  <c r="K275" i="26"/>
  <c r="J275" i="26"/>
  <c r="K274" i="26"/>
  <c r="J274" i="26"/>
  <c r="J273" i="26"/>
  <c r="H273" i="26"/>
  <c r="J272" i="26"/>
  <c r="H272" i="26"/>
  <c r="J271" i="26"/>
  <c r="H271" i="26"/>
  <c r="J270" i="26"/>
  <c r="I270" i="26"/>
  <c r="H270" i="26"/>
  <c r="N269" i="26"/>
  <c r="J269" i="26"/>
  <c r="I269" i="26"/>
  <c r="H269" i="26"/>
  <c r="N268" i="26"/>
  <c r="J268" i="26"/>
  <c r="I268" i="26"/>
  <c r="H268" i="26"/>
  <c r="N267" i="26"/>
  <c r="J267" i="26"/>
  <c r="I267" i="26"/>
  <c r="H267" i="26"/>
  <c r="N266" i="26"/>
  <c r="J266" i="26"/>
  <c r="I266" i="26"/>
  <c r="H266" i="26"/>
  <c r="J265" i="26"/>
  <c r="I265" i="26"/>
  <c r="H265" i="26"/>
  <c r="J264" i="26"/>
  <c r="I264" i="26"/>
  <c r="H264" i="26"/>
  <c r="N262" i="26"/>
  <c r="J262" i="26"/>
  <c r="I262" i="26"/>
  <c r="H262" i="26"/>
  <c r="N261" i="26"/>
  <c r="J261" i="26"/>
  <c r="I261" i="26"/>
  <c r="H261" i="26"/>
  <c r="N260" i="26"/>
  <c r="J260" i="26"/>
  <c r="I260" i="26"/>
  <c r="H260" i="26"/>
  <c r="N259" i="26"/>
  <c r="J259" i="26"/>
  <c r="I259" i="26"/>
  <c r="H259" i="26"/>
  <c r="N258" i="26"/>
  <c r="J258" i="26"/>
  <c r="I258" i="26"/>
  <c r="H258" i="26"/>
  <c r="N257" i="26"/>
  <c r="J257" i="26"/>
  <c r="I257" i="26"/>
  <c r="H257" i="26"/>
  <c r="N256" i="26"/>
  <c r="J256" i="26"/>
  <c r="I256" i="26"/>
  <c r="H256" i="26"/>
  <c r="N255" i="26"/>
  <c r="J255" i="26"/>
  <c r="I255" i="26"/>
  <c r="H255" i="26"/>
  <c r="J254" i="26"/>
  <c r="I254" i="26"/>
  <c r="H254" i="26"/>
  <c r="J253" i="26"/>
  <c r="I253" i="26"/>
  <c r="H253" i="26"/>
  <c r="K252" i="26"/>
  <c r="J252" i="26"/>
  <c r="K251" i="26"/>
  <c r="J251" i="26"/>
  <c r="J250" i="26"/>
  <c r="H250" i="26"/>
  <c r="J249" i="26"/>
  <c r="H249" i="26"/>
  <c r="J248" i="26"/>
  <c r="H248" i="26"/>
  <c r="J247" i="26"/>
  <c r="I247" i="26"/>
  <c r="H247" i="26"/>
  <c r="N246" i="26"/>
  <c r="J246" i="26"/>
  <c r="I246" i="26"/>
  <c r="H246" i="26"/>
  <c r="N245" i="26"/>
  <c r="J245" i="26"/>
  <c r="I245" i="26"/>
  <c r="H245" i="26"/>
  <c r="N244" i="26"/>
  <c r="J244" i="26"/>
  <c r="I244" i="26"/>
  <c r="H244" i="26"/>
  <c r="N243" i="26"/>
  <c r="J243" i="26"/>
  <c r="I243" i="26"/>
  <c r="H243" i="26"/>
  <c r="J242" i="26"/>
  <c r="I242" i="26"/>
  <c r="H242" i="26"/>
  <c r="J241" i="26"/>
  <c r="I241" i="26"/>
  <c r="H241" i="26"/>
  <c r="N239" i="26"/>
  <c r="J239" i="26"/>
  <c r="I239" i="26"/>
  <c r="H239" i="26"/>
  <c r="N238" i="26"/>
  <c r="J238" i="26"/>
  <c r="I238" i="26"/>
  <c r="H238" i="26"/>
  <c r="N237" i="26"/>
  <c r="J237" i="26"/>
  <c r="I237" i="26"/>
  <c r="H237" i="26"/>
  <c r="N236" i="26"/>
  <c r="J236" i="26"/>
  <c r="I236" i="26"/>
  <c r="H236" i="26"/>
  <c r="N235" i="26"/>
  <c r="J235" i="26"/>
  <c r="I235" i="26"/>
  <c r="H235" i="26"/>
  <c r="N234" i="26"/>
  <c r="J234" i="26"/>
  <c r="I234" i="26"/>
  <c r="H234" i="26"/>
  <c r="N233" i="26"/>
  <c r="J233" i="26"/>
  <c r="I233" i="26"/>
  <c r="H233" i="26"/>
  <c r="N232" i="26"/>
  <c r="J232" i="26"/>
  <c r="I232" i="26"/>
  <c r="H232" i="26"/>
  <c r="J231" i="26"/>
  <c r="I231" i="26"/>
  <c r="H231" i="26"/>
  <c r="J230" i="26"/>
  <c r="I230" i="26"/>
  <c r="H230" i="26"/>
  <c r="K229" i="26"/>
  <c r="J229" i="26"/>
  <c r="K228" i="26"/>
  <c r="J228" i="26"/>
  <c r="J227" i="26"/>
  <c r="H227" i="26"/>
  <c r="J226" i="26"/>
  <c r="H226" i="26"/>
  <c r="J225" i="26"/>
  <c r="H225" i="26"/>
  <c r="J224" i="26"/>
  <c r="I224" i="26"/>
  <c r="H224" i="26"/>
  <c r="N223" i="26"/>
  <c r="J223" i="26"/>
  <c r="I223" i="26"/>
  <c r="H223" i="26"/>
  <c r="N222" i="26"/>
  <c r="J222" i="26"/>
  <c r="I222" i="26"/>
  <c r="H222" i="26"/>
  <c r="N221" i="26"/>
  <c r="J221" i="26"/>
  <c r="I221" i="26"/>
  <c r="H221" i="26"/>
  <c r="N220" i="26"/>
  <c r="J220" i="26"/>
  <c r="I220" i="26"/>
  <c r="H220" i="26"/>
  <c r="J219" i="26"/>
  <c r="I219" i="26"/>
  <c r="H219" i="26"/>
  <c r="J218" i="26"/>
  <c r="I218" i="26"/>
  <c r="H218" i="26"/>
  <c r="N216" i="26"/>
  <c r="J216" i="26"/>
  <c r="I216" i="26"/>
  <c r="H216" i="26"/>
  <c r="N215" i="26"/>
  <c r="J215" i="26"/>
  <c r="I215" i="26"/>
  <c r="H215" i="26"/>
  <c r="N214" i="26"/>
  <c r="J214" i="26"/>
  <c r="I214" i="26"/>
  <c r="H214" i="26"/>
  <c r="N213" i="26"/>
  <c r="J213" i="26"/>
  <c r="I213" i="26"/>
  <c r="H213" i="26"/>
  <c r="N212" i="26"/>
  <c r="J212" i="26"/>
  <c r="I212" i="26"/>
  <c r="H212" i="26"/>
  <c r="N211" i="26"/>
  <c r="J211" i="26"/>
  <c r="I211" i="26"/>
  <c r="H211" i="26"/>
  <c r="N210" i="26"/>
  <c r="J210" i="26"/>
  <c r="I210" i="26"/>
  <c r="H210" i="26"/>
  <c r="N209" i="26"/>
  <c r="J209" i="26"/>
  <c r="I209" i="26"/>
  <c r="H209" i="26"/>
  <c r="J208" i="26"/>
  <c r="I208" i="26"/>
  <c r="H208" i="26"/>
  <c r="J207" i="26"/>
  <c r="I207" i="26"/>
  <c r="H207" i="26"/>
  <c r="K206" i="26"/>
  <c r="J206" i="26"/>
  <c r="K205" i="26"/>
  <c r="J205" i="26"/>
  <c r="J204" i="26"/>
  <c r="H204" i="26"/>
  <c r="J203" i="26"/>
  <c r="H203" i="26"/>
  <c r="J202" i="26"/>
  <c r="H202" i="26"/>
  <c r="J201" i="26"/>
  <c r="I201" i="26"/>
  <c r="H201" i="26"/>
  <c r="N200" i="26"/>
  <c r="J200" i="26"/>
  <c r="I200" i="26"/>
  <c r="H200" i="26"/>
  <c r="N199" i="26"/>
  <c r="J199" i="26"/>
  <c r="I199" i="26"/>
  <c r="H199" i="26"/>
  <c r="N198" i="26"/>
  <c r="J198" i="26"/>
  <c r="I198" i="26"/>
  <c r="H198" i="26"/>
  <c r="N197" i="26"/>
  <c r="J197" i="26"/>
  <c r="I197" i="26"/>
  <c r="H197" i="26"/>
  <c r="J196" i="26"/>
  <c r="I196" i="26"/>
  <c r="H196" i="26"/>
  <c r="J195" i="26"/>
  <c r="I195" i="26"/>
  <c r="H195" i="26"/>
  <c r="N193" i="26"/>
  <c r="J193" i="26"/>
  <c r="I193" i="26"/>
  <c r="H193" i="26"/>
  <c r="N192" i="26"/>
  <c r="J192" i="26"/>
  <c r="I192" i="26"/>
  <c r="H192" i="26"/>
  <c r="N191" i="26"/>
  <c r="J191" i="26"/>
  <c r="I191" i="26"/>
  <c r="H191" i="26"/>
  <c r="N190" i="26"/>
  <c r="J190" i="26"/>
  <c r="I190" i="26"/>
  <c r="H190" i="26"/>
  <c r="N189" i="26"/>
  <c r="J189" i="26"/>
  <c r="I189" i="26"/>
  <c r="H189" i="26"/>
  <c r="N188" i="26"/>
  <c r="J188" i="26"/>
  <c r="I188" i="26"/>
  <c r="H188" i="26"/>
  <c r="N187" i="26"/>
  <c r="J187" i="26"/>
  <c r="I187" i="26"/>
  <c r="H187" i="26"/>
  <c r="N186" i="26"/>
  <c r="J186" i="26"/>
  <c r="I186" i="26"/>
  <c r="H186" i="26"/>
  <c r="J185" i="26"/>
  <c r="I185" i="26"/>
  <c r="H185" i="26"/>
  <c r="J184" i="26"/>
  <c r="I184" i="26"/>
  <c r="H184" i="26"/>
  <c r="K183" i="26"/>
  <c r="J183" i="26"/>
  <c r="K182" i="26"/>
  <c r="J182" i="26"/>
  <c r="J181" i="26"/>
  <c r="H181" i="26"/>
  <c r="J180" i="26"/>
  <c r="H180" i="26"/>
  <c r="J179" i="26"/>
  <c r="H179" i="26"/>
  <c r="J178" i="26"/>
  <c r="I178" i="26"/>
  <c r="H178" i="26"/>
  <c r="N177" i="26"/>
  <c r="J177" i="26"/>
  <c r="I177" i="26"/>
  <c r="H177" i="26"/>
  <c r="N176" i="26"/>
  <c r="J176" i="26"/>
  <c r="I176" i="26"/>
  <c r="H176" i="26"/>
  <c r="N175" i="26"/>
  <c r="J175" i="26"/>
  <c r="I175" i="26"/>
  <c r="H175" i="26"/>
  <c r="N174" i="26"/>
  <c r="J174" i="26"/>
  <c r="I174" i="26"/>
  <c r="H174" i="26"/>
  <c r="J173" i="26"/>
  <c r="I173" i="26"/>
  <c r="H173" i="26"/>
  <c r="J172" i="26"/>
  <c r="I172" i="26"/>
  <c r="H172" i="26"/>
  <c r="N170" i="26"/>
  <c r="J170" i="26"/>
  <c r="I170" i="26"/>
  <c r="H170" i="26"/>
  <c r="N169" i="26"/>
  <c r="J169" i="26"/>
  <c r="I169" i="26"/>
  <c r="H169" i="26"/>
  <c r="N168" i="26"/>
  <c r="J168" i="26"/>
  <c r="I168" i="26"/>
  <c r="H168" i="26"/>
  <c r="N167" i="26"/>
  <c r="J167" i="26"/>
  <c r="I167" i="26"/>
  <c r="H167" i="26"/>
  <c r="N166" i="26"/>
  <c r="J166" i="26"/>
  <c r="I166" i="26"/>
  <c r="H166" i="26"/>
  <c r="N165" i="26"/>
  <c r="J165" i="26"/>
  <c r="I165" i="26"/>
  <c r="H165" i="26"/>
  <c r="N164" i="26"/>
  <c r="J164" i="26"/>
  <c r="I164" i="26"/>
  <c r="H164" i="26"/>
  <c r="N163" i="26"/>
  <c r="J163" i="26"/>
  <c r="I163" i="26"/>
  <c r="H163" i="26"/>
  <c r="J162" i="26"/>
  <c r="I162" i="26"/>
  <c r="H162" i="26"/>
  <c r="J161" i="26"/>
  <c r="I161" i="26"/>
  <c r="H161" i="26"/>
  <c r="K160" i="26"/>
  <c r="J160" i="26"/>
  <c r="K159" i="26"/>
  <c r="J159" i="26"/>
  <c r="J158" i="26"/>
  <c r="H158" i="26"/>
  <c r="J157" i="26"/>
  <c r="H157" i="26"/>
  <c r="J156" i="26"/>
  <c r="H156" i="26"/>
  <c r="J155" i="26"/>
  <c r="I155" i="26"/>
  <c r="H155" i="26"/>
  <c r="N154" i="26"/>
  <c r="J154" i="26"/>
  <c r="I154" i="26"/>
  <c r="H154" i="26"/>
  <c r="N153" i="26"/>
  <c r="J153" i="26"/>
  <c r="I153" i="26"/>
  <c r="H153" i="26"/>
  <c r="N152" i="26"/>
  <c r="J152" i="26"/>
  <c r="I152" i="26"/>
  <c r="H152" i="26"/>
  <c r="N151" i="26"/>
  <c r="J151" i="26"/>
  <c r="I151" i="26"/>
  <c r="H151" i="26"/>
  <c r="J150" i="26"/>
  <c r="I150" i="26"/>
  <c r="H150" i="26"/>
  <c r="J149" i="26"/>
  <c r="I149" i="26"/>
  <c r="H149" i="26"/>
  <c r="N147" i="26"/>
  <c r="J147" i="26"/>
  <c r="I147" i="26"/>
  <c r="H147" i="26"/>
  <c r="N146" i="26"/>
  <c r="J146" i="26"/>
  <c r="I146" i="26"/>
  <c r="H146" i="26"/>
  <c r="N145" i="26"/>
  <c r="J145" i="26"/>
  <c r="I145" i="26"/>
  <c r="H145" i="26"/>
  <c r="N144" i="26"/>
  <c r="J144" i="26"/>
  <c r="I144" i="26"/>
  <c r="H144" i="26"/>
  <c r="N143" i="26"/>
  <c r="J143" i="26"/>
  <c r="I143" i="26"/>
  <c r="H143" i="26"/>
  <c r="N142" i="26"/>
  <c r="J142" i="26"/>
  <c r="I142" i="26"/>
  <c r="H142" i="26"/>
  <c r="N141" i="26"/>
  <c r="J141" i="26"/>
  <c r="I141" i="26"/>
  <c r="H141" i="26"/>
  <c r="N140" i="26"/>
  <c r="J140" i="26"/>
  <c r="I140" i="26"/>
  <c r="H140" i="26"/>
  <c r="J139" i="26"/>
  <c r="I139" i="26"/>
  <c r="H139" i="26"/>
  <c r="J138" i="26"/>
  <c r="I138" i="26"/>
  <c r="H138" i="26"/>
  <c r="K137" i="26"/>
  <c r="J137" i="26"/>
  <c r="K136" i="26"/>
  <c r="J136" i="26"/>
  <c r="J135" i="26"/>
  <c r="H135" i="26"/>
  <c r="J134" i="26"/>
  <c r="H134" i="26"/>
  <c r="J133" i="26"/>
  <c r="H133" i="26"/>
  <c r="J132" i="26"/>
  <c r="I132" i="26"/>
  <c r="H132" i="26"/>
  <c r="N131" i="26"/>
  <c r="J131" i="26"/>
  <c r="I131" i="26"/>
  <c r="H131" i="26"/>
  <c r="N130" i="26"/>
  <c r="J130" i="26"/>
  <c r="I130" i="26"/>
  <c r="H130" i="26"/>
  <c r="N129" i="26"/>
  <c r="J129" i="26"/>
  <c r="I129" i="26"/>
  <c r="H129" i="26"/>
  <c r="N128" i="26"/>
  <c r="J128" i="26"/>
  <c r="I128" i="26"/>
  <c r="H128" i="26"/>
  <c r="J127" i="26"/>
  <c r="I127" i="26"/>
  <c r="H127" i="26"/>
  <c r="J126" i="26"/>
  <c r="I126" i="26"/>
  <c r="H126" i="26"/>
  <c r="N124" i="26"/>
  <c r="J124" i="26"/>
  <c r="I124" i="26"/>
  <c r="H124" i="26"/>
  <c r="N123" i="26"/>
  <c r="J123" i="26"/>
  <c r="I123" i="26"/>
  <c r="H123" i="26"/>
  <c r="N122" i="26"/>
  <c r="J122" i="26"/>
  <c r="I122" i="26"/>
  <c r="H122" i="26"/>
  <c r="N121" i="26"/>
  <c r="J121" i="26"/>
  <c r="I121" i="26"/>
  <c r="H121" i="26"/>
  <c r="N120" i="26"/>
  <c r="J120" i="26"/>
  <c r="I120" i="26"/>
  <c r="H120" i="26"/>
  <c r="N119" i="26"/>
  <c r="J119" i="26"/>
  <c r="I119" i="26"/>
  <c r="H119" i="26"/>
  <c r="N118" i="26"/>
  <c r="J118" i="26"/>
  <c r="I118" i="26"/>
  <c r="H118" i="26"/>
  <c r="N117" i="26"/>
  <c r="J117" i="26"/>
  <c r="I117" i="26"/>
  <c r="H117" i="26"/>
  <c r="J116" i="26"/>
  <c r="I116" i="26"/>
  <c r="H116" i="26"/>
  <c r="J115" i="26"/>
  <c r="I115" i="26"/>
  <c r="H115" i="26"/>
  <c r="K114" i="26"/>
  <c r="J114" i="26"/>
  <c r="K113" i="26"/>
  <c r="J113" i="26"/>
  <c r="J112" i="26"/>
  <c r="H112" i="26"/>
  <c r="J111" i="26"/>
  <c r="H111" i="26"/>
  <c r="J110" i="26"/>
  <c r="H110" i="26"/>
  <c r="J109" i="26"/>
  <c r="I109" i="26"/>
  <c r="H109" i="26"/>
  <c r="N108" i="26"/>
  <c r="J108" i="26"/>
  <c r="I108" i="26"/>
  <c r="H108" i="26"/>
  <c r="N107" i="26"/>
  <c r="J107" i="26"/>
  <c r="I107" i="26"/>
  <c r="H107" i="26"/>
  <c r="N106" i="26"/>
  <c r="J106" i="26"/>
  <c r="I106" i="26"/>
  <c r="H106" i="26"/>
  <c r="N105" i="26"/>
  <c r="J105" i="26"/>
  <c r="I105" i="26"/>
  <c r="H105" i="26"/>
  <c r="J104" i="26"/>
  <c r="I104" i="26"/>
  <c r="H104" i="26"/>
  <c r="J103" i="26"/>
  <c r="I103" i="26"/>
  <c r="H103" i="26"/>
  <c r="N101" i="26"/>
  <c r="J101" i="26"/>
  <c r="I101" i="26"/>
  <c r="H101" i="26"/>
  <c r="N100" i="26"/>
  <c r="J100" i="26"/>
  <c r="I100" i="26"/>
  <c r="H100" i="26"/>
  <c r="N99" i="26"/>
  <c r="J99" i="26"/>
  <c r="I99" i="26"/>
  <c r="H99" i="26"/>
  <c r="N98" i="26"/>
  <c r="J98" i="26"/>
  <c r="I98" i="26"/>
  <c r="H98" i="26"/>
  <c r="N97" i="26"/>
  <c r="J97" i="26"/>
  <c r="I97" i="26"/>
  <c r="H97" i="26"/>
  <c r="N96" i="26"/>
  <c r="J96" i="26"/>
  <c r="I96" i="26"/>
  <c r="H96" i="26"/>
  <c r="N95" i="26"/>
  <c r="J95" i="26"/>
  <c r="I95" i="26"/>
  <c r="H95" i="26"/>
  <c r="N94" i="26"/>
  <c r="J94" i="26"/>
  <c r="I94" i="26"/>
  <c r="H94" i="26"/>
  <c r="J93" i="26"/>
  <c r="I93" i="26"/>
  <c r="H93" i="26"/>
  <c r="J92" i="26"/>
  <c r="I92" i="26"/>
  <c r="H92" i="26"/>
  <c r="K91" i="26"/>
  <c r="J91" i="26"/>
  <c r="K90" i="26"/>
  <c r="J90" i="26"/>
  <c r="J89" i="26"/>
  <c r="H89" i="26"/>
  <c r="J88" i="26"/>
  <c r="H88" i="26"/>
  <c r="J87" i="26"/>
  <c r="H87" i="26"/>
  <c r="J86" i="26"/>
  <c r="I86" i="26"/>
  <c r="H86" i="26"/>
  <c r="N85" i="26"/>
  <c r="J85" i="26"/>
  <c r="I85" i="26"/>
  <c r="H85" i="26"/>
  <c r="N84" i="26"/>
  <c r="J84" i="26"/>
  <c r="I84" i="26"/>
  <c r="H84" i="26"/>
  <c r="N83" i="26"/>
  <c r="J83" i="26"/>
  <c r="I83" i="26"/>
  <c r="H83" i="26"/>
  <c r="N82" i="26"/>
  <c r="J82" i="26"/>
  <c r="I82" i="26"/>
  <c r="H82" i="26"/>
  <c r="J81" i="26"/>
  <c r="I81" i="26"/>
  <c r="H81" i="26"/>
  <c r="J80" i="26"/>
  <c r="I80" i="26"/>
  <c r="H80" i="26"/>
  <c r="N78" i="26"/>
  <c r="J78" i="26"/>
  <c r="I78" i="26"/>
  <c r="H78" i="26"/>
  <c r="N77" i="26"/>
  <c r="J77" i="26"/>
  <c r="I77" i="26"/>
  <c r="H77" i="26"/>
  <c r="N76" i="26"/>
  <c r="J76" i="26"/>
  <c r="I76" i="26"/>
  <c r="H76" i="26"/>
  <c r="N75" i="26"/>
  <c r="J75" i="26"/>
  <c r="I75" i="26"/>
  <c r="H75" i="26"/>
  <c r="N74" i="26"/>
  <c r="J74" i="26"/>
  <c r="I74" i="26"/>
  <c r="H74" i="26"/>
  <c r="N73" i="26"/>
  <c r="J73" i="26"/>
  <c r="I73" i="26"/>
  <c r="H73" i="26"/>
  <c r="N72" i="26"/>
  <c r="J72" i="26"/>
  <c r="I72" i="26"/>
  <c r="H72" i="26"/>
  <c r="N71" i="26"/>
  <c r="J71" i="26"/>
  <c r="I71" i="26"/>
  <c r="H71" i="26"/>
  <c r="J70" i="26"/>
  <c r="I70" i="26"/>
  <c r="H70" i="26"/>
  <c r="J69" i="26"/>
  <c r="I69" i="26"/>
  <c r="H69" i="26"/>
  <c r="K68" i="26"/>
  <c r="J68" i="26"/>
  <c r="K67" i="26"/>
  <c r="J67" i="26"/>
  <c r="J66" i="26"/>
  <c r="H66" i="26"/>
  <c r="J65" i="26"/>
  <c r="H65" i="26"/>
  <c r="J64" i="26"/>
  <c r="H64" i="26"/>
  <c r="J63" i="26"/>
  <c r="I63" i="26"/>
  <c r="H63" i="26"/>
  <c r="N62" i="26"/>
  <c r="J62" i="26"/>
  <c r="I62" i="26"/>
  <c r="H62" i="26"/>
  <c r="N61" i="26"/>
  <c r="J61" i="26"/>
  <c r="I61" i="26"/>
  <c r="H61" i="26"/>
  <c r="N60" i="26"/>
  <c r="J60" i="26"/>
  <c r="I60" i="26"/>
  <c r="H60" i="26"/>
  <c r="N59" i="26"/>
  <c r="J59" i="26"/>
  <c r="I59" i="26"/>
  <c r="H59" i="26"/>
  <c r="J58" i="26"/>
  <c r="I58" i="26"/>
  <c r="H58" i="26"/>
  <c r="J57" i="26"/>
  <c r="I57" i="26"/>
  <c r="H57" i="26"/>
  <c r="N55" i="26"/>
  <c r="J55" i="26"/>
  <c r="I55" i="26"/>
  <c r="H55" i="26"/>
  <c r="N54" i="26"/>
  <c r="J54" i="26"/>
  <c r="I54" i="26"/>
  <c r="H54" i="26"/>
  <c r="N53" i="26"/>
  <c r="J53" i="26"/>
  <c r="I53" i="26"/>
  <c r="H53" i="26"/>
  <c r="N52" i="26"/>
  <c r="J52" i="26"/>
  <c r="I52" i="26"/>
  <c r="H52" i="26"/>
  <c r="N51" i="26"/>
  <c r="J51" i="26"/>
  <c r="I51" i="26"/>
  <c r="H51" i="26"/>
  <c r="N50" i="26"/>
  <c r="J50" i="26"/>
  <c r="I50" i="26"/>
  <c r="H50" i="26"/>
  <c r="N49" i="26"/>
  <c r="J49" i="26"/>
  <c r="I49" i="26"/>
  <c r="H49" i="26"/>
  <c r="N48" i="26"/>
  <c r="J48" i="26"/>
  <c r="I48" i="26"/>
  <c r="H48" i="26"/>
  <c r="J47" i="26"/>
  <c r="I47" i="26"/>
  <c r="H47" i="26"/>
  <c r="J46" i="26"/>
  <c r="I46" i="26"/>
  <c r="H46" i="26"/>
  <c r="K45" i="26"/>
  <c r="J45" i="26"/>
  <c r="K44" i="26"/>
  <c r="J44" i="26"/>
  <c r="J43" i="26"/>
  <c r="H43" i="26"/>
  <c r="J42" i="26"/>
  <c r="H42" i="26"/>
  <c r="J41" i="26"/>
  <c r="H41" i="26"/>
  <c r="J40" i="26"/>
  <c r="I40" i="26"/>
  <c r="H40" i="26"/>
  <c r="N39" i="26"/>
  <c r="J39" i="26"/>
  <c r="I39" i="26"/>
  <c r="H39" i="26"/>
  <c r="N38" i="26"/>
  <c r="J38" i="26"/>
  <c r="I38" i="26"/>
  <c r="H38" i="26"/>
  <c r="N37" i="26"/>
  <c r="J37" i="26"/>
  <c r="I37" i="26"/>
  <c r="H37" i="26"/>
  <c r="N36" i="26"/>
  <c r="J36" i="26"/>
  <c r="I36" i="26"/>
  <c r="H36" i="26"/>
  <c r="J35" i="26"/>
  <c r="I35" i="26"/>
  <c r="H35" i="26"/>
  <c r="J34" i="26"/>
  <c r="I34" i="26"/>
  <c r="H34" i="26"/>
  <c r="N32" i="26" l="1"/>
  <c r="N31" i="26"/>
  <c r="N30" i="26"/>
  <c r="N29" i="26"/>
  <c r="N28" i="26"/>
  <c r="N27" i="26"/>
  <c r="N26" i="26"/>
  <c r="N25" i="26"/>
  <c r="N16" i="26"/>
  <c r="N15" i="26"/>
  <c r="N14" i="26"/>
  <c r="J12" i="26"/>
  <c r="J32" i="26"/>
  <c r="J31" i="26"/>
  <c r="J30" i="26"/>
  <c r="J29" i="26"/>
  <c r="J28" i="26"/>
  <c r="J27" i="26"/>
  <c r="J26" i="26"/>
  <c r="J25" i="26"/>
  <c r="J24" i="26"/>
  <c r="J23" i="26"/>
  <c r="J22" i="26"/>
  <c r="J21" i="26"/>
  <c r="J20" i="26"/>
  <c r="J19" i="26"/>
  <c r="J18" i="26"/>
  <c r="J17" i="26"/>
  <c r="J16" i="26"/>
  <c r="J15" i="26"/>
  <c r="J14" i="26"/>
  <c r="J13" i="26"/>
  <c r="J11" i="26"/>
  <c r="H17" i="26"/>
  <c r="H18" i="26"/>
  <c r="H19" i="26"/>
  <c r="H20" i="26"/>
  <c r="E52" i="50" l="1"/>
  <c r="E51" i="50"/>
  <c r="E49" i="50"/>
  <c r="E48" i="50"/>
  <c r="E44" i="50"/>
  <c r="D28" i="50"/>
  <c r="E28" i="50"/>
  <c r="E27" i="50"/>
  <c r="D27" i="50"/>
  <c r="E43" i="50"/>
  <c r="D40" i="50"/>
  <c r="F97" i="21"/>
  <c r="F28" i="50" l="1"/>
  <c r="F27" i="50"/>
  <c r="S33" i="43" l="1"/>
  <c r="S32" i="43"/>
  <c r="S31" i="43"/>
  <c r="S30" i="43"/>
  <c r="S29" i="43"/>
  <c r="S28" i="43"/>
  <c r="S27" i="43"/>
  <c r="S26" i="43"/>
  <c r="S25" i="43"/>
  <c r="S24" i="43"/>
  <c r="N33" i="43"/>
  <c r="N32" i="43"/>
  <c r="N31" i="43"/>
  <c r="N30" i="43"/>
  <c r="N29" i="43"/>
  <c r="N28" i="43"/>
  <c r="N27" i="43"/>
  <c r="N26" i="43"/>
  <c r="N25" i="43"/>
  <c r="N24" i="43"/>
  <c r="L33" i="43"/>
  <c r="L32" i="43"/>
  <c r="L31" i="43"/>
  <c r="L30" i="43"/>
  <c r="L29" i="43"/>
  <c r="L28" i="43"/>
  <c r="L27" i="43"/>
  <c r="L26" i="43"/>
  <c r="L25" i="43"/>
  <c r="L24" i="43"/>
  <c r="S13" i="43"/>
  <c r="S14" i="43"/>
  <c r="S15" i="43"/>
  <c r="S16" i="43"/>
  <c r="S17" i="43"/>
  <c r="S18" i="43"/>
  <c r="S19" i="43"/>
  <c r="S20" i="43"/>
  <c r="S21" i="43"/>
  <c r="S12" i="43"/>
  <c r="N13" i="43"/>
  <c r="N14" i="43"/>
  <c r="N15" i="43"/>
  <c r="N16" i="43"/>
  <c r="N17" i="43"/>
  <c r="N18" i="43"/>
  <c r="N19" i="43"/>
  <c r="N20" i="43"/>
  <c r="N21" i="43"/>
  <c r="N12" i="43"/>
  <c r="L13" i="43"/>
  <c r="L14" i="43"/>
  <c r="L15" i="43"/>
  <c r="L16" i="43"/>
  <c r="L17" i="43"/>
  <c r="L18" i="43"/>
  <c r="L19" i="43"/>
  <c r="L20" i="43"/>
  <c r="L21" i="43"/>
  <c r="L12" i="43"/>
  <c r="M25" i="16"/>
  <c r="M26" i="16"/>
  <c r="M27" i="16"/>
  <c r="M28" i="16"/>
  <c r="M29" i="16"/>
  <c r="M30" i="16"/>
  <c r="M31" i="16"/>
  <c r="M24" i="16"/>
  <c r="H77" i="21" l="1"/>
  <c r="G77" i="21"/>
  <c r="H76" i="21"/>
  <c r="G76" i="21"/>
  <c r="H75" i="21"/>
  <c r="G75" i="21"/>
  <c r="H74" i="21"/>
  <c r="G74" i="21"/>
  <c r="H73" i="21"/>
  <c r="G73" i="21"/>
  <c r="H72" i="21"/>
  <c r="G72" i="21"/>
  <c r="H71" i="21"/>
  <c r="G71" i="21"/>
  <c r="H70" i="21"/>
  <c r="G70" i="21"/>
  <c r="H69" i="21"/>
  <c r="G69" i="21"/>
  <c r="H68" i="21"/>
  <c r="G68" i="21"/>
  <c r="H67" i="21"/>
  <c r="G67" i="21"/>
  <c r="H66" i="21"/>
  <c r="G66" i="21"/>
  <c r="H65" i="21"/>
  <c r="G65" i="21"/>
  <c r="H60" i="21"/>
  <c r="G60" i="21"/>
  <c r="H59" i="21"/>
  <c r="G59" i="21"/>
  <c r="H58" i="21"/>
  <c r="G58" i="21"/>
  <c r="H57" i="21"/>
  <c r="G57" i="21"/>
  <c r="H56" i="21"/>
  <c r="G56" i="21"/>
  <c r="H55" i="21"/>
  <c r="G55" i="21"/>
  <c r="H54" i="21"/>
  <c r="G54" i="21"/>
  <c r="H53" i="21"/>
  <c r="G53" i="21"/>
  <c r="H52" i="21"/>
  <c r="G52" i="21"/>
  <c r="H51" i="21"/>
  <c r="G51" i="21"/>
  <c r="H50" i="21"/>
  <c r="G50" i="21"/>
  <c r="H49" i="21"/>
  <c r="G49" i="21"/>
  <c r="H48" i="21"/>
  <c r="G48" i="21"/>
  <c r="H42" i="21"/>
  <c r="G42" i="21"/>
  <c r="H41" i="21"/>
  <c r="G41" i="21"/>
  <c r="H40" i="21"/>
  <c r="G40" i="21"/>
  <c r="H39" i="21"/>
  <c r="G39" i="21"/>
  <c r="H38" i="21"/>
  <c r="G38" i="21"/>
  <c r="H37" i="21"/>
  <c r="G37" i="21"/>
  <c r="H36" i="21"/>
  <c r="G36" i="21"/>
  <c r="H35" i="21"/>
  <c r="G35" i="21"/>
  <c r="H34" i="21"/>
  <c r="G34" i="21"/>
  <c r="H33" i="21"/>
  <c r="G33" i="21"/>
  <c r="H32" i="21"/>
  <c r="G32" i="21"/>
  <c r="H31" i="21"/>
  <c r="G31" i="21"/>
  <c r="H30" i="21"/>
  <c r="G30" i="21"/>
  <c r="H24" i="21"/>
  <c r="G24" i="21"/>
  <c r="H23" i="21"/>
  <c r="G23" i="21"/>
  <c r="H22" i="21"/>
  <c r="G22" i="21"/>
  <c r="H21" i="21"/>
  <c r="G21" i="21"/>
  <c r="H20" i="21"/>
  <c r="G20" i="21"/>
  <c r="H19" i="21"/>
  <c r="G19" i="21"/>
  <c r="H18" i="21"/>
  <c r="G18" i="21"/>
  <c r="H17" i="21"/>
  <c r="G17" i="21"/>
  <c r="H16" i="21"/>
  <c r="G16" i="21"/>
  <c r="H15" i="21"/>
  <c r="G15" i="21"/>
  <c r="H14" i="21"/>
  <c r="G14" i="21"/>
  <c r="H13" i="21"/>
  <c r="G13" i="21"/>
  <c r="H12" i="21"/>
  <c r="G12" i="21"/>
  <c r="H101" i="20"/>
  <c r="G101" i="20"/>
  <c r="H100" i="20"/>
  <c r="G100" i="20"/>
  <c r="H99" i="20"/>
  <c r="G99" i="20"/>
  <c r="H98" i="20"/>
  <c r="G98" i="20"/>
  <c r="H97" i="20"/>
  <c r="G97" i="20"/>
  <c r="H96" i="20"/>
  <c r="G96" i="20"/>
  <c r="H95" i="20"/>
  <c r="G95" i="20"/>
  <c r="H94" i="20"/>
  <c r="G94" i="20"/>
  <c r="H93" i="20"/>
  <c r="G93" i="20"/>
  <c r="H92" i="20"/>
  <c r="G92" i="20"/>
  <c r="H91" i="20"/>
  <c r="G91" i="20"/>
  <c r="H90" i="20"/>
  <c r="G90" i="20"/>
  <c r="H89" i="20"/>
  <c r="G89" i="20"/>
  <c r="I88" i="20"/>
  <c r="H88" i="20"/>
  <c r="G88" i="20"/>
  <c r="H83" i="20"/>
  <c r="G83" i="20"/>
  <c r="H82" i="20"/>
  <c r="G82" i="20"/>
  <c r="H81" i="20"/>
  <c r="G81" i="20"/>
  <c r="H80" i="20"/>
  <c r="G80" i="20"/>
  <c r="H79" i="20"/>
  <c r="G79" i="20"/>
  <c r="H78" i="20"/>
  <c r="G78" i="20"/>
  <c r="H73" i="20"/>
  <c r="G73" i="20"/>
  <c r="H72" i="20"/>
  <c r="G72" i="20"/>
  <c r="H71" i="20"/>
  <c r="G71" i="20"/>
  <c r="H70" i="20"/>
  <c r="G70" i="20"/>
  <c r="H69" i="20"/>
  <c r="G69" i="20"/>
  <c r="H68" i="20"/>
  <c r="G68" i="20"/>
  <c r="H62" i="20"/>
  <c r="G62" i="20"/>
  <c r="H61" i="20"/>
  <c r="G61" i="20"/>
  <c r="H60" i="20"/>
  <c r="G60" i="20"/>
  <c r="H59" i="20"/>
  <c r="G59" i="20"/>
  <c r="H58" i="20"/>
  <c r="G58" i="20"/>
  <c r="H57" i="20"/>
  <c r="G57" i="20"/>
  <c r="H56" i="20"/>
  <c r="G56" i="20"/>
  <c r="H55" i="20"/>
  <c r="G55" i="20"/>
  <c r="H54" i="20"/>
  <c r="G54" i="20"/>
  <c r="H53" i="20"/>
  <c r="G53" i="20"/>
  <c r="H52" i="20"/>
  <c r="G52" i="20"/>
  <c r="H51" i="20"/>
  <c r="G51" i="20"/>
  <c r="H50" i="20"/>
  <c r="G50" i="20"/>
  <c r="G37" i="20"/>
  <c r="H37" i="20"/>
  <c r="G38" i="20"/>
  <c r="H38" i="20"/>
  <c r="G39" i="20"/>
  <c r="H39" i="20"/>
  <c r="G40" i="20"/>
  <c r="H40" i="20"/>
  <c r="G41" i="20"/>
  <c r="H41" i="20"/>
  <c r="G42" i="20"/>
  <c r="H42" i="20"/>
  <c r="G43" i="20"/>
  <c r="H43" i="20"/>
  <c r="G44" i="20"/>
  <c r="H44" i="20"/>
  <c r="G45" i="20"/>
  <c r="H45" i="20"/>
  <c r="G46" i="20"/>
  <c r="H46" i="20"/>
  <c r="G47" i="20"/>
  <c r="H47" i="20"/>
  <c r="G48" i="20"/>
  <c r="H48" i="20"/>
  <c r="H36" i="20"/>
  <c r="G36" i="20"/>
  <c r="G25" i="20"/>
  <c r="H25" i="20"/>
  <c r="H24" i="20"/>
  <c r="G24" i="20"/>
  <c r="H105" i="19"/>
  <c r="H106" i="19"/>
  <c r="H107" i="19"/>
  <c r="H113" i="19"/>
  <c r="H114" i="19"/>
  <c r="H115" i="19"/>
  <c r="H97" i="19"/>
  <c r="H89" i="19"/>
  <c r="H90" i="19"/>
  <c r="H91" i="19"/>
  <c r="H92" i="19"/>
  <c r="H81" i="19"/>
  <c r="H82" i="19"/>
  <c r="H83" i="19"/>
  <c r="H84" i="19"/>
  <c r="H73" i="19"/>
  <c r="H74" i="19"/>
  <c r="H75" i="19"/>
  <c r="H76" i="19"/>
  <c r="H62" i="19"/>
  <c r="H63" i="19"/>
  <c r="H64" i="19"/>
  <c r="H54" i="19"/>
  <c r="H55" i="19"/>
  <c r="H56" i="19"/>
  <c r="H38" i="19"/>
  <c r="H39" i="19"/>
  <c r="H40" i="19"/>
  <c r="H30" i="19"/>
  <c r="H31" i="19"/>
  <c r="H32" i="19"/>
  <c r="H22" i="19"/>
  <c r="H23" i="19"/>
  <c r="H24" i="19"/>
  <c r="H11" i="19"/>
  <c r="H13" i="19"/>
  <c r="R39" i="11"/>
  <c r="R40" i="11"/>
  <c r="R41" i="11"/>
  <c r="R42" i="11"/>
  <c r="R43" i="11"/>
  <c r="R38" i="11"/>
  <c r="N39" i="11"/>
  <c r="N40" i="11"/>
  <c r="N41" i="11"/>
  <c r="N42" i="11"/>
  <c r="N43" i="11"/>
  <c r="N38" i="11"/>
  <c r="N26" i="34"/>
  <c r="N13" i="34"/>
  <c r="N14" i="34"/>
  <c r="N15" i="34"/>
  <c r="N16" i="34"/>
  <c r="N17" i="34"/>
  <c r="N18" i="34"/>
  <c r="N19" i="34"/>
  <c r="N20" i="34"/>
  <c r="N21" i="34"/>
  <c r="N22" i="34"/>
  <c r="N23" i="34"/>
  <c r="N24" i="34"/>
  <c r="N25" i="34"/>
  <c r="AC31" i="36"/>
  <c r="AC30" i="36"/>
  <c r="AC29" i="36"/>
  <c r="AC28" i="36"/>
  <c r="AC27" i="36"/>
  <c r="Y31" i="36"/>
  <c r="Y30" i="36"/>
  <c r="Y29" i="36"/>
  <c r="Y28" i="36"/>
  <c r="Y27" i="36"/>
  <c r="U31" i="36"/>
  <c r="U30" i="36"/>
  <c r="U29" i="36"/>
  <c r="U28" i="36"/>
  <c r="U27" i="36"/>
  <c r="Q31" i="36"/>
  <c r="Q30" i="36"/>
  <c r="Q29" i="36"/>
  <c r="Q28" i="36"/>
  <c r="Q27" i="36"/>
  <c r="AC16" i="36"/>
  <c r="AC17" i="36"/>
  <c r="AC18" i="36"/>
  <c r="AC19" i="36"/>
  <c r="AC15" i="36"/>
  <c r="Y16" i="36"/>
  <c r="Y17" i="36"/>
  <c r="Y18" i="36"/>
  <c r="Y19" i="36"/>
  <c r="Y15" i="36"/>
  <c r="U16" i="36"/>
  <c r="U17" i="36"/>
  <c r="U18" i="36"/>
  <c r="U19" i="36"/>
  <c r="U15" i="36"/>
  <c r="Q16" i="36"/>
  <c r="Q17" i="36"/>
  <c r="Q18" i="36"/>
  <c r="Q19" i="36"/>
  <c r="Q15" i="36"/>
  <c r="Y34" i="33"/>
  <c r="Y33" i="33"/>
  <c r="Y32" i="33"/>
  <c r="Y31" i="33"/>
  <c r="Y30" i="33"/>
  <c r="Y29" i="33"/>
  <c r="Y28" i="33"/>
  <c r="Y27" i="33"/>
  <c r="Y26" i="33"/>
  <c r="Y25" i="33"/>
  <c r="V34" i="33"/>
  <c r="V33" i="33"/>
  <c r="V32" i="33"/>
  <c r="V31" i="33"/>
  <c r="V30" i="33"/>
  <c r="V29" i="33"/>
  <c r="V28" i="33"/>
  <c r="V27" i="33"/>
  <c r="V26" i="33"/>
  <c r="V25" i="33"/>
  <c r="S34" i="33"/>
  <c r="S33" i="33"/>
  <c r="S32" i="33"/>
  <c r="S31" i="33"/>
  <c r="S30" i="33"/>
  <c r="S29" i="33"/>
  <c r="S28" i="33"/>
  <c r="S27" i="33"/>
  <c r="S26" i="33"/>
  <c r="S25" i="33"/>
  <c r="Y13" i="33"/>
  <c r="Y14" i="33"/>
  <c r="Y15" i="33"/>
  <c r="Y16" i="33"/>
  <c r="Y17" i="33"/>
  <c r="Y18" i="33"/>
  <c r="Y19" i="33"/>
  <c r="Y20" i="33"/>
  <c r="Y21" i="33"/>
  <c r="V13" i="33"/>
  <c r="V14" i="33"/>
  <c r="V15" i="33"/>
  <c r="V16" i="33"/>
  <c r="V17" i="33"/>
  <c r="V18" i="33"/>
  <c r="V19" i="33"/>
  <c r="V20" i="33"/>
  <c r="V21" i="33"/>
  <c r="S13" i="33"/>
  <c r="S14" i="33"/>
  <c r="S15" i="33"/>
  <c r="S16" i="33"/>
  <c r="S17" i="33"/>
  <c r="S18" i="33"/>
  <c r="S19" i="33"/>
  <c r="S20" i="33"/>
  <c r="S21" i="33"/>
  <c r="Y12" i="33"/>
  <c r="V12" i="33"/>
  <c r="S12" i="33"/>
  <c r="P54" i="33"/>
  <c r="P55" i="33"/>
  <c r="P56" i="33"/>
  <c r="P57" i="33"/>
  <c r="P58" i="33"/>
  <c r="P59" i="33"/>
  <c r="P60" i="33"/>
  <c r="P61" i="33"/>
  <c r="P62" i="33"/>
  <c r="P53" i="33"/>
  <c r="M54" i="33"/>
  <c r="M55" i="33"/>
  <c r="M56" i="33"/>
  <c r="M57" i="33"/>
  <c r="M58" i="33"/>
  <c r="M59" i="33"/>
  <c r="M60" i="33"/>
  <c r="M61" i="33"/>
  <c r="M62" i="33"/>
  <c r="M53" i="33"/>
  <c r="P42" i="33"/>
  <c r="P43" i="33"/>
  <c r="P44" i="33"/>
  <c r="P45" i="33"/>
  <c r="P46" i="33"/>
  <c r="P47" i="33"/>
  <c r="P48" i="33"/>
  <c r="P49" i="33"/>
  <c r="P50" i="33"/>
  <c r="P41" i="33"/>
  <c r="M42" i="33"/>
  <c r="M43" i="33"/>
  <c r="M44" i="33"/>
  <c r="M45" i="33"/>
  <c r="M46" i="33"/>
  <c r="M47" i="33"/>
  <c r="M48" i="33"/>
  <c r="M49" i="33"/>
  <c r="M50" i="33"/>
  <c r="M41" i="33"/>
  <c r="P12" i="33"/>
  <c r="P26" i="33"/>
  <c r="P27" i="33"/>
  <c r="P28" i="33"/>
  <c r="P29" i="33"/>
  <c r="P30" i="33"/>
  <c r="P31" i="33"/>
  <c r="P32" i="33"/>
  <c r="P33" i="33"/>
  <c r="P34" i="33"/>
  <c r="P25" i="33"/>
  <c r="P13" i="33"/>
  <c r="P14" i="33"/>
  <c r="P15" i="33"/>
  <c r="P16" i="33"/>
  <c r="P17" i="33"/>
  <c r="P18" i="33"/>
  <c r="P19" i="33"/>
  <c r="P20" i="33"/>
  <c r="P21" i="33"/>
  <c r="N99" i="40"/>
  <c r="N98" i="40"/>
  <c r="N97" i="40"/>
  <c r="N96" i="40"/>
  <c r="N95" i="40"/>
  <c r="N94" i="40"/>
  <c r="N93" i="40"/>
  <c r="N92" i="40"/>
  <c r="N62" i="40"/>
  <c r="O62" i="40"/>
  <c r="Q62" i="40"/>
  <c r="R62" i="40"/>
  <c r="T62" i="40"/>
  <c r="N63" i="40"/>
  <c r="O63" i="40"/>
  <c r="Q63" i="40"/>
  <c r="R63" i="40"/>
  <c r="T63" i="40"/>
  <c r="N64" i="40"/>
  <c r="O64" i="40"/>
  <c r="Q64" i="40"/>
  <c r="R64" i="40"/>
  <c r="T64" i="40"/>
  <c r="N65" i="40"/>
  <c r="O65" i="40"/>
  <c r="Q65" i="40"/>
  <c r="R65" i="40"/>
  <c r="T65" i="40"/>
  <c r="N66" i="40"/>
  <c r="O66" i="40"/>
  <c r="Q66" i="40"/>
  <c r="R66" i="40"/>
  <c r="T66" i="40"/>
  <c r="N67" i="40"/>
  <c r="O67" i="40"/>
  <c r="Q67" i="40"/>
  <c r="R67" i="40"/>
  <c r="T67" i="40"/>
  <c r="N68" i="40"/>
  <c r="O68" i="40"/>
  <c r="Q68" i="40"/>
  <c r="R68" i="40"/>
  <c r="T68" i="40"/>
  <c r="N69" i="40"/>
  <c r="O69" i="40"/>
  <c r="Q69" i="40"/>
  <c r="R69" i="40"/>
  <c r="T69" i="40"/>
  <c r="N70" i="40"/>
  <c r="O70" i="40"/>
  <c r="Q70" i="40"/>
  <c r="R70" i="40"/>
  <c r="T70" i="40"/>
  <c r="N71" i="40"/>
  <c r="O71" i="40"/>
  <c r="Q71" i="40"/>
  <c r="R71" i="40"/>
  <c r="T71" i="40"/>
  <c r="N72" i="40"/>
  <c r="O72" i="40"/>
  <c r="Q72" i="40"/>
  <c r="R72" i="40"/>
  <c r="T72" i="40"/>
  <c r="N73" i="40"/>
  <c r="O73" i="40"/>
  <c r="Q73" i="40"/>
  <c r="R73" i="40"/>
  <c r="T73" i="40"/>
  <c r="N74" i="40"/>
  <c r="O74" i="40"/>
  <c r="Q74" i="40"/>
  <c r="R74" i="40"/>
  <c r="T74" i="40"/>
  <c r="N75" i="40"/>
  <c r="O75" i="40"/>
  <c r="Q75" i="40"/>
  <c r="R75" i="40"/>
  <c r="T75" i="40"/>
  <c r="N76" i="40"/>
  <c r="O76" i="40"/>
  <c r="Q76" i="40"/>
  <c r="R76" i="40"/>
  <c r="T76" i="40"/>
  <c r="N77" i="40"/>
  <c r="O77" i="40"/>
  <c r="Q77" i="40"/>
  <c r="R77" i="40"/>
  <c r="T77" i="40"/>
  <c r="N78" i="40"/>
  <c r="O78" i="40"/>
  <c r="Q78" i="40"/>
  <c r="R78" i="40"/>
  <c r="T78" i="40"/>
  <c r="N79" i="40"/>
  <c r="O79" i="40"/>
  <c r="Q79" i="40"/>
  <c r="R79" i="40"/>
  <c r="T79" i="40"/>
  <c r="N80" i="40"/>
  <c r="O80" i="40"/>
  <c r="Q80" i="40"/>
  <c r="R80" i="40"/>
  <c r="T80" i="40"/>
  <c r="N81" i="40"/>
  <c r="O81" i="40"/>
  <c r="Q81" i="40"/>
  <c r="R81" i="40"/>
  <c r="T81" i="40"/>
  <c r="N82" i="40"/>
  <c r="O82" i="40"/>
  <c r="Q82" i="40"/>
  <c r="R82" i="40"/>
  <c r="T82" i="40"/>
  <c r="N83" i="40"/>
  <c r="O83" i="40"/>
  <c r="Q83" i="40"/>
  <c r="R83" i="40"/>
  <c r="T83" i="40"/>
  <c r="N84" i="40"/>
  <c r="O84" i="40"/>
  <c r="Q84" i="40"/>
  <c r="R84" i="40"/>
  <c r="T84" i="40"/>
  <c r="N85" i="40"/>
  <c r="O85" i="40"/>
  <c r="Q85" i="40"/>
  <c r="R85" i="40"/>
  <c r="T85" i="40"/>
  <c r="N86" i="40"/>
  <c r="O86" i="40"/>
  <c r="Q86" i="40"/>
  <c r="R86" i="40"/>
  <c r="T86" i="40"/>
  <c r="N87" i="40"/>
  <c r="O87" i="40"/>
  <c r="Q87" i="40"/>
  <c r="R87" i="40"/>
  <c r="T87" i="40"/>
  <c r="T61" i="40"/>
  <c r="Q61" i="40"/>
  <c r="N61" i="40"/>
  <c r="N46" i="40"/>
  <c r="N47" i="40"/>
  <c r="N48" i="40"/>
  <c r="N49" i="40"/>
  <c r="N50" i="40"/>
  <c r="N51" i="40"/>
  <c r="N52" i="40"/>
  <c r="N45" i="40"/>
  <c r="W15" i="40"/>
  <c r="W16" i="40"/>
  <c r="W17" i="40"/>
  <c r="W18" i="40"/>
  <c r="W19" i="40"/>
  <c r="W20" i="40"/>
  <c r="W21" i="40"/>
  <c r="W22" i="40"/>
  <c r="W23" i="40"/>
  <c r="W24" i="40"/>
  <c r="W25" i="40"/>
  <c r="W26" i="40"/>
  <c r="W27" i="40"/>
  <c r="W28" i="40"/>
  <c r="W29" i="40"/>
  <c r="W30" i="40"/>
  <c r="W31" i="40"/>
  <c r="W32" i="40"/>
  <c r="W33" i="40"/>
  <c r="W34" i="40"/>
  <c r="W35" i="40"/>
  <c r="W36" i="40"/>
  <c r="W37" i="40"/>
  <c r="W38" i="40"/>
  <c r="W39" i="40"/>
  <c r="W40" i="40"/>
  <c r="W14" i="40"/>
  <c r="T15" i="40"/>
  <c r="T16" i="40"/>
  <c r="T17" i="40"/>
  <c r="T18" i="40"/>
  <c r="T19" i="40"/>
  <c r="T20" i="40"/>
  <c r="T21" i="40"/>
  <c r="T22" i="40"/>
  <c r="T23" i="40"/>
  <c r="T24" i="40"/>
  <c r="T25" i="40"/>
  <c r="T26" i="40"/>
  <c r="T27" i="40"/>
  <c r="T28" i="40"/>
  <c r="T29" i="40"/>
  <c r="T30" i="40"/>
  <c r="T31" i="40"/>
  <c r="T32" i="40"/>
  <c r="T33" i="40"/>
  <c r="T34" i="40"/>
  <c r="T35" i="40"/>
  <c r="T36" i="40"/>
  <c r="T37" i="40"/>
  <c r="T38" i="40"/>
  <c r="T39" i="40"/>
  <c r="T40" i="40"/>
  <c r="T14" i="40"/>
  <c r="Q15" i="40"/>
  <c r="Q16" i="40"/>
  <c r="Q17" i="40"/>
  <c r="Q18" i="40"/>
  <c r="Q19" i="40"/>
  <c r="Q20" i="40"/>
  <c r="Q21" i="40"/>
  <c r="Q22" i="40"/>
  <c r="Q23" i="40"/>
  <c r="Q24" i="40"/>
  <c r="Q25" i="40"/>
  <c r="Q26" i="40"/>
  <c r="Q27" i="40"/>
  <c r="Q28" i="40"/>
  <c r="Q29" i="40"/>
  <c r="Q30" i="40"/>
  <c r="Q31" i="40"/>
  <c r="Q32" i="40"/>
  <c r="Q33" i="40"/>
  <c r="Q34" i="40"/>
  <c r="Q35" i="40"/>
  <c r="Q36" i="40"/>
  <c r="Q37" i="40"/>
  <c r="Q38" i="40"/>
  <c r="Q39" i="40"/>
  <c r="Q40" i="40"/>
  <c r="Q14" i="40"/>
  <c r="N15" i="40"/>
  <c r="N16" i="40"/>
  <c r="N17" i="40"/>
  <c r="N18" i="40"/>
  <c r="N19" i="40"/>
  <c r="N20" i="40"/>
  <c r="N21" i="40"/>
  <c r="N22" i="40"/>
  <c r="N23" i="40"/>
  <c r="N24" i="40"/>
  <c r="N25" i="40"/>
  <c r="N26" i="40"/>
  <c r="N27" i="40"/>
  <c r="N28" i="40"/>
  <c r="N29" i="40"/>
  <c r="N30" i="40"/>
  <c r="N31" i="40"/>
  <c r="N32" i="40"/>
  <c r="N33" i="40"/>
  <c r="N34" i="40"/>
  <c r="N35" i="40"/>
  <c r="N36" i="40"/>
  <c r="N37" i="40"/>
  <c r="N38" i="40"/>
  <c r="N39" i="40"/>
  <c r="N40" i="40"/>
  <c r="N14" i="40"/>
  <c r="C24" i="8"/>
  <c r="J12" i="7"/>
  <c r="J13" i="7"/>
  <c r="J14" i="7"/>
  <c r="J15" i="7"/>
  <c r="J16" i="7"/>
  <c r="J17" i="7"/>
  <c r="J18" i="7"/>
  <c r="J19" i="7"/>
  <c r="J20" i="7"/>
  <c r="BR30" i="7"/>
  <c r="BR31" i="7"/>
  <c r="BR32" i="7"/>
  <c r="BR33" i="7"/>
  <c r="BR34" i="7"/>
  <c r="BR35" i="7"/>
  <c r="BR36" i="7"/>
  <c r="BR37" i="7"/>
  <c r="BR38" i="7"/>
  <c r="BR39" i="7"/>
  <c r="BR29" i="7"/>
  <c r="AR29" i="7"/>
  <c r="AR39" i="7"/>
  <c r="AR38" i="7"/>
  <c r="AR37" i="7"/>
  <c r="AR36" i="7"/>
  <c r="AR35" i="7"/>
  <c r="AR34" i="7"/>
  <c r="AR33" i="7"/>
  <c r="AR32" i="7"/>
  <c r="AR31" i="7"/>
  <c r="AR30" i="7"/>
  <c r="O189" i="6" l="1"/>
  <c r="F48" i="11"/>
  <c r="D48" i="11"/>
  <c r="E48" i="11"/>
  <c r="F106" i="10"/>
  <c r="D106" i="10"/>
  <c r="E106" i="10"/>
  <c r="G39" i="5"/>
  <c r="E39" i="5"/>
  <c r="F39" i="5"/>
  <c r="G38" i="5"/>
  <c r="E38" i="5"/>
  <c r="F38" i="5"/>
  <c r="I17" i="26" l="1"/>
  <c r="AT30" i="7" l="1"/>
  <c r="AU30" i="7"/>
  <c r="AT31" i="7"/>
  <c r="AU31" i="7"/>
  <c r="AT32" i="7"/>
  <c r="AU32" i="7"/>
  <c r="AT33" i="7"/>
  <c r="AU33" i="7"/>
  <c r="AT34" i="7"/>
  <c r="AU34" i="7"/>
  <c r="AT35" i="7"/>
  <c r="AU35" i="7"/>
  <c r="AT36" i="7"/>
  <c r="AU36" i="7"/>
  <c r="AT37" i="7"/>
  <c r="AU37" i="7"/>
  <c r="AT38" i="7"/>
  <c r="AU38" i="7"/>
  <c r="AT39" i="7"/>
  <c r="AU39" i="7"/>
  <c r="BC30" i="7"/>
  <c r="BC31" i="7"/>
  <c r="BC32" i="7"/>
  <c r="BC33" i="7"/>
  <c r="BC34" i="7"/>
  <c r="BC35" i="7"/>
  <c r="BC36" i="7"/>
  <c r="BC37" i="7"/>
  <c r="BC38" i="7"/>
  <c r="BC39" i="7"/>
  <c r="BC29" i="7"/>
  <c r="AS29" i="7"/>
  <c r="AS31" i="7"/>
  <c r="AS32" i="7"/>
  <c r="AS33" i="7"/>
  <c r="AS34" i="7"/>
  <c r="AS35" i="7"/>
  <c r="AS36" i="7"/>
  <c r="AS37" i="7"/>
  <c r="AS38" i="7"/>
  <c r="AS39" i="7"/>
  <c r="AS30" i="7"/>
  <c r="AJ29" i="7"/>
  <c r="AU29" i="7"/>
  <c r="AT29" i="7"/>
  <c r="AM29" i="7"/>
  <c r="AL29" i="7"/>
  <c r="AK29" i="7"/>
  <c r="C71" i="31" l="1"/>
  <c r="AL5" i="30"/>
  <c r="C2" i="31" s="1"/>
  <c r="AB22" i="4"/>
  <c r="L18" i="8"/>
  <c r="K18" i="8"/>
  <c r="J18" i="8"/>
  <c r="L17" i="8"/>
  <c r="K17" i="8"/>
  <c r="J17" i="8"/>
  <c r="L16" i="8"/>
  <c r="K16" i="8"/>
  <c r="J16" i="8"/>
  <c r="L15" i="8"/>
  <c r="K15" i="8"/>
  <c r="J15" i="8"/>
  <c r="L14" i="8"/>
  <c r="K14" i="8"/>
  <c r="J14" i="8"/>
  <c r="L13" i="8"/>
  <c r="K13" i="8"/>
  <c r="J13" i="8"/>
  <c r="L12" i="8"/>
  <c r="K12" i="8"/>
  <c r="J12" i="8"/>
  <c r="G30" i="5"/>
  <c r="F30" i="5"/>
  <c r="H39" i="5"/>
  <c r="K32" i="5"/>
  <c r="J32" i="5"/>
  <c r="I32" i="5"/>
  <c r="E32" i="5"/>
  <c r="K28" i="5"/>
  <c r="J28" i="5"/>
  <c r="I28" i="5"/>
  <c r="E28" i="5"/>
  <c r="K27" i="5"/>
  <c r="J27" i="5"/>
  <c r="I27" i="5"/>
  <c r="E27" i="5"/>
  <c r="G21" i="5"/>
  <c r="F21" i="5"/>
  <c r="N20" i="5"/>
  <c r="M20" i="5"/>
  <c r="L20" i="5"/>
  <c r="J20" i="5"/>
  <c r="I20" i="5"/>
  <c r="E20" i="5"/>
  <c r="N19" i="5"/>
  <c r="M19" i="5"/>
  <c r="L19" i="5"/>
  <c r="J19" i="5"/>
  <c r="I19" i="5"/>
  <c r="E19" i="5"/>
  <c r="K18" i="5"/>
  <c r="J18" i="5"/>
  <c r="I18" i="5"/>
  <c r="E18" i="5"/>
  <c r="K17" i="5"/>
  <c r="J17" i="5"/>
  <c r="I17" i="5"/>
  <c r="E17" i="5"/>
  <c r="K16" i="5"/>
  <c r="J16" i="5"/>
  <c r="I16" i="5"/>
  <c r="E16" i="5"/>
  <c r="K15" i="5"/>
  <c r="J15" i="5"/>
  <c r="I15" i="5"/>
  <c r="E15" i="5"/>
  <c r="K14" i="5"/>
  <c r="J14" i="5"/>
  <c r="I14" i="5"/>
  <c r="E14" i="5"/>
  <c r="K13" i="5"/>
  <c r="J13" i="5"/>
  <c r="I13" i="5"/>
  <c r="E13" i="5"/>
  <c r="K12" i="5"/>
  <c r="J12" i="5"/>
  <c r="I12" i="5"/>
  <c r="E12" i="5"/>
  <c r="C3" i="5"/>
  <c r="C31" i="41"/>
  <c r="J31" i="41" s="1"/>
  <c r="C30" i="41"/>
  <c r="M30" i="41" s="1"/>
  <c r="C29" i="41"/>
  <c r="M29" i="41" s="1"/>
  <c r="C28" i="41"/>
  <c r="M28" i="41" s="1"/>
  <c r="C27" i="41"/>
  <c r="M27" i="41" s="1"/>
  <c r="C19" i="41"/>
  <c r="M19" i="41" s="1"/>
  <c r="C18" i="41"/>
  <c r="M18" i="41" s="1"/>
  <c r="C17" i="41"/>
  <c r="M17" i="41" s="1"/>
  <c r="C16" i="41"/>
  <c r="M16" i="41" s="1"/>
  <c r="C15" i="41"/>
  <c r="M15" i="41" s="1"/>
  <c r="E28" i="23"/>
  <c r="E27" i="23"/>
  <c r="E31" i="22"/>
  <c r="C33" i="22" s="1"/>
  <c r="E30" i="22"/>
  <c r="B32" i="22" s="1"/>
  <c r="D206" i="24"/>
  <c r="C206" i="24"/>
  <c r="DT206" i="24" s="1"/>
  <c r="D205" i="24"/>
  <c r="C205" i="24"/>
  <c r="DL205" i="24" s="1"/>
  <c r="D204" i="24"/>
  <c r="C204" i="24"/>
  <c r="DL204" i="24" s="1"/>
  <c r="D203" i="24"/>
  <c r="C203" i="24"/>
  <c r="DL203" i="24" s="1"/>
  <c r="D202" i="24"/>
  <c r="C202" i="24"/>
  <c r="DL202" i="24" s="1"/>
  <c r="D201" i="24"/>
  <c r="C201" i="24"/>
  <c r="DT201" i="24" s="1"/>
  <c r="D200" i="24"/>
  <c r="C200" i="24"/>
  <c r="DL200" i="24" s="1"/>
  <c r="D199" i="24"/>
  <c r="C199" i="24"/>
  <c r="DT199" i="24" s="1"/>
  <c r="D198" i="24"/>
  <c r="C198" i="24"/>
  <c r="DL198" i="24" s="1"/>
  <c r="D197" i="24"/>
  <c r="C197" i="24"/>
  <c r="DD197" i="24" s="1"/>
  <c r="D196" i="24"/>
  <c r="C196" i="24"/>
  <c r="DH196" i="24" s="1"/>
  <c r="D195" i="24"/>
  <c r="C195" i="24"/>
  <c r="DL195" i="24" s="1"/>
  <c r="D194" i="24"/>
  <c r="C194" i="24"/>
  <c r="DT194" i="24" s="1"/>
  <c r="D193" i="24"/>
  <c r="C193" i="24"/>
  <c r="DH193" i="24" s="1"/>
  <c r="D192" i="24"/>
  <c r="C192" i="24"/>
  <c r="DT192" i="24" s="1"/>
  <c r="D191" i="24"/>
  <c r="C191" i="24"/>
  <c r="DL191" i="24" s="1"/>
  <c r="D190" i="24"/>
  <c r="C190" i="24"/>
  <c r="DL190" i="24" s="1"/>
  <c r="D189" i="24"/>
  <c r="C189" i="24"/>
  <c r="DT189" i="24" s="1"/>
  <c r="D188" i="24"/>
  <c r="C188" i="24"/>
  <c r="DD188" i="24" s="1"/>
  <c r="H40" i="42"/>
  <c r="G40" i="42"/>
  <c r="H39" i="42"/>
  <c r="G39" i="42"/>
  <c r="H38" i="42"/>
  <c r="G38" i="42"/>
  <c r="H37" i="42"/>
  <c r="G37" i="42"/>
  <c r="H36" i="42"/>
  <c r="G36" i="42"/>
  <c r="J31" i="42"/>
  <c r="I31" i="42"/>
  <c r="H31" i="42"/>
  <c r="J30" i="42"/>
  <c r="I30" i="42"/>
  <c r="H30" i="42"/>
  <c r="J29" i="42"/>
  <c r="I29" i="42"/>
  <c r="H29" i="42"/>
  <c r="J25" i="42"/>
  <c r="I25" i="42"/>
  <c r="H25" i="42"/>
  <c r="J24" i="42"/>
  <c r="I24" i="42"/>
  <c r="H24" i="42"/>
  <c r="J23" i="42"/>
  <c r="I23" i="42"/>
  <c r="H23" i="42"/>
  <c r="I22" i="42"/>
  <c r="H22" i="42"/>
  <c r="K20" i="42"/>
  <c r="J20" i="42"/>
  <c r="J19" i="42"/>
  <c r="I19" i="42"/>
  <c r="H19" i="42"/>
  <c r="E16" i="42"/>
  <c r="K15" i="42"/>
  <c r="J15" i="42"/>
  <c r="K14" i="42"/>
  <c r="J14" i="42"/>
  <c r="K13" i="42"/>
  <c r="J13" i="42"/>
  <c r="K12" i="42"/>
  <c r="J12" i="42"/>
  <c r="C3" i="42"/>
  <c r="E34" i="45"/>
  <c r="I33" i="45"/>
  <c r="H33" i="45"/>
  <c r="G33" i="45"/>
  <c r="I32" i="45"/>
  <c r="H32" i="45"/>
  <c r="G32" i="45"/>
  <c r="I31" i="45"/>
  <c r="H31" i="45"/>
  <c r="G31" i="45"/>
  <c r="I30" i="45"/>
  <c r="H30" i="45"/>
  <c r="G30" i="45"/>
  <c r="E28" i="45"/>
  <c r="I27" i="45"/>
  <c r="G27" i="45"/>
  <c r="I26" i="45"/>
  <c r="H26" i="45"/>
  <c r="G26" i="45"/>
  <c r="I25" i="45"/>
  <c r="H25" i="45"/>
  <c r="G25" i="45"/>
  <c r="I24" i="45"/>
  <c r="H24" i="45"/>
  <c r="G24" i="45"/>
  <c r="I23" i="45"/>
  <c r="H23" i="45"/>
  <c r="G23" i="45"/>
  <c r="I22" i="45"/>
  <c r="H22" i="45"/>
  <c r="G22" i="45"/>
  <c r="E17" i="45"/>
  <c r="I16" i="45"/>
  <c r="G16" i="45"/>
  <c r="I15" i="45"/>
  <c r="H15" i="45"/>
  <c r="G15" i="45"/>
  <c r="I14" i="45"/>
  <c r="H14" i="45"/>
  <c r="G14" i="45"/>
  <c r="I13" i="45"/>
  <c r="H13" i="45"/>
  <c r="G13" i="45"/>
  <c r="I12" i="45"/>
  <c r="H12" i="45"/>
  <c r="G12" i="45"/>
  <c r="I11" i="45"/>
  <c r="H11" i="45"/>
  <c r="G11" i="45"/>
  <c r="C3" i="45"/>
  <c r="V26" i="34"/>
  <c r="U26" i="34"/>
  <c r="S26" i="34"/>
  <c r="R26" i="34"/>
  <c r="V25" i="34"/>
  <c r="U25" i="34"/>
  <c r="S25" i="34"/>
  <c r="R25" i="34"/>
  <c r="V24" i="34"/>
  <c r="U24" i="34"/>
  <c r="S24" i="34"/>
  <c r="R24" i="34"/>
  <c r="V23" i="34"/>
  <c r="U23" i="34"/>
  <c r="S23" i="34"/>
  <c r="R23" i="34"/>
  <c r="V22" i="34"/>
  <c r="U22" i="34"/>
  <c r="S22" i="34"/>
  <c r="R22" i="34"/>
  <c r="V21" i="34"/>
  <c r="U21" i="34"/>
  <c r="S21" i="34"/>
  <c r="R21" i="34"/>
  <c r="V20" i="34"/>
  <c r="U20" i="34"/>
  <c r="S20" i="34"/>
  <c r="R20" i="34"/>
  <c r="V19" i="34"/>
  <c r="U19" i="34"/>
  <c r="S19" i="34"/>
  <c r="R19" i="34"/>
  <c r="V18" i="34"/>
  <c r="U18" i="34"/>
  <c r="S18" i="34"/>
  <c r="R18" i="34"/>
  <c r="V17" i="34"/>
  <c r="U17" i="34"/>
  <c r="S17" i="34"/>
  <c r="R17" i="34"/>
  <c r="V16" i="34"/>
  <c r="U16" i="34"/>
  <c r="S16" i="34"/>
  <c r="R16" i="34"/>
  <c r="V15" i="34"/>
  <c r="U15" i="34"/>
  <c r="S15" i="34"/>
  <c r="R15" i="34"/>
  <c r="V14" i="34"/>
  <c r="U14" i="34"/>
  <c r="S14" i="34"/>
  <c r="R14" i="34"/>
  <c r="V13" i="34"/>
  <c r="U13" i="34"/>
  <c r="S13" i="34"/>
  <c r="R13" i="34"/>
  <c r="V12" i="34"/>
  <c r="U12" i="34"/>
  <c r="S12" i="34"/>
  <c r="R12" i="34"/>
  <c r="M26" i="34"/>
  <c r="L26" i="34"/>
  <c r="M25" i="34"/>
  <c r="L25" i="34"/>
  <c r="M24" i="34"/>
  <c r="L24" i="34"/>
  <c r="M23" i="34"/>
  <c r="L23" i="34"/>
  <c r="M22" i="34"/>
  <c r="L22" i="34"/>
  <c r="M21" i="34"/>
  <c r="L21" i="34"/>
  <c r="M20" i="34"/>
  <c r="L20" i="34"/>
  <c r="M19" i="34"/>
  <c r="L19" i="34"/>
  <c r="M18" i="34"/>
  <c r="L18" i="34"/>
  <c r="M17" i="34"/>
  <c r="L17" i="34"/>
  <c r="M16" i="34"/>
  <c r="L16" i="34"/>
  <c r="M15" i="34"/>
  <c r="L15" i="34"/>
  <c r="M14" i="34"/>
  <c r="L14" i="34"/>
  <c r="M13" i="34"/>
  <c r="L13" i="34"/>
  <c r="M12" i="34"/>
  <c r="L12" i="34"/>
  <c r="C3" i="34"/>
  <c r="U23" i="38"/>
  <c r="T23" i="38"/>
  <c r="R23" i="38"/>
  <c r="Q23" i="38"/>
  <c r="O23" i="38"/>
  <c r="N23" i="38"/>
  <c r="L23" i="38"/>
  <c r="K23" i="38"/>
  <c r="U22" i="38"/>
  <c r="T22" i="38"/>
  <c r="R22" i="38"/>
  <c r="Q22" i="38"/>
  <c r="O22" i="38"/>
  <c r="N22" i="38"/>
  <c r="L22" i="38"/>
  <c r="K22" i="38"/>
  <c r="U21" i="38"/>
  <c r="T21" i="38"/>
  <c r="R21" i="38"/>
  <c r="Q21" i="38"/>
  <c r="O21" i="38"/>
  <c r="N21" i="38"/>
  <c r="L21" i="38"/>
  <c r="K21" i="38"/>
  <c r="U20" i="38"/>
  <c r="T20" i="38"/>
  <c r="R20" i="38"/>
  <c r="Q20" i="38"/>
  <c r="O20" i="38"/>
  <c r="N20" i="38"/>
  <c r="L20" i="38"/>
  <c r="K20" i="38"/>
  <c r="U19" i="38"/>
  <c r="T19" i="38"/>
  <c r="R19" i="38"/>
  <c r="Q19" i="38"/>
  <c r="O19" i="38"/>
  <c r="N19" i="38"/>
  <c r="L19" i="38"/>
  <c r="K19" i="38"/>
  <c r="U18" i="38"/>
  <c r="T18" i="38"/>
  <c r="R18" i="38"/>
  <c r="Q18" i="38"/>
  <c r="O18" i="38"/>
  <c r="N18" i="38"/>
  <c r="L18" i="38"/>
  <c r="K18" i="38"/>
  <c r="U17" i="38"/>
  <c r="T17" i="38"/>
  <c r="R17" i="38"/>
  <c r="Q17" i="38"/>
  <c r="O17" i="38"/>
  <c r="N17" i="38"/>
  <c r="L17" i="38"/>
  <c r="K17" i="38"/>
  <c r="U16" i="38"/>
  <c r="T16" i="38"/>
  <c r="R16" i="38"/>
  <c r="Q16" i="38"/>
  <c r="O16" i="38"/>
  <c r="N16" i="38"/>
  <c r="L16" i="38"/>
  <c r="K16" i="38"/>
  <c r="U15" i="38"/>
  <c r="T15" i="38"/>
  <c r="R15" i="38"/>
  <c r="Q15" i="38"/>
  <c r="O15" i="38"/>
  <c r="N15" i="38"/>
  <c r="L15" i="38"/>
  <c r="K15" i="38"/>
  <c r="U14" i="38"/>
  <c r="T14" i="38"/>
  <c r="R14" i="38"/>
  <c r="Q14" i="38"/>
  <c r="O14" i="38"/>
  <c r="N14" i="38"/>
  <c r="L14" i="38"/>
  <c r="K14" i="38"/>
  <c r="U13" i="38"/>
  <c r="T13" i="38"/>
  <c r="R13" i="38"/>
  <c r="Q13" i="38"/>
  <c r="O13" i="38"/>
  <c r="N13" i="38"/>
  <c r="L13" i="38"/>
  <c r="K13" i="38"/>
  <c r="U12" i="38"/>
  <c r="T12" i="38"/>
  <c r="R12" i="38"/>
  <c r="Q12" i="38"/>
  <c r="O12" i="38"/>
  <c r="N12" i="38"/>
  <c r="L12" i="38"/>
  <c r="K12" i="38"/>
  <c r="C3" i="38"/>
  <c r="R33" i="43"/>
  <c r="Q33" i="43"/>
  <c r="M33" i="43"/>
  <c r="R32" i="43"/>
  <c r="Q32" i="43"/>
  <c r="M32" i="43"/>
  <c r="R31" i="43"/>
  <c r="Q31" i="43"/>
  <c r="M31" i="43"/>
  <c r="R30" i="43"/>
  <c r="Q30" i="43"/>
  <c r="M30" i="43"/>
  <c r="R29" i="43"/>
  <c r="Q29" i="43"/>
  <c r="M29" i="43"/>
  <c r="R28" i="43"/>
  <c r="Q28" i="43"/>
  <c r="M28" i="43"/>
  <c r="R27" i="43"/>
  <c r="Q27" i="43"/>
  <c r="M27" i="43"/>
  <c r="R26" i="43"/>
  <c r="Q26" i="43"/>
  <c r="M26" i="43"/>
  <c r="R25" i="43"/>
  <c r="Q25" i="43"/>
  <c r="M25" i="43"/>
  <c r="R24" i="43"/>
  <c r="Q24" i="43"/>
  <c r="M24" i="43"/>
  <c r="R21" i="43"/>
  <c r="Q21" i="43"/>
  <c r="M21" i="43"/>
  <c r="R20" i="43"/>
  <c r="Q20" i="43"/>
  <c r="M20" i="43"/>
  <c r="R19" i="43"/>
  <c r="Q19" i="43"/>
  <c r="M19" i="43"/>
  <c r="R18" i="43"/>
  <c r="Q18" i="43"/>
  <c r="M18" i="43"/>
  <c r="R17" i="43"/>
  <c r="Q17" i="43"/>
  <c r="M17" i="43"/>
  <c r="R16" i="43"/>
  <c r="Q16" i="43"/>
  <c r="M16" i="43"/>
  <c r="R15" i="43"/>
  <c r="Q15" i="43"/>
  <c r="M15" i="43"/>
  <c r="R14" i="43"/>
  <c r="Q14" i="43"/>
  <c r="M14" i="43"/>
  <c r="R13" i="43"/>
  <c r="Q13" i="43"/>
  <c r="M13" i="43"/>
  <c r="R12" i="43"/>
  <c r="Q12" i="43"/>
  <c r="M12" i="43"/>
  <c r="C3" i="43"/>
  <c r="H14" i="44"/>
  <c r="G14" i="44"/>
  <c r="H12" i="44"/>
  <c r="G12" i="44"/>
  <c r="H11" i="44"/>
  <c r="G11" i="44"/>
  <c r="C3" i="44"/>
  <c r="K31" i="41"/>
  <c r="H31" i="41"/>
  <c r="K30" i="41"/>
  <c r="H30" i="41"/>
  <c r="K29" i="41"/>
  <c r="H29" i="41"/>
  <c r="K28" i="41"/>
  <c r="H28" i="41"/>
  <c r="K27" i="41"/>
  <c r="J27" i="41"/>
  <c r="H27" i="41"/>
  <c r="L26" i="41"/>
  <c r="K26" i="41"/>
  <c r="I26" i="41"/>
  <c r="H26" i="41"/>
  <c r="L25" i="41"/>
  <c r="K25" i="41"/>
  <c r="I25" i="41"/>
  <c r="H25" i="41"/>
  <c r="L24" i="41"/>
  <c r="K24" i="41"/>
  <c r="I24" i="41"/>
  <c r="H24" i="41"/>
  <c r="L22" i="41"/>
  <c r="K22" i="41"/>
  <c r="I22" i="41"/>
  <c r="H22" i="41"/>
  <c r="L21" i="41"/>
  <c r="K21" i="41"/>
  <c r="I21" i="41"/>
  <c r="H21" i="41"/>
  <c r="K19" i="41"/>
  <c r="H19" i="41"/>
  <c r="J19" i="41"/>
  <c r="K18" i="41"/>
  <c r="H18" i="41"/>
  <c r="K17" i="41"/>
  <c r="H17" i="41"/>
  <c r="K16" i="41"/>
  <c r="H16" i="41"/>
  <c r="K15" i="41"/>
  <c r="H15" i="41"/>
  <c r="L14" i="41"/>
  <c r="K14" i="41"/>
  <c r="I14" i="41"/>
  <c r="H14" i="41"/>
  <c r="L12" i="41"/>
  <c r="K12" i="41"/>
  <c r="I12" i="41"/>
  <c r="H12" i="41"/>
  <c r="L11" i="41"/>
  <c r="K11" i="41"/>
  <c r="I11" i="41"/>
  <c r="H11" i="41"/>
  <c r="C3" i="41"/>
  <c r="AA31" i="36"/>
  <c r="Z31" i="36"/>
  <c r="W31" i="36"/>
  <c r="V31" i="36"/>
  <c r="S31" i="36"/>
  <c r="R31" i="36"/>
  <c r="O31" i="36"/>
  <c r="N31" i="36"/>
  <c r="E31" i="36"/>
  <c r="AA30" i="36"/>
  <c r="Z30" i="36"/>
  <c r="W30" i="36"/>
  <c r="V30" i="36"/>
  <c r="S30" i="36"/>
  <c r="R30" i="36"/>
  <c r="O30" i="36"/>
  <c r="N30" i="36"/>
  <c r="E30" i="36"/>
  <c r="AA29" i="36"/>
  <c r="Z29" i="36"/>
  <c r="W29" i="36"/>
  <c r="V29" i="36"/>
  <c r="S29" i="36"/>
  <c r="R29" i="36"/>
  <c r="O29" i="36"/>
  <c r="N29" i="36"/>
  <c r="E29" i="36"/>
  <c r="AA28" i="36"/>
  <c r="Z28" i="36"/>
  <c r="W28" i="36"/>
  <c r="V28" i="36"/>
  <c r="S28" i="36"/>
  <c r="R28" i="36"/>
  <c r="O28" i="36"/>
  <c r="N28" i="36"/>
  <c r="E28" i="36"/>
  <c r="AA27" i="36"/>
  <c r="Z27" i="36"/>
  <c r="W27" i="36"/>
  <c r="V27" i="36"/>
  <c r="S27" i="36"/>
  <c r="R27" i="36"/>
  <c r="O27" i="36"/>
  <c r="N27" i="36"/>
  <c r="E27" i="36"/>
  <c r="AB26" i="36"/>
  <c r="AA26" i="36"/>
  <c r="Z26" i="36"/>
  <c r="X26" i="36"/>
  <c r="W26" i="36"/>
  <c r="V26" i="36"/>
  <c r="T26" i="36"/>
  <c r="S26" i="36"/>
  <c r="R26" i="36"/>
  <c r="P26" i="36"/>
  <c r="O26" i="36"/>
  <c r="N26" i="36"/>
  <c r="E26" i="36"/>
  <c r="AB25" i="36"/>
  <c r="AA25" i="36"/>
  <c r="Z25" i="36"/>
  <c r="X25" i="36"/>
  <c r="W25" i="36"/>
  <c r="V25" i="36"/>
  <c r="T25" i="36"/>
  <c r="S25" i="36"/>
  <c r="R25" i="36"/>
  <c r="P25" i="36"/>
  <c r="O25" i="36"/>
  <c r="N25" i="36"/>
  <c r="E25" i="36"/>
  <c r="AB24" i="36"/>
  <c r="AA24" i="36"/>
  <c r="Z24" i="36"/>
  <c r="X24" i="36"/>
  <c r="W24" i="36"/>
  <c r="V24" i="36"/>
  <c r="T24" i="36"/>
  <c r="S24" i="36"/>
  <c r="R24" i="36"/>
  <c r="P24" i="36"/>
  <c r="O24" i="36"/>
  <c r="N24" i="36"/>
  <c r="E24" i="36"/>
  <c r="AB22" i="36"/>
  <c r="AA22" i="36"/>
  <c r="Z22" i="36"/>
  <c r="X22" i="36"/>
  <c r="W22" i="36"/>
  <c r="V22" i="36"/>
  <c r="T22" i="36"/>
  <c r="S22" i="36"/>
  <c r="R22" i="36"/>
  <c r="P22" i="36"/>
  <c r="O22" i="36"/>
  <c r="N22" i="36"/>
  <c r="E22" i="36"/>
  <c r="AB21" i="36"/>
  <c r="AA21" i="36"/>
  <c r="Z21" i="36"/>
  <c r="X21" i="36"/>
  <c r="W21" i="36"/>
  <c r="V21" i="36"/>
  <c r="T21" i="36"/>
  <c r="S21" i="36"/>
  <c r="R21" i="36"/>
  <c r="P21" i="36"/>
  <c r="O21" i="36"/>
  <c r="N21" i="36"/>
  <c r="E21" i="36"/>
  <c r="AA19" i="36"/>
  <c r="Z19" i="36"/>
  <c r="W19" i="36"/>
  <c r="V19" i="36"/>
  <c r="S19" i="36"/>
  <c r="R19" i="36"/>
  <c r="O19" i="36"/>
  <c r="N19" i="36"/>
  <c r="E19" i="36"/>
  <c r="AA18" i="36"/>
  <c r="Z18" i="36"/>
  <c r="W18" i="36"/>
  <c r="V18" i="36"/>
  <c r="S18" i="36"/>
  <c r="R18" i="36"/>
  <c r="O18" i="36"/>
  <c r="N18" i="36"/>
  <c r="E18" i="36"/>
  <c r="AA17" i="36"/>
  <c r="Z17" i="36"/>
  <c r="W17" i="36"/>
  <c r="V17" i="36"/>
  <c r="S17" i="36"/>
  <c r="R17" i="36"/>
  <c r="O17" i="36"/>
  <c r="N17" i="36"/>
  <c r="E17" i="36"/>
  <c r="AA16" i="36"/>
  <c r="Z16" i="36"/>
  <c r="W16" i="36"/>
  <c r="V16" i="36"/>
  <c r="S16" i="36"/>
  <c r="R16" i="36"/>
  <c r="O16" i="36"/>
  <c r="N16" i="36"/>
  <c r="E16" i="36"/>
  <c r="AA15" i="36"/>
  <c r="Z15" i="36"/>
  <c r="W15" i="36"/>
  <c r="V15" i="36"/>
  <c r="S15" i="36"/>
  <c r="R15" i="36"/>
  <c r="O15" i="36"/>
  <c r="N15" i="36"/>
  <c r="E15" i="36"/>
  <c r="AB14" i="36"/>
  <c r="AA14" i="36"/>
  <c r="Z14" i="36"/>
  <c r="X14" i="36"/>
  <c r="W14" i="36"/>
  <c r="V14" i="36"/>
  <c r="T14" i="36"/>
  <c r="S14" i="36"/>
  <c r="R14" i="36"/>
  <c r="P14" i="36"/>
  <c r="O14" i="36"/>
  <c r="N14" i="36"/>
  <c r="E14" i="36"/>
  <c r="AB12" i="36"/>
  <c r="AA12" i="36"/>
  <c r="Z12" i="36"/>
  <c r="X12" i="36"/>
  <c r="W12" i="36"/>
  <c r="V12" i="36"/>
  <c r="T12" i="36"/>
  <c r="S12" i="36"/>
  <c r="R12" i="36"/>
  <c r="P12" i="36"/>
  <c r="O12" i="36"/>
  <c r="N12" i="36"/>
  <c r="E12" i="36"/>
  <c r="AB11" i="36"/>
  <c r="AA11" i="36"/>
  <c r="Z11" i="36"/>
  <c r="X11" i="36"/>
  <c r="W11" i="36"/>
  <c r="V11" i="36"/>
  <c r="T11" i="36"/>
  <c r="S11" i="36"/>
  <c r="R11" i="36"/>
  <c r="P11" i="36"/>
  <c r="O11" i="36"/>
  <c r="N11" i="36"/>
  <c r="E11" i="36"/>
  <c r="C3" i="36"/>
  <c r="E100" i="40"/>
  <c r="L99" i="40"/>
  <c r="L98" i="40"/>
  <c r="L97" i="40"/>
  <c r="L96" i="40"/>
  <c r="L95" i="40"/>
  <c r="L94" i="40"/>
  <c r="L93" i="40"/>
  <c r="L92" i="40"/>
  <c r="H88" i="40"/>
  <c r="E88" i="40"/>
  <c r="L87" i="40"/>
  <c r="G87" i="40"/>
  <c r="C87" i="40"/>
  <c r="L86" i="40"/>
  <c r="G86" i="40"/>
  <c r="C86" i="40"/>
  <c r="L85" i="40"/>
  <c r="G85" i="40"/>
  <c r="C85" i="40"/>
  <c r="L84" i="40"/>
  <c r="G84" i="40"/>
  <c r="C84" i="40"/>
  <c r="L83" i="40"/>
  <c r="G83" i="40"/>
  <c r="C83" i="40"/>
  <c r="L82" i="40"/>
  <c r="G82" i="40"/>
  <c r="C82" i="40"/>
  <c r="L81" i="40"/>
  <c r="G81" i="40"/>
  <c r="C81" i="40"/>
  <c r="L80" i="40"/>
  <c r="G80" i="40"/>
  <c r="C80" i="40"/>
  <c r="L79" i="40"/>
  <c r="G79" i="40"/>
  <c r="C79" i="40"/>
  <c r="L78" i="40"/>
  <c r="G78" i="40"/>
  <c r="C78" i="40"/>
  <c r="L77" i="40"/>
  <c r="G77" i="40"/>
  <c r="C77" i="40"/>
  <c r="L76" i="40"/>
  <c r="G76" i="40"/>
  <c r="C76" i="40"/>
  <c r="L75" i="40"/>
  <c r="G75" i="40"/>
  <c r="C75" i="40"/>
  <c r="L74" i="40"/>
  <c r="G74" i="40"/>
  <c r="C74" i="40"/>
  <c r="L73" i="40"/>
  <c r="G73" i="40"/>
  <c r="C73" i="40"/>
  <c r="L72" i="40"/>
  <c r="G72" i="40"/>
  <c r="C72" i="40"/>
  <c r="L71" i="40"/>
  <c r="G71" i="40"/>
  <c r="C71" i="40"/>
  <c r="L70" i="40"/>
  <c r="G70" i="40"/>
  <c r="C70" i="40"/>
  <c r="L69" i="40"/>
  <c r="G69" i="40"/>
  <c r="C69" i="40"/>
  <c r="L68" i="40"/>
  <c r="G68" i="40"/>
  <c r="C68" i="40"/>
  <c r="L67" i="40"/>
  <c r="G67" i="40"/>
  <c r="C67" i="40"/>
  <c r="L66" i="40"/>
  <c r="G66" i="40"/>
  <c r="C66" i="40"/>
  <c r="L65" i="40"/>
  <c r="G65" i="40"/>
  <c r="C65" i="40"/>
  <c r="L64" i="40"/>
  <c r="G64" i="40"/>
  <c r="C64" i="40"/>
  <c r="L63" i="40"/>
  <c r="G63" i="40"/>
  <c r="C63" i="40"/>
  <c r="L62" i="40"/>
  <c r="G62" i="40"/>
  <c r="C62" i="40"/>
  <c r="R61" i="40"/>
  <c r="O61" i="40"/>
  <c r="L61" i="40"/>
  <c r="G61" i="40"/>
  <c r="C61" i="40"/>
  <c r="S60" i="40"/>
  <c r="R60" i="40"/>
  <c r="P60" i="40"/>
  <c r="O60" i="40"/>
  <c r="M60" i="40"/>
  <c r="L60" i="40"/>
  <c r="G60" i="40"/>
  <c r="C60" i="40"/>
  <c r="E53" i="40"/>
  <c r="L52" i="40"/>
  <c r="L51" i="40"/>
  <c r="L50" i="40"/>
  <c r="L49" i="40"/>
  <c r="L48" i="40"/>
  <c r="L47" i="40"/>
  <c r="L46" i="40"/>
  <c r="L45" i="40"/>
  <c r="I41" i="40"/>
  <c r="H41" i="40"/>
  <c r="E41" i="40"/>
  <c r="U40" i="40"/>
  <c r="R40" i="40"/>
  <c r="O40" i="40"/>
  <c r="L40" i="40"/>
  <c r="G40" i="40"/>
  <c r="U39" i="40"/>
  <c r="R39" i="40"/>
  <c r="O39" i="40"/>
  <c r="L39" i="40"/>
  <c r="G39" i="40"/>
  <c r="U38" i="40"/>
  <c r="R38" i="40"/>
  <c r="O38" i="40"/>
  <c r="L38" i="40"/>
  <c r="G38" i="40"/>
  <c r="U37" i="40"/>
  <c r="R37" i="40"/>
  <c r="O37" i="40"/>
  <c r="L37" i="40"/>
  <c r="G37" i="40"/>
  <c r="U36" i="40"/>
  <c r="R36" i="40"/>
  <c r="O36" i="40"/>
  <c r="L36" i="40"/>
  <c r="G36" i="40"/>
  <c r="U35" i="40"/>
  <c r="R35" i="40"/>
  <c r="O35" i="40"/>
  <c r="L35" i="40"/>
  <c r="G35" i="40"/>
  <c r="U34" i="40"/>
  <c r="R34" i="40"/>
  <c r="O34" i="40"/>
  <c r="L34" i="40"/>
  <c r="G34" i="40"/>
  <c r="U33" i="40"/>
  <c r="R33" i="40"/>
  <c r="O33" i="40"/>
  <c r="L33" i="40"/>
  <c r="G33" i="40"/>
  <c r="U32" i="40"/>
  <c r="R32" i="40"/>
  <c r="O32" i="40"/>
  <c r="L32" i="40"/>
  <c r="G32" i="40"/>
  <c r="U31" i="40"/>
  <c r="R31" i="40"/>
  <c r="O31" i="40"/>
  <c r="L31" i="40"/>
  <c r="G31" i="40"/>
  <c r="U30" i="40"/>
  <c r="R30" i="40"/>
  <c r="O30" i="40"/>
  <c r="L30" i="40"/>
  <c r="G30" i="40"/>
  <c r="U29" i="40"/>
  <c r="R29" i="40"/>
  <c r="O29" i="40"/>
  <c r="L29" i="40"/>
  <c r="G29" i="40"/>
  <c r="U28" i="40"/>
  <c r="R28" i="40"/>
  <c r="O28" i="40"/>
  <c r="L28" i="40"/>
  <c r="G28" i="40"/>
  <c r="U27" i="40"/>
  <c r="R27" i="40"/>
  <c r="O27" i="40"/>
  <c r="L27" i="40"/>
  <c r="G27" i="40"/>
  <c r="U26" i="40"/>
  <c r="R26" i="40"/>
  <c r="O26" i="40"/>
  <c r="L26" i="40"/>
  <c r="G26" i="40"/>
  <c r="U25" i="40"/>
  <c r="R25" i="40"/>
  <c r="O25" i="40"/>
  <c r="L25" i="40"/>
  <c r="G25" i="40"/>
  <c r="U24" i="40"/>
  <c r="R24" i="40"/>
  <c r="O24" i="40"/>
  <c r="L24" i="40"/>
  <c r="G24" i="40"/>
  <c r="U23" i="40"/>
  <c r="R23" i="40"/>
  <c r="O23" i="40"/>
  <c r="L23" i="40"/>
  <c r="G23" i="40"/>
  <c r="U22" i="40"/>
  <c r="R22" i="40"/>
  <c r="O22" i="40"/>
  <c r="L22" i="40"/>
  <c r="G22" i="40"/>
  <c r="U21" i="40"/>
  <c r="R21" i="40"/>
  <c r="O21" i="40"/>
  <c r="L21" i="40"/>
  <c r="G21" i="40"/>
  <c r="U20" i="40"/>
  <c r="R20" i="40"/>
  <c r="O20" i="40"/>
  <c r="L20" i="40"/>
  <c r="G20" i="40"/>
  <c r="U19" i="40"/>
  <c r="R19" i="40"/>
  <c r="O19" i="40"/>
  <c r="L19" i="40"/>
  <c r="G19" i="40"/>
  <c r="U18" i="40"/>
  <c r="R18" i="40"/>
  <c r="O18" i="40"/>
  <c r="L18" i="40"/>
  <c r="G18" i="40"/>
  <c r="U17" i="40"/>
  <c r="R17" i="40"/>
  <c r="O17" i="40"/>
  <c r="L17" i="40"/>
  <c r="G17" i="40"/>
  <c r="U16" i="40"/>
  <c r="R16" i="40"/>
  <c r="O16" i="40"/>
  <c r="L16" i="40"/>
  <c r="G16" i="40"/>
  <c r="U15" i="40"/>
  <c r="R15" i="40"/>
  <c r="O15" i="40"/>
  <c r="L15" i="40"/>
  <c r="G15" i="40"/>
  <c r="U14" i="40"/>
  <c r="R14" i="40"/>
  <c r="O14" i="40"/>
  <c r="L14" i="40"/>
  <c r="G14" i="40"/>
  <c r="V13" i="40"/>
  <c r="U13" i="40"/>
  <c r="S13" i="40"/>
  <c r="R13" i="40"/>
  <c r="P13" i="40"/>
  <c r="O13" i="40"/>
  <c r="M13" i="40"/>
  <c r="L13" i="40"/>
  <c r="G13" i="40"/>
  <c r="C3" i="40"/>
  <c r="I22" i="23"/>
  <c r="H22" i="23"/>
  <c r="G22" i="23"/>
  <c r="I21" i="23"/>
  <c r="H21" i="23"/>
  <c r="G21" i="23"/>
  <c r="J20" i="23"/>
  <c r="I20" i="23"/>
  <c r="G20" i="23"/>
  <c r="I15" i="23"/>
  <c r="H15" i="23"/>
  <c r="G15" i="23"/>
  <c r="I14" i="23"/>
  <c r="H14" i="23"/>
  <c r="G14" i="23"/>
  <c r="I13" i="23"/>
  <c r="H13" i="23"/>
  <c r="G13" i="23"/>
  <c r="I12" i="23"/>
  <c r="H12" i="23"/>
  <c r="G12" i="23"/>
  <c r="I11" i="23"/>
  <c r="H11" i="23"/>
  <c r="G11" i="23"/>
  <c r="C3" i="23"/>
  <c r="I56" i="22"/>
  <c r="H56" i="22"/>
  <c r="G56" i="22"/>
  <c r="I51" i="22"/>
  <c r="H51" i="22"/>
  <c r="G51" i="22"/>
  <c r="I46" i="22"/>
  <c r="H46" i="22"/>
  <c r="G46" i="22"/>
  <c r="E43" i="22"/>
  <c r="I39" i="22"/>
  <c r="H39" i="22"/>
  <c r="G39" i="22"/>
  <c r="I38" i="22"/>
  <c r="H38" i="22"/>
  <c r="G38" i="22"/>
  <c r="I37" i="22"/>
  <c r="H37" i="22"/>
  <c r="G37" i="22"/>
  <c r="I35" i="22"/>
  <c r="H35" i="22"/>
  <c r="G35" i="22"/>
  <c r="I33" i="22"/>
  <c r="H33" i="22"/>
  <c r="G33" i="22"/>
  <c r="I32" i="22"/>
  <c r="H32" i="22"/>
  <c r="G32" i="22"/>
  <c r="I28" i="22"/>
  <c r="H28" i="22"/>
  <c r="G28" i="22"/>
  <c r="E27" i="22"/>
  <c r="I26" i="22"/>
  <c r="H26" i="22"/>
  <c r="G26" i="22"/>
  <c r="E25" i="22"/>
  <c r="I24" i="22"/>
  <c r="H24" i="22"/>
  <c r="G24" i="22"/>
  <c r="E23" i="22"/>
  <c r="I22" i="22"/>
  <c r="H22" i="22"/>
  <c r="G22" i="22"/>
  <c r="I21" i="22"/>
  <c r="H21" i="22"/>
  <c r="G21" i="22"/>
  <c r="E20" i="22"/>
  <c r="I19" i="22"/>
  <c r="H19" i="22"/>
  <c r="G19" i="22"/>
  <c r="I18" i="22"/>
  <c r="H18" i="22"/>
  <c r="G18" i="22"/>
  <c r="E17" i="22"/>
  <c r="I16" i="22"/>
  <c r="H16" i="22"/>
  <c r="G16" i="22"/>
  <c r="I15" i="22"/>
  <c r="H15" i="22"/>
  <c r="G15" i="22"/>
  <c r="E14" i="22"/>
  <c r="I10" i="22"/>
  <c r="C3" i="22"/>
  <c r="I92" i="21"/>
  <c r="H92" i="21"/>
  <c r="G92" i="21"/>
  <c r="H87" i="21"/>
  <c r="G87" i="21"/>
  <c r="I85" i="21"/>
  <c r="H85" i="21"/>
  <c r="G85" i="21"/>
  <c r="I84" i="21"/>
  <c r="H84" i="21"/>
  <c r="G84" i="21"/>
  <c r="I83" i="21"/>
  <c r="H83" i="21"/>
  <c r="G83" i="21"/>
  <c r="I82" i="21"/>
  <c r="H82" i="21"/>
  <c r="G82" i="21"/>
  <c r="E43" i="21"/>
  <c r="E25" i="21"/>
  <c r="C3" i="21"/>
  <c r="E31" i="20"/>
  <c r="I31" i="20" s="1"/>
  <c r="H30" i="20"/>
  <c r="G30" i="20"/>
  <c r="H29" i="20"/>
  <c r="G29" i="20"/>
  <c r="H28" i="20"/>
  <c r="G28" i="20"/>
  <c r="H27" i="20"/>
  <c r="G27" i="20"/>
  <c r="H26" i="20"/>
  <c r="G26" i="20"/>
  <c r="H23" i="20"/>
  <c r="G23" i="20"/>
  <c r="H22" i="20"/>
  <c r="G22" i="20"/>
  <c r="H21" i="20"/>
  <c r="G21" i="20"/>
  <c r="H20" i="20"/>
  <c r="G20" i="20"/>
  <c r="H19" i="20"/>
  <c r="G19" i="20"/>
  <c r="H18" i="20"/>
  <c r="G18" i="20"/>
  <c r="H15" i="20"/>
  <c r="G15" i="20"/>
  <c r="H14" i="20"/>
  <c r="G14" i="20"/>
  <c r="H12" i="20"/>
  <c r="G12" i="20"/>
  <c r="H11" i="20"/>
  <c r="G11" i="20"/>
  <c r="C3" i="20"/>
  <c r="I134" i="19"/>
  <c r="H134" i="19"/>
  <c r="G134" i="19"/>
  <c r="I133" i="19"/>
  <c r="H133" i="19"/>
  <c r="G133" i="19"/>
  <c r="I132" i="19"/>
  <c r="H132" i="19"/>
  <c r="G132" i="19"/>
  <c r="I131" i="19"/>
  <c r="H131" i="19"/>
  <c r="G131" i="19"/>
  <c r="I130" i="19"/>
  <c r="H130" i="19"/>
  <c r="G130" i="19"/>
  <c r="I128" i="19"/>
  <c r="H128" i="19"/>
  <c r="G128" i="19"/>
  <c r="I127" i="19"/>
  <c r="H127" i="19"/>
  <c r="G127" i="19"/>
  <c r="I126" i="19"/>
  <c r="H126" i="19"/>
  <c r="G126" i="19"/>
  <c r="I125" i="19"/>
  <c r="H125" i="19"/>
  <c r="G125" i="19"/>
  <c r="I124" i="19"/>
  <c r="H124" i="19"/>
  <c r="G124" i="19"/>
  <c r="E119" i="19"/>
  <c r="I118" i="19"/>
  <c r="G118" i="19"/>
  <c r="I117" i="19"/>
  <c r="H117" i="19"/>
  <c r="G117" i="19"/>
  <c r="I116" i="19"/>
  <c r="H116" i="19"/>
  <c r="G116" i="19"/>
  <c r="I115" i="19"/>
  <c r="G115" i="19"/>
  <c r="I114" i="19"/>
  <c r="G114" i="19"/>
  <c r="I113" i="19"/>
  <c r="G113" i="19"/>
  <c r="E111" i="19"/>
  <c r="I110" i="19"/>
  <c r="G110" i="19"/>
  <c r="I109" i="19"/>
  <c r="H109" i="19"/>
  <c r="G109" i="19"/>
  <c r="I108" i="19"/>
  <c r="H108" i="19"/>
  <c r="G108" i="19"/>
  <c r="I107" i="19"/>
  <c r="G107" i="19"/>
  <c r="I106" i="19"/>
  <c r="G106" i="19"/>
  <c r="I105" i="19"/>
  <c r="G105" i="19"/>
  <c r="E103" i="19"/>
  <c r="I102" i="19"/>
  <c r="G102" i="19"/>
  <c r="I101" i="19"/>
  <c r="H101" i="19"/>
  <c r="G101" i="19"/>
  <c r="I100" i="19"/>
  <c r="H100" i="19"/>
  <c r="G100" i="19"/>
  <c r="I98" i="19"/>
  <c r="H98" i="19"/>
  <c r="G98" i="19"/>
  <c r="I97" i="19"/>
  <c r="G97" i="19"/>
  <c r="E95" i="19"/>
  <c r="I94" i="19"/>
  <c r="G94" i="19"/>
  <c r="I93" i="19"/>
  <c r="H93" i="19"/>
  <c r="G93" i="19"/>
  <c r="I92" i="19"/>
  <c r="G92" i="19"/>
  <c r="I91" i="19"/>
  <c r="G91" i="19"/>
  <c r="I90" i="19"/>
  <c r="G90" i="19"/>
  <c r="I89" i="19"/>
  <c r="G89" i="19"/>
  <c r="E87" i="19"/>
  <c r="I86" i="19"/>
  <c r="G86" i="19"/>
  <c r="I85" i="19"/>
  <c r="H85" i="19"/>
  <c r="G85" i="19"/>
  <c r="I84" i="19"/>
  <c r="G84" i="19"/>
  <c r="I83" i="19"/>
  <c r="G83" i="19"/>
  <c r="I82" i="19"/>
  <c r="G82" i="19"/>
  <c r="I81" i="19"/>
  <c r="G81" i="19"/>
  <c r="E79" i="19"/>
  <c r="I78" i="19"/>
  <c r="G78" i="19"/>
  <c r="I77" i="19"/>
  <c r="H77" i="19"/>
  <c r="G77" i="19"/>
  <c r="I76" i="19"/>
  <c r="G76" i="19"/>
  <c r="I75" i="19"/>
  <c r="G75" i="19"/>
  <c r="I74" i="19"/>
  <c r="G74" i="19"/>
  <c r="I73" i="19"/>
  <c r="G73" i="19"/>
  <c r="E68" i="19"/>
  <c r="I67" i="19"/>
  <c r="G67" i="19"/>
  <c r="I66" i="19"/>
  <c r="H66" i="19"/>
  <c r="G66" i="19"/>
  <c r="I65" i="19"/>
  <c r="H65" i="19"/>
  <c r="G65" i="19"/>
  <c r="I64" i="19"/>
  <c r="G64" i="19"/>
  <c r="I63" i="19"/>
  <c r="G63" i="19"/>
  <c r="I62" i="19"/>
  <c r="G62" i="19"/>
  <c r="E60" i="19"/>
  <c r="I59" i="19"/>
  <c r="G59" i="19"/>
  <c r="I58" i="19"/>
  <c r="H58" i="19"/>
  <c r="G58" i="19"/>
  <c r="I57" i="19"/>
  <c r="H57" i="19"/>
  <c r="G57" i="19"/>
  <c r="I56" i="19"/>
  <c r="G56" i="19"/>
  <c r="I55" i="19"/>
  <c r="G55" i="19"/>
  <c r="I54" i="19"/>
  <c r="G54" i="19"/>
  <c r="E52" i="19"/>
  <c r="I51" i="19"/>
  <c r="G51" i="19"/>
  <c r="I50" i="19"/>
  <c r="H50" i="19"/>
  <c r="G50" i="19"/>
  <c r="I49" i="19"/>
  <c r="H49" i="19"/>
  <c r="G49" i="19"/>
  <c r="I47" i="19"/>
  <c r="H47" i="19"/>
  <c r="G47" i="19"/>
  <c r="I46" i="19"/>
  <c r="G46" i="19"/>
  <c r="E44" i="19"/>
  <c r="I43" i="19"/>
  <c r="G43" i="19"/>
  <c r="I42" i="19"/>
  <c r="H42" i="19"/>
  <c r="G42" i="19"/>
  <c r="I41" i="19"/>
  <c r="H41" i="19"/>
  <c r="G41" i="19"/>
  <c r="I40" i="19"/>
  <c r="G40" i="19"/>
  <c r="I39" i="19"/>
  <c r="G39" i="19"/>
  <c r="I38" i="19"/>
  <c r="G38" i="19"/>
  <c r="E36" i="19"/>
  <c r="I35" i="19"/>
  <c r="G35" i="19"/>
  <c r="I34" i="19"/>
  <c r="H34" i="19"/>
  <c r="G34" i="19"/>
  <c r="I33" i="19"/>
  <c r="H33" i="19"/>
  <c r="G33" i="19"/>
  <c r="I32" i="19"/>
  <c r="G32" i="19"/>
  <c r="I31" i="19"/>
  <c r="G31" i="19"/>
  <c r="I30" i="19"/>
  <c r="G30" i="19"/>
  <c r="E28" i="19"/>
  <c r="I27" i="19"/>
  <c r="G27" i="19"/>
  <c r="I26" i="19"/>
  <c r="H26" i="19"/>
  <c r="G26" i="19"/>
  <c r="I25" i="19"/>
  <c r="H25" i="19"/>
  <c r="G25" i="19"/>
  <c r="I24" i="19"/>
  <c r="G24" i="19"/>
  <c r="I23" i="19"/>
  <c r="G23" i="19"/>
  <c r="I22" i="19"/>
  <c r="G22" i="19"/>
  <c r="E17" i="19"/>
  <c r="I16" i="19"/>
  <c r="G16" i="19"/>
  <c r="I15" i="19"/>
  <c r="H15" i="19"/>
  <c r="G15" i="19"/>
  <c r="I14" i="19"/>
  <c r="H14" i="19"/>
  <c r="G14" i="19"/>
  <c r="I13" i="19"/>
  <c r="G13" i="19"/>
  <c r="I12" i="19"/>
  <c r="H12" i="19"/>
  <c r="G12" i="19"/>
  <c r="I11" i="19"/>
  <c r="G11" i="19"/>
  <c r="C3" i="19"/>
  <c r="H220" i="18"/>
  <c r="H219" i="18"/>
  <c r="H218" i="18"/>
  <c r="H217" i="18"/>
  <c r="H215" i="18"/>
  <c r="H214" i="18"/>
  <c r="H213" i="18"/>
  <c r="H211" i="18"/>
  <c r="H210" i="18"/>
  <c r="H209" i="18"/>
  <c r="H207" i="18"/>
  <c r="H206" i="18"/>
  <c r="H205" i="18"/>
  <c r="H203" i="18"/>
  <c r="H201" i="18"/>
  <c r="H200" i="18"/>
  <c r="H199" i="18"/>
  <c r="H198" i="18"/>
  <c r="H196" i="18"/>
  <c r="H195" i="18"/>
  <c r="H194" i="18"/>
  <c r="H192" i="18"/>
  <c r="H191" i="18"/>
  <c r="H190" i="18"/>
  <c r="H188" i="18"/>
  <c r="H187" i="18"/>
  <c r="H186" i="18"/>
  <c r="H184" i="18"/>
  <c r="H182" i="18"/>
  <c r="H181" i="18"/>
  <c r="H180" i="18"/>
  <c r="H179" i="18"/>
  <c r="H177" i="18"/>
  <c r="H176" i="18"/>
  <c r="H175" i="18"/>
  <c r="H173" i="18"/>
  <c r="H172" i="18"/>
  <c r="H171" i="18"/>
  <c r="H169" i="18"/>
  <c r="H168" i="18"/>
  <c r="H167" i="18"/>
  <c r="H165" i="18"/>
  <c r="H163" i="18"/>
  <c r="H162" i="18"/>
  <c r="H161" i="18"/>
  <c r="H160" i="18"/>
  <c r="H158" i="18"/>
  <c r="H157" i="18"/>
  <c r="H156" i="18"/>
  <c r="H154" i="18"/>
  <c r="H153" i="18"/>
  <c r="H152" i="18"/>
  <c r="H150" i="18"/>
  <c r="H149" i="18"/>
  <c r="H148" i="18"/>
  <c r="H146" i="18"/>
  <c r="H144" i="18"/>
  <c r="H143" i="18"/>
  <c r="H142" i="18"/>
  <c r="H141" i="18"/>
  <c r="H139" i="18"/>
  <c r="H138" i="18"/>
  <c r="H137" i="18"/>
  <c r="H135" i="18"/>
  <c r="H134" i="18"/>
  <c r="H133" i="18"/>
  <c r="H131" i="18"/>
  <c r="H130" i="18"/>
  <c r="H129" i="18"/>
  <c r="H127" i="18"/>
  <c r="H125" i="18"/>
  <c r="H124" i="18"/>
  <c r="H123" i="18"/>
  <c r="H122" i="18"/>
  <c r="H120" i="18"/>
  <c r="H119" i="18"/>
  <c r="H118" i="18"/>
  <c r="H116" i="18"/>
  <c r="H115" i="18"/>
  <c r="H114" i="18"/>
  <c r="H112" i="18"/>
  <c r="H111" i="18"/>
  <c r="H110" i="18"/>
  <c r="H108" i="18"/>
  <c r="H106" i="18"/>
  <c r="H105" i="18"/>
  <c r="H104" i="18"/>
  <c r="H103" i="18"/>
  <c r="H101" i="18"/>
  <c r="H100" i="18"/>
  <c r="H99" i="18"/>
  <c r="H97" i="18"/>
  <c r="H96" i="18"/>
  <c r="H95" i="18"/>
  <c r="H93" i="18"/>
  <c r="H92" i="18"/>
  <c r="H91" i="18"/>
  <c r="H89" i="18"/>
  <c r="H87" i="18"/>
  <c r="H86" i="18"/>
  <c r="H85" i="18"/>
  <c r="H84" i="18"/>
  <c r="H82" i="18"/>
  <c r="H81" i="18"/>
  <c r="H80" i="18"/>
  <c r="H78" i="18"/>
  <c r="H77" i="18"/>
  <c r="H76" i="18"/>
  <c r="H74" i="18"/>
  <c r="H73" i="18"/>
  <c r="H72" i="18"/>
  <c r="H70" i="18"/>
  <c r="H68" i="18"/>
  <c r="H67" i="18"/>
  <c r="H66" i="18"/>
  <c r="H65" i="18"/>
  <c r="H63" i="18"/>
  <c r="H62" i="18"/>
  <c r="H61" i="18"/>
  <c r="H59" i="18"/>
  <c r="H58" i="18"/>
  <c r="H57" i="18"/>
  <c r="H55" i="18"/>
  <c r="H54" i="18"/>
  <c r="H53" i="18"/>
  <c r="H51" i="18"/>
  <c r="H49" i="18"/>
  <c r="H48" i="18"/>
  <c r="H47" i="18"/>
  <c r="H46" i="18"/>
  <c r="H44" i="18"/>
  <c r="H43" i="18"/>
  <c r="H42" i="18"/>
  <c r="H40" i="18"/>
  <c r="H39" i="18"/>
  <c r="H38" i="18"/>
  <c r="H36" i="18"/>
  <c r="H35" i="18"/>
  <c r="H34" i="18"/>
  <c r="H32" i="18"/>
  <c r="E27" i="18"/>
  <c r="E26" i="18"/>
  <c r="E25" i="18"/>
  <c r="E23" i="18"/>
  <c r="E22" i="18"/>
  <c r="E21" i="18"/>
  <c r="E19" i="18"/>
  <c r="E18" i="18"/>
  <c r="E17" i="18"/>
  <c r="E15" i="18"/>
  <c r="E14" i="18"/>
  <c r="E13" i="18"/>
  <c r="E11" i="18"/>
  <c r="C3" i="18"/>
  <c r="E32" i="16"/>
  <c r="J31" i="16"/>
  <c r="J30" i="16"/>
  <c r="J29" i="16"/>
  <c r="J28" i="16"/>
  <c r="J27" i="16"/>
  <c r="J26" i="16"/>
  <c r="J25" i="16"/>
  <c r="J24" i="16"/>
  <c r="L23" i="16"/>
  <c r="J23" i="16"/>
  <c r="L22" i="16"/>
  <c r="J22" i="16"/>
  <c r="L21" i="16"/>
  <c r="J21" i="16"/>
  <c r="E16" i="16"/>
  <c r="L15" i="16"/>
  <c r="K15" i="16"/>
  <c r="J15" i="16"/>
  <c r="L14" i="16"/>
  <c r="K14" i="16"/>
  <c r="J14" i="16"/>
  <c r="L13" i="16"/>
  <c r="K13" i="16"/>
  <c r="J13" i="16"/>
  <c r="L12" i="16"/>
  <c r="K12" i="16"/>
  <c r="J12" i="16"/>
  <c r="L11" i="16"/>
  <c r="K11" i="16"/>
  <c r="J11" i="16"/>
  <c r="C3" i="16"/>
  <c r="AY261" i="48"/>
  <c r="AY260" i="48"/>
  <c r="AY259" i="48"/>
  <c r="AY258" i="48"/>
  <c r="AY257" i="48"/>
  <c r="AY256" i="48"/>
  <c r="AY255" i="48"/>
  <c r="AY254" i="48"/>
  <c r="AY253" i="48"/>
  <c r="AY252" i="48"/>
  <c r="AY251" i="48"/>
  <c r="AY250" i="48"/>
  <c r="AY249" i="48"/>
  <c r="AY248" i="48"/>
  <c r="AY247" i="48"/>
  <c r="AY246" i="48"/>
  <c r="AY245" i="48"/>
  <c r="AY244" i="48"/>
  <c r="AY243" i="48"/>
  <c r="AY242" i="48"/>
  <c r="AY241" i="48"/>
  <c r="AY240" i="48"/>
  <c r="AY239" i="48"/>
  <c r="AY238" i="48"/>
  <c r="AY237" i="48"/>
  <c r="AY236" i="48"/>
  <c r="AY235" i="48"/>
  <c r="AY234" i="48"/>
  <c r="AY233" i="48"/>
  <c r="AY232" i="48"/>
  <c r="AY231" i="48"/>
  <c r="AY230" i="48"/>
  <c r="AY229" i="48"/>
  <c r="AY228" i="48"/>
  <c r="AY227" i="48"/>
  <c r="AY226" i="48"/>
  <c r="AY225" i="48"/>
  <c r="AY224" i="48"/>
  <c r="AY223" i="48"/>
  <c r="AY222" i="48"/>
  <c r="AY221" i="48"/>
  <c r="AY220" i="48"/>
  <c r="AY219" i="48"/>
  <c r="AY218" i="48"/>
  <c r="AY217" i="48"/>
  <c r="AY216" i="48"/>
  <c r="AY215" i="48"/>
  <c r="AY214" i="48"/>
  <c r="AY213" i="48"/>
  <c r="AY212" i="48"/>
  <c r="AY211" i="48"/>
  <c r="AY210" i="48"/>
  <c r="AY209" i="48"/>
  <c r="AY208" i="48"/>
  <c r="AY207" i="48"/>
  <c r="AY206" i="48"/>
  <c r="AY205" i="48"/>
  <c r="AY204" i="48"/>
  <c r="AY203" i="48"/>
  <c r="AY202" i="48"/>
  <c r="AY201" i="48"/>
  <c r="AY200" i="48"/>
  <c r="AY199" i="48"/>
  <c r="AY198" i="48"/>
  <c r="AY197" i="48"/>
  <c r="AY196" i="48"/>
  <c r="AY195" i="48"/>
  <c r="AY194" i="48"/>
  <c r="AY193" i="48"/>
  <c r="AY192" i="48"/>
  <c r="AY191" i="48"/>
  <c r="AY190" i="48"/>
  <c r="AY189" i="48"/>
  <c r="AY188" i="48"/>
  <c r="AY187" i="48"/>
  <c r="AY186" i="48"/>
  <c r="AY185" i="48"/>
  <c r="AY184" i="48"/>
  <c r="AY183" i="48"/>
  <c r="AY182" i="48"/>
  <c r="AY181" i="48"/>
  <c r="AY180" i="48"/>
  <c r="AY179" i="48"/>
  <c r="AY178" i="48"/>
  <c r="AY177" i="48"/>
  <c r="AY176" i="48"/>
  <c r="AY175" i="48"/>
  <c r="AY174" i="48"/>
  <c r="AY173" i="48"/>
  <c r="AY172" i="48"/>
  <c r="AY171" i="48"/>
  <c r="AY170" i="48"/>
  <c r="AY169" i="48"/>
  <c r="AY168" i="48"/>
  <c r="AY167" i="48"/>
  <c r="AY166" i="48"/>
  <c r="AY165" i="48"/>
  <c r="AY164" i="48"/>
  <c r="AY163" i="48"/>
  <c r="AY162" i="48"/>
  <c r="AY161" i="48"/>
  <c r="AY160" i="48"/>
  <c r="AY159" i="48"/>
  <c r="AY158" i="48"/>
  <c r="AY157" i="48"/>
  <c r="AY156" i="48"/>
  <c r="AY155" i="48"/>
  <c r="AY154" i="48"/>
  <c r="AY153" i="48"/>
  <c r="AY152" i="48"/>
  <c r="AY151" i="48"/>
  <c r="AY150" i="48"/>
  <c r="AY149" i="48"/>
  <c r="AY148" i="48"/>
  <c r="AY147" i="48"/>
  <c r="AY146" i="48"/>
  <c r="AY145" i="48"/>
  <c r="AY144" i="48"/>
  <c r="AY143" i="48"/>
  <c r="AY142" i="48"/>
  <c r="AY141" i="48"/>
  <c r="AY140" i="48"/>
  <c r="AY139" i="48"/>
  <c r="AY138" i="48"/>
  <c r="AY137" i="48"/>
  <c r="AY136" i="48"/>
  <c r="AY135" i="48"/>
  <c r="AY134" i="48"/>
  <c r="AY133" i="48"/>
  <c r="AY132" i="48"/>
  <c r="AY131" i="48"/>
  <c r="AY130" i="48"/>
  <c r="AY129" i="48"/>
  <c r="AY128" i="48"/>
  <c r="AY127" i="48"/>
  <c r="AY126" i="48"/>
  <c r="AY125" i="48"/>
  <c r="AY124" i="48"/>
  <c r="AY123" i="48"/>
  <c r="AY122" i="48"/>
  <c r="AY121" i="48"/>
  <c r="AY120" i="48"/>
  <c r="AY119" i="48"/>
  <c r="AY118" i="48"/>
  <c r="AY117" i="48"/>
  <c r="AY116" i="48"/>
  <c r="AY115" i="48"/>
  <c r="AY114" i="48"/>
  <c r="AY113" i="48"/>
  <c r="AY112" i="48"/>
  <c r="AY111" i="48"/>
  <c r="AY110" i="48"/>
  <c r="AY109" i="48"/>
  <c r="AY108" i="48"/>
  <c r="AY107" i="48"/>
  <c r="AY106" i="48"/>
  <c r="AY105" i="48"/>
  <c r="AY104" i="48"/>
  <c r="AY103" i="48"/>
  <c r="AY102" i="48"/>
  <c r="AY101" i="48"/>
  <c r="AY100" i="48"/>
  <c r="AY99" i="48"/>
  <c r="AY98" i="48"/>
  <c r="AY97" i="48"/>
  <c r="AY96" i="48"/>
  <c r="AY95" i="48"/>
  <c r="AY94" i="48"/>
  <c r="AY93" i="48"/>
  <c r="AY92" i="48"/>
  <c r="AY91" i="48"/>
  <c r="AY90" i="48"/>
  <c r="AY89" i="48"/>
  <c r="AY88" i="48"/>
  <c r="AY87" i="48"/>
  <c r="AY86" i="48"/>
  <c r="AY85" i="48"/>
  <c r="AY84" i="48"/>
  <c r="AY83" i="48"/>
  <c r="AY82" i="48"/>
  <c r="AY81" i="48"/>
  <c r="AY80" i="48"/>
  <c r="AY79" i="48"/>
  <c r="AY78" i="48"/>
  <c r="AY77" i="48"/>
  <c r="AY76" i="48"/>
  <c r="AY75" i="48"/>
  <c r="AY74" i="48"/>
  <c r="AY73" i="48"/>
  <c r="AY72" i="48"/>
  <c r="AY71" i="48"/>
  <c r="AY70" i="48"/>
  <c r="AY69" i="48"/>
  <c r="AY68" i="48"/>
  <c r="AY67" i="48"/>
  <c r="AY66" i="48"/>
  <c r="AY65" i="48"/>
  <c r="AY64" i="48"/>
  <c r="AY63" i="48"/>
  <c r="AY62" i="48"/>
  <c r="AY61" i="48"/>
  <c r="AY60" i="48"/>
  <c r="AY59" i="48"/>
  <c r="AY58" i="48"/>
  <c r="AY57" i="48"/>
  <c r="AY56" i="48"/>
  <c r="AY55" i="48"/>
  <c r="AY54" i="48"/>
  <c r="AY53" i="48"/>
  <c r="AY52" i="48"/>
  <c r="AY51" i="48"/>
  <c r="AY50" i="48"/>
  <c r="AY49" i="48"/>
  <c r="AY48" i="48"/>
  <c r="AY47" i="48"/>
  <c r="AY46" i="48"/>
  <c r="AY45" i="48"/>
  <c r="AY44" i="48"/>
  <c r="AY43" i="48"/>
  <c r="AY42" i="48"/>
  <c r="AY41" i="48"/>
  <c r="AY40" i="48"/>
  <c r="AY39" i="48"/>
  <c r="AY38" i="48"/>
  <c r="AY37" i="48"/>
  <c r="AY36" i="48"/>
  <c r="AY35" i="48"/>
  <c r="AY34" i="48"/>
  <c r="AY33" i="48"/>
  <c r="AY32" i="48"/>
  <c r="AY31" i="48"/>
  <c r="AY30" i="48"/>
  <c r="AY29" i="48"/>
  <c r="AY28" i="48"/>
  <c r="AY27" i="48"/>
  <c r="AY26" i="48"/>
  <c r="AY25" i="48"/>
  <c r="AY24" i="48"/>
  <c r="AY23" i="48"/>
  <c r="AY22" i="48"/>
  <c r="AY21" i="48"/>
  <c r="AY20" i="48"/>
  <c r="AY19" i="48"/>
  <c r="AY18" i="48"/>
  <c r="AY17" i="48"/>
  <c r="AY16" i="48"/>
  <c r="AY15" i="48"/>
  <c r="AY14" i="48"/>
  <c r="AY13" i="48"/>
  <c r="AY12" i="48"/>
  <c r="C3" i="48"/>
  <c r="I32" i="26"/>
  <c r="H32" i="26"/>
  <c r="I31" i="26"/>
  <c r="H31" i="26"/>
  <c r="I30" i="26"/>
  <c r="H30" i="26"/>
  <c r="I29" i="26"/>
  <c r="H29" i="26"/>
  <c r="I28" i="26"/>
  <c r="H28" i="26"/>
  <c r="I27" i="26"/>
  <c r="H27" i="26"/>
  <c r="I26" i="26"/>
  <c r="H26" i="26"/>
  <c r="I25" i="26"/>
  <c r="H25" i="26"/>
  <c r="I24" i="26"/>
  <c r="H24" i="26"/>
  <c r="I23" i="26"/>
  <c r="H23" i="26"/>
  <c r="K22" i="26"/>
  <c r="K21" i="26"/>
  <c r="I16" i="26"/>
  <c r="H16" i="26"/>
  <c r="I15" i="26"/>
  <c r="H15" i="26"/>
  <c r="I14" i="26"/>
  <c r="H14" i="26"/>
  <c r="I13" i="26"/>
  <c r="H13" i="26"/>
  <c r="I12" i="26"/>
  <c r="H12" i="26"/>
  <c r="I11" i="26"/>
  <c r="H11" i="26"/>
  <c r="C3" i="26"/>
  <c r="J15" i="25"/>
  <c r="I15" i="25"/>
  <c r="I14" i="25"/>
  <c r="I13" i="25"/>
  <c r="I11" i="25"/>
  <c r="H11" i="25"/>
  <c r="G11" i="25"/>
  <c r="C3" i="25"/>
  <c r="DR206" i="24"/>
  <c r="DQ206" i="24"/>
  <c r="DN206" i="24"/>
  <c r="DM206" i="24"/>
  <c r="DJ206" i="24"/>
  <c r="DI206" i="24"/>
  <c r="DF206" i="24"/>
  <c r="DE206" i="24"/>
  <c r="DB206" i="24"/>
  <c r="DA206" i="24"/>
  <c r="DR205" i="24"/>
  <c r="DQ205" i="24"/>
  <c r="DN205" i="24"/>
  <c r="DM205" i="24"/>
  <c r="DJ205" i="24"/>
  <c r="DI205" i="24"/>
  <c r="DF205" i="24"/>
  <c r="DE205" i="24"/>
  <c r="DB205" i="24"/>
  <c r="DA205" i="24"/>
  <c r="DR204" i="24"/>
  <c r="DQ204" i="24"/>
  <c r="DN204" i="24"/>
  <c r="DM204" i="24"/>
  <c r="DJ204" i="24"/>
  <c r="DI204" i="24"/>
  <c r="DF204" i="24"/>
  <c r="DE204" i="24"/>
  <c r="DB204" i="24"/>
  <c r="DA204" i="24"/>
  <c r="DR203" i="24"/>
  <c r="DQ203" i="24"/>
  <c r="DN203" i="24"/>
  <c r="DM203" i="24"/>
  <c r="DJ203" i="24"/>
  <c r="DI203" i="24"/>
  <c r="DF203" i="24"/>
  <c r="DE203" i="24"/>
  <c r="DB203" i="24"/>
  <c r="DA203" i="24"/>
  <c r="DR202" i="24"/>
  <c r="DQ202" i="24"/>
  <c r="DN202" i="24"/>
  <c r="DM202" i="24"/>
  <c r="DJ202" i="24"/>
  <c r="DI202" i="24"/>
  <c r="DF202" i="24"/>
  <c r="DE202" i="24"/>
  <c r="DB202" i="24"/>
  <c r="DA202" i="24"/>
  <c r="DR201" i="24"/>
  <c r="DQ201" i="24"/>
  <c r="DN201" i="24"/>
  <c r="DM201" i="24"/>
  <c r="DJ201" i="24"/>
  <c r="DI201" i="24"/>
  <c r="DF201" i="24"/>
  <c r="DE201" i="24"/>
  <c r="DB201" i="24"/>
  <c r="DA201" i="24"/>
  <c r="DR200" i="24"/>
  <c r="DQ200" i="24"/>
  <c r="DN200" i="24"/>
  <c r="DM200" i="24"/>
  <c r="DJ200" i="24"/>
  <c r="DI200" i="24"/>
  <c r="DF200" i="24"/>
  <c r="DE200" i="24"/>
  <c r="DB200" i="24"/>
  <c r="DA200" i="24"/>
  <c r="DR199" i="24"/>
  <c r="DQ199" i="24"/>
  <c r="DN199" i="24"/>
  <c r="DM199" i="24"/>
  <c r="DJ199" i="24"/>
  <c r="DI199" i="24"/>
  <c r="DF199" i="24"/>
  <c r="DE199" i="24"/>
  <c r="DB199" i="24"/>
  <c r="DA199" i="24"/>
  <c r="DR198" i="24"/>
  <c r="DQ198" i="24"/>
  <c r="DN198" i="24"/>
  <c r="DM198" i="24"/>
  <c r="DJ198" i="24"/>
  <c r="DI198" i="24"/>
  <c r="DF198" i="24"/>
  <c r="DE198" i="24"/>
  <c r="DB198" i="24"/>
  <c r="DA198" i="24"/>
  <c r="DR197" i="24"/>
  <c r="DQ197" i="24"/>
  <c r="DN197" i="24"/>
  <c r="DM197" i="24"/>
  <c r="DJ197" i="24"/>
  <c r="DI197" i="24"/>
  <c r="DF197" i="24"/>
  <c r="DE197" i="24"/>
  <c r="DB197" i="24"/>
  <c r="DA197" i="24"/>
  <c r="DR196" i="24"/>
  <c r="DQ196" i="24"/>
  <c r="DN196" i="24"/>
  <c r="DM196" i="24"/>
  <c r="DJ196" i="24"/>
  <c r="DI196" i="24"/>
  <c r="DF196" i="24"/>
  <c r="DE196" i="24"/>
  <c r="DB196" i="24"/>
  <c r="DA196" i="24"/>
  <c r="DR195" i="24"/>
  <c r="DQ195" i="24"/>
  <c r="DN195" i="24"/>
  <c r="DM195" i="24"/>
  <c r="DJ195" i="24"/>
  <c r="DI195" i="24"/>
  <c r="DF195" i="24"/>
  <c r="DE195" i="24"/>
  <c r="DB195" i="24"/>
  <c r="DA195" i="24"/>
  <c r="DR194" i="24"/>
  <c r="DQ194" i="24"/>
  <c r="DN194" i="24"/>
  <c r="DM194" i="24"/>
  <c r="DJ194" i="24"/>
  <c r="DI194" i="24"/>
  <c r="DF194" i="24"/>
  <c r="DE194" i="24"/>
  <c r="DB194" i="24"/>
  <c r="DA194" i="24"/>
  <c r="DR193" i="24"/>
  <c r="DQ193" i="24"/>
  <c r="DN193" i="24"/>
  <c r="DM193" i="24"/>
  <c r="DJ193" i="24"/>
  <c r="DI193" i="24"/>
  <c r="DF193" i="24"/>
  <c r="DE193" i="24"/>
  <c r="DB193" i="24"/>
  <c r="DA193" i="24"/>
  <c r="DR192" i="24"/>
  <c r="DQ192" i="24"/>
  <c r="DN192" i="24"/>
  <c r="DM192" i="24"/>
  <c r="DJ192" i="24"/>
  <c r="DI192" i="24"/>
  <c r="DF192" i="24"/>
  <c r="DE192" i="24"/>
  <c r="DB192" i="24"/>
  <c r="DA192" i="24"/>
  <c r="DR191" i="24"/>
  <c r="DQ191" i="24"/>
  <c r="DN191" i="24"/>
  <c r="DM191" i="24"/>
  <c r="DJ191" i="24"/>
  <c r="DI191" i="24"/>
  <c r="DF191" i="24"/>
  <c r="DE191" i="24"/>
  <c r="DB191" i="24"/>
  <c r="DA191" i="24"/>
  <c r="DR190" i="24"/>
  <c r="DQ190" i="24"/>
  <c r="DN190" i="24"/>
  <c r="DM190" i="24"/>
  <c r="DJ190" i="24"/>
  <c r="DI190" i="24"/>
  <c r="DF190" i="24"/>
  <c r="DE190" i="24"/>
  <c r="DB190" i="24"/>
  <c r="DA190" i="24"/>
  <c r="DR189" i="24"/>
  <c r="DQ189" i="24"/>
  <c r="DN189" i="24"/>
  <c r="DM189" i="24"/>
  <c r="DJ189" i="24"/>
  <c r="DI189" i="24"/>
  <c r="DF189" i="24"/>
  <c r="DE189" i="24"/>
  <c r="DB189" i="24"/>
  <c r="DA189" i="24"/>
  <c r="DR188" i="24"/>
  <c r="DQ188" i="24"/>
  <c r="DN188" i="24"/>
  <c r="DM188" i="24"/>
  <c r="DJ188" i="24"/>
  <c r="DI188" i="24"/>
  <c r="DF188" i="24"/>
  <c r="DE188" i="24"/>
  <c r="DB188" i="24"/>
  <c r="DA188" i="24"/>
  <c r="DL188" i="24"/>
  <c r="DS186" i="24"/>
  <c r="DR186" i="24"/>
  <c r="DQ186" i="24"/>
  <c r="DO186" i="24"/>
  <c r="DN186" i="24"/>
  <c r="DM186" i="24"/>
  <c r="DK186" i="24"/>
  <c r="DJ186" i="24"/>
  <c r="DI186" i="24"/>
  <c r="DG186" i="24"/>
  <c r="DF186" i="24"/>
  <c r="DE186" i="24"/>
  <c r="DC186" i="24"/>
  <c r="DB186" i="24"/>
  <c r="DA186" i="24"/>
  <c r="DS185" i="24"/>
  <c r="DR185" i="24"/>
  <c r="DQ185" i="24"/>
  <c r="DO185" i="24"/>
  <c r="DN185" i="24"/>
  <c r="DM185" i="24"/>
  <c r="DK185" i="24"/>
  <c r="DJ185" i="24"/>
  <c r="DI185" i="24"/>
  <c r="DG185" i="24"/>
  <c r="DF185" i="24"/>
  <c r="DE185" i="24"/>
  <c r="DC185" i="24"/>
  <c r="DB185" i="24"/>
  <c r="DA185" i="24"/>
  <c r="DS184" i="24"/>
  <c r="DR184" i="24"/>
  <c r="DQ184" i="24"/>
  <c r="DO184" i="24"/>
  <c r="DN184" i="24"/>
  <c r="DM184" i="24"/>
  <c r="DK184" i="24"/>
  <c r="DJ184" i="24"/>
  <c r="DI184" i="24"/>
  <c r="DG184" i="24"/>
  <c r="DF184" i="24"/>
  <c r="DE184" i="24"/>
  <c r="DC184" i="24"/>
  <c r="DB184" i="24"/>
  <c r="DA184" i="24"/>
  <c r="DS183" i="24"/>
  <c r="DR183" i="24"/>
  <c r="DQ183" i="24"/>
  <c r="DO183" i="24"/>
  <c r="DN183" i="24"/>
  <c r="DM183" i="24"/>
  <c r="DK183" i="24"/>
  <c r="DJ183" i="24"/>
  <c r="DI183" i="24"/>
  <c r="DG183" i="24"/>
  <c r="DF183" i="24"/>
  <c r="DE183" i="24"/>
  <c r="DC183" i="24"/>
  <c r="DB183" i="24"/>
  <c r="DA183" i="24"/>
  <c r="DS182" i="24"/>
  <c r="DR182" i="24"/>
  <c r="DQ182" i="24"/>
  <c r="DO182" i="24"/>
  <c r="DN182" i="24"/>
  <c r="DM182" i="24"/>
  <c r="DK182" i="24"/>
  <c r="DJ182" i="24"/>
  <c r="DI182" i="24"/>
  <c r="DG182" i="24"/>
  <c r="DF182" i="24"/>
  <c r="DE182" i="24"/>
  <c r="DC182" i="24"/>
  <c r="DB182" i="24"/>
  <c r="DA182" i="24"/>
  <c r="DS181" i="24"/>
  <c r="DR181" i="24"/>
  <c r="DQ181" i="24"/>
  <c r="DO181" i="24"/>
  <c r="DN181" i="24"/>
  <c r="DM181" i="24"/>
  <c r="DK181" i="24"/>
  <c r="DJ181" i="24"/>
  <c r="DI181" i="24"/>
  <c r="DG181" i="24"/>
  <c r="DF181" i="24"/>
  <c r="DE181" i="24"/>
  <c r="DC181" i="24"/>
  <c r="DB181" i="24"/>
  <c r="DA181" i="24"/>
  <c r="DS180" i="24"/>
  <c r="DR180" i="24"/>
  <c r="DQ180" i="24"/>
  <c r="DO180" i="24"/>
  <c r="DN180" i="24"/>
  <c r="DM180" i="24"/>
  <c r="DK180" i="24"/>
  <c r="DJ180" i="24"/>
  <c r="DI180" i="24"/>
  <c r="DG180" i="24"/>
  <c r="DF180" i="24"/>
  <c r="DE180" i="24"/>
  <c r="DC180" i="24"/>
  <c r="DB180" i="24"/>
  <c r="DA180" i="24"/>
  <c r="DS179" i="24"/>
  <c r="DR179" i="24"/>
  <c r="DQ179" i="24"/>
  <c r="DO179" i="24"/>
  <c r="DN179" i="24"/>
  <c r="DM179" i="24"/>
  <c r="DK179" i="24"/>
  <c r="DJ179" i="24"/>
  <c r="DI179" i="24"/>
  <c r="DG179" i="24"/>
  <c r="DF179" i="24"/>
  <c r="DE179" i="24"/>
  <c r="DC179" i="24"/>
  <c r="DB179" i="24"/>
  <c r="DA179" i="24"/>
  <c r="DS178" i="24"/>
  <c r="DR178" i="24"/>
  <c r="DQ178" i="24"/>
  <c r="DO178" i="24"/>
  <c r="DN178" i="24"/>
  <c r="DM178" i="24"/>
  <c r="DK178" i="24"/>
  <c r="DJ178" i="24"/>
  <c r="DI178" i="24"/>
  <c r="DG178" i="24"/>
  <c r="DF178" i="24"/>
  <c r="DE178" i="24"/>
  <c r="DC178" i="24"/>
  <c r="DB178" i="24"/>
  <c r="DA178" i="24"/>
  <c r="DS177" i="24"/>
  <c r="DR177" i="24"/>
  <c r="DQ177" i="24"/>
  <c r="DO177" i="24"/>
  <c r="DN177" i="24"/>
  <c r="DM177" i="24"/>
  <c r="DK177" i="24"/>
  <c r="DJ177" i="24"/>
  <c r="DI177" i="24"/>
  <c r="DG177" i="24"/>
  <c r="DF177" i="24"/>
  <c r="DE177" i="24"/>
  <c r="DC177" i="24"/>
  <c r="DB177" i="24"/>
  <c r="DA177" i="24"/>
  <c r="DS176" i="24"/>
  <c r="DR176" i="24"/>
  <c r="DQ176" i="24"/>
  <c r="DO176" i="24"/>
  <c r="DN176" i="24"/>
  <c r="DM176" i="24"/>
  <c r="DK176" i="24"/>
  <c r="DJ176" i="24"/>
  <c r="DI176" i="24"/>
  <c r="DG176" i="24"/>
  <c r="DF176" i="24"/>
  <c r="DE176" i="24"/>
  <c r="DC176" i="24"/>
  <c r="DB176" i="24"/>
  <c r="DA176" i="24"/>
  <c r="DS175" i="24"/>
  <c r="DR175" i="24"/>
  <c r="DQ175" i="24"/>
  <c r="DO175" i="24"/>
  <c r="DN175" i="24"/>
  <c r="DM175" i="24"/>
  <c r="DK175" i="24"/>
  <c r="DJ175" i="24"/>
  <c r="DI175" i="24"/>
  <c r="DG175" i="24"/>
  <c r="DF175" i="24"/>
  <c r="DE175" i="24"/>
  <c r="DC175" i="24"/>
  <c r="DB175" i="24"/>
  <c r="DA175" i="24"/>
  <c r="DS173" i="24"/>
  <c r="DR173" i="24"/>
  <c r="DQ173" i="24"/>
  <c r="DO173" i="24"/>
  <c r="DN173" i="24"/>
  <c r="DM173" i="24"/>
  <c r="DK173" i="24"/>
  <c r="DJ173" i="24"/>
  <c r="DI173" i="24"/>
  <c r="DG173" i="24"/>
  <c r="DF173" i="24"/>
  <c r="DE173" i="24"/>
  <c r="DC173" i="24"/>
  <c r="DB173" i="24"/>
  <c r="DA173" i="24"/>
  <c r="DS172" i="24"/>
  <c r="DR172" i="24"/>
  <c r="DQ172" i="24"/>
  <c r="DO172" i="24"/>
  <c r="DN172" i="24"/>
  <c r="DM172" i="24"/>
  <c r="DK172" i="24"/>
  <c r="DJ172" i="24"/>
  <c r="DI172" i="24"/>
  <c r="DG172" i="24"/>
  <c r="DF172" i="24"/>
  <c r="DE172" i="24"/>
  <c r="DC172" i="24"/>
  <c r="DB172" i="24"/>
  <c r="DA172" i="24"/>
  <c r="DS171" i="24"/>
  <c r="DR171" i="24"/>
  <c r="DQ171" i="24"/>
  <c r="DO171" i="24"/>
  <c r="DN171" i="24"/>
  <c r="DM171" i="24"/>
  <c r="DK171" i="24"/>
  <c r="DJ171" i="24"/>
  <c r="DI171" i="24"/>
  <c r="DG171" i="24"/>
  <c r="DF171" i="24"/>
  <c r="DE171" i="24"/>
  <c r="DC171" i="24"/>
  <c r="DB171" i="24"/>
  <c r="DA171" i="24"/>
  <c r="DS170" i="24"/>
  <c r="DR170" i="24"/>
  <c r="DQ170" i="24"/>
  <c r="DO170" i="24"/>
  <c r="DN170" i="24"/>
  <c r="DM170" i="24"/>
  <c r="DK170" i="24"/>
  <c r="DJ170" i="24"/>
  <c r="DI170" i="24"/>
  <c r="DG170" i="24"/>
  <c r="DF170" i="24"/>
  <c r="DE170" i="24"/>
  <c r="DC170" i="24"/>
  <c r="DB170" i="24"/>
  <c r="DA170" i="24"/>
  <c r="DS169" i="24"/>
  <c r="DR169" i="24"/>
  <c r="DQ169" i="24"/>
  <c r="DO169" i="24"/>
  <c r="DN169" i="24"/>
  <c r="DM169" i="24"/>
  <c r="DK169" i="24"/>
  <c r="DJ169" i="24"/>
  <c r="DI169" i="24"/>
  <c r="DG169" i="24"/>
  <c r="DF169" i="24"/>
  <c r="DE169" i="24"/>
  <c r="DC169" i="24"/>
  <c r="DB169" i="24"/>
  <c r="DA169" i="24"/>
  <c r="DS168" i="24"/>
  <c r="DR168" i="24"/>
  <c r="DQ168" i="24"/>
  <c r="DO168" i="24"/>
  <c r="DN168" i="24"/>
  <c r="DM168" i="24"/>
  <c r="DK168" i="24"/>
  <c r="DJ168" i="24"/>
  <c r="DI168" i="24"/>
  <c r="DG168" i="24"/>
  <c r="DF168" i="24"/>
  <c r="DE168" i="24"/>
  <c r="DC168" i="24"/>
  <c r="DB168" i="24"/>
  <c r="DA168" i="24"/>
  <c r="DS167" i="24"/>
  <c r="DR167" i="24"/>
  <c r="DQ167" i="24"/>
  <c r="DO167" i="24"/>
  <c r="DN167" i="24"/>
  <c r="DM167" i="24"/>
  <c r="DK167" i="24"/>
  <c r="DJ167" i="24"/>
  <c r="DI167" i="24"/>
  <c r="DG167" i="24"/>
  <c r="DF167" i="24"/>
  <c r="DE167" i="24"/>
  <c r="DC167" i="24"/>
  <c r="DB167" i="24"/>
  <c r="DA167" i="24"/>
  <c r="DS166" i="24"/>
  <c r="DR166" i="24"/>
  <c r="DQ166" i="24"/>
  <c r="DO166" i="24"/>
  <c r="DN166" i="24"/>
  <c r="DM166" i="24"/>
  <c r="DK166" i="24"/>
  <c r="DJ166" i="24"/>
  <c r="DI166" i="24"/>
  <c r="DG166" i="24"/>
  <c r="DF166" i="24"/>
  <c r="DE166" i="24"/>
  <c r="DC166" i="24"/>
  <c r="DB166" i="24"/>
  <c r="DA166" i="24"/>
  <c r="DS165" i="24"/>
  <c r="DR165" i="24"/>
  <c r="DQ165" i="24"/>
  <c r="DO165" i="24"/>
  <c r="DN165" i="24"/>
  <c r="DM165" i="24"/>
  <c r="DK165" i="24"/>
  <c r="DJ165" i="24"/>
  <c r="DI165" i="24"/>
  <c r="DG165" i="24"/>
  <c r="DF165" i="24"/>
  <c r="DE165" i="24"/>
  <c r="DC165" i="24"/>
  <c r="DB165" i="24"/>
  <c r="DA165" i="24"/>
  <c r="DS164" i="24"/>
  <c r="DR164" i="24"/>
  <c r="DQ164" i="24"/>
  <c r="DO164" i="24"/>
  <c r="DN164" i="24"/>
  <c r="DM164" i="24"/>
  <c r="DK164" i="24"/>
  <c r="DJ164" i="24"/>
  <c r="DI164" i="24"/>
  <c r="DG164" i="24"/>
  <c r="DF164" i="24"/>
  <c r="DE164" i="24"/>
  <c r="DC164" i="24"/>
  <c r="DB164" i="24"/>
  <c r="DA164" i="24"/>
  <c r="DS163" i="24"/>
  <c r="DR163" i="24"/>
  <c r="DQ163" i="24"/>
  <c r="DO163" i="24"/>
  <c r="DN163" i="24"/>
  <c r="DM163" i="24"/>
  <c r="DK163" i="24"/>
  <c r="DJ163" i="24"/>
  <c r="DI163" i="24"/>
  <c r="DG163" i="24"/>
  <c r="DF163" i="24"/>
  <c r="DE163" i="24"/>
  <c r="DC163" i="24"/>
  <c r="DB163" i="24"/>
  <c r="DA163" i="24"/>
  <c r="DS162" i="24"/>
  <c r="DR162" i="24"/>
  <c r="DQ162" i="24"/>
  <c r="DO162" i="24"/>
  <c r="DN162" i="24"/>
  <c r="DM162" i="24"/>
  <c r="DK162" i="24"/>
  <c r="DJ162" i="24"/>
  <c r="DI162" i="24"/>
  <c r="DG162" i="24"/>
  <c r="DF162" i="24"/>
  <c r="DE162" i="24"/>
  <c r="DC162" i="24"/>
  <c r="DB162" i="24"/>
  <c r="DA162" i="24"/>
  <c r="DS161" i="24"/>
  <c r="DR161" i="24"/>
  <c r="DQ161" i="24"/>
  <c r="DO161" i="24"/>
  <c r="DN161" i="24"/>
  <c r="DM161" i="24"/>
  <c r="DK161" i="24"/>
  <c r="DJ161" i="24"/>
  <c r="DI161" i="24"/>
  <c r="DG161" i="24"/>
  <c r="DF161" i="24"/>
  <c r="DE161" i="24"/>
  <c r="DC161" i="24"/>
  <c r="DB161" i="24"/>
  <c r="DA161" i="24"/>
  <c r="DS160" i="24"/>
  <c r="DR160" i="24"/>
  <c r="DQ160" i="24"/>
  <c r="DO160" i="24"/>
  <c r="DN160" i="24"/>
  <c r="DM160" i="24"/>
  <c r="DK160" i="24"/>
  <c r="DJ160" i="24"/>
  <c r="DI160" i="24"/>
  <c r="DG160" i="24"/>
  <c r="DF160" i="24"/>
  <c r="DE160" i="24"/>
  <c r="DC160" i="24"/>
  <c r="DB160" i="24"/>
  <c r="DA160" i="24"/>
  <c r="DS159" i="24"/>
  <c r="DR159" i="24"/>
  <c r="DQ159" i="24"/>
  <c r="DO159" i="24"/>
  <c r="DN159" i="24"/>
  <c r="DM159" i="24"/>
  <c r="DK159" i="24"/>
  <c r="DJ159" i="24"/>
  <c r="DI159" i="24"/>
  <c r="DG159" i="24"/>
  <c r="DF159" i="24"/>
  <c r="DE159" i="24"/>
  <c r="DC159" i="24"/>
  <c r="DB159" i="24"/>
  <c r="DA159" i="24"/>
  <c r="DS158" i="24"/>
  <c r="DR158" i="24"/>
  <c r="DQ158" i="24"/>
  <c r="DO158" i="24"/>
  <c r="DN158" i="24"/>
  <c r="DM158" i="24"/>
  <c r="DK158" i="24"/>
  <c r="DJ158" i="24"/>
  <c r="DI158" i="24"/>
  <c r="DG158" i="24"/>
  <c r="DF158" i="24"/>
  <c r="DE158" i="24"/>
  <c r="DC158" i="24"/>
  <c r="DB158" i="24"/>
  <c r="DA158" i="24"/>
  <c r="DS157" i="24"/>
  <c r="DR157" i="24"/>
  <c r="DQ157" i="24"/>
  <c r="DO157" i="24"/>
  <c r="DN157" i="24"/>
  <c r="DM157" i="24"/>
  <c r="DK157" i="24"/>
  <c r="DJ157" i="24"/>
  <c r="DI157" i="24"/>
  <c r="DG157" i="24"/>
  <c r="DF157" i="24"/>
  <c r="DE157" i="24"/>
  <c r="DC157" i="24"/>
  <c r="DB157" i="24"/>
  <c r="DA157" i="24"/>
  <c r="DS156" i="24"/>
  <c r="DR156" i="24"/>
  <c r="DQ156" i="24"/>
  <c r="DO156" i="24"/>
  <c r="DN156" i="24"/>
  <c r="DM156" i="24"/>
  <c r="DK156" i="24"/>
  <c r="DJ156" i="24"/>
  <c r="DI156" i="24"/>
  <c r="DG156" i="24"/>
  <c r="DF156" i="24"/>
  <c r="DE156" i="24"/>
  <c r="DC156" i="24"/>
  <c r="DB156" i="24"/>
  <c r="DA156" i="24"/>
  <c r="DS155" i="24"/>
  <c r="DR155" i="24"/>
  <c r="DQ155" i="24"/>
  <c r="DO155" i="24"/>
  <c r="DN155" i="24"/>
  <c r="DM155" i="24"/>
  <c r="DK155" i="24"/>
  <c r="DJ155" i="24"/>
  <c r="DI155" i="24"/>
  <c r="DG155" i="24"/>
  <c r="DF155" i="24"/>
  <c r="DE155" i="24"/>
  <c r="DC155" i="24"/>
  <c r="DB155" i="24"/>
  <c r="DA155" i="24"/>
  <c r="DS154" i="24"/>
  <c r="DR154" i="24"/>
  <c r="DQ154" i="24"/>
  <c r="DO154" i="24"/>
  <c r="DN154" i="24"/>
  <c r="DM154" i="24"/>
  <c r="DK154" i="24"/>
  <c r="DJ154" i="24"/>
  <c r="DI154" i="24"/>
  <c r="DG154" i="24"/>
  <c r="DF154" i="24"/>
  <c r="DE154" i="24"/>
  <c r="DC154" i="24"/>
  <c r="DB154" i="24"/>
  <c r="DA154" i="24"/>
  <c r="DS153" i="24"/>
  <c r="DR153" i="24"/>
  <c r="DQ153" i="24"/>
  <c r="DO153" i="24"/>
  <c r="DN153" i="24"/>
  <c r="DM153" i="24"/>
  <c r="DK153" i="24"/>
  <c r="DJ153" i="24"/>
  <c r="DI153" i="24"/>
  <c r="DG153" i="24"/>
  <c r="DF153" i="24"/>
  <c r="DE153" i="24"/>
  <c r="DC153" i="24"/>
  <c r="DB153" i="24"/>
  <c r="DA153" i="24"/>
  <c r="DS152" i="24"/>
  <c r="DR152" i="24"/>
  <c r="DQ152" i="24"/>
  <c r="DO152" i="24"/>
  <c r="DN152" i="24"/>
  <c r="DM152" i="24"/>
  <c r="DK152" i="24"/>
  <c r="DJ152" i="24"/>
  <c r="DI152" i="24"/>
  <c r="DG152" i="24"/>
  <c r="DF152" i="24"/>
  <c r="DE152" i="24"/>
  <c r="DC152" i="24"/>
  <c r="DB152" i="24"/>
  <c r="DA152" i="24"/>
  <c r="DS150" i="24"/>
  <c r="DR150" i="24"/>
  <c r="DQ150" i="24"/>
  <c r="DO150" i="24"/>
  <c r="DN150" i="24"/>
  <c r="DM150" i="24"/>
  <c r="DK150" i="24"/>
  <c r="DJ150" i="24"/>
  <c r="DI150" i="24"/>
  <c r="DG150" i="24"/>
  <c r="DF150" i="24"/>
  <c r="DE150" i="24"/>
  <c r="DC150" i="24"/>
  <c r="DB150" i="24"/>
  <c r="DA150" i="24"/>
  <c r="DS149" i="24"/>
  <c r="DR149" i="24"/>
  <c r="DQ149" i="24"/>
  <c r="DO149" i="24"/>
  <c r="DN149" i="24"/>
  <c r="DM149" i="24"/>
  <c r="DK149" i="24"/>
  <c r="DJ149" i="24"/>
  <c r="DI149" i="24"/>
  <c r="DG149" i="24"/>
  <c r="DF149" i="24"/>
  <c r="DE149" i="24"/>
  <c r="DC149" i="24"/>
  <c r="DB149" i="24"/>
  <c r="DA149" i="24"/>
  <c r="DS148" i="24"/>
  <c r="DR148" i="24"/>
  <c r="DQ148" i="24"/>
  <c r="DO148" i="24"/>
  <c r="DN148" i="24"/>
  <c r="DM148" i="24"/>
  <c r="DK148" i="24"/>
  <c r="DJ148" i="24"/>
  <c r="DI148" i="24"/>
  <c r="DG148" i="24"/>
  <c r="DF148" i="24"/>
  <c r="DE148" i="24"/>
  <c r="DC148" i="24"/>
  <c r="DB148" i="24"/>
  <c r="DA148" i="24"/>
  <c r="DS147" i="24"/>
  <c r="DR147" i="24"/>
  <c r="DQ147" i="24"/>
  <c r="DO147" i="24"/>
  <c r="DN147" i="24"/>
  <c r="DM147" i="24"/>
  <c r="DK147" i="24"/>
  <c r="DJ147" i="24"/>
  <c r="DI147" i="24"/>
  <c r="DG147" i="24"/>
  <c r="DF147" i="24"/>
  <c r="DE147" i="24"/>
  <c r="DC147" i="24"/>
  <c r="DB147" i="24"/>
  <c r="DA147" i="24"/>
  <c r="DS146" i="24"/>
  <c r="DR146" i="24"/>
  <c r="DQ146" i="24"/>
  <c r="DO146" i="24"/>
  <c r="DN146" i="24"/>
  <c r="DM146" i="24"/>
  <c r="DK146" i="24"/>
  <c r="DJ146" i="24"/>
  <c r="DI146" i="24"/>
  <c r="DG146" i="24"/>
  <c r="DF146" i="24"/>
  <c r="DE146" i="24"/>
  <c r="DC146" i="24"/>
  <c r="DB146" i="24"/>
  <c r="DA146" i="24"/>
  <c r="DS145" i="24"/>
  <c r="DR145" i="24"/>
  <c r="DQ145" i="24"/>
  <c r="DO145" i="24"/>
  <c r="DN145" i="24"/>
  <c r="DM145" i="24"/>
  <c r="DK145" i="24"/>
  <c r="DJ145" i="24"/>
  <c r="DI145" i="24"/>
  <c r="DG145" i="24"/>
  <c r="DF145" i="24"/>
  <c r="DE145" i="24"/>
  <c r="DC145" i="24"/>
  <c r="DB145" i="24"/>
  <c r="DA145" i="24"/>
  <c r="DS144" i="24"/>
  <c r="DR144" i="24"/>
  <c r="DQ144" i="24"/>
  <c r="DO144" i="24"/>
  <c r="DN144" i="24"/>
  <c r="DM144" i="24"/>
  <c r="DK144" i="24"/>
  <c r="DJ144" i="24"/>
  <c r="DI144" i="24"/>
  <c r="DG144" i="24"/>
  <c r="DF144" i="24"/>
  <c r="DE144" i="24"/>
  <c r="DC144" i="24"/>
  <c r="DB144" i="24"/>
  <c r="DA144" i="24"/>
  <c r="DS143" i="24"/>
  <c r="DR143" i="24"/>
  <c r="DQ143" i="24"/>
  <c r="DO143" i="24"/>
  <c r="DN143" i="24"/>
  <c r="DM143" i="24"/>
  <c r="DK143" i="24"/>
  <c r="DJ143" i="24"/>
  <c r="DI143" i="24"/>
  <c r="DG143" i="24"/>
  <c r="DF143" i="24"/>
  <c r="DE143" i="24"/>
  <c r="DC143" i="24"/>
  <c r="DB143" i="24"/>
  <c r="DA143" i="24"/>
  <c r="DS142" i="24"/>
  <c r="DR142" i="24"/>
  <c r="DQ142" i="24"/>
  <c r="DO142" i="24"/>
  <c r="DN142" i="24"/>
  <c r="DM142" i="24"/>
  <c r="DK142" i="24"/>
  <c r="DJ142" i="24"/>
  <c r="DI142" i="24"/>
  <c r="DG142" i="24"/>
  <c r="DF142" i="24"/>
  <c r="DE142" i="24"/>
  <c r="DC142" i="24"/>
  <c r="DB142" i="24"/>
  <c r="DA142" i="24"/>
  <c r="DS141" i="24"/>
  <c r="DR141" i="24"/>
  <c r="DQ141" i="24"/>
  <c r="DO141" i="24"/>
  <c r="DN141" i="24"/>
  <c r="DM141" i="24"/>
  <c r="DK141" i="24"/>
  <c r="DJ141" i="24"/>
  <c r="DI141" i="24"/>
  <c r="DG141" i="24"/>
  <c r="DF141" i="24"/>
  <c r="DE141" i="24"/>
  <c r="DC141" i="24"/>
  <c r="DB141" i="24"/>
  <c r="DA141" i="24"/>
  <c r="DS140" i="24"/>
  <c r="DR140" i="24"/>
  <c r="DQ140" i="24"/>
  <c r="DO140" i="24"/>
  <c r="DN140" i="24"/>
  <c r="DM140" i="24"/>
  <c r="DK140" i="24"/>
  <c r="DJ140" i="24"/>
  <c r="DI140" i="24"/>
  <c r="DG140" i="24"/>
  <c r="DF140" i="24"/>
  <c r="DE140" i="24"/>
  <c r="DC140" i="24"/>
  <c r="DB140" i="24"/>
  <c r="DA140" i="24"/>
  <c r="DS139" i="24"/>
  <c r="DR139" i="24"/>
  <c r="DQ139" i="24"/>
  <c r="DO139" i="24"/>
  <c r="DN139" i="24"/>
  <c r="DM139" i="24"/>
  <c r="DK139" i="24"/>
  <c r="DJ139" i="24"/>
  <c r="DI139" i="24"/>
  <c r="DG139" i="24"/>
  <c r="DF139" i="24"/>
  <c r="DE139" i="24"/>
  <c r="DC139" i="24"/>
  <c r="DB139" i="24"/>
  <c r="DA139" i="24"/>
  <c r="DS138" i="24"/>
  <c r="DR138" i="24"/>
  <c r="DQ138" i="24"/>
  <c r="DO138" i="24"/>
  <c r="DN138" i="24"/>
  <c r="DM138" i="24"/>
  <c r="DK138" i="24"/>
  <c r="DJ138" i="24"/>
  <c r="DI138" i="24"/>
  <c r="DG138" i="24"/>
  <c r="DF138" i="24"/>
  <c r="DE138" i="24"/>
  <c r="DC138" i="24"/>
  <c r="DB138" i="24"/>
  <c r="DA138" i="24"/>
  <c r="DS137" i="24"/>
  <c r="DR137" i="24"/>
  <c r="DQ137" i="24"/>
  <c r="DO137" i="24"/>
  <c r="DN137" i="24"/>
  <c r="DM137" i="24"/>
  <c r="DK137" i="24"/>
  <c r="DJ137" i="24"/>
  <c r="DI137" i="24"/>
  <c r="DG137" i="24"/>
  <c r="DF137" i="24"/>
  <c r="DE137" i="24"/>
  <c r="DC137" i="24"/>
  <c r="DB137" i="24"/>
  <c r="DA137" i="24"/>
  <c r="DS136" i="24"/>
  <c r="DR136" i="24"/>
  <c r="DQ136" i="24"/>
  <c r="DO136" i="24"/>
  <c r="DN136" i="24"/>
  <c r="DM136" i="24"/>
  <c r="DK136" i="24"/>
  <c r="DJ136" i="24"/>
  <c r="DI136" i="24"/>
  <c r="DG136" i="24"/>
  <c r="DF136" i="24"/>
  <c r="DE136" i="24"/>
  <c r="DC136" i="24"/>
  <c r="DB136" i="24"/>
  <c r="DA136" i="24"/>
  <c r="DS135" i="24"/>
  <c r="DR135" i="24"/>
  <c r="DQ135" i="24"/>
  <c r="DO135" i="24"/>
  <c r="DN135" i="24"/>
  <c r="DM135" i="24"/>
  <c r="DK135" i="24"/>
  <c r="DJ135" i="24"/>
  <c r="DI135" i="24"/>
  <c r="DG135" i="24"/>
  <c r="DF135" i="24"/>
  <c r="DE135" i="24"/>
  <c r="DC135" i="24"/>
  <c r="DB135" i="24"/>
  <c r="DA135" i="24"/>
  <c r="DS134" i="24"/>
  <c r="DR134" i="24"/>
  <c r="DQ134" i="24"/>
  <c r="DO134" i="24"/>
  <c r="DN134" i="24"/>
  <c r="DM134" i="24"/>
  <c r="DK134" i="24"/>
  <c r="DJ134" i="24"/>
  <c r="DI134" i="24"/>
  <c r="DG134" i="24"/>
  <c r="DF134" i="24"/>
  <c r="DE134" i="24"/>
  <c r="DC134" i="24"/>
  <c r="DB134" i="24"/>
  <c r="DA134" i="24"/>
  <c r="DS133" i="24"/>
  <c r="DR133" i="24"/>
  <c r="DQ133" i="24"/>
  <c r="DO133" i="24"/>
  <c r="DN133" i="24"/>
  <c r="DM133" i="24"/>
  <c r="DK133" i="24"/>
  <c r="DJ133" i="24"/>
  <c r="DI133" i="24"/>
  <c r="DG133" i="24"/>
  <c r="DF133" i="24"/>
  <c r="DE133" i="24"/>
  <c r="DC133" i="24"/>
  <c r="DB133" i="24"/>
  <c r="DA133" i="24"/>
  <c r="DS132" i="24"/>
  <c r="DR132" i="24"/>
  <c r="DQ132" i="24"/>
  <c r="DO132" i="24"/>
  <c r="DN132" i="24"/>
  <c r="DM132" i="24"/>
  <c r="DK132" i="24"/>
  <c r="DJ132" i="24"/>
  <c r="DI132" i="24"/>
  <c r="DG132" i="24"/>
  <c r="DF132" i="24"/>
  <c r="DE132" i="24"/>
  <c r="DC132" i="24"/>
  <c r="DB132" i="24"/>
  <c r="DA132" i="24"/>
  <c r="DS131" i="24"/>
  <c r="DR131" i="24"/>
  <c r="DQ131" i="24"/>
  <c r="DO131" i="24"/>
  <c r="DN131" i="24"/>
  <c r="DM131" i="24"/>
  <c r="DK131" i="24"/>
  <c r="DJ131" i="24"/>
  <c r="DI131" i="24"/>
  <c r="DG131" i="24"/>
  <c r="DF131" i="24"/>
  <c r="DE131" i="24"/>
  <c r="DC131" i="24"/>
  <c r="DB131" i="24"/>
  <c r="DA131" i="24"/>
  <c r="DS130" i="24"/>
  <c r="DR130" i="24"/>
  <c r="DQ130" i="24"/>
  <c r="DO130" i="24"/>
  <c r="DN130" i="24"/>
  <c r="DM130" i="24"/>
  <c r="DK130" i="24"/>
  <c r="DJ130" i="24"/>
  <c r="DI130" i="24"/>
  <c r="DG130" i="24"/>
  <c r="DF130" i="24"/>
  <c r="DE130" i="24"/>
  <c r="DC130" i="24"/>
  <c r="DB130" i="24"/>
  <c r="DA130" i="24"/>
  <c r="DS129" i="24"/>
  <c r="DR129" i="24"/>
  <c r="DQ129" i="24"/>
  <c r="DO129" i="24"/>
  <c r="DN129" i="24"/>
  <c r="DM129" i="24"/>
  <c r="DK129" i="24"/>
  <c r="DJ129" i="24"/>
  <c r="DI129" i="24"/>
  <c r="DG129" i="24"/>
  <c r="DF129" i="24"/>
  <c r="DE129" i="24"/>
  <c r="DC129" i="24"/>
  <c r="DB129" i="24"/>
  <c r="DA129" i="24"/>
  <c r="DS128" i="24"/>
  <c r="DR128" i="24"/>
  <c r="DQ128" i="24"/>
  <c r="DO128" i="24"/>
  <c r="DN128" i="24"/>
  <c r="DM128" i="24"/>
  <c r="DK128" i="24"/>
  <c r="DJ128" i="24"/>
  <c r="DI128" i="24"/>
  <c r="DG128" i="24"/>
  <c r="DF128" i="24"/>
  <c r="DE128" i="24"/>
  <c r="DC128" i="24"/>
  <c r="DB128" i="24"/>
  <c r="DA128" i="24"/>
  <c r="DS127" i="24"/>
  <c r="DR127" i="24"/>
  <c r="DQ127" i="24"/>
  <c r="DO127" i="24"/>
  <c r="DN127" i="24"/>
  <c r="DM127" i="24"/>
  <c r="DK127" i="24"/>
  <c r="DJ127" i="24"/>
  <c r="DI127" i="24"/>
  <c r="DG127" i="24"/>
  <c r="DF127" i="24"/>
  <c r="DE127" i="24"/>
  <c r="DC127" i="24"/>
  <c r="DB127" i="24"/>
  <c r="DA127" i="24"/>
  <c r="DS126" i="24"/>
  <c r="DR126" i="24"/>
  <c r="DQ126" i="24"/>
  <c r="DO126" i="24"/>
  <c r="DN126" i="24"/>
  <c r="DM126" i="24"/>
  <c r="DK126" i="24"/>
  <c r="DJ126" i="24"/>
  <c r="DI126" i="24"/>
  <c r="DG126" i="24"/>
  <c r="DF126" i="24"/>
  <c r="DE126" i="24"/>
  <c r="DC126" i="24"/>
  <c r="DB126" i="24"/>
  <c r="DA126" i="24"/>
  <c r="DS124" i="24"/>
  <c r="DR124" i="24"/>
  <c r="DQ124" i="24"/>
  <c r="DO124" i="24"/>
  <c r="DN124" i="24"/>
  <c r="DM124" i="24"/>
  <c r="DK124" i="24"/>
  <c r="DJ124" i="24"/>
  <c r="DI124" i="24"/>
  <c r="DG124" i="24"/>
  <c r="DF124" i="24"/>
  <c r="DE124" i="24"/>
  <c r="DC124" i="24"/>
  <c r="DB124" i="24"/>
  <c r="DA124" i="24"/>
  <c r="DS123" i="24"/>
  <c r="DR123" i="24"/>
  <c r="DQ123" i="24"/>
  <c r="DO123" i="24"/>
  <c r="DN123" i="24"/>
  <c r="DM123" i="24"/>
  <c r="DK123" i="24"/>
  <c r="DJ123" i="24"/>
  <c r="DI123" i="24"/>
  <c r="DG123" i="24"/>
  <c r="DF123" i="24"/>
  <c r="DE123" i="24"/>
  <c r="DC123" i="24"/>
  <c r="DB123" i="24"/>
  <c r="DA123" i="24"/>
  <c r="DS122" i="24"/>
  <c r="DR122" i="24"/>
  <c r="DQ122" i="24"/>
  <c r="DO122" i="24"/>
  <c r="DN122" i="24"/>
  <c r="DM122" i="24"/>
  <c r="DK122" i="24"/>
  <c r="DJ122" i="24"/>
  <c r="DI122" i="24"/>
  <c r="DG122" i="24"/>
  <c r="DF122" i="24"/>
  <c r="DE122" i="24"/>
  <c r="DC122" i="24"/>
  <c r="DB122" i="24"/>
  <c r="DA122" i="24"/>
  <c r="DS121" i="24"/>
  <c r="DR121" i="24"/>
  <c r="DQ121" i="24"/>
  <c r="DO121" i="24"/>
  <c r="DN121" i="24"/>
  <c r="DM121" i="24"/>
  <c r="DK121" i="24"/>
  <c r="DJ121" i="24"/>
  <c r="DI121" i="24"/>
  <c r="DG121" i="24"/>
  <c r="DF121" i="24"/>
  <c r="DE121" i="24"/>
  <c r="DC121" i="24"/>
  <c r="DB121" i="24"/>
  <c r="DA121" i="24"/>
  <c r="DS120" i="24"/>
  <c r="DR120" i="24"/>
  <c r="DQ120" i="24"/>
  <c r="DO120" i="24"/>
  <c r="DN120" i="24"/>
  <c r="DM120" i="24"/>
  <c r="DK120" i="24"/>
  <c r="DJ120" i="24"/>
  <c r="DI120" i="24"/>
  <c r="DG120" i="24"/>
  <c r="DF120" i="24"/>
  <c r="DE120" i="24"/>
  <c r="DC120" i="24"/>
  <c r="DB120" i="24"/>
  <c r="DA120" i="24"/>
  <c r="DS119" i="24"/>
  <c r="DR119" i="24"/>
  <c r="DQ119" i="24"/>
  <c r="DO119" i="24"/>
  <c r="DN119" i="24"/>
  <c r="DM119" i="24"/>
  <c r="DK119" i="24"/>
  <c r="DJ119" i="24"/>
  <c r="DI119" i="24"/>
  <c r="DG119" i="24"/>
  <c r="DF119" i="24"/>
  <c r="DE119" i="24"/>
  <c r="DC119" i="24"/>
  <c r="DB119" i="24"/>
  <c r="DA119" i="24"/>
  <c r="DS118" i="24"/>
  <c r="DR118" i="24"/>
  <c r="DQ118" i="24"/>
  <c r="DO118" i="24"/>
  <c r="DN118" i="24"/>
  <c r="DM118" i="24"/>
  <c r="DK118" i="24"/>
  <c r="DJ118" i="24"/>
  <c r="DI118" i="24"/>
  <c r="DG118" i="24"/>
  <c r="DF118" i="24"/>
  <c r="DE118" i="24"/>
  <c r="DC118" i="24"/>
  <c r="DB118" i="24"/>
  <c r="DA118" i="24"/>
  <c r="DS117" i="24"/>
  <c r="DR117" i="24"/>
  <c r="DQ117" i="24"/>
  <c r="DO117" i="24"/>
  <c r="DN117" i="24"/>
  <c r="DM117" i="24"/>
  <c r="DK117" i="24"/>
  <c r="DJ117" i="24"/>
  <c r="DI117" i="24"/>
  <c r="DG117" i="24"/>
  <c r="DF117" i="24"/>
  <c r="DE117" i="24"/>
  <c r="DC117" i="24"/>
  <c r="DB117" i="24"/>
  <c r="DA117" i="24"/>
  <c r="DS116" i="24"/>
  <c r="DR116" i="24"/>
  <c r="DQ116" i="24"/>
  <c r="DO116" i="24"/>
  <c r="DN116" i="24"/>
  <c r="DM116" i="24"/>
  <c r="DK116" i="24"/>
  <c r="DJ116" i="24"/>
  <c r="DI116" i="24"/>
  <c r="DG116" i="24"/>
  <c r="DF116" i="24"/>
  <c r="DE116" i="24"/>
  <c r="DC116" i="24"/>
  <c r="DB116" i="24"/>
  <c r="DA116" i="24"/>
  <c r="DS115" i="24"/>
  <c r="DR115" i="24"/>
  <c r="DQ115" i="24"/>
  <c r="DO115" i="24"/>
  <c r="DN115" i="24"/>
  <c r="DM115" i="24"/>
  <c r="DK115" i="24"/>
  <c r="DJ115" i="24"/>
  <c r="DI115" i="24"/>
  <c r="DG115" i="24"/>
  <c r="DF115" i="24"/>
  <c r="DE115" i="24"/>
  <c r="DC115" i="24"/>
  <c r="DB115" i="24"/>
  <c r="DA115" i="24"/>
  <c r="DS114" i="24"/>
  <c r="DR114" i="24"/>
  <c r="DQ114" i="24"/>
  <c r="DO114" i="24"/>
  <c r="DN114" i="24"/>
  <c r="DM114" i="24"/>
  <c r="DK114" i="24"/>
  <c r="DJ114" i="24"/>
  <c r="DI114" i="24"/>
  <c r="DG114" i="24"/>
  <c r="DF114" i="24"/>
  <c r="DE114" i="24"/>
  <c r="DC114" i="24"/>
  <c r="DB114" i="24"/>
  <c r="DA114" i="24"/>
  <c r="DS113" i="24"/>
  <c r="DR113" i="24"/>
  <c r="DQ113" i="24"/>
  <c r="DO113" i="24"/>
  <c r="DN113" i="24"/>
  <c r="DM113" i="24"/>
  <c r="DK113" i="24"/>
  <c r="DJ113" i="24"/>
  <c r="DI113" i="24"/>
  <c r="DG113" i="24"/>
  <c r="DF113" i="24"/>
  <c r="DE113" i="24"/>
  <c r="DC113" i="24"/>
  <c r="DB113" i="24"/>
  <c r="DA113" i="24"/>
  <c r="DS112" i="24"/>
  <c r="DR112" i="24"/>
  <c r="DQ112" i="24"/>
  <c r="DO112" i="24"/>
  <c r="DN112" i="24"/>
  <c r="DM112" i="24"/>
  <c r="DK112" i="24"/>
  <c r="DJ112" i="24"/>
  <c r="DI112" i="24"/>
  <c r="DG112" i="24"/>
  <c r="DF112" i="24"/>
  <c r="DE112" i="24"/>
  <c r="DC112" i="24"/>
  <c r="DB112" i="24"/>
  <c r="DA112" i="24"/>
  <c r="DS111" i="24"/>
  <c r="DR111" i="24"/>
  <c r="DQ111" i="24"/>
  <c r="DO111" i="24"/>
  <c r="DN111" i="24"/>
  <c r="DM111" i="24"/>
  <c r="DK111" i="24"/>
  <c r="DJ111" i="24"/>
  <c r="DI111" i="24"/>
  <c r="DG111" i="24"/>
  <c r="DF111" i="24"/>
  <c r="DE111" i="24"/>
  <c r="DC111" i="24"/>
  <c r="DB111" i="24"/>
  <c r="DA111" i="24"/>
  <c r="DS110" i="24"/>
  <c r="DR110" i="24"/>
  <c r="DQ110" i="24"/>
  <c r="DO110" i="24"/>
  <c r="DN110" i="24"/>
  <c r="DM110" i="24"/>
  <c r="DK110" i="24"/>
  <c r="DJ110" i="24"/>
  <c r="DI110" i="24"/>
  <c r="DG110" i="24"/>
  <c r="DF110" i="24"/>
  <c r="DE110" i="24"/>
  <c r="DC110" i="24"/>
  <c r="DB110" i="24"/>
  <c r="DA110" i="24"/>
  <c r="DS109" i="24"/>
  <c r="DR109" i="24"/>
  <c r="DQ109" i="24"/>
  <c r="DO109" i="24"/>
  <c r="DN109" i="24"/>
  <c r="DM109" i="24"/>
  <c r="DK109" i="24"/>
  <c r="DJ109" i="24"/>
  <c r="DI109" i="24"/>
  <c r="DG109" i="24"/>
  <c r="DF109" i="24"/>
  <c r="DE109" i="24"/>
  <c r="DC109" i="24"/>
  <c r="DB109" i="24"/>
  <c r="DA109" i="24"/>
  <c r="DS108" i="24"/>
  <c r="DR108" i="24"/>
  <c r="DQ108" i="24"/>
  <c r="DO108" i="24"/>
  <c r="DN108" i="24"/>
  <c r="DM108" i="24"/>
  <c r="DK108" i="24"/>
  <c r="DJ108" i="24"/>
  <c r="DI108" i="24"/>
  <c r="DG108" i="24"/>
  <c r="DF108" i="24"/>
  <c r="DE108" i="24"/>
  <c r="DC108" i="24"/>
  <c r="DB108" i="24"/>
  <c r="DA108" i="24"/>
  <c r="DS107" i="24"/>
  <c r="DR107" i="24"/>
  <c r="DQ107" i="24"/>
  <c r="DO107" i="24"/>
  <c r="DN107" i="24"/>
  <c r="DM107" i="24"/>
  <c r="DK107" i="24"/>
  <c r="DJ107" i="24"/>
  <c r="DI107" i="24"/>
  <c r="DG107" i="24"/>
  <c r="DF107" i="24"/>
  <c r="DE107" i="24"/>
  <c r="DC107" i="24"/>
  <c r="DB107" i="24"/>
  <c r="DA107" i="24"/>
  <c r="DS106" i="24"/>
  <c r="DR106" i="24"/>
  <c r="DQ106" i="24"/>
  <c r="DO106" i="24"/>
  <c r="DN106" i="24"/>
  <c r="DM106" i="24"/>
  <c r="DK106" i="24"/>
  <c r="DJ106" i="24"/>
  <c r="DI106" i="24"/>
  <c r="DG106" i="24"/>
  <c r="DF106" i="24"/>
  <c r="DE106" i="24"/>
  <c r="DC106" i="24"/>
  <c r="DB106" i="24"/>
  <c r="DA106" i="24"/>
  <c r="DS105" i="24"/>
  <c r="DR105" i="24"/>
  <c r="DQ105" i="24"/>
  <c r="DO105" i="24"/>
  <c r="DN105" i="24"/>
  <c r="DM105" i="24"/>
  <c r="DK105" i="24"/>
  <c r="DJ105" i="24"/>
  <c r="DI105" i="24"/>
  <c r="DG105" i="24"/>
  <c r="DF105" i="24"/>
  <c r="DE105" i="24"/>
  <c r="DC105" i="24"/>
  <c r="DB105" i="24"/>
  <c r="DA105" i="24"/>
  <c r="DS104" i="24"/>
  <c r="DR104" i="24"/>
  <c r="DQ104" i="24"/>
  <c r="DO104" i="24"/>
  <c r="DN104" i="24"/>
  <c r="DM104" i="24"/>
  <c r="DK104" i="24"/>
  <c r="DJ104" i="24"/>
  <c r="DI104" i="24"/>
  <c r="DG104" i="24"/>
  <c r="DF104" i="24"/>
  <c r="DE104" i="24"/>
  <c r="DC104" i="24"/>
  <c r="DB104" i="24"/>
  <c r="DA104" i="24"/>
  <c r="DS103" i="24"/>
  <c r="DR103" i="24"/>
  <c r="DQ103" i="24"/>
  <c r="DO103" i="24"/>
  <c r="DN103" i="24"/>
  <c r="DM103" i="24"/>
  <c r="DK103" i="24"/>
  <c r="DJ103" i="24"/>
  <c r="DI103" i="24"/>
  <c r="DG103" i="24"/>
  <c r="DF103" i="24"/>
  <c r="DE103" i="24"/>
  <c r="DC103" i="24"/>
  <c r="DB103" i="24"/>
  <c r="DA103" i="24"/>
  <c r="DS102" i="24"/>
  <c r="DR102" i="24"/>
  <c r="DQ102" i="24"/>
  <c r="DO102" i="24"/>
  <c r="DN102" i="24"/>
  <c r="DM102" i="24"/>
  <c r="DK102" i="24"/>
  <c r="DJ102" i="24"/>
  <c r="DI102" i="24"/>
  <c r="DG102" i="24"/>
  <c r="DF102" i="24"/>
  <c r="DE102" i="24"/>
  <c r="DC102" i="24"/>
  <c r="DB102" i="24"/>
  <c r="DA102" i="24"/>
  <c r="DS101" i="24"/>
  <c r="DR101" i="24"/>
  <c r="DQ101" i="24"/>
  <c r="DO101" i="24"/>
  <c r="DN101" i="24"/>
  <c r="DM101" i="24"/>
  <c r="DK101" i="24"/>
  <c r="DJ101" i="24"/>
  <c r="DI101" i="24"/>
  <c r="DG101" i="24"/>
  <c r="DF101" i="24"/>
  <c r="DE101" i="24"/>
  <c r="DC101" i="24"/>
  <c r="DB101" i="24"/>
  <c r="DA101" i="24"/>
  <c r="DS100" i="24"/>
  <c r="DR100" i="24"/>
  <c r="DQ100" i="24"/>
  <c r="DO100" i="24"/>
  <c r="DN100" i="24"/>
  <c r="DM100" i="24"/>
  <c r="DK100" i="24"/>
  <c r="DJ100" i="24"/>
  <c r="DI100" i="24"/>
  <c r="DG100" i="24"/>
  <c r="DF100" i="24"/>
  <c r="DE100" i="24"/>
  <c r="DC100" i="24"/>
  <c r="DB100" i="24"/>
  <c r="DA100" i="24"/>
  <c r="DS99" i="24"/>
  <c r="DR99" i="24"/>
  <c r="DQ99" i="24"/>
  <c r="DO99" i="24"/>
  <c r="DN99" i="24"/>
  <c r="DM99" i="24"/>
  <c r="DK99" i="24"/>
  <c r="DJ99" i="24"/>
  <c r="DI99" i="24"/>
  <c r="DG99" i="24"/>
  <c r="DF99" i="24"/>
  <c r="DE99" i="24"/>
  <c r="DC99" i="24"/>
  <c r="DB99" i="24"/>
  <c r="DA99" i="24"/>
  <c r="DS98" i="24"/>
  <c r="DR98" i="24"/>
  <c r="DQ98" i="24"/>
  <c r="DO98" i="24"/>
  <c r="DN98" i="24"/>
  <c r="DM98" i="24"/>
  <c r="DK98" i="24"/>
  <c r="DJ98" i="24"/>
  <c r="DI98" i="24"/>
  <c r="DG98" i="24"/>
  <c r="DF98" i="24"/>
  <c r="DE98" i="24"/>
  <c r="DC98" i="24"/>
  <c r="DB98" i="24"/>
  <c r="DA98" i="24"/>
  <c r="DS97" i="24"/>
  <c r="DR97" i="24"/>
  <c r="DQ97" i="24"/>
  <c r="DO97" i="24"/>
  <c r="DN97" i="24"/>
  <c r="DM97" i="24"/>
  <c r="DK97" i="24"/>
  <c r="DJ97" i="24"/>
  <c r="DI97" i="24"/>
  <c r="DG97" i="24"/>
  <c r="DF97" i="24"/>
  <c r="DE97" i="24"/>
  <c r="DC97" i="24"/>
  <c r="DB97" i="24"/>
  <c r="DA97" i="24"/>
  <c r="DS96" i="24"/>
  <c r="DR96" i="24"/>
  <c r="DQ96" i="24"/>
  <c r="DO96" i="24"/>
  <c r="DN96" i="24"/>
  <c r="DM96" i="24"/>
  <c r="DK96" i="24"/>
  <c r="DJ96" i="24"/>
  <c r="DI96" i="24"/>
  <c r="DG96" i="24"/>
  <c r="DF96" i="24"/>
  <c r="DE96" i="24"/>
  <c r="DC96" i="24"/>
  <c r="DB96" i="24"/>
  <c r="DA96" i="24"/>
  <c r="DS95" i="24"/>
  <c r="DR95" i="24"/>
  <c r="DQ95" i="24"/>
  <c r="DO95" i="24"/>
  <c r="DN95" i="24"/>
  <c r="DM95" i="24"/>
  <c r="DK95" i="24"/>
  <c r="DJ95" i="24"/>
  <c r="DI95" i="24"/>
  <c r="DG95" i="24"/>
  <c r="DF95" i="24"/>
  <c r="DE95" i="24"/>
  <c r="DC95" i="24"/>
  <c r="DB95" i="24"/>
  <c r="DA95" i="24"/>
  <c r="DS94" i="24"/>
  <c r="DR94" i="24"/>
  <c r="DQ94" i="24"/>
  <c r="DO94" i="24"/>
  <c r="DN94" i="24"/>
  <c r="DM94" i="24"/>
  <c r="DK94" i="24"/>
  <c r="DJ94" i="24"/>
  <c r="DI94" i="24"/>
  <c r="DG94" i="24"/>
  <c r="DF94" i="24"/>
  <c r="DE94" i="24"/>
  <c r="DC94" i="24"/>
  <c r="DB94" i="24"/>
  <c r="DA94" i="24"/>
  <c r="DS93" i="24"/>
  <c r="DR93" i="24"/>
  <c r="DQ93" i="24"/>
  <c r="DO93" i="24"/>
  <c r="DN93" i="24"/>
  <c r="DM93" i="24"/>
  <c r="DK93" i="24"/>
  <c r="DJ93" i="24"/>
  <c r="DI93" i="24"/>
  <c r="DG93" i="24"/>
  <c r="DF93" i="24"/>
  <c r="DE93" i="24"/>
  <c r="DC93" i="24"/>
  <c r="DB93" i="24"/>
  <c r="DA93" i="24"/>
  <c r="DS92" i="24"/>
  <c r="DR92" i="24"/>
  <c r="DQ92" i="24"/>
  <c r="DO92" i="24"/>
  <c r="DN92" i="24"/>
  <c r="DM92" i="24"/>
  <c r="DK92" i="24"/>
  <c r="DJ92" i="24"/>
  <c r="DI92" i="24"/>
  <c r="DG92" i="24"/>
  <c r="DF92" i="24"/>
  <c r="DE92" i="24"/>
  <c r="DC92" i="24"/>
  <c r="DB92" i="24"/>
  <c r="DA92" i="24"/>
  <c r="DS91" i="24"/>
  <c r="DR91" i="24"/>
  <c r="DQ91" i="24"/>
  <c r="DO91" i="24"/>
  <c r="DN91" i="24"/>
  <c r="DM91" i="24"/>
  <c r="DK91" i="24"/>
  <c r="DJ91" i="24"/>
  <c r="DI91" i="24"/>
  <c r="DG91" i="24"/>
  <c r="DF91" i="24"/>
  <c r="DE91" i="24"/>
  <c r="DC91" i="24"/>
  <c r="DB91" i="24"/>
  <c r="DA91" i="24"/>
  <c r="DS90" i="24"/>
  <c r="DR90" i="24"/>
  <c r="DQ90" i="24"/>
  <c r="DO90" i="24"/>
  <c r="DN90" i="24"/>
  <c r="DM90" i="24"/>
  <c r="DK90" i="24"/>
  <c r="DJ90" i="24"/>
  <c r="DI90" i="24"/>
  <c r="DG90" i="24"/>
  <c r="DF90" i="24"/>
  <c r="DE90" i="24"/>
  <c r="DC90" i="24"/>
  <c r="DB90" i="24"/>
  <c r="DA90" i="24"/>
  <c r="DS89" i="24"/>
  <c r="DR89" i="24"/>
  <c r="DQ89" i="24"/>
  <c r="DO89" i="24"/>
  <c r="DN89" i="24"/>
  <c r="DM89" i="24"/>
  <c r="DK89" i="24"/>
  <c r="DJ89" i="24"/>
  <c r="DI89" i="24"/>
  <c r="DG89" i="24"/>
  <c r="DF89" i="24"/>
  <c r="DE89" i="24"/>
  <c r="DC89" i="24"/>
  <c r="DB89" i="24"/>
  <c r="DA89" i="24"/>
  <c r="DS87" i="24"/>
  <c r="DR87" i="24"/>
  <c r="DQ87" i="24"/>
  <c r="DO87" i="24"/>
  <c r="DN87" i="24"/>
  <c r="DM87" i="24"/>
  <c r="DK87" i="24"/>
  <c r="DJ87" i="24"/>
  <c r="DI87" i="24"/>
  <c r="DG87" i="24"/>
  <c r="DF87" i="24"/>
  <c r="DE87" i="24"/>
  <c r="DC87" i="24"/>
  <c r="DB87" i="24"/>
  <c r="DA87" i="24"/>
  <c r="DS86" i="24"/>
  <c r="DR86" i="24"/>
  <c r="DQ86" i="24"/>
  <c r="DO86" i="24"/>
  <c r="DN86" i="24"/>
  <c r="DM86" i="24"/>
  <c r="DK86" i="24"/>
  <c r="DJ86" i="24"/>
  <c r="DI86" i="24"/>
  <c r="DG86" i="24"/>
  <c r="DF86" i="24"/>
  <c r="DE86" i="24"/>
  <c r="DC86" i="24"/>
  <c r="DB86" i="24"/>
  <c r="DA86" i="24"/>
  <c r="DS85" i="24"/>
  <c r="DR85" i="24"/>
  <c r="DQ85" i="24"/>
  <c r="DO85" i="24"/>
  <c r="DN85" i="24"/>
  <c r="DM85" i="24"/>
  <c r="DK85" i="24"/>
  <c r="DJ85" i="24"/>
  <c r="DI85" i="24"/>
  <c r="DG85" i="24"/>
  <c r="DF85" i="24"/>
  <c r="DE85" i="24"/>
  <c r="DC85" i="24"/>
  <c r="DB85" i="24"/>
  <c r="DA85" i="24"/>
  <c r="DS84" i="24"/>
  <c r="DR84" i="24"/>
  <c r="DQ84" i="24"/>
  <c r="DO84" i="24"/>
  <c r="DN84" i="24"/>
  <c r="DM84" i="24"/>
  <c r="DK84" i="24"/>
  <c r="DJ84" i="24"/>
  <c r="DI84" i="24"/>
  <c r="DG84" i="24"/>
  <c r="DF84" i="24"/>
  <c r="DE84" i="24"/>
  <c r="DC84" i="24"/>
  <c r="DB84" i="24"/>
  <c r="DA84" i="24"/>
  <c r="DS83" i="24"/>
  <c r="DR83" i="24"/>
  <c r="DQ83" i="24"/>
  <c r="DO83" i="24"/>
  <c r="DN83" i="24"/>
  <c r="DM83" i="24"/>
  <c r="DK83" i="24"/>
  <c r="DJ83" i="24"/>
  <c r="DI83" i="24"/>
  <c r="DG83" i="24"/>
  <c r="DF83" i="24"/>
  <c r="DE83" i="24"/>
  <c r="DC83" i="24"/>
  <c r="DB83" i="24"/>
  <c r="DA83" i="24"/>
  <c r="DS82" i="24"/>
  <c r="DR82" i="24"/>
  <c r="DQ82" i="24"/>
  <c r="DO82" i="24"/>
  <c r="DN82" i="24"/>
  <c r="DM82" i="24"/>
  <c r="DK82" i="24"/>
  <c r="DJ82" i="24"/>
  <c r="DI82" i="24"/>
  <c r="DG82" i="24"/>
  <c r="DF82" i="24"/>
  <c r="DE82" i="24"/>
  <c r="DC82" i="24"/>
  <c r="DB82" i="24"/>
  <c r="DA82" i="24"/>
  <c r="DS81" i="24"/>
  <c r="DR81" i="24"/>
  <c r="DQ81" i="24"/>
  <c r="DO81" i="24"/>
  <c r="DN81" i="24"/>
  <c r="DM81" i="24"/>
  <c r="DK81" i="24"/>
  <c r="DJ81" i="24"/>
  <c r="DI81" i="24"/>
  <c r="DG81" i="24"/>
  <c r="DF81" i="24"/>
  <c r="DE81" i="24"/>
  <c r="DC81" i="24"/>
  <c r="DB81" i="24"/>
  <c r="DA81" i="24"/>
  <c r="DS80" i="24"/>
  <c r="DR80" i="24"/>
  <c r="DQ80" i="24"/>
  <c r="DO80" i="24"/>
  <c r="DN80" i="24"/>
  <c r="DM80" i="24"/>
  <c r="DK80" i="24"/>
  <c r="DJ80" i="24"/>
  <c r="DI80" i="24"/>
  <c r="DG80" i="24"/>
  <c r="DF80" i="24"/>
  <c r="DE80" i="24"/>
  <c r="DC80" i="24"/>
  <c r="DB80" i="24"/>
  <c r="DA80" i="24"/>
  <c r="DS79" i="24"/>
  <c r="DR79" i="24"/>
  <c r="DQ79" i="24"/>
  <c r="DO79" i="24"/>
  <c r="DN79" i="24"/>
  <c r="DM79" i="24"/>
  <c r="DK79" i="24"/>
  <c r="DJ79" i="24"/>
  <c r="DI79" i="24"/>
  <c r="DG79" i="24"/>
  <c r="DF79" i="24"/>
  <c r="DE79" i="24"/>
  <c r="DC79" i="24"/>
  <c r="DB79" i="24"/>
  <c r="DA79" i="24"/>
  <c r="DS78" i="24"/>
  <c r="DR78" i="24"/>
  <c r="DQ78" i="24"/>
  <c r="DO78" i="24"/>
  <c r="DN78" i="24"/>
  <c r="DM78" i="24"/>
  <c r="DK78" i="24"/>
  <c r="DJ78" i="24"/>
  <c r="DI78" i="24"/>
  <c r="DG78" i="24"/>
  <c r="DF78" i="24"/>
  <c r="DE78" i="24"/>
  <c r="DC78" i="24"/>
  <c r="DB78" i="24"/>
  <c r="DA78" i="24"/>
  <c r="DS77" i="24"/>
  <c r="DR77" i="24"/>
  <c r="DQ77" i="24"/>
  <c r="DO77" i="24"/>
  <c r="DN77" i="24"/>
  <c r="DM77" i="24"/>
  <c r="DK77" i="24"/>
  <c r="DJ77" i="24"/>
  <c r="DI77" i="24"/>
  <c r="DG77" i="24"/>
  <c r="DF77" i="24"/>
  <c r="DE77" i="24"/>
  <c r="DC77" i="24"/>
  <c r="DB77" i="24"/>
  <c r="DA77" i="24"/>
  <c r="DS76" i="24"/>
  <c r="DR76" i="24"/>
  <c r="DQ76" i="24"/>
  <c r="DO76" i="24"/>
  <c r="DN76" i="24"/>
  <c r="DM76" i="24"/>
  <c r="DK76" i="24"/>
  <c r="DJ76" i="24"/>
  <c r="DI76" i="24"/>
  <c r="DG76" i="24"/>
  <c r="DF76" i="24"/>
  <c r="DE76" i="24"/>
  <c r="DC76" i="24"/>
  <c r="DB76" i="24"/>
  <c r="DA76" i="24"/>
  <c r="DS75" i="24"/>
  <c r="DR75" i="24"/>
  <c r="DQ75" i="24"/>
  <c r="DO75" i="24"/>
  <c r="DN75" i="24"/>
  <c r="DM75" i="24"/>
  <c r="DK75" i="24"/>
  <c r="DJ75" i="24"/>
  <c r="DI75" i="24"/>
  <c r="DG75" i="24"/>
  <c r="DF75" i="24"/>
  <c r="DE75" i="24"/>
  <c r="DC75" i="24"/>
  <c r="DB75" i="24"/>
  <c r="DA75" i="24"/>
  <c r="DS74" i="24"/>
  <c r="DR74" i="24"/>
  <c r="DQ74" i="24"/>
  <c r="DO74" i="24"/>
  <c r="DN74" i="24"/>
  <c r="DM74" i="24"/>
  <c r="DK74" i="24"/>
  <c r="DJ74" i="24"/>
  <c r="DI74" i="24"/>
  <c r="DG74" i="24"/>
  <c r="DF74" i="24"/>
  <c r="DE74" i="24"/>
  <c r="DC74" i="24"/>
  <c r="DB74" i="24"/>
  <c r="DA74" i="24"/>
  <c r="DS73" i="24"/>
  <c r="DR73" i="24"/>
  <c r="DQ73" i="24"/>
  <c r="DO73" i="24"/>
  <c r="DN73" i="24"/>
  <c r="DM73" i="24"/>
  <c r="DK73" i="24"/>
  <c r="DJ73" i="24"/>
  <c r="DI73" i="24"/>
  <c r="DG73" i="24"/>
  <c r="DF73" i="24"/>
  <c r="DE73" i="24"/>
  <c r="DC73" i="24"/>
  <c r="DB73" i="24"/>
  <c r="DA73" i="24"/>
  <c r="DS72" i="24"/>
  <c r="DR72" i="24"/>
  <c r="DQ72" i="24"/>
  <c r="DO72" i="24"/>
  <c r="DN72" i="24"/>
  <c r="DM72" i="24"/>
  <c r="DK72" i="24"/>
  <c r="DJ72" i="24"/>
  <c r="DI72" i="24"/>
  <c r="DG72" i="24"/>
  <c r="DF72" i="24"/>
  <c r="DE72" i="24"/>
  <c r="DC72" i="24"/>
  <c r="DB72" i="24"/>
  <c r="DA72" i="24"/>
  <c r="DS71" i="24"/>
  <c r="DR71" i="24"/>
  <c r="DQ71" i="24"/>
  <c r="DO71" i="24"/>
  <c r="DN71" i="24"/>
  <c r="DM71" i="24"/>
  <c r="DK71" i="24"/>
  <c r="DJ71" i="24"/>
  <c r="DI71" i="24"/>
  <c r="DG71" i="24"/>
  <c r="DF71" i="24"/>
  <c r="DE71" i="24"/>
  <c r="DC71" i="24"/>
  <c r="DB71" i="24"/>
  <c r="DA71" i="24"/>
  <c r="DS70" i="24"/>
  <c r="DR70" i="24"/>
  <c r="DQ70" i="24"/>
  <c r="DO70" i="24"/>
  <c r="DN70" i="24"/>
  <c r="DM70" i="24"/>
  <c r="DK70" i="24"/>
  <c r="DJ70" i="24"/>
  <c r="DI70" i="24"/>
  <c r="DG70" i="24"/>
  <c r="DF70" i="24"/>
  <c r="DE70" i="24"/>
  <c r="DC70" i="24"/>
  <c r="DB70" i="24"/>
  <c r="DA70" i="24"/>
  <c r="DS69" i="24"/>
  <c r="DR69" i="24"/>
  <c r="DQ69" i="24"/>
  <c r="DO69" i="24"/>
  <c r="DN69" i="24"/>
  <c r="DM69" i="24"/>
  <c r="DK69" i="24"/>
  <c r="DJ69" i="24"/>
  <c r="DI69" i="24"/>
  <c r="DG69" i="24"/>
  <c r="DF69" i="24"/>
  <c r="DE69" i="24"/>
  <c r="DC69" i="24"/>
  <c r="DB69" i="24"/>
  <c r="DA69" i="24"/>
  <c r="DS68" i="24"/>
  <c r="DR68" i="24"/>
  <c r="DQ68" i="24"/>
  <c r="DO68" i="24"/>
  <c r="DN68" i="24"/>
  <c r="DM68" i="24"/>
  <c r="DK68" i="24"/>
  <c r="DJ68" i="24"/>
  <c r="DI68" i="24"/>
  <c r="DG68" i="24"/>
  <c r="DF68" i="24"/>
  <c r="DE68" i="24"/>
  <c r="DC68" i="24"/>
  <c r="DB68" i="24"/>
  <c r="DA68" i="24"/>
  <c r="DS67" i="24"/>
  <c r="DR67" i="24"/>
  <c r="DQ67" i="24"/>
  <c r="DO67" i="24"/>
  <c r="DN67" i="24"/>
  <c r="DM67" i="24"/>
  <c r="DK67" i="24"/>
  <c r="DJ67" i="24"/>
  <c r="DI67" i="24"/>
  <c r="DG67" i="24"/>
  <c r="DF67" i="24"/>
  <c r="DE67" i="24"/>
  <c r="DC67" i="24"/>
  <c r="DB67" i="24"/>
  <c r="DA67" i="24"/>
  <c r="DS66" i="24"/>
  <c r="DR66" i="24"/>
  <c r="DQ66" i="24"/>
  <c r="DO66" i="24"/>
  <c r="DN66" i="24"/>
  <c r="DM66" i="24"/>
  <c r="DK66" i="24"/>
  <c r="DJ66" i="24"/>
  <c r="DI66" i="24"/>
  <c r="DG66" i="24"/>
  <c r="DF66" i="24"/>
  <c r="DE66" i="24"/>
  <c r="DC66" i="24"/>
  <c r="DB66" i="24"/>
  <c r="DA66" i="24"/>
  <c r="DS64" i="24"/>
  <c r="DR64" i="24"/>
  <c r="DQ64" i="24"/>
  <c r="DO64" i="24"/>
  <c r="DN64" i="24"/>
  <c r="DM64" i="24"/>
  <c r="DK64" i="24"/>
  <c r="DJ64" i="24"/>
  <c r="DI64" i="24"/>
  <c r="DG64" i="24"/>
  <c r="DF64" i="24"/>
  <c r="DE64" i="24"/>
  <c r="DC64" i="24"/>
  <c r="DB64" i="24"/>
  <c r="DA64" i="24"/>
  <c r="DS63" i="24"/>
  <c r="DR63" i="24"/>
  <c r="DQ63" i="24"/>
  <c r="DO63" i="24"/>
  <c r="DN63" i="24"/>
  <c r="DM63" i="24"/>
  <c r="DK63" i="24"/>
  <c r="DJ63" i="24"/>
  <c r="DI63" i="24"/>
  <c r="DG63" i="24"/>
  <c r="DF63" i="24"/>
  <c r="DE63" i="24"/>
  <c r="DC63" i="24"/>
  <c r="DB63" i="24"/>
  <c r="DA63" i="24"/>
  <c r="DS62" i="24"/>
  <c r="DR62" i="24"/>
  <c r="DQ62" i="24"/>
  <c r="DO62" i="24"/>
  <c r="DN62" i="24"/>
  <c r="DM62" i="24"/>
  <c r="DK62" i="24"/>
  <c r="DJ62" i="24"/>
  <c r="DI62" i="24"/>
  <c r="DG62" i="24"/>
  <c r="DF62" i="24"/>
  <c r="DE62" i="24"/>
  <c r="DC62" i="24"/>
  <c r="DB62" i="24"/>
  <c r="DA62" i="24"/>
  <c r="DS61" i="24"/>
  <c r="DR61" i="24"/>
  <c r="DQ61" i="24"/>
  <c r="DO61" i="24"/>
  <c r="DN61" i="24"/>
  <c r="DM61" i="24"/>
  <c r="DK61" i="24"/>
  <c r="DJ61" i="24"/>
  <c r="DI61" i="24"/>
  <c r="DG61" i="24"/>
  <c r="DF61" i="24"/>
  <c r="DE61" i="24"/>
  <c r="DC61" i="24"/>
  <c r="DB61" i="24"/>
  <c r="DA61" i="24"/>
  <c r="DS60" i="24"/>
  <c r="DR60" i="24"/>
  <c r="DQ60" i="24"/>
  <c r="DO60" i="24"/>
  <c r="DN60" i="24"/>
  <c r="DM60" i="24"/>
  <c r="DK60" i="24"/>
  <c r="DJ60" i="24"/>
  <c r="DI60" i="24"/>
  <c r="DG60" i="24"/>
  <c r="DF60" i="24"/>
  <c r="DE60" i="24"/>
  <c r="DC60" i="24"/>
  <c r="DB60" i="24"/>
  <c r="DA60" i="24"/>
  <c r="DS59" i="24"/>
  <c r="DR59" i="24"/>
  <c r="DQ59" i="24"/>
  <c r="DO59" i="24"/>
  <c r="DN59" i="24"/>
  <c r="DM59" i="24"/>
  <c r="DK59" i="24"/>
  <c r="DJ59" i="24"/>
  <c r="DI59" i="24"/>
  <c r="DG59" i="24"/>
  <c r="DF59" i="24"/>
  <c r="DE59" i="24"/>
  <c r="DC59" i="24"/>
  <c r="DB59" i="24"/>
  <c r="DA59" i="24"/>
  <c r="DS58" i="24"/>
  <c r="DR58" i="24"/>
  <c r="DQ58" i="24"/>
  <c r="DO58" i="24"/>
  <c r="DN58" i="24"/>
  <c r="DM58" i="24"/>
  <c r="DK58" i="24"/>
  <c r="DJ58" i="24"/>
  <c r="DI58" i="24"/>
  <c r="DG58" i="24"/>
  <c r="DF58" i="24"/>
  <c r="DE58" i="24"/>
  <c r="DC58" i="24"/>
  <c r="DB58" i="24"/>
  <c r="DA58" i="24"/>
  <c r="DS57" i="24"/>
  <c r="DR57" i="24"/>
  <c r="DQ57" i="24"/>
  <c r="DO57" i="24"/>
  <c r="DN57" i="24"/>
  <c r="DM57" i="24"/>
  <c r="DK57" i="24"/>
  <c r="DJ57" i="24"/>
  <c r="DI57" i="24"/>
  <c r="DG57" i="24"/>
  <c r="DF57" i="24"/>
  <c r="DE57" i="24"/>
  <c r="DC57" i="24"/>
  <c r="DB57" i="24"/>
  <c r="DA57" i="24"/>
  <c r="DS56" i="24"/>
  <c r="DR56" i="24"/>
  <c r="DQ56" i="24"/>
  <c r="DO56" i="24"/>
  <c r="DN56" i="24"/>
  <c r="DM56" i="24"/>
  <c r="DK56" i="24"/>
  <c r="DJ56" i="24"/>
  <c r="DI56" i="24"/>
  <c r="DG56" i="24"/>
  <c r="DF56" i="24"/>
  <c r="DE56" i="24"/>
  <c r="DC56" i="24"/>
  <c r="DB56" i="24"/>
  <c r="DA56" i="24"/>
  <c r="DS55" i="24"/>
  <c r="DR55" i="24"/>
  <c r="DQ55" i="24"/>
  <c r="DO55" i="24"/>
  <c r="DN55" i="24"/>
  <c r="DM55" i="24"/>
  <c r="DK55" i="24"/>
  <c r="DJ55" i="24"/>
  <c r="DI55" i="24"/>
  <c r="DG55" i="24"/>
  <c r="DF55" i="24"/>
  <c r="DE55" i="24"/>
  <c r="DC55" i="24"/>
  <c r="DB55" i="24"/>
  <c r="DA55" i="24"/>
  <c r="DS54" i="24"/>
  <c r="DR54" i="24"/>
  <c r="DQ54" i="24"/>
  <c r="DO54" i="24"/>
  <c r="DN54" i="24"/>
  <c r="DM54" i="24"/>
  <c r="DK54" i="24"/>
  <c r="DJ54" i="24"/>
  <c r="DI54" i="24"/>
  <c r="DG54" i="24"/>
  <c r="DF54" i="24"/>
  <c r="DE54" i="24"/>
  <c r="DC54" i="24"/>
  <c r="DB54" i="24"/>
  <c r="DA54" i="24"/>
  <c r="DS53" i="24"/>
  <c r="DR53" i="24"/>
  <c r="DQ53" i="24"/>
  <c r="DO53" i="24"/>
  <c r="DN53" i="24"/>
  <c r="DM53" i="24"/>
  <c r="DK53" i="24"/>
  <c r="DJ53" i="24"/>
  <c r="DI53" i="24"/>
  <c r="DG53" i="24"/>
  <c r="DF53" i="24"/>
  <c r="DE53" i="24"/>
  <c r="DC53" i="24"/>
  <c r="DB53" i="24"/>
  <c r="DA53" i="24"/>
  <c r="DS52" i="24"/>
  <c r="DR52" i="24"/>
  <c r="DQ52" i="24"/>
  <c r="DO52" i="24"/>
  <c r="DN52" i="24"/>
  <c r="DM52" i="24"/>
  <c r="DK52" i="24"/>
  <c r="DJ52" i="24"/>
  <c r="DI52" i="24"/>
  <c r="DG52" i="24"/>
  <c r="DF52" i="24"/>
  <c r="DE52" i="24"/>
  <c r="DC52" i="24"/>
  <c r="DB52" i="24"/>
  <c r="DA52" i="24"/>
  <c r="DS51" i="24"/>
  <c r="DR51" i="24"/>
  <c r="DQ51" i="24"/>
  <c r="DO51" i="24"/>
  <c r="DN51" i="24"/>
  <c r="DM51" i="24"/>
  <c r="DK51" i="24"/>
  <c r="DJ51" i="24"/>
  <c r="DI51" i="24"/>
  <c r="DG51" i="24"/>
  <c r="DF51" i="24"/>
  <c r="DE51" i="24"/>
  <c r="DC51" i="24"/>
  <c r="DB51" i="24"/>
  <c r="DA51" i="24"/>
  <c r="DS50" i="24"/>
  <c r="DR50" i="24"/>
  <c r="DQ50" i="24"/>
  <c r="DO50" i="24"/>
  <c r="DN50" i="24"/>
  <c r="DM50" i="24"/>
  <c r="DK50" i="24"/>
  <c r="DJ50" i="24"/>
  <c r="DI50" i="24"/>
  <c r="DG50" i="24"/>
  <c r="DF50" i="24"/>
  <c r="DE50" i="24"/>
  <c r="DC50" i="24"/>
  <c r="DB50" i="24"/>
  <c r="DA50" i="24"/>
  <c r="DS49" i="24"/>
  <c r="DR49" i="24"/>
  <c r="DQ49" i="24"/>
  <c r="DO49" i="24"/>
  <c r="DN49" i="24"/>
  <c r="DM49" i="24"/>
  <c r="DK49" i="24"/>
  <c r="DJ49" i="24"/>
  <c r="DI49" i="24"/>
  <c r="DG49" i="24"/>
  <c r="DF49" i="24"/>
  <c r="DE49" i="24"/>
  <c r="DC49" i="24"/>
  <c r="DB49" i="24"/>
  <c r="DA49" i="24"/>
  <c r="DS48" i="24"/>
  <c r="DR48" i="24"/>
  <c r="DQ48" i="24"/>
  <c r="DO48" i="24"/>
  <c r="DN48" i="24"/>
  <c r="DM48" i="24"/>
  <c r="DK48" i="24"/>
  <c r="DJ48" i="24"/>
  <c r="DI48" i="24"/>
  <c r="DG48" i="24"/>
  <c r="DF48" i="24"/>
  <c r="DE48" i="24"/>
  <c r="DC48" i="24"/>
  <c r="DB48" i="24"/>
  <c r="DA48" i="24"/>
  <c r="DS47" i="24"/>
  <c r="DR47" i="24"/>
  <c r="DQ47" i="24"/>
  <c r="DO47" i="24"/>
  <c r="DN47" i="24"/>
  <c r="DM47" i="24"/>
  <c r="DK47" i="24"/>
  <c r="DJ47" i="24"/>
  <c r="DI47" i="24"/>
  <c r="DG47" i="24"/>
  <c r="DF47" i="24"/>
  <c r="DE47" i="24"/>
  <c r="DC47" i="24"/>
  <c r="DB47" i="24"/>
  <c r="DA47" i="24"/>
  <c r="DS46" i="24"/>
  <c r="DR46" i="24"/>
  <c r="DQ46" i="24"/>
  <c r="DO46" i="24"/>
  <c r="DN46" i="24"/>
  <c r="DM46" i="24"/>
  <c r="DK46" i="24"/>
  <c r="DJ46" i="24"/>
  <c r="DI46" i="24"/>
  <c r="DG46" i="24"/>
  <c r="DF46" i="24"/>
  <c r="DE46" i="24"/>
  <c r="DC46" i="24"/>
  <c r="DB46" i="24"/>
  <c r="DA46" i="24"/>
  <c r="DS45" i="24"/>
  <c r="DR45" i="24"/>
  <c r="DQ45" i="24"/>
  <c r="DO45" i="24"/>
  <c r="DN45" i="24"/>
  <c r="DM45" i="24"/>
  <c r="DK45" i="24"/>
  <c r="DJ45" i="24"/>
  <c r="DI45" i="24"/>
  <c r="DG45" i="24"/>
  <c r="DF45" i="24"/>
  <c r="DE45" i="24"/>
  <c r="DC45" i="24"/>
  <c r="DB45" i="24"/>
  <c r="DA45" i="24"/>
  <c r="DS44" i="24"/>
  <c r="DR44" i="24"/>
  <c r="DQ44" i="24"/>
  <c r="DO44" i="24"/>
  <c r="DN44" i="24"/>
  <c r="DM44" i="24"/>
  <c r="DK44" i="24"/>
  <c r="DJ44" i="24"/>
  <c r="DI44" i="24"/>
  <c r="DG44" i="24"/>
  <c r="DF44" i="24"/>
  <c r="DE44" i="24"/>
  <c r="DC44" i="24"/>
  <c r="DB44" i="24"/>
  <c r="DA44" i="24"/>
  <c r="DS43" i="24"/>
  <c r="DR43" i="24"/>
  <c r="DQ43" i="24"/>
  <c r="DO43" i="24"/>
  <c r="DN43" i="24"/>
  <c r="DM43" i="24"/>
  <c r="DK43" i="24"/>
  <c r="DJ43" i="24"/>
  <c r="DI43" i="24"/>
  <c r="DG43" i="24"/>
  <c r="DF43" i="24"/>
  <c r="DE43" i="24"/>
  <c r="DC43" i="24"/>
  <c r="DB43" i="24"/>
  <c r="DA43" i="24"/>
  <c r="DS41" i="24"/>
  <c r="DR41" i="24"/>
  <c r="DQ41" i="24"/>
  <c r="DO41" i="24"/>
  <c r="DN41" i="24"/>
  <c r="DM41" i="24"/>
  <c r="DK41" i="24"/>
  <c r="DJ41" i="24"/>
  <c r="DI41" i="24"/>
  <c r="DG41" i="24"/>
  <c r="DF41" i="24"/>
  <c r="DE41" i="24"/>
  <c r="DC41" i="24"/>
  <c r="DB41" i="24"/>
  <c r="DA41" i="24"/>
  <c r="DS40" i="24"/>
  <c r="DR40" i="24"/>
  <c r="DQ40" i="24"/>
  <c r="DO40" i="24"/>
  <c r="DN40" i="24"/>
  <c r="DM40" i="24"/>
  <c r="DK40" i="24"/>
  <c r="DJ40" i="24"/>
  <c r="DI40" i="24"/>
  <c r="DG40" i="24"/>
  <c r="DF40" i="24"/>
  <c r="DE40" i="24"/>
  <c r="DC40" i="24"/>
  <c r="DB40" i="24"/>
  <c r="DA40" i="24"/>
  <c r="DS39" i="24"/>
  <c r="DR39" i="24"/>
  <c r="DQ39" i="24"/>
  <c r="DO39" i="24"/>
  <c r="DN39" i="24"/>
  <c r="DM39" i="24"/>
  <c r="DK39" i="24"/>
  <c r="DJ39" i="24"/>
  <c r="DI39" i="24"/>
  <c r="DG39" i="24"/>
  <c r="DF39" i="24"/>
  <c r="DE39" i="24"/>
  <c r="DC39" i="24"/>
  <c r="DB39" i="24"/>
  <c r="DA39" i="24"/>
  <c r="DS38" i="24"/>
  <c r="DR38" i="24"/>
  <c r="DQ38" i="24"/>
  <c r="DO38" i="24"/>
  <c r="DN38" i="24"/>
  <c r="DM38" i="24"/>
  <c r="DK38" i="24"/>
  <c r="DJ38" i="24"/>
  <c r="DI38" i="24"/>
  <c r="DG38" i="24"/>
  <c r="DF38" i="24"/>
  <c r="DE38" i="24"/>
  <c r="DC38" i="24"/>
  <c r="DB38" i="24"/>
  <c r="DA38" i="24"/>
  <c r="DS37" i="24"/>
  <c r="DR37" i="24"/>
  <c r="DQ37" i="24"/>
  <c r="DO37" i="24"/>
  <c r="DN37" i="24"/>
  <c r="DM37" i="24"/>
  <c r="DK37" i="24"/>
  <c r="DJ37" i="24"/>
  <c r="DI37" i="24"/>
  <c r="DG37" i="24"/>
  <c r="DF37" i="24"/>
  <c r="DE37" i="24"/>
  <c r="DC37" i="24"/>
  <c r="DB37" i="24"/>
  <c r="DA37" i="24"/>
  <c r="DS36" i="24"/>
  <c r="DR36" i="24"/>
  <c r="DQ36" i="24"/>
  <c r="DO36" i="24"/>
  <c r="DN36" i="24"/>
  <c r="DM36" i="24"/>
  <c r="DK36" i="24"/>
  <c r="DJ36" i="24"/>
  <c r="DI36" i="24"/>
  <c r="DG36" i="24"/>
  <c r="DF36" i="24"/>
  <c r="DE36" i="24"/>
  <c r="DC36" i="24"/>
  <c r="DB36" i="24"/>
  <c r="DA36" i="24"/>
  <c r="DS35" i="24"/>
  <c r="DR35" i="24"/>
  <c r="DQ35" i="24"/>
  <c r="DO35" i="24"/>
  <c r="DN35" i="24"/>
  <c r="DM35" i="24"/>
  <c r="DK35" i="24"/>
  <c r="DJ35" i="24"/>
  <c r="DI35" i="24"/>
  <c r="DG35" i="24"/>
  <c r="DF35" i="24"/>
  <c r="DE35" i="24"/>
  <c r="DC35" i="24"/>
  <c r="DB35" i="24"/>
  <c r="DA35" i="24"/>
  <c r="DS34" i="24"/>
  <c r="DR34" i="24"/>
  <c r="DQ34" i="24"/>
  <c r="DO34" i="24"/>
  <c r="DN34" i="24"/>
  <c r="DM34" i="24"/>
  <c r="DK34" i="24"/>
  <c r="DJ34" i="24"/>
  <c r="DI34" i="24"/>
  <c r="DG34" i="24"/>
  <c r="DF34" i="24"/>
  <c r="DE34" i="24"/>
  <c r="DC34" i="24"/>
  <c r="DB34" i="24"/>
  <c r="DA34" i="24"/>
  <c r="DS33" i="24"/>
  <c r="DR33" i="24"/>
  <c r="DQ33" i="24"/>
  <c r="DO33" i="24"/>
  <c r="DN33" i="24"/>
  <c r="DM33" i="24"/>
  <c r="DK33" i="24"/>
  <c r="DJ33" i="24"/>
  <c r="DI33" i="24"/>
  <c r="DG33" i="24"/>
  <c r="DF33" i="24"/>
  <c r="DE33" i="24"/>
  <c r="DC33" i="24"/>
  <c r="DB33" i="24"/>
  <c r="DA33" i="24"/>
  <c r="DS32" i="24"/>
  <c r="DR32" i="24"/>
  <c r="DQ32" i="24"/>
  <c r="DO32" i="24"/>
  <c r="DN32" i="24"/>
  <c r="DM32" i="24"/>
  <c r="DK32" i="24"/>
  <c r="DJ32" i="24"/>
  <c r="DI32" i="24"/>
  <c r="DG32" i="24"/>
  <c r="DF32" i="24"/>
  <c r="DE32" i="24"/>
  <c r="DC32" i="24"/>
  <c r="DB32" i="24"/>
  <c r="DA32" i="24"/>
  <c r="DS31" i="24"/>
  <c r="DR31" i="24"/>
  <c r="DQ31" i="24"/>
  <c r="DO31" i="24"/>
  <c r="DN31" i="24"/>
  <c r="DM31" i="24"/>
  <c r="DK31" i="24"/>
  <c r="DJ31" i="24"/>
  <c r="DI31" i="24"/>
  <c r="DG31" i="24"/>
  <c r="DF31" i="24"/>
  <c r="DE31" i="24"/>
  <c r="DC31" i="24"/>
  <c r="DB31" i="24"/>
  <c r="DA31" i="24"/>
  <c r="DS30" i="24"/>
  <c r="DR30" i="24"/>
  <c r="DQ30" i="24"/>
  <c r="DO30" i="24"/>
  <c r="DN30" i="24"/>
  <c r="DM30" i="24"/>
  <c r="DK30" i="24"/>
  <c r="DJ30" i="24"/>
  <c r="DI30" i="24"/>
  <c r="DG30" i="24"/>
  <c r="DF30" i="24"/>
  <c r="DE30" i="24"/>
  <c r="DC30" i="24"/>
  <c r="DB30" i="24"/>
  <c r="DA30" i="24"/>
  <c r="DS29" i="24"/>
  <c r="DR29" i="24"/>
  <c r="DQ29" i="24"/>
  <c r="DO29" i="24"/>
  <c r="DN29" i="24"/>
  <c r="DM29" i="24"/>
  <c r="DK29" i="24"/>
  <c r="DJ29" i="24"/>
  <c r="DI29" i="24"/>
  <c r="DG29" i="24"/>
  <c r="DF29" i="24"/>
  <c r="DE29" i="24"/>
  <c r="DC29" i="24"/>
  <c r="DB29" i="24"/>
  <c r="DA29" i="24"/>
  <c r="DS28" i="24"/>
  <c r="DR28" i="24"/>
  <c r="DQ28" i="24"/>
  <c r="DO28" i="24"/>
  <c r="DN28" i="24"/>
  <c r="DM28" i="24"/>
  <c r="DK28" i="24"/>
  <c r="DJ28" i="24"/>
  <c r="DI28" i="24"/>
  <c r="DG28" i="24"/>
  <c r="DF28" i="24"/>
  <c r="DE28" i="24"/>
  <c r="DC28" i="24"/>
  <c r="DB28" i="24"/>
  <c r="DA28" i="24"/>
  <c r="DS27" i="24"/>
  <c r="DR27" i="24"/>
  <c r="DQ27" i="24"/>
  <c r="DO27" i="24"/>
  <c r="DN27" i="24"/>
  <c r="DM27" i="24"/>
  <c r="DK27" i="24"/>
  <c r="DJ27" i="24"/>
  <c r="DI27" i="24"/>
  <c r="DG27" i="24"/>
  <c r="DF27" i="24"/>
  <c r="DE27" i="24"/>
  <c r="DC27" i="24"/>
  <c r="DB27" i="24"/>
  <c r="DA27" i="24"/>
  <c r="DS25" i="24"/>
  <c r="DR25" i="24"/>
  <c r="DQ25" i="24"/>
  <c r="DO25" i="24"/>
  <c r="DN25" i="24"/>
  <c r="DM25" i="24"/>
  <c r="DK25" i="24"/>
  <c r="DJ25" i="24"/>
  <c r="DI25" i="24"/>
  <c r="DG25" i="24"/>
  <c r="DF25" i="24"/>
  <c r="DE25" i="24"/>
  <c r="DC25" i="24"/>
  <c r="DB25" i="24"/>
  <c r="DA25" i="24"/>
  <c r="DS24" i="24"/>
  <c r="DR24" i="24"/>
  <c r="DQ24" i="24"/>
  <c r="DO24" i="24"/>
  <c r="DN24" i="24"/>
  <c r="DM24" i="24"/>
  <c r="DK24" i="24"/>
  <c r="DJ24" i="24"/>
  <c r="DI24" i="24"/>
  <c r="DG24" i="24"/>
  <c r="DF24" i="24"/>
  <c r="DE24" i="24"/>
  <c r="DC24" i="24"/>
  <c r="DB24" i="24"/>
  <c r="DA24" i="24"/>
  <c r="DS23" i="24"/>
  <c r="DR23" i="24"/>
  <c r="DQ23" i="24"/>
  <c r="DO23" i="24"/>
  <c r="DN23" i="24"/>
  <c r="DM23" i="24"/>
  <c r="DK23" i="24"/>
  <c r="DJ23" i="24"/>
  <c r="DI23" i="24"/>
  <c r="DG23" i="24"/>
  <c r="DF23" i="24"/>
  <c r="DE23" i="24"/>
  <c r="DC23" i="24"/>
  <c r="DB23" i="24"/>
  <c r="DA23" i="24"/>
  <c r="DS22" i="24"/>
  <c r="DR22" i="24"/>
  <c r="DQ22" i="24"/>
  <c r="DO22" i="24"/>
  <c r="DN22" i="24"/>
  <c r="DM22" i="24"/>
  <c r="DK22" i="24"/>
  <c r="DJ22" i="24"/>
  <c r="DI22" i="24"/>
  <c r="DG22" i="24"/>
  <c r="DF22" i="24"/>
  <c r="DE22" i="24"/>
  <c r="DC22" i="24"/>
  <c r="DB22" i="24"/>
  <c r="DA22" i="24"/>
  <c r="DS21" i="24"/>
  <c r="DR21" i="24"/>
  <c r="DQ21" i="24"/>
  <c r="DO21" i="24"/>
  <c r="DN21" i="24"/>
  <c r="DM21" i="24"/>
  <c r="DK21" i="24"/>
  <c r="DJ21" i="24"/>
  <c r="DI21" i="24"/>
  <c r="DG21" i="24"/>
  <c r="DF21" i="24"/>
  <c r="DE21" i="24"/>
  <c r="DC21" i="24"/>
  <c r="DB21" i="24"/>
  <c r="DA21" i="24"/>
  <c r="DS20" i="24"/>
  <c r="DR20" i="24"/>
  <c r="DQ20" i="24"/>
  <c r="DO20" i="24"/>
  <c r="DN20" i="24"/>
  <c r="DM20" i="24"/>
  <c r="DK20" i="24"/>
  <c r="DJ20" i="24"/>
  <c r="DI20" i="24"/>
  <c r="DG20" i="24"/>
  <c r="DF20" i="24"/>
  <c r="DE20" i="24"/>
  <c r="DC20" i="24"/>
  <c r="DB20" i="24"/>
  <c r="DA20" i="24"/>
  <c r="DS19" i="24"/>
  <c r="DR19" i="24"/>
  <c r="DQ19" i="24"/>
  <c r="DO19" i="24"/>
  <c r="DN19" i="24"/>
  <c r="DM19" i="24"/>
  <c r="DK19" i="24"/>
  <c r="DJ19" i="24"/>
  <c r="DI19" i="24"/>
  <c r="DG19" i="24"/>
  <c r="DF19" i="24"/>
  <c r="DE19" i="24"/>
  <c r="DC19" i="24"/>
  <c r="DB19" i="24"/>
  <c r="DA19" i="24"/>
  <c r="DS18" i="24"/>
  <c r="DR18" i="24"/>
  <c r="DQ18" i="24"/>
  <c r="DO18" i="24"/>
  <c r="DN18" i="24"/>
  <c r="DM18" i="24"/>
  <c r="DK18" i="24"/>
  <c r="DJ18" i="24"/>
  <c r="DI18" i="24"/>
  <c r="DG18" i="24"/>
  <c r="DF18" i="24"/>
  <c r="DE18" i="24"/>
  <c r="DC18" i="24"/>
  <c r="DB18" i="24"/>
  <c r="DA18" i="24"/>
  <c r="DS17" i="24"/>
  <c r="DR17" i="24"/>
  <c r="DQ17" i="24"/>
  <c r="DO17" i="24"/>
  <c r="DN17" i="24"/>
  <c r="DM17" i="24"/>
  <c r="DK17" i="24"/>
  <c r="DJ17" i="24"/>
  <c r="DI17" i="24"/>
  <c r="DG17" i="24"/>
  <c r="DF17" i="24"/>
  <c r="DE17" i="24"/>
  <c r="DC17" i="24"/>
  <c r="DB17" i="24"/>
  <c r="DA17" i="24"/>
  <c r="DS16" i="24"/>
  <c r="DR16" i="24"/>
  <c r="DQ16" i="24"/>
  <c r="DO16" i="24"/>
  <c r="DN16" i="24"/>
  <c r="DM16" i="24"/>
  <c r="DK16" i="24"/>
  <c r="DJ16" i="24"/>
  <c r="DI16" i="24"/>
  <c r="DG16" i="24"/>
  <c r="DF16" i="24"/>
  <c r="DE16" i="24"/>
  <c r="DC16" i="24"/>
  <c r="DB16" i="24"/>
  <c r="DA16" i="24"/>
  <c r="DS15" i="24"/>
  <c r="DR15" i="24"/>
  <c r="DQ15" i="24"/>
  <c r="DO15" i="24"/>
  <c r="DN15" i="24"/>
  <c r="DM15" i="24"/>
  <c r="DK15" i="24"/>
  <c r="DJ15" i="24"/>
  <c r="DI15" i="24"/>
  <c r="DG15" i="24"/>
  <c r="DF15" i="24"/>
  <c r="DE15" i="24"/>
  <c r="DC15" i="24"/>
  <c r="DB15" i="24"/>
  <c r="DA15" i="24"/>
  <c r="DS14" i="24"/>
  <c r="DR14" i="24"/>
  <c r="DQ14" i="24"/>
  <c r="DO14" i="24"/>
  <c r="DN14" i="24"/>
  <c r="DM14" i="24"/>
  <c r="DK14" i="24"/>
  <c r="DJ14" i="24"/>
  <c r="DI14" i="24"/>
  <c r="DG14" i="24"/>
  <c r="DF14" i="24"/>
  <c r="DE14" i="24"/>
  <c r="DC14" i="24"/>
  <c r="DB14" i="24"/>
  <c r="DA14" i="24"/>
  <c r="DS13" i="24"/>
  <c r="DR13" i="24"/>
  <c r="DQ13" i="24"/>
  <c r="DO13" i="24"/>
  <c r="DN13" i="24"/>
  <c r="DM13" i="24"/>
  <c r="DK13" i="24"/>
  <c r="DJ13" i="24"/>
  <c r="DI13" i="24"/>
  <c r="DG13" i="24"/>
  <c r="DF13" i="24"/>
  <c r="DE13" i="24"/>
  <c r="DC13" i="24"/>
  <c r="DB13" i="24"/>
  <c r="DA13" i="24"/>
  <c r="DS12" i="24"/>
  <c r="DR12" i="24"/>
  <c r="DQ12" i="24"/>
  <c r="DO12" i="24"/>
  <c r="DN12" i="24"/>
  <c r="DM12" i="24"/>
  <c r="DK12" i="24"/>
  <c r="DJ12" i="24"/>
  <c r="DI12" i="24"/>
  <c r="DG12" i="24"/>
  <c r="DF12" i="24"/>
  <c r="DE12" i="24"/>
  <c r="DC12" i="24"/>
  <c r="DB12" i="24"/>
  <c r="DA12" i="24"/>
  <c r="DS11" i="24"/>
  <c r="DR11" i="24"/>
  <c r="DQ11" i="24"/>
  <c r="DO11" i="24"/>
  <c r="DN11" i="24"/>
  <c r="DM11" i="24"/>
  <c r="DK11" i="24"/>
  <c r="DJ11" i="24"/>
  <c r="DI11" i="24"/>
  <c r="DG11" i="24"/>
  <c r="DF11" i="24"/>
  <c r="DE11" i="24"/>
  <c r="DC11" i="24"/>
  <c r="DB11" i="24"/>
  <c r="DA11" i="24"/>
  <c r="F10" i="24"/>
  <c r="DA10" i="24" s="1"/>
  <c r="C3" i="24"/>
  <c r="Y23" i="15"/>
  <c r="X23" i="15"/>
  <c r="W23" i="15"/>
  <c r="V23" i="15"/>
  <c r="U23" i="15"/>
  <c r="T23" i="15"/>
  <c r="S23" i="15"/>
  <c r="R23" i="15"/>
  <c r="Q23" i="15"/>
  <c r="P23" i="15"/>
  <c r="O23" i="15"/>
  <c r="N23" i="15"/>
  <c r="M23" i="15"/>
  <c r="L23" i="15"/>
  <c r="K23" i="15"/>
  <c r="Y22" i="15"/>
  <c r="X22" i="15"/>
  <c r="W22" i="15"/>
  <c r="V22" i="15"/>
  <c r="U22" i="15"/>
  <c r="T22" i="15"/>
  <c r="S22" i="15"/>
  <c r="R22" i="15"/>
  <c r="Q22" i="15"/>
  <c r="P22" i="15"/>
  <c r="O22" i="15"/>
  <c r="N22" i="15"/>
  <c r="M22" i="15"/>
  <c r="L22" i="15"/>
  <c r="K22" i="15"/>
  <c r="I21" i="15"/>
  <c r="W21" i="15" s="1"/>
  <c r="H21" i="15"/>
  <c r="V21" i="15" s="1"/>
  <c r="G21" i="15"/>
  <c r="S21" i="15" s="1"/>
  <c r="F21" i="15"/>
  <c r="O21" i="15" s="1"/>
  <c r="E21" i="15"/>
  <c r="L21" i="15" s="1"/>
  <c r="Y20" i="15"/>
  <c r="X20" i="15"/>
  <c r="W20" i="15"/>
  <c r="V20" i="15"/>
  <c r="U20" i="15"/>
  <c r="T20" i="15"/>
  <c r="S20" i="15"/>
  <c r="R20" i="15"/>
  <c r="Q20" i="15"/>
  <c r="P20" i="15"/>
  <c r="O20" i="15"/>
  <c r="N20" i="15"/>
  <c r="M20" i="15"/>
  <c r="L20" i="15"/>
  <c r="K20" i="15"/>
  <c r="Y19" i="15"/>
  <c r="X19" i="15"/>
  <c r="W19" i="15"/>
  <c r="V19" i="15"/>
  <c r="U19" i="15"/>
  <c r="T19" i="15"/>
  <c r="S19" i="15"/>
  <c r="R19" i="15"/>
  <c r="Q19" i="15"/>
  <c r="P19" i="15"/>
  <c r="O19" i="15"/>
  <c r="N19" i="15"/>
  <c r="M19" i="15"/>
  <c r="L19" i="15"/>
  <c r="K19" i="15"/>
  <c r="Y18" i="15"/>
  <c r="X18" i="15"/>
  <c r="W18" i="15"/>
  <c r="V18" i="15"/>
  <c r="U18" i="15"/>
  <c r="T18" i="15"/>
  <c r="S18" i="15"/>
  <c r="R18" i="15"/>
  <c r="Q18" i="15"/>
  <c r="P18" i="15"/>
  <c r="O18" i="15"/>
  <c r="N18" i="15"/>
  <c r="M18" i="15"/>
  <c r="L18" i="15"/>
  <c r="K18" i="15"/>
  <c r="Y17" i="15"/>
  <c r="X17" i="15"/>
  <c r="W17" i="15"/>
  <c r="V17" i="15"/>
  <c r="U17" i="15"/>
  <c r="T17" i="15"/>
  <c r="S17" i="15"/>
  <c r="R17" i="15"/>
  <c r="Q17" i="15"/>
  <c r="P17" i="15"/>
  <c r="O17" i="15"/>
  <c r="N17" i="15"/>
  <c r="M17" i="15"/>
  <c r="L17" i="15"/>
  <c r="K17" i="15"/>
  <c r="I16" i="15"/>
  <c r="Y16" i="15" s="1"/>
  <c r="H16" i="15"/>
  <c r="U16" i="15" s="1"/>
  <c r="G16" i="15"/>
  <c r="S16" i="15" s="1"/>
  <c r="F16" i="15"/>
  <c r="E16" i="15"/>
  <c r="Y15" i="15"/>
  <c r="X15" i="15"/>
  <c r="W15" i="15"/>
  <c r="V15" i="15"/>
  <c r="U15" i="15"/>
  <c r="T15" i="15"/>
  <c r="S15" i="15"/>
  <c r="R15" i="15"/>
  <c r="Q15" i="15"/>
  <c r="P15" i="15"/>
  <c r="O15" i="15"/>
  <c r="N15" i="15"/>
  <c r="M15" i="15"/>
  <c r="L15" i="15"/>
  <c r="K15" i="15"/>
  <c r="Y14" i="15"/>
  <c r="X14" i="15"/>
  <c r="W14" i="15"/>
  <c r="V14" i="15"/>
  <c r="U14" i="15"/>
  <c r="T14" i="15"/>
  <c r="S14" i="15"/>
  <c r="R14" i="15"/>
  <c r="Q14" i="15"/>
  <c r="P14" i="15"/>
  <c r="O14" i="15"/>
  <c r="N14" i="15"/>
  <c r="M14" i="15"/>
  <c r="L14" i="15"/>
  <c r="K14" i="15"/>
  <c r="Y13" i="15"/>
  <c r="X13" i="15"/>
  <c r="W13" i="15"/>
  <c r="V13" i="15"/>
  <c r="U13" i="15"/>
  <c r="T13" i="15"/>
  <c r="S13" i="15"/>
  <c r="R13" i="15"/>
  <c r="Q13" i="15"/>
  <c r="P13" i="15"/>
  <c r="O13" i="15"/>
  <c r="N13" i="15"/>
  <c r="M13" i="15"/>
  <c r="L13" i="15"/>
  <c r="K13" i="15"/>
  <c r="Y12" i="15"/>
  <c r="X12" i="15"/>
  <c r="W12" i="15"/>
  <c r="V12" i="15"/>
  <c r="U12" i="15"/>
  <c r="T12" i="15"/>
  <c r="S12" i="15"/>
  <c r="R12" i="15"/>
  <c r="Q12" i="15"/>
  <c r="P12" i="15"/>
  <c r="O12" i="15"/>
  <c r="N12" i="15"/>
  <c r="M12" i="15"/>
  <c r="L12" i="15"/>
  <c r="K12" i="15"/>
  <c r="C3" i="15"/>
  <c r="G37" i="13"/>
  <c r="G36" i="13"/>
  <c r="G34" i="13"/>
  <c r="G33" i="13"/>
  <c r="G29" i="13"/>
  <c r="G28" i="13"/>
  <c r="AO22" i="13"/>
  <c r="AN22" i="13"/>
  <c r="AM22" i="13"/>
  <c r="AL22" i="13"/>
  <c r="AK22" i="13"/>
  <c r="AJ22" i="13"/>
  <c r="AF22" i="13"/>
  <c r="AD22" i="13"/>
  <c r="AC22" i="13"/>
  <c r="AB22" i="13"/>
  <c r="AA22" i="13"/>
  <c r="Z22" i="13"/>
  <c r="Y22" i="13"/>
  <c r="X22" i="13"/>
  <c r="W22" i="13"/>
  <c r="V22" i="13"/>
  <c r="U22" i="13"/>
  <c r="T22" i="13"/>
  <c r="S22" i="13"/>
  <c r="R22" i="13"/>
  <c r="K22" i="13"/>
  <c r="E22" i="13"/>
  <c r="AO21" i="13"/>
  <c r="AN21" i="13"/>
  <c r="AM21" i="13"/>
  <c r="AL21" i="13"/>
  <c r="AK21" i="13"/>
  <c r="AJ21" i="13"/>
  <c r="AF21" i="13"/>
  <c r="AD21" i="13"/>
  <c r="AC21" i="13"/>
  <c r="AB21" i="13"/>
  <c r="AA21" i="13"/>
  <c r="Z21" i="13"/>
  <c r="Y21" i="13"/>
  <c r="X21" i="13"/>
  <c r="W21" i="13"/>
  <c r="V21" i="13"/>
  <c r="U21" i="13"/>
  <c r="T21" i="13"/>
  <c r="S21" i="13"/>
  <c r="R21" i="13"/>
  <c r="K21" i="13"/>
  <c r="E36" i="13" s="1"/>
  <c r="E21" i="13"/>
  <c r="M20" i="13"/>
  <c r="L20" i="13"/>
  <c r="J20" i="13"/>
  <c r="I20" i="13"/>
  <c r="H20" i="13"/>
  <c r="G20" i="13"/>
  <c r="F20" i="13"/>
  <c r="AO19" i="13"/>
  <c r="AN19" i="13"/>
  <c r="AM19" i="13"/>
  <c r="AL19" i="13"/>
  <c r="AK19" i="13"/>
  <c r="AJ19" i="13"/>
  <c r="AF19" i="13"/>
  <c r="AD19" i="13"/>
  <c r="AC19" i="13"/>
  <c r="AB19" i="13"/>
  <c r="AA19" i="13"/>
  <c r="Z19" i="13"/>
  <c r="Y19" i="13"/>
  <c r="X19" i="13"/>
  <c r="W19" i="13"/>
  <c r="V19" i="13"/>
  <c r="U19" i="13"/>
  <c r="T19" i="13"/>
  <c r="S19" i="13"/>
  <c r="R19" i="13"/>
  <c r="K19" i="13"/>
  <c r="E19" i="13"/>
  <c r="AO18" i="13"/>
  <c r="AN18" i="13"/>
  <c r="AM18" i="13"/>
  <c r="AL18" i="13"/>
  <c r="AK18" i="13"/>
  <c r="AJ18" i="13"/>
  <c r="AF18" i="13"/>
  <c r="AD18" i="13"/>
  <c r="AC18" i="13"/>
  <c r="AB18" i="13"/>
  <c r="AA18" i="13"/>
  <c r="Z18" i="13"/>
  <c r="Y18" i="13"/>
  <c r="X18" i="13"/>
  <c r="W18" i="13"/>
  <c r="V18" i="13"/>
  <c r="U18" i="13"/>
  <c r="T18" i="13"/>
  <c r="S18" i="13"/>
  <c r="R18" i="13"/>
  <c r="K18" i="13"/>
  <c r="E18" i="13"/>
  <c r="M17" i="13"/>
  <c r="G31" i="5" s="1"/>
  <c r="L17" i="13"/>
  <c r="F31" i="5" s="1"/>
  <c r="J17" i="13"/>
  <c r="I17" i="13"/>
  <c r="H17" i="13"/>
  <c r="G17" i="13"/>
  <c r="F17" i="13"/>
  <c r="AO12" i="13"/>
  <c r="AN12" i="13"/>
  <c r="AM12" i="13"/>
  <c r="AL12" i="13"/>
  <c r="AK12" i="13"/>
  <c r="AJ12" i="13"/>
  <c r="AF12" i="13"/>
  <c r="AD12" i="13"/>
  <c r="AC12" i="13"/>
  <c r="AB12" i="13"/>
  <c r="AA12" i="13"/>
  <c r="Z12" i="13"/>
  <c r="Y12" i="13"/>
  <c r="X12" i="13"/>
  <c r="W12" i="13"/>
  <c r="V12" i="13"/>
  <c r="U12" i="13"/>
  <c r="T12" i="13"/>
  <c r="S12" i="13"/>
  <c r="R12" i="13"/>
  <c r="K12" i="13"/>
  <c r="E12" i="13"/>
  <c r="AO11" i="13"/>
  <c r="AN11" i="13"/>
  <c r="AM11" i="13"/>
  <c r="AL11" i="13"/>
  <c r="AK11" i="13"/>
  <c r="AJ11" i="13"/>
  <c r="AF11" i="13"/>
  <c r="AD11" i="13"/>
  <c r="AC11" i="13"/>
  <c r="AB11" i="13"/>
  <c r="AA11" i="13"/>
  <c r="Z11" i="13"/>
  <c r="Y11" i="13"/>
  <c r="X11" i="13"/>
  <c r="W11" i="13"/>
  <c r="V11" i="13"/>
  <c r="U11" i="13"/>
  <c r="T11" i="13"/>
  <c r="S11" i="13"/>
  <c r="R11" i="13"/>
  <c r="K11" i="13"/>
  <c r="E11" i="13"/>
  <c r="C3" i="13"/>
  <c r="F63" i="33"/>
  <c r="E63" i="33"/>
  <c r="O62" i="33"/>
  <c r="N62" i="33"/>
  <c r="K62" i="33"/>
  <c r="C62" i="33"/>
  <c r="O61" i="33"/>
  <c r="N61" i="33"/>
  <c r="K61" i="33"/>
  <c r="C61" i="33"/>
  <c r="O60" i="33"/>
  <c r="N60" i="33"/>
  <c r="K60" i="33"/>
  <c r="C60" i="33"/>
  <c r="O59" i="33"/>
  <c r="N59" i="33"/>
  <c r="K59" i="33"/>
  <c r="C59" i="33"/>
  <c r="O58" i="33"/>
  <c r="N58" i="33"/>
  <c r="K58" i="33"/>
  <c r="C58" i="33"/>
  <c r="O57" i="33"/>
  <c r="N57" i="33"/>
  <c r="K57" i="33"/>
  <c r="C57" i="33"/>
  <c r="O56" i="33"/>
  <c r="N56" i="33"/>
  <c r="K56" i="33"/>
  <c r="C56" i="33"/>
  <c r="O55" i="33"/>
  <c r="N55" i="33"/>
  <c r="K55" i="33"/>
  <c r="C55" i="33"/>
  <c r="O54" i="33"/>
  <c r="N54" i="33"/>
  <c r="K54" i="33"/>
  <c r="C54" i="33"/>
  <c r="O53" i="33"/>
  <c r="N53" i="33"/>
  <c r="K53" i="33"/>
  <c r="C53" i="33"/>
  <c r="F51" i="33"/>
  <c r="E51" i="33"/>
  <c r="O50" i="33"/>
  <c r="N50" i="33"/>
  <c r="K50" i="33"/>
  <c r="C50" i="33"/>
  <c r="O49" i="33"/>
  <c r="N49" i="33"/>
  <c r="K49" i="33"/>
  <c r="C49" i="33"/>
  <c r="O48" i="33"/>
  <c r="N48" i="33"/>
  <c r="K48" i="33"/>
  <c r="C48" i="33"/>
  <c r="O47" i="33"/>
  <c r="N47" i="33"/>
  <c r="K47" i="33"/>
  <c r="C47" i="33"/>
  <c r="O46" i="33"/>
  <c r="N46" i="33"/>
  <c r="K46" i="33"/>
  <c r="C46" i="33"/>
  <c r="O45" i="33"/>
  <c r="N45" i="33"/>
  <c r="K45" i="33"/>
  <c r="C45" i="33"/>
  <c r="O44" i="33"/>
  <c r="N44" i="33"/>
  <c r="K44" i="33"/>
  <c r="C44" i="33"/>
  <c r="O43" i="33"/>
  <c r="N43" i="33"/>
  <c r="K43" i="33"/>
  <c r="C43" i="33"/>
  <c r="O42" i="33"/>
  <c r="N42" i="33"/>
  <c r="K42" i="33"/>
  <c r="C42" i="33"/>
  <c r="O41" i="33"/>
  <c r="N41" i="33"/>
  <c r="K41" i="33"/>
  <c r="C41" i="33"/>
  <c r="I35" i="33"/>
  <c r="H35" i="33"/>
  <c r="G35" i="33"/>
  <c r="F35" i="33"/>
  <c r="X34" i="33"/>
  <c r="W34" i="33"/>
  <c r="U34" i="33"/>
  <c r="T34" i="33"/>
  <c r="R34" i="33"/>
  <c r="Q34" i="33"/>
  <c r="O34" i="33"/>
  <c r="N34" i="33"/>
  <c r="E34" i="33"/>
  <c r="X33" i="33"/>
  <c r="W33" i="33"/>
  <c r="U33" i="33"/>
  <c r="T33" i="33"/>
  <c r="R33" i="33"/>
  <c r="Q33" i="33"/>
  <c r="O33" i="33"/>
  <c r="N33" i="33"/>
  <c r="E33" i="33"/>
  <c r="X32" i="33"/>
  <c r="W32" i="33"/>
  <c r="U32" i="33"/>
  <c r="T32" i="33"/>
  <c r="R32" i="33"/>
  <c r="Q32" i="33"/>
  <c r="O32" i="33"/>
  <c r="N32" i="33"/>
  <c r="E32" i="33"/>
  <c r="X31" i="33"/>
  <c r="W31" i="33"/>
  <c r="U31" i="33"/>
  <c r="T31" i="33"/>
  <c r="R31" i="33"/>
  <c r="Q31" i="33"/>
  <c r="O31" i="33"/>
  <c r="N31" i="33"/>
  <c r="E31" i="33"/>
  <c r="X30" i="33"/>
  <c r="W30" i="33"/>
  <c r="U30" i="33"/>
  <c r="T30" i="33"/>
  <c r="R30" i="33"/>
  <c r="Q30" i="33"/>
  <c r="O30" i="33"/>
  <c r="N30" i="33"/>
  <c r="E30" i="33"/>
  <c r="X29" i="33"/>
  <c r="W29" i="33"/>
  <c r="U29" i="33"/>
  <c r="T29" i="33"/>
  <c r="R29" i="33"/>
  <c r="Q29" i="33"/>
  <c r="O29" i="33"/>
  <c r="N29" i="33"/>
  <c r="E29" i="33"/>
  <c r="X28" i="33"/>
  <c r="W28" i="33"/>
  <c r="U28" i="33"/>
  <c r="T28" i="33"/>
  <c r="R28" i="33"/>
  <c r="Q28" i="33"/>
  <c r="O28" i="33"/>
  <c r="N28" i="33"/>
  <c r="E28" i="33"/>
  <c r="X27" i="33"/>
  <c r="W27" i="33"/>
  <c r="U27" i="33"/>
  <c r="T27" i="33"/>
  <c r="R27" i="33"/>
  <c r="Q27" i="33"/>
  <c r="O27" i="33"/>
  <c r="N27" i="33"/>
  <c r="E27" i="33"/>
  <c r="X26" i="33"/>
  <c r="W26" i="33"/>
  <c r="U26" i="33"/>
  <c r="T26" i="33"/>
  <c r="R26" i="33"/>
  <c r="Q26" i="33"/>
  <c r="O26" i="33"/>
  <c r="N26" i="33"/>
  <c r="E26" i="33"/>
  <c r="X25" i="33"/>
  <c r="W25" i="33"/>
  <c r="U25" i="33"/>
  <c r="T25" i="33"/>
  <c r="R25" i="33"/>
  <c r="Q25" i="33"/>
  <c r="O25" i="33"/>
  <c r="N25" i="33"/>
  <c r="E25" i="33"/>
  <c r="I22" i="33"/>
  <c r="H22" i="33"/>
  <c r="G22" i="33"/>
  <c r="F22" i="33"/>
  <c r="X21" i="33"/>
  <c r="W21" i="33"/>
  <c r="U21" i="33"/>
  <c r="T21" i="33"/>
  <c r="R21" i="33"/>
  <c r="Q21" i="33"/>
  <c r="O21" i="33"/>
  <c r="N21" i="33"/>
  <c r="E21" i="33"/>
  <c r="X20" i="33"/>
  <c r="W20" i="33"/>
  <c r="U20" i="33"/>
  <c r="T20" i="33"/>
  <c r="R20" i="33"/>
  <c r="Q20" i="33"/>
  <c r="O20" i="33"/>
  <c r="N20" i="33"/>
  <c r="E20" i="33"/>
  <c r="X19" i="33"/>
  <c r="W19" i="33"/>
  <c r="U19" i="33"/>
  <c r="T19" i="33"/>
  <c r="R19" i="33"/>
  <c r="Q19" i="33"/>
  <c r="O19" i="33"/>
  <c r="N19" i="33"/>
  <c r="E19" i="33"/>
  <c r="X18" i="33"/>
  <c r="W18" i="33"/>
  <c r="U18" i="33"/>
  <c r="T18" i="33"/>
  <c r="R18" i="33"/>
  <c r="Q18" i="33"/>
  <c r="O18" i="33"/>
  <c r="N18" i="33"/>
  <c r="E18" i="33"/>
  <c r="X17" i="33"/>
  <c r="W17" i="33"/>
  <c r="U17" i="33"/>
  <c r="T17" i="33"/>
  <c r="R17" i="33"/>
  <c r="Q17" i="33"/>
  <c r="O17" i="33"/>
  <c r="N17" i="33"/>
  <c r="E17" i="33"/>
  <c r="X16" i="33"/>
  <c r="W16" i="33"/>
  <c r="U16" i="33"/>
  <c r="T16" i="33"/>
  <c r="R16" i="33"/>
  <c r="Q16" i="33"/>
  <c r="O16" i="33"/>
  <c r="N16" i="33"/>
  <c r="E16" i="33"/>
  <c r="X15" i="33"/>
  <c r="W15" i="33"/>
  <c r="U15" i="33"/>
  <c r="T15" i="33"/>
  <c r="R15" i="33"/>
  <c r="Q15" i="33"/>
  <c r="O15" i="33"/>
  <c r="N15" i="33"/>
  <c r="E15" i="33"/>
  <c r="X14" i="33"/>
  <c r="W14" i="33"/>
  <c r="U14" i="33"/>
  <c r="T14" i="33"/>
  <c r="R14" i="33"/>
  <c r="Q14" i="33"/>
  <c r="O14" i="33"/>
  <c r="N14" i="33"/>
  <c r="E14" i="33"/>
  <c r="X13" i="33"/>
  <c r="W13" i="33"/>
  <c r="U13" i="33"/>
  <c r="T13" i="33"/>
  <c r="R13" i="33"/>
  <c r="Q13" i="33"/>
  <c r="O13" i="33"/>
  <c r="N13" i="33"/>
  <c r="E13" i="33"/>
  <c r="X12" i="33"/>
  <c r="W12" i="33"/>
  <c r="U12" i="33"/>
  <c r="T12" i="33"/>
  <c r="R12" i="33"/>
  <c r="Q12" i="33"/>
  <c r="O12" i="33"/>
  <c r="N12" i="33"/>
  <c r="E12" i="33"/>
  <c r="C3" i="33"/>
  <c r="P43" i="11"/>
  <c r="O43" i="11"/>
  <c r="L43" i="11"/>
  <c r="K43" i="11"/>
  <c r="P42" i="11"/>
  <c r="O42" i="11"/>
  <c r="L42" i="11"/>
  <c r="K42" i="11"/>
  <c r="P41" i="11"/>
  <c r="O41" i="11"/>
  <c r="L41" i="11"/>
  <c r="K41" i="11"/>
  <c r="P40" i="11"/>
  <c r="O40" i="11"/>
  <c r="L40" i="11"/>
  <c r="K40" i="11"/>
  <c r="P39" i="11"/>
  <c r="O39" i="11"/>
  <c r="L39" i="11"/>
  <c r="K39" i="11"/>
  <c r="P38" i="11"/>
  <c r="O38" i="11"/>
  <c r="L38" i="11"/>
  <c r="K38" i="11"/>
  <c r="Q36" i="11"/>
  <c r="P36" i="11"/>
  <c r="O36" i="11"/>
  <c r="M36" i="11"/>
  <c r="L36" i="11"/>
  <c r="K36" i="11"/>
  <c r="Q34" i="11"/>
  <c r="P34" i="11"/>
  <c r="O34" i="11"/>
  <c r="M34" i="11"/>
  <c r="L34" i="11"/>
  <c r="K34" i="11"/>
  <c r="Q32" i="11"/>
  <c r="P32" i="11"/>
  <c r="O32" i="11"/>
  <c r="M32" i="11"/>
  <c r="L32" i="11"/>
  <c r="K32" i="11"/>
  <c r="Q31" i="11"/>
  <c r="P31" i="11"/>
  <c r="O31" i="11"/>
  <c r="M31" i="11"/>
  <c r="L31" i="11"/>
  <c r="K31" i="11"/>
  <c r="Q30" i="11"/>
  <c r="P30" i="11"/>
  <c r="O30" i="11"/>
  <c r="M30" i="11"/>
  <c r="L30" i="11"/>
  <c r="K30" i="11"/>
  <c r="Q28" i="11"/>
  <c r="P28" i="11"/>
  <c r="O28" i="11"/>
  <c r="M28" i="11"/>
  <c r="L28" i="11"/>
  <c r="K28" i="11"/>
  <c r="Q27" i="11"/>
  <c r="P27" i="11"/>
  <c r="O27" i="11"/>
  <c r="M27" i="11"/>
  <c r="L27" i="11"/>
  <c r="K27" i="11"/>
  <c r="Q26" i="11"/>
  <c r="P26" i="11"/>
  <c r="O26" i="11"/>
  <c r="M26" i="11"/>
  <c r="L26" i="11"/>
  <c r="K26" i="11"/>
  <c r="Q25" i="11"/>
  <c r="P25" i="11"/>
  <c r="O25" i="11"/>
  <c r="M25" i="11"/>
  <c r="L25" i="11"/>
  <c r="K25" i="11"/>
  <c r="C3" i="11"/>
  <c r="F229" i="6"/>
  <c r="W224" i="6"/>
  <c r="U224" i="6"/>
  <c r="T224" i="6"/>
  <c r="S224" i="6"/>
  <c r="Q224" i="6"/>
  <c r="P224" i="6"/>
  <c r="O224" i="6"/>
  <c r="M224" i="6"/>
  <c r="L224" i="6"/>
  <c r="W223" i="6"/>
  <c r="U223" i="6"/>
  <c r="T223" i="6"/>
  <c r="S223" i="6"/>
  <c r="Q223" i="6"/>
  <c r="P223" i="6"/>
  <c r="O223" i="6"/>
  <c r="M223" i="6"/>
  <c r="L223" i="6"/>
  <c r="W222" i="6"/>
  <c r="U222" i="6"/>
  <c r="T222" i="6"/>
  <c r="S222" i="6"/>
  <c r="Q222" i="6"/>
  <c r="P222" i="6"/>
  <c r="O222" i="6"/>
  <c r="M222" i="6"/>
  <c r="L222" i="6"/>
  <c r="W221" i="6"/>
  <c r="U221" i="6"/>
  <c r="T221" i="6"/>
  <c r="S221" i="6"/>
  <c r="Q221" i="6"/>
  <c r="P221" i="6"/>
  <c r="O221" i="6"/>
  <c r="M221" i="6"/>
  <c r="L221" i="6"/>
  <c r="W220" i="6"/>
  <c r="U220" i="6"/>
  <c r="T220" i="6"/>
  <c r="S220" i="6"/>
  <c r="Q220" i="6"/>
  <c r="P220" i="6"/>
  <c r="O220" i="6"/>
  <c r="M220" i="6"/>
  <c r="L220" i="6"/>
  <c r="W219" i="6"/>
  <c r="U219" i="6"/>
  <c r="T219" i="6"/>
  <c r="S219" i="6"/>
  <c r="Q219" i="6"/>
  <c r="P219" i="6"/>
  <c r="O219" i="6"/>
  <c r="M219" i="6"/>
  <c r="L219" i="6"/>
  <c r="W217" i="6"/>
  <c r="U217" i="6"/>
  <c r="T217" i="6"/>
  <c r="S217" i="6"/>
  <c r="Q217" i="6"/>
  <c r="P217" i="6"/>
  <c r="O217" i="6"/>
  <c r="M217" i="6"/>
  <c r="L217" i="6"/>
  <c r="W216" i="6"/>
  <c r="U216" i="6"/>
  <c r="T216" i="6"/>
  <c r="S216" i="6"/>
  <c r="Q216" i="6"/>
  <c r="P216" i="6"/>
  <c r="O216" i="6"/>
  <c r="M216" i="6"/>
  <c r="L216" i="6"/>
  <c r="W215" i="6"/>
  <c r="U215" i="6"/>
  <c r="T215" i="6"/>
  <c r="S215" i="6"/>
  <c r="Q215" i="6"/>
  <c r="P215" i="6"/>
  <c r="O215" i="6"/>
  <c r="M215" i="6"/>
  <c r="L215" i="6"/>
  <c r="W214" i="6"/>
  <c r="U214" i="6"/>
  <c r="T214" i="6"/>
  <c r="S214" i="6"/>
  <c r="Q214" i="6"/>
  <c r="P214" i="6"/>
  <c r="O214" i="6"/>
  <c r="M214" i="6"/>
  <c r="L214" i="6"/>
  <c r="W213" i="6"/>
  <c r="U213" i="6"/>
  <c r="T213" i="6"/>
  <c r="S213" i="6"/>
  <c r="Q213" i="6"/>
  <c r="P213" i="6"/>
  <c r="O213" i="6"/>
  <c r="M213" i="6"/>
  <c r="L213" i="6"/>
  <c r="W212" i="6"/>
  <c r="U212" i="6"/>
  <c r="T212" i="6"/>
  <c r="S212" i="6"/>
  <c r="Q212" i="6"/>
  <c r="P212" i="6"/>
  <c r="O212" i="6"/>
  <c r="M212" i="6"/>
  <c r="L212" i="6"/>
  <c r="W207" i="6"/>
  <c r="U207" i="6"/>
  <c r="T207" i="6"/>
  <c r="S207" i="6"/>
  <c r="Q207" i="6"/>
  <c r="P207" i="6"/>
  <c r="O207" i="6"/>
  <c r="M207" i="6"/>
  <c r="L207" i="6"/>
  <c r="W206" i="6"/>
  <c r="U206" i="6"/>
  <c r="T206" i="6"/>
  <c r="S206" i="6"/>
  <c r="Q206" i="6"/>
  <c r="P206" i="6"/>
  <c r="O206" i="6"/>
  <c r="M206" i="6"/>
  <c r="L206" i="6"/>
  <c r="W205" i="6"/>
  <c r="U205" i="6"/>
  <c r="T205" i="6"/>
  <c r="S205" i="6"/>
  <c r="Q205" i="6"/>
  <c r="P205" i="6"/>
  <c r="O205" i="6"/>
  <c r="M205" i="6"/>
  <c r="L205" i="6"/>
  <c r="W204" i="6"/>
  <c r="U204" i="6"/>
  <c r="T204" i="6"/>
  <c r="S204" i="6"/>
  <c r="Q204" i="6"/>
  <c r="P204" i="6"/>
  <c r="O204" i="6"/>
  <c r="M204" i="6"/>
  <c r="L204" i="6"/>
  <c r="W203" i="6"/>
  <c r="U203" i="6"/>
  <c r="T203" i="6"/>
  <c r="S203" i="6"/>
  <c r="Q203" i="6"/>
  <c r="P203" i="6"/>
  <c r="O203" i="6"/>
  <c r="M203" i="6"/>
  <c r="L203" i="6"/>
  <c r="W202" i="6"/>
  <c r="U202" i="6"/>
  <c r="T202" i="6"/>
  <c r="S202" i="6"/>
  <c r="Q202" i="6"/>
  <c r="P202" i="6"/>
  <c r="O202" i="6"/>
  <c r="M202" i="6"/>
  <c r="L202" i="6"/>
  <c r="W201" i="6"/>
  <c r="U201" i="6"/>
  <c r="T201" i="6"/>
  <c r="S201" i="6"/>
  <c r="Q201" i="6"/>
  <c r="P201" i="6"/>
  <c r="O201" i="6"/>
  <c r="M201" i="6"/>
  <c r="L201" i="6"/>
  <c r="W200" i="6"/>
  <c r="U200" i="6"/>
  <c r="T200" i="6"/>
  <c r="S200" i="6"/>
  <c r="Q200" i="6"/>
  <c r="P200" i="6"/>
  <c r="O200" i="6"/>
  <c r="M200" i="6"/>
  <c r="L200" i="6"/>
  <c r="W199" i="6"/>
  <c r="U199" i="6"/>
  <c r="T199" i="6"/>
  <c r="S199" i="6"/>
  <c r="Q199" i="6"/>
  <c r="P199" i="6"/>
  <c r="O199" i="6"/>
  <c r="M199" i="6"/>
  <c r="L199" i="6"/>
  <c r="W198" i="6"/>
  <c r="U198" i="6"/>
  <c r="T198" i="6"/>
  <c r="S198" i="6"/>
  <c r="Q198" i="6"/>
  <c r="P198" i="6"/>
  <c r="O198" i="6"/>
  <c r="M198" i="6"/>
  <c r="L198" i="6"/>
  <c r="W197" i="6"/>
  <c r="U197" i="6"/>
  <c r="T197" i="6"/>
  <c r="S197" i="6"/>
  <c r="Q197" i="6"/>
  <c r="P197" i="6"/>
  <c r="O197" i="6"/>
  <c r="M197" i="6"/>
  <c r="L197" i="6"/>
  <c r="W196" i="6"/>
  <c r="U196" i="6"/>
  <c r="T196" i="6"/>
  <c r="S196" i="6"/>
  <c r="Q196" i="6"/>
  <c r="P196" i="6"/>
  <c r="O196" i="6"/>
  <c r="M196" i="6"/>
  <c r="L196" i="6"/>
  <c r="W195" i="6"/>
  <c r="U195" i="6"/>
  <c r="T195" i="6"/>
  <c r="S195" i="6"/>
  <c r="Q195" i="6"/>
  <c r="P195" i="6"/>
  <c r="O195" i="6"/>
  <c r="M195" i="6"/>
  <c r="L195" i="6"/>
  <c r="W194" i="6"/>
  <c r="U194" i="6"/>
  <c r="T194" i="6"/>
  <c r="S194" i="6"/>
  <c r="Q194" i="6"/>
  <c r="P194" i="6"/>
  <c r="O194" i="6"/>
  <c r="M194" i="6"/>
  <c r="L194" i="6"/>
  <c r="W193" i="6"/>
  <c r="U193" i="6"/>
  <c r="T193" i="6"/>
  <c r="S193" i="6"/>
  <c r="Q193" i="6"/>
  <c r="P193" i="6"/>
  <c r="O193" i="6"/>
  <c r="M193" i="6"/>
  <c r="L193" i="6"/>
  <c r="W192" i="6"/>
  <c r="U192" i="6"/>
  <c r="T192" i="6"/>
  <c r="S192" i="6"/>
  <c r="Q192" i="6"/>
  <c r="P192" i="6"/>
  <c r="O192" i="6"/>
  <c r="M192" i="6"/>
  <c r="L192" i="6"/>
  <c r="W191" i="6"/>
  <c r="U191" i="6"/>
  <c r="T191" i="6"/>
  <c r="S191" i="6"/>
  <c r="Q191" i="6"/>
  <c r="P191" i="6"/>
  <c r="O191" i="6"/>
  <c r="M191" i="6"/>
  <c r="L191" i="6"/>
  <c r="W190" i="6"/>
  <c r="U190" i="6"/>
  <c r="T190" i="6"/>
  <c r="S190" i="6"/>
  <c r="Q190" i="6"/>
  <c r="P190" i="6"/>
  <c r="O190" i="6"/>
  <c r="M190" i="6"/>
  <c r="L190" i="6"/>
  <c r="W189" i="6"/>
  <c r="U189" i="6"/>
  <c r="T189" i="6"/>
  <c r="S189" i="6"/>
  <c r="Q189" i="6"/>
  <c r="P189" i="6"/>
  <c r="M189" i="6"/>
  <c r="L189" i="6"/>
  <c r="V187" i="6"/>
  <c r="U187" i="6"/>
  <c r="T187" i="6"/>
  <c r="R187" i="6"/>
  <c r="Q187" i="6"/>
  <c r="P187" i="6"/>
  <c r="N187" i="6"/>
  <c r="M187" i="6"/>
  <c r="L187" i="6"/>
  <c r="V186" i="6"/>
  <c r="U186" i="6"/>
  <c r="T186" i="6"/>
  <c r="R186" i="6"/>
  <c r="Q186" i="6"/>
  <c r="P186" i="6"/>
  <c r="N186" i="6"/>
  <c r="M186" i="6"/>
  <c r="L186" i="6"/>
  <c r="V185" i="6"/>
  <c r="U185" i="6"/>
  <c r="T185" i="6"/>
  <c r="R185" i="6"/>
  <c r="Q185" i="6"/>
  <c r="P185" i="6"/>
  <c r="N185" i="6"/>
  <c r="M185" i="6"/>
  <c r="L185" i="6"/>
  <c r="V184" i="6"/>
  <c r="U184" i="6"/>
  <c r="T184" i="6"/>
  <c r="R184" i="6"/>
  <c r="Q184" i="6"/>
  <c r="P184" i="6"/>
  <c r="N184" i="6"/>
  <c r="M184" i="6"/>
  <c r="L184" i="6"/>
  <c r="V183" i="6"/>
  <c r="U183" i="6"/>
  <c r="T183" i="6"/>
  <c r="R183" i="6"/>
  <c r="Q183" i="6"/>
  <c r="P183" i="6"/>
  <c r="N183" i="6"/>
  <c r="M183" i="6"/>
  <c r="L183" i="6"/>
  <c r="V182" i="6"/>
  <c r="U182" i="6"/>
  <c r="T182" i="6"/>
  <c r="R182" i="6"/>
  <c r="Q182" i="6"/>
  <c r="P182" i="6"/>
  <c r="N182" i="6"/>
  <c r="M182" i="6"/>
  <c r="L182" i="6"/>
  <c r="V181" i="6"/>
  <c r="U181" i="6"/>
  <c r="T181" i="6"/>
  <c r="R181" i="6"/>
  <c r="Q181" i="6"/>
  <c r="P181" i="6"/>
  <c r="N181" i="6"/>
  <c r="M181" i="6"/>
  <c r="L181" i="6"/>
  <c r="V180" i="6"/>
  <c r="U180" i="6"/>
  <c r="T180" i="6"/>
  <c r="R180" i="6"/>
  <c r="Q180" i="6"/>
  <c r="P180" i="6"/>
  <c r="N180" i="6"/>
  <c r="M180" i="6"/>
  <c r="L180" i="6"/>
  <c r="V179" i="6"/>
  <c r="U179" i="6"/>
  <c r="T179" i="6"/>
  <c r="R179" i="6"/>
  <c r="Q179" i="6"/>
  <c r="P179" i="6"/>
  <c r="N179" i="6"/>
  <c r="M179" i="6"/>
  <c r="L179" i="6"/>
  <c r="V178" i="6"/>
  <c r="U178" i="6"/>
  <c r="T178" i="6"/>
  <c r="R178" i="6"/>
  <c r="Q178" i="6"/>
  <c r="P178" i="6"/>
  <c r="N178" i="6"/>
  <c r="M178" i="6"/>
  <c r="L178" i="6"/>
  <c r="V177" i="6"/>
  <c r="U177" i="6"/>
  <c r="T177" i="6"/>
  <c r="R177" i="6"/>
  <c r="Q177" i="6"/>
  <c r="P177" i="6"/>
  <c r="N177" i="6"/>
  <c r="M177" i="6"/>
  <c r="L177" i="6"/>
  <c r="V176" i="6"/>
  <c r="U176" i="6"/>
  <c r="T176" i="6"/>
  <c r="R176" i="6"/>
  <c r="Q176" i="6"/>
  <c r="P176" i="6"/>
  <c r="N176" i="6"/>
  <c r="M176" i="6"/>
  <c r="L176" i="6"/>
  <c r="V174" i="6"/>
  <c r="U174" i="6"/>
  <c r="T174" i="6"/>
  <c r="R174" i="6"/>
  <c r="Q174" i="6"/>
  <c r="P174" i="6"/>
  <c r="N174" i="6"/>
  <c r="M174" i="6"/>
  <c r="L174" i="6"/>
  <c r="V173" i="6"/>
  <c r="U173" i="6"/>
  <c r="T173" i="6"/>
  <c r="R173" i="6"/>
  <c r="Q173" i="6"/>
  <c r="P173" i="6"/>
  <c r="N173" i="6"/>
  <c r="M173" i="6"/>
  <c r="L173" i="6"/>
  <c r="V172" i="6"/>
  <c r="U172" i="6"/>
  <c r="T172" i="6"/>
  <c r="R172" i="6"/>
  <c r="Q172" i="6"/>
  <c r="P172" i="6"/>
  <c r="N172" i="6"/>
  <c r="M172" i="6"/>
  <c r="L172" i="6"/>
  <c r="V171" i="6"/>
  <c r="U171" i="6"/>
  <c r="T171" i="6"/>
  <c r="R171" i="6"/>
  <c r="Q171" i="6"/>
  <c r="P171" i="6"/>
  <c r="N171" i="6"/>
  <c r="M171" i="6"/>
  <c r="L171" i="6"/>
  <c r="V170" i="6"/>
  <c r="U170" i="6"/>
  <c r="T170" i="6"/>
  <c r="R170" i="6"/>
  <c r="Q170" i="6"/>
  <c r="P170" i="6"/>
  <c r="N170" i="6"/>
  <c r="M170" i="6"/>
  <c r="L170" i="6"/>
  <c r="V169" i="6"/>
  <c r="U169" i="6"/>
  <c r="T169" i="6"/>
  <c r="R169" i="6"/>
  <c r="Q169" i="6"/>
  <c r="P169" i="6"/>
  <c r="N169" i="6"/>
  <c r="M169" i="6"/>
  <c r="L169" i="6"/>
  <c r="V168" i="6"/>
  <c r="U168" i="6"/>
  <c r="T168" i="6"/>
  <c r="R168" i="6"/>
  <c r="Q168" i="6"/>
  <c r="P168" i="6"/>
  <c r="N168" i="6"/>
  <c r="M168" i="6"/>
  <c r="L168" i="6"/>
  <c r="V167" i="6"/>
  <c r="U167" i="6"/>
  <c r="T167" i="6"/>
  <c r="R167" i="6"/>
  <c r="Q167" i="6"/>
  <c r="P167" i="6"/>
  <c r="N167" i="6"/>
  <c r="M167" i="6"/>
  <c r="L167" i="6"/>
  <c r="V166" i="6"/>
  <c r="U166" i="6"/>
  <c r="T166" i="6"/>
  <c r="R166" i="6"/>
  <c r="Q166" i="6"/>
  <c r="P166" i="6"/>
  <c r="N166" i="6"/>
  <c r="M166" i="6"/>
  <c r="L166" i="6"/>
  <c r="V165" i="6"/>
  <c r="U165" i="6"/>
  <c r="T165" i="6"/>
  <c r="R165" i="6"/>
  <c r="Q165" i="6"/>
  <c r="P165" i="6"/>
  <c r="N165" i="6"/>
  <c r="M165" i="6"/>
  <c r="L165" i="6"/>
  <c r="V164" i="6"/>
  <c r="U164" i="6"/>
  <c r="T164" i="6"/>
  <c r="R164" i="6"/>
  <c r="Q164" i="6"/>
  <c r="P164" i="6"/>
  <c r="N164" i="6"/>
  <c r="M164" i="6"/>
  <c r="L164" i="6"/>
  <c r="V163" i="6"/>
  <c r="U163" i="6"/>
  <c r="T163" i="6"/>
  <c r="R163" i="6"/>
  <c r="Q163" i="6"/>
  <c r="P163" i="6"/>
  <c r="N163" i="6"/>
  <c r="M163" i="6"/>
  <c r="L163" i="6"/>
  <c r="V162" i="6"/>
  <c r="U162" i="6"/>
  <c r="T162" i="6"/>
  <c r="R162" i="6"/>
  <c r="Q162" i="6"/>
  <c r="P162" i="6"/>
  <c r="N162" i="6"/>
  <c r="M162" i="6"/>
  <c r="L162" i="6"/>
  <c r="V161" i="6"/>
  <c r="U161" i="6"/>
  <c r="T161" i="6"/>
  <c r="R161" i="6"/>
  <c r="Q161" i="6"/>
  <c r="P161" i="6"/>
  <c r="N161" i="6"/>
  <c r="M161" i="6"/>
  <c r="L161" i="6"/>
  <c r="V160" i="6"/>
  <c r="U160" i="6"/>
  <c r="T160" i="6"/>
  <c r="R160" i="6"/>
  <c r="Q160" i="6"/>
  <c r="P160" i="6"/>
  <c r="N160" i="6"/>
  <c r="M160" i="6"/>
  <c r="L160" i="6"/>
  <c r="V159" i="6"/>
  <c r="U159" i="6"/>
  <c r="T159" i="6"/>
  <c r="R159" i="6"/>
  <c r="Q159" i="6"/>
  <c r="P159" i="6"/>
  <c r="N159" i="6"/>
  <c r="M159" i="6"/>
  <c r="L159" i="6"/>
  <c r="V158" i="6"/>
  <c r="U158" i="6"/>
  <c r="T158" i="6"/>
  <c r="R158" i="6"/>
  <c r="Q158" i="6"/>
  <c r="P158" i="6"/>
  <c r="N158" i="6"/>
  <c r="M158" i="6"/>
  <c r="L158" i="6"/>
  <c r="V157" i="6"/>
  <c r="U157" i="6"/>
  <c r="T157" i="6"/>
  <c r="R157" i="6"/>
  <c r="Q157" i="6"/>
  <c r="P157" i="6"/>
  <c r="N157" i="6"/>
  <c r="M157" i="6"/>
  <c r="L157" i="6"/>
  <c r="V156" i="6"/>
  <c r="U156" i="6"/>
  <c r="T156" i="6"/>
  <c r="R156" i="6"/>
  <c r="Q156" i="6"/>
  <c r="P156" i="6"/>
  <c r="N156" i="6"/>
  <c r="M156" i="6"/>
  <c r="L156" i="6"/>
  <c r="V155" i="6"/>
  <c r="U155" i="6"/>
  <c r="T155" i="6"/>
  <c r="R155" i="6"/>
  <c r="Q155" i="6"/>
  <c r="P155" i="6"/>
  <c r="N155" i="6"/>
  <c r="M155" i="6"/>
  <c r="L155" i="6"/>
  <c r="V154" i="6"/>
  <c r="U154" i="6"/>
  <c r="T154" i="6"/>
  <c r="R154" i="6"/>
  <c r="Q154" i="6"/>
  <c r="P154" i="6"/>
  <c r="N154" i="6"/>
  <c r="M154" i="6"/>
  <c r="L154" i="6"/>
  <c r="V153" i="6"/>
  <c r="U153" i="6"/>
  <c r="T153" i="6"/>
  <c r="R153" i="6"/>
  <c r="Q153" i="6"/>
  <c r="P153" i="6"/>
  <c r="N153" i="6"/>
  <c r="M153" i="6"/>
  <c r="L153" i="6"/>
  <c r="V151" i="6"/>
  <c r="U151" i="6"/>
  <c r="T151" i="6"/>
  <c r="R151" i="6"/>
  <c r="Q151" i="6"/>
  <c r="P151" i="6"/>
  <c r="N151" i="6"/>
  <c r="M151" i="6"/>
  <c r="L151" i="6"/>
  <c r="V150" i="6"/>
  <c r="U150" i="6"/>
  <c r="T150" i="6"/>
  <c r="R150" i="6"/>
  <c r="Q150" i="6"/>
  <c r="P150" i="6"/>
  <c r="N150" i="6"/>
  <c r="M150" i="6"/>
  <c r="L150" i="6"/>
  <c r="V149" i="6"/>
  <c r="U149" i="6"/>
  <c r="T149" i="6"/>
  <c r="R149" i="6"/>
  <c r="Q149" i="6"/>
  <c r="P149" i="6"/>
  <c r="N149" i="6"/>
  <c r="M149" i="6"/>
  <c r="L149" i="6"/>
  <c r="V148" i="6"/>
  <c r="U148" i="6"/>
  <c r="T148" i="6"/>
  <c r="R148" i="6"/>
  <c r="Q148" i="6"/>
  <c r="P148" i="6"/>
  <c r="N148" i="6"/>
  <c r="M148" i="6"/>
  <c r="L148" i="6"/>
  <c r="V147" i="6"/>
  <c r="U147" i="6"/>
  <c r="T147" i="6"/>
  <c r="R147" i="6"/>
  <c r="Q147" i="6"/>
  <c r="P147" i="6"/>
  <c r="N147" i="6"/>
  <c r="M147" i="6"/>
  <c r="L147" i="6"/>
  <c r="V146" i="6"/>
  <c r="U146" i="6"/>
  <c r="T146" i="6"/>
  <c r="R146" i="6"/>
  <c r="Q146" i="6"/>
  <c r="P146" i="6"/>
  <c r="N146" i="6"/>
  <c r="M146" i="6"/>
  <c r="L146" i="6"/>
  <c r="V145" i="6"/>
  <c r="U145" i="6"/>
  <c r="T145" i="6"/>
  <c r="R145" i="6"/>
  <c r="Q145" i="6"/>
  <c r="P145" i="6"/>
  <c r="N145" i="6"/>
  <c r="M145" i="6"/>
  <c r="L145" i="6"/>
  <c r="V144" i="6"/>
  <c r="U144" i="6"/>
  <c r="T144" i="6"/>
  <c r="R144" i="6"/>
  <c r="Q144" i="6"/>
  <c r="P144" i="6"/>
  <c r="N144" i="6"/>
  <c r="M144" i="6"/>
  <c r="L144" i="6"/>
  <c r="V143" i="6"/>
  <c r="U143" i="6"/>
  <c r="T143" i="6"/>
  <c r="R143" i="6"/>
  <c r="Q143" i="6"/>
  <c r="P143" i="6"/>
  <c r="N143" i="6"/>
  <c r="M143" i="6"/>
  <c r="L143" i="6"/>
  <c r="V142" i="6"/>
  <c r="U142" i="6"/>
  <c r="T142" i="6"/>
  <c r="R142" i="6"/>
  <c r="Q142" i="6"/>
  <c r="P142" i="6"/>
  <c r="N142" i="6"/>
  <c r="M142" i="6"/>
  <c r="L142" i="6"/>
  <c r="V141" i="6"/>
  <c r="U141" i="6"/>
  <c r="T141" i="6"/>
  <c r="R141" i="6"/>
  <c r="Q141" i="6"/>
  <c r="P141" i="6"/>
  <c r="N141" i="6"/>
  <c r="M141" i="6"/>
  <c r="L141" i="6"/>
  <c r="V140" i="6"/>
  <c r="U140" i="6"/>
  <c r="T140" i="6"/>
  <c r="R140" i="6"/>
  <c r="Q140" i="6"/>
  <c r="P140" i="6"/>
  <c r="N140" i="6"/>
  <c r="M140" i="6"/>
  <c r="L140" i="6"/>
  <c r="V139" i="6"/>
  <c r="U139" i="6"/>
  <c r="T139" i="6"/>
  <c r="R139" i="6"/>
  <c r="Q139" i="6"/>
  <c r="P139" i="6"/>
  <c r="N139" i="6"/>
  <c r="M139" i="6"/>
  <c r="L139" i="6"/>
  <c r="V138" i="6"/>
  <c r="U138" i="6"/>
  <c r="T138" i="6"/>
  <c r="R138" i="6"/>
  <c r="Q138" i="6"/>
  <c r="P138" i="6"/>
  <c r="N138" i="6"/>
  <c r="M138" i="6"/>
  <c r="L138" i="6"/>
  <c r="V137" i="6"/>
  <c r="U137" i="6"/>
  <c r="T137" i="6"/>
  <c r="R137" i="6"/>
  <c r="Q137" i="6"/>
  <c r="P137" i="6"/>
  <c r="N137" i="6"/>
  <c r="M137" i="6"/>
  <c r="L137" i="6"/>
  <c r="V136" i="6"/>
  <c r="U136" i="6"/>
  <c r="T136" i="6"/>
  <c r="R136" i="6"/>
  <c r="Q136" i="6"/>
  <c r="P136" i="6"/>
  <c r="N136" i="6"/>
  <c r="M136" i="6"/>
  <c r="L136" i="6"/>
  <c r="V135" i="6"/>
  <c r="U135" i="6"/>
  <c r="T135" i="6"/>
  <c r="R135" i="6"/>
  <c r="Q135" i="6"/>
  <c r="P135" i="6"/>
  <c r="N135" i="6"/>
  <c r="M135" i="6"/>
  <c r="L135" i="6"/>
  <c r="V134" i="6"/>
  <c r="U134" i="6"/>
  <c r="T134" i="6"/>
  <c r="R134" i="6"/>
  <c r="Q134" i="6"/>
  <c r="P134" i="6"/>
  <c r="N134" i="6"/>
  <c r="M134" i="6"/>
  <c r="L134" i="6"/>
  <c r="V133" i="6"/>
  <c r="U133" i="6"/>
  <c r="T133" i="6"/>
  <c r="R133" i="6"/>
  <c r="Q133" i="6"/>
  <c r="P133" i="6"/>
  <c r="N133" i="6"/>
  <c r="M133" i="6"/>
  <c r="L133" i="6"/>
  <c r="V132" i="6"/>
  <c r="U132" i="6"/>
  <c r="T132" i="6"/>
  <c r="R132" i="6"/>
  <c r="Q132" i="6"/>
  <c r="P132" i="6"/>
  <c r="N132" i="6"/>
  <c r="M132" i="6"/>
  <c r="L132" i="6"/>
  <c r="V131" i="6"/>
  <c r="U131" i="6"/>
  <c r="T131" i="6"/>
  <c r="R131" i="6"/>
  <c r="Q131" i="6"/>
  <c r="P131" i="6"/>
  <c r="N131" i="6"/>
  <c r="M131" i="6"/>
  <c r="L131" i="6"/>
  <c r="V130" i="6"/>
  <c r="U130" i="6"/>
  <c r="T130" i="6"/>
  <c r="R130" i="6"/>
  <c r="Q130" i="6"/>
  <c r="P130" i="6"/>
  <c r="N130" i="6"/>
  <c r="M130" i="6"/>
  <c r="L130" i="6"/>
  <c r="V129" i="6"/>
  <c r="U129" i="6"/>
  <c r="T129" i="6"/>
  <c r="R129" i="6"/>
  <c r="Q129" i="6"/>
  <c r="P129" i="6"/>
  <c r="N129" i="6"/>
  <c r="M129" i="6"/>
  <c r="L129" i="6"/>
  <c r="V128" i="6"/>
  <c r="U128" i="6"/>
  <c r="T128" i="6"/>
  <c r="R128" i="6"/>
  <c r="Q128" i="6"/>
  <c r="P128" i="6"/>
  <c r="N128" i="6"/>
  <c r="M128" i="6"/>
  <c r="L128" i="6"/>
  <c r="V127" i="6"/>
  <c r="U127" i="6"/>
  <c r="T127" i="6"/>
  <c r="R127" i="6"/>
  <c r="Q127" i="6"/>
  <c r="P127" i="6"/>
  <c r="N127" i="6"/>
  <c r="M127" i="6"/>
  <c r="L127" i="6"/>
  <c r="V125" i="6"/>
  <c r="U125" i="6"/>
  <c r="T125" i="6"/>
  <c r="R125" i="6"/>
  <c r="Q125" i="6"/>
  <c r="P125" i="6"/>
  <c r="N125" i="6"/>
  <c r="M125" i="6"/>
  <c r="L125" i="6"/>
  <c r="V124" i="6"/>
  <c r="U124" i="6"/>
  <c r="T124" i="6"/>
  <c r="R124" i="6"/>
  <c r="Q124" i="6"/>
  <c r="P124" i="6"/>
  <c r="N124" i="6"/>
  <c r="M124" i="6"/>
  <c r="L124" i="6"/>
  <c r="V123" i="6"/>
  <c r="U123" i="6"/>
  <c r="T123" i="6"/>
  <c r="R123" i="6"/>
  <c r="Q123" i="6"/>
  <c r="P123" i="6"/>
  <c r="N123" i="6"/>
  <c r="M123" i="6"/>
  <c r="L123" i="6"/>
  <c r="V122" i="6"/>
  <c r="U122" i="6"/>
  <c r="T122" i="6"/>
  <c r="R122" i="6"/>
  <c r="Q122" i="6"/>
  <c r="P122" i="6"/>
  <c r="N122" i="6"/>
  <c r="M122" i="6"/>
  <c r="L122" i="6"/>
  <c r="V121" i="6"/>
  <c r="U121" i="6"/>
  <c r="T121" i="6"/>
  <c r="R121" i="6"/>
  <c r="Q121" i="6"/>
  <c r="P121" i="6"/>
  <c r="N121" i="6"/>
  <c r="M121" i="6"/>
  <c r="L121" i="6"/>
  <c r="V120" i="6"/>
  <c r="U120" i="6"/>
  <c r="T120" i="6"/>
  <c r="R120" i="6"/>
  <c r="Q120" i="6"/>
  <c r="P120" i="6"/>
  <c r="N120" i="6"/>
  <c r="M120" i="6"/>
  <c r="L120" i="6"/>
  <c r="V119" i="6"/>
  <c r="U119" i="6"/>
  <c r="T119" i="6"/>
  <c r="R119" i="6"/>
  <c r="Q119" i="6"/>
  <c r="P119" i="6"/>
  <c r="N119" i="6"/>
  <c r="M119" i="6"/>
  <c r="L119" i="6"/>
  <c r="V118" i="6"/>
  <c r="U118" i="6"/>
  <c r="T118" i="6"/>
  <c r="R118" i="6"/>
  <c r="Q118" i="6"/>
  <c r="P118" i="6"/>
  <c r="N118" i="6"/>
  <c r="M118" i="6"/>
  <c r="L118" i="6"/>
  <c r="V117" i="6"/>
  <c r="U117" i="6"/>
  <c r="T117" i="6"/>
  <c r="R117" i="6"/>
  <c r="Q117" i="6"/>
  <c r="P117" i="6"/>
  <c r="N117" i="6"/>
  <c r="M117" i="6"/>
  <c r="L117" i="6"/>
  <c r="V116" i="6"/>
  <c r="U116" i="6"/>
  <c r="T116" i="6"/>
  <c r="R116" i="6"/>
  <c r="Q116" i="6"/>
  <c r="P116" i="6"/>
  <c r="N116" i="6"/>
  <c r="M116" i="6"/>
  <c r="L116" i="6"/>
  <c r="V115" i="6"/>
  <c r="U115" i="6"/>
  <c r="T115" i="6"/>
  <c r="R115" i="6"/>
  <c r="Q115" i="6"/>
  <c r="P115" i="6"/>
  <c r="N115" i="6"/>
  <c r="M115" i="6"/>
  <c r="L115" i="6"/>
  <c r="V114" i="6"/>
  <c r="U114" i="6"/>
  <c r="T114" i="6"/>
  <c r="R114" i="6"/>
  <c r="Q114" i="6"/>
  <c r="P114" i="6"/>
  <c r="N114" i="6"/>
  <c r="M114" i="6"/>
  <c r="L114" i="6"/>
  <c r="V113" i="6"/>
  <c r="U113" i="6"/>
  <c r="T113" i="6"/>
  <c r="R113" i="6"/>
  <c r="Q113" i="6"/>
  <c r="P113" i="6"/>
  <c r="N113" i="6"/>
  <c r="M113" i="6"/>
  <c r="L113" i="6"/>
  <c r="V112" i="6"/>
  <c r="U112" i="6"/>
  <c r="T112" i="6"/>
  <c r="R112" i="6"/>
  <c r="Q112" i="6"/>
  <c r="P112" i="6"/>
  <c r="N112" i="6"/>
  <c r="M112" i="6"/>
  <c r="L112" i="6"/>
  <c r="V111" i="6"/>
  <c r="U111" i="6"/>
  <c r="T111" i="6"/>
  <c r="R111" i="6"/>
  <c r="Q111" i="6"/>
  <c r="P111" i="6"/>
  <c r="N111" i="6"/>
  <c r="M111" i="6"/>
  <c r="L111" i="6"/>
  <c r="V110" i="6"/>
  <c r="U110" i="6"/>
  <c r="T110" i="6"/>
  <c r="R110" i="6"/>
  <c r="Q110" i="6"/>
  <c r="P110" i="6"/>
  <c r="N110" i="6"/>
  <c r="M110" i="6"/>
  <c r="L110" i="6"/>
  <c r="V109" i="6"/>
  <c r="U109" i="6"/>
  <c r="T109" i="6"/>
  <c r="R109" i="6"/>
  <c r="Q109" i="6"/>
  <c r="P109" i="6"/>
  <c r="N109" i="6"/>
  <c r="M109" i="6"/>
  <c r="L109" i="6"/>
  <c r="V108" i="6"/>
  <c r="U108" i="6"/>
  <c r="T108" i="6"/>
  <c r="R108" i="6"/>
  <c r="Q108" i="6"/>
  <c r="P108" i="6"/>
  <c r="N108" i="6"/>
  <c r="M108" i="6"/>
  <c r="L108" i="6"/>
  <c r="V107" i="6"/>
  <c r="U107" i="6"/>
  <c r="T107" i="6"/>
  <c r="R107" i="6"/>
  <c r="Q107" i="6"/>
  <c r="P107" i="6"/>
  <c r="N107" i="6"/>
  <c r="M107" i="6"/>
  <c r="L107" i="6"/>
  <c r="V106" i="6"/>
  <c r="U106" i="6"/>
  <c r="T106" i="6"/>
  <c r="R106" i="6"/>
  <c r="Q106" i="6"/>
  <c r="P106" i="6"/>
  <c r="N106" i="6"/>
  <c r="M106" i="6"/>
  <c r="L106" i="6"/>
  <c r="V105" i="6"/>
  <c r="U105" i="6"/>
  <c r="T105" i="6"/>
  <c r="R105" i="6"/>
  <c r="Q105" i="6"/>
  <c r="P105" i="6"/>
  <c r="N105" i="6"/>
  <c r="M105" i="6"/>
  <c r="L105" i="6"/>
  <c r="V104" i="6"/>
  <c r="U104" i="6"/>
  <c r="T104" i="6"/>
  <c r="R104" i="6"/>
  <c r="Q104" i="6"/>
  <c r="P104" i="6"/>
  <c r="N104" i="6"/>
  <c r="M104" i="6"/>
  <c r="L104" i="6"/>
  <c r="V103" i="6"/>
  <c r="U103" i="6"/>
  <c r="T103" i="6"/>
  <c r="R103" i="6"/>
  <c r="Q103" i="6"/>
  <c r="P103" i="6"/>
  <c r="N103" i="6"/>
  <c r="M103" i="6"/>
  <c r="L103" i="6"/>
  <c r="V102" i="6"/>
  <c r="U102" i="6"/>
  <c r="T102" i="6"/>
  <c r="R102" i="6"/>
  <c r="Q102" i="6"/>
  <c r="P102" i="6"/>
  <c r="N102" i="6"/>
  <c r="M102" i="6"/>
  <c r="L102" i="6"/>
  <c r="V101" i="6"/>
  <c r="U101" i="6"/>
  <c r="T101" i="6"/>
  <c r="R101" i="6"/>
  <c r="Q101" i="6"/>
  <c r="P101" i="6"/>
  <c r="N101" i="6"/>
  <c r="M101" i="6"/>
  <c r="L101" i="6"/>
  <c r="V100" i="6"/>
  <c r="U100" i="6"/>
  <c r="T100" i="6"/>
  <c r="R100" i="6"/>
  <c r="Q100" i="6"/>
  <c r="P100" i="6"/>
  <c r="N100" i="6"/>
  <c r="M100" i="6"/>
  <c r="L100" i="6"/>
  <c r="V99" i="6"/>
  <c r="U99" i="6"/>
  <c r="T99" i="6"/>
  <c r="R99" i="6"/>
  <c r="Q99" i="6"/>
  <c r="P99" i="6"/>
  <c r="N99" i="6"/>
  <c r="M99" i="6"/>
  <c r="L99" i="6"/>
  <c r="V98" i="6"/>
  <c r="U98" i="6"/>
  <c r="T98" i="6"/>
  <c r="R98" i="6"/>
  <c r="Q98" i="6"/>
  <c r="P98" i="6"/>
  <c r="N98" i="6"/>
  <c r="M98" i="6"/>
  <c r="L98" i="6"/>
  <c r="V97" i="6"/>
  <c r="U97" i="6"/>
  <c r="T97" i="6"/>
  <c r="R97" i="6"/>
  <c r="Q97" i="6"/>
  <c r="P97" i="6"/>
  <c r="N97" i="6"/>
  <c r="M97" i="6"/>
  <c r="L97" i="6"/>
  <c r="V96" i="6"/>
  <c r="U96" i="6"/>
  <c r="T96" i="6"/>
  <c r="R96" i="6"/>
  <c r="Q96" i="6"/>
  <c r="P96" i="6"/>
  <c r="N96" i="6"/>
  <c r="M96" i="6"/>
  <c r="L96" i="6"/>
  <c r="V95" i="6"/>
  <c r="U95" i="6"/>
  <c r="T95" i="6"/>
  <c r="R95" i="6"/>
  <c r="Q95" i="6"/>
  <c r="P95" i="6"/>
  <c r="N95" i="6"/>
  <c r="M95" i="6"/>
  <c r="L95" i="6"/>
  <c r="V94" i="6"/>
  <c r="U94" i="6"/>
  <c r="T94" i="6"/>
  <c r="R94" i="6"/>
  <c r="Q94" i="6"/>
  <c r="P94" i="6"/>
  <c r="N94" i="6"/>
  <c r="M94" i="6"/>
  <c r="L94" i="6"/>
  <c r="V93" i="6"/>
  <c r="U93" i="6"/>
  <c r="T93" i="6"/>
  <c r="R93" i="6"/>
  <c r="Q93" i="6"/>
  <c r="P93" i="6"/>
  <c r="N93" i="6"/>
  <c r="M93" i="6"/>
  <c r="L93" i="6"/>
  <c r="V92" i="6"/>
  <c r="U92" i="6"/>
  <c r="T92" i="6"/>
  <c r="R92" i="6"/>
  <c r="Q92" i="6"/>
  <c r="P92" i="6"/>
  <c r="N92" i="6"/>
  <c r="M92" i="6"/>
  <c r="L92" i="6"/>
  <c r="V91" i="6"/>
  <c r="U91" i="6"/>
  <c r="T91" i="6"/>
  <c r="R91" i="6"/>
  <c r="Q91" i="6"/>
  <c r="P91" i="6"/>
  <c r="N91" i="6"/>
  <c r="M91" i="6"/>
  <c r="L91" i="6"/>
  <c r="V90" i="6"/>
  <c r="U90" i="6"/>
  <c r="T90" i="6"/>
  <c r="R90" i="6"/>
  <c r="Q90" i="6"/>
  <c r="P90" i="6"/>
  <c r="N90" i="6"/>
  <c r="M90" i="6"/>
  <c r="L90" i="6"/>
  <c r="V88" i="6"/>
  <c r="U88" i="6"/>
  <c r="T88" i="6"/>
  <c r="R88" i="6"/>
  <c r="Q88" i="6"/>
  <c r="P88" i="6"/>
  <c r="N88" i="6"/>
  <c r="M88" i="6"/>
  <c r="L88" i="6"/>
  <c r="V87" i="6"/>
  <c r="U87" i="6"/>
  <c r="T87" i="6"/>
  <c r="R87" i="6"/>
  <c r="Q87" i="6"/>
  <c r="P87" i="6"/>
  <c r="N87" i="6"/>
  <c r="M87" i="6"/>
  <c r="L87" i="6"/>
  <c r="V86" i="6"/>
  <c r="U86" i="6"/>
  <c r="T86" i="6"/>
  <c r="R86" i="6"/>
  <c r="Q86" i="6"/>
  <c r="P86" i="6"/>
  <c r="N86" i="6"/>
  <c r="M86" i="6"/>
  <c r="L86" i="6"/>
  <c r="V85" i="6"/>
  <c r="U85" i="6"/>
  <c r="T85" i="6"/>
  <c r="R85" i="6"/>
  <c r="Q85" i="6"/>
  <c r="P85" i="6"/>
  <c r="N85" i="6"/>
  <c r="M85" i="6"/>
  <c r="L85" i="6"/>
  <c r="V84" i="6"/>
  <c r="U84" i="6"/>
  <c r="T84" i="6"/>
  <c r="R84" i="6"/>
  <c r="Q84" i="6"/>
  <c r="P84" i="6"/>
  <c r="N84" i="6"/>
  <c r="M84" i="6"/>
  <c r="L84" i="6"/>
  <c r="V83" i="6"/>
  <c r="U83" i="6"/>
  <c r="T83" i="6"/>
  <c r="R83" i="6"/>
  <c r="Q83" i="6"/>
  <c r="P83" i="6"/>
  <c r="N83" i="6"/>
  <c r="M83" i="6"/>
  <c r="L83" i="6"/>
  <c r="V82" i="6"/>
  <c r="U82" i="6"/>
  <c r="T82" i="6"/>
  <c r="R82" i="6"/>
  <c r="Q82" i="6"/>
  <c r="P82" i="6"/>
  <c r="N82" i="6"/>
  <c r="M82" i="6"/>
  <c r="L82" i="6"/>
  <c r="V81" i="6"/>
  <c r="U81" i="6"/>
  <c r="T81" i="6"/>
  <c r="R81" i="6"/>
  <c r="Q81" i="6"/>
  <c r="P81" i="6"/>
  <c r="N81" i="6"/>
  <c r="M81" i="6"/>
  <c r="L81" i="6"/>
  <c r="V80" i="6"/>
  <c r="U80" i="6"/>
  <c r="T80" i="6"/>
  <c r="R80" i="6"/>
  <c r="Q80" i="6"/>
  <c r="P80" i="6"/>
  <c r="N80" i="6"/>
  <c r="M80" i="6"/>
  <c r="L80" i="6"/>
  <c r="V79" i="6"/>
  <c r="U79" i="6"/>
  <c r="T79" i="6"/>
  <c r="R79" i="6"/>
  <c r="Q79" i="6"/>
  <c r="P79" i="6"/>
  <c r="N79" i="6"/>
  <c r="M79" i="6"/>
  <c r="L79" i="6"/>
  <c r="V78" i="6"/>
  <c r="U78" i="6"/>
  <c r="T78" i="6"/>
  <c r="R78" i="6"/>
  <c r="Q78" i="6"/>
  <c r="P78" i="6"/>
  <c r="N78" i="6"/>
  <c r="M78" i="6"/>
  <c r="L78" i="6"/>
  <c r="V77" i="6"/>
  <c r="U77" i="6"/>
  <c r="T77" i="6"/>
  <c r="R77" i="6"/>
  <c r="Q77" i="6"/>
  <c r="P77" i="6"/>
  <c r="N77" i="6"/>
  <c r="M77" i="6"/>
  <c r="L77" i="6"/>
  <c r="V76" i="6"/>
  <c r="U76" i="6"/>
  <c r="T76" i="6"/>
  <c r="R76" i="6"/>
  <c r="Q76" i="6"/>
  <c r="P76" i="6"/>
  <c r="N76" i="6"/>
  <c r="M76" i="6"/>
  <c r="L76" i="6"/>
  <c r="V75" i="6"/>
  <c r="U75" i="6"/>
  <c r="T75" i="6"/>
  <c r="R75" i="6"/>
  <c r="Q75" i="6"/>
  <c r="P75" i="6"/>
  <c r="N75" i="6"/>
  <c r="M75" i="6"/>
  <c r="L75" i="6"/>
  <c r="V74" i="6"/>
  <c r="U74" i="6"/>
  <c r="T74" i="6"/>
  <c r="R74" i="6"/>
  <c r="Q74" i="6"/>
  <c r="P74" i="6"/>
  <c r="N74" i="6"/>
  <c r="M74" i="6"/>
  <c r="L74" i="6"/>
  <c r="V73" i="6"/>
  <c r="U73" i="6"/>
  <c r="T73" i="6"/>
  <c r="R73" i="6"/>
  <c r="Q73" i="6"/>
  <c r="P73" i="6"/>
  <c r="N73" i="6"/>
  <c r="M73" i="6"/>
  <c r="L73" i="6"/>
  <c r="V72" i="6"/>
  <c r="U72" i="6"/>
  <c r="T72" i="6"/>
  <c r="R72" i="6"/>
  <c r="Q72" i="6"/>
  <c r="P72" i="6"/>
  <c r="N72" i="6"/>
  <c r="M72" i="6"/>
  <c r="L72" i="6"/>
  <c r="V71" i="6"/>
  <c r="U71" i="6"/>
  <c r="T71" i="6"/>
  <c r="R71" i="6"/>
  <c r="Q71" i="6"/>
  <c r="P71" i="6"/>
  <c r="N71" i="6"/>
  <c r="M71" i="6"/>
  <c r="L71" i="6"/>
  <c r="V70" i="6"/>
  <c r="U70" i="6"/>
  <c r="T70" i="6"/>
  <c r="R70" i="6"/>
  <c r="Q70" i="6"/>
  <c r="P70" i="6"/>
  <c r="N70" i="6"/>
  <c r="M70" i="6"/>
  <c r="L70" i="6"/>
  <c r="V69" i="6"/>
  <c r="U69" i="6"/>
  <c r="T69" i="6"/>
  <c r="R69" i="6"/>
  <c r="Q69" i="6"/>
  <c r="P69" i="6"/>
  <c r="N69" i="6"/>
  <c r="M69" i="6"/>
  <c r="L69" i="6"/>
  <c r="V68" i="6"/>
  <c r="U68" i="6"/>
  <c r="T68" i="6"/>
  <c r="R68" i="6"/>
  <c r="Q68" i="6"/>
  <c r="P68" i="6"/>
  <c r="N68" i="6"/>
  <c r="M68" i="6"/>
  <c r="L68" i="6"/>
  <c r="V67" i="6"/>
  <c r="U67" i="6"/>
  <c r="T67" i="6"/>
  <c r="R67" i="6"/>
  <c r="Q67" i="6"/>
  <c r="P67" i="6"/>
  <c r="N67" i="6"/>
  <c r="M67" i="6"/>
  <c r="L67" i="6"/>
  <c r="V65" i="6"/>
  <c r="U65" i="6"/>
  <c r="T65" i="6"/>
  <c r="R65" i="6"/>
  <c r="Q65" i="6"/>
  <c r="P65" i="6"/>
  <c r="N65" i="6"/>
  <c r="M65" i="6"/>
  <c r="L65" i="6"/>
  <c r="V64" i="6"/>
  <c r="U64" i="6"/>
  <c r="T64" i="6"/>
  <c r="R64" i="6"/>
  <c r="Q64" i="6"/>
  <c r="P64" i="6"/>
  <c r="N64" i="6"/>
  <c r="M64" i="6"/>
  <c r="L64" i="6"/>
  <c r="V63" i="6"/>
  <c r="U63" i="6"/>
  <c r="T63" i="6"/>
  <c r="R63" i="6"/>
  <c r="Q63" i="6"/>
  <c r="P63" i="6"/>
  <c r="N63" i="6"/>
  <c r="M63" i="6"/>
  <c r="L63" i="6"/>
  <c r="V62" i="6"/>
  <c r="U62" i="6"/>
  <c r="T62" i="6"/>
  <c r="R62" i="6"/>
  <c r="Q62" i="6"/>
  <c r="P62" i="6"/>
  <c r="N62" i="6"/>
  <c r="M62" i="6"/>
  <c r="L62" i="6"/>
  <c r="V61" i="6"/>
  <c r="U61" i="6"/>
  <c r="T61" i="6"/>
  <c r="R61" i="6"/>
  <c r="Q61" i="6"/>
  <c r="P61" i="6"/>
  <c r="N61" i="6"/>
  <c r="M61" i="6"/>
  <c r="L61" i="6"/>
  <c r="V60" i="6"/>
  <c r="U60" i="6"/>
  <c r="T60" i="6"/>
  <c r="R60" i="6"/>
  <c r="Q60" i="6"/>
  <c r="P60" i="6"/>
  <c r="N60" i="6"/>
  <c r="M60" i="6"/>
  <c r="L60" i="6"/>
  <c r="V59" i="6"/>
  <c r="U59" i="6"/>
  <c r="T59" i="6"/>
  <c r="R59" i="6"/>
  <c r="Q59" i="6"/>
  <c r="P59" i="6"/>
  <c r="N59" i="6"/>
  <c r="M59" i="6"/>
  <c r="L59" i="6"/>
  <c r="V58" i="6"/>
  <c r="U58" i="6"/>
  <c r="T58" i="6"/>
  <c r="R58" i="6"/>
  <c r="Q58" i="6"/>
  <c r="P58" i="6"/>
  <c r="N58" i="6"/>
  <c r="M58" i="6"/>
  <c r="L58" i="6"/>
  <c r="V57" i="6"/>
  <c r="U57" i="6"/>
  <c r="T57" i="6"/>
  <c r="R57" i="6"/>
  <c r="Q57" i="6"/>
  <c r="P57" i="6"/>
  <c r="N57" i="6"/>
  <c r="M57" i="6"/>
  <c r="L57" i="6"/>
  <c r="V56" i="6"/>
  <c r="U56" i="6"/>
  <c r="T56" i="6"/>
  <c r="R56" i="6"/>
  <c r="Q56" i="6"/>
  <c r="P56" i="6"/>
  <c r="N56" i="6"/>
  <c r="M56" i="6"/>
  <c r="L56" i="6"/>
  <c r="V55" i="6"/>
  <c r="U55" i="6"/>
  <c r="T55" i="6"/>
  <c r="R55" i="6"/>
  <c r="Q55" i="6"/>
  <c r="P55" i="6"/>
  <c r="N55" i="6"/>
  <c r="M55" i="6"/>
  <c r="L55" i="6"/>
  <c r="V54" i="6"/>
  <c r="U54" i="6"/>
  <c r="T54" i="6"/>
  <c r="R54" i="6"/>
  <c r="Q54" i="6"/>
  <c r="P54" i="6"/>
  <c r="N54" i="6"/>
  <c r="M54" i="6"/>
  <c r="L54" i="6"/>
  <c r="V53" i="6"/>
  <c r="U53" i="6"/>
  <c r="T53" i="6"/>
  <c r="R53" i="6"/>
  <c r="Q53" i="6"/>
  <c r="P53" i="6"/>
  <c r="N53" i="6"/>
  <c r="M53" i="6"/>
  <c r="L53" i="6"/>
  <c r="V52" i="6"/>
  <c r="U52" i="6"/>
  <c r="T52" i="6"/>
  <c r="R52" i="6"/>
  <c r="Q52" i="6"/>
  <c r="P52" i="6"/>
  <c r="N52" i="6"/>
  <c r="M52" i="6"/>
  <c r="L52" i="6"/>
  <c r="V51" i="6"/>
  <c r="U51" i="6"/>
  <c r="T51" i="6"/>
  <c r="R51" i="6"/>
  <c r="Q51" i="6"/>
  <c r="P51" i="6"/>
  <c r="N51" i="6"/>
  <c r="M51" i="6"/>
  <c r="L51" i="6"/>
  <c r="V50" i="6"/>
  <c r="U50" i="6"/>
  <c r="T50" i="6"/>
  <c r="R50" i="6"/>
  <c r="Q50" i="6"/>
  <c r="P50" i="6"/>
  <c r="N50" i="6"/>
  <c r="M50" i="6"/>
  <c r="L50" i="6"/>
  <c r="V49" i="6"/>
  <c r="U49" i="6"/>
  <c r="T49" i="6"/>
  <c r="R49" i="6"/>
  <c r="Q49" i="6"/>
  <c r="P49" i="6"/>
  <c r="N49" i="6"/>
  <c r="M49" i="6"/>
  <c r="L49" i="6"/>
  <c r="V48" i="6"/>
  <c r="U48" i="6"/>
  <c r="T48" i="6"/>
  <c r="R48" i="6"/>
  <c r="Q48" i="6"/>
  <c r="P48" i="6"/>
  <c r="N48" i="6"/>
  <c r="M48" i="6"/>
  <c r="L48" i="6"/>
  <c r="V47" i="6"/>
  <c r="U47" i="6"/>
  <c r="T47" i="6"/>
  <c r="R47" i="6"/>
  <c r="Q47" i="6"/>
  <c r="P47" i="6"/>
  <c r="N47" i="6"/>
  <c r="M47" i="6"/>
  <c r="L47" i="6"/>
  <c r="V46" i="6"/>
  <c r="U46" i="6"/>
  <c r="T46" i="6"/>
  <c r="R46" i="6"/>
  <c r="Q46" i="6"/>
  <c r="P46" i="6"/>
  <c r="N46" i="6"/>
  <c r="M46" i="6"/>
  <c r="L46" i="6"/>
  <c r="V45" i="6"/>
  <c r="U45" i="6"/>
  <c r="T45" i="6"/>
  <c r="R45" i="6"/>
  <c r="Q45" i="6"/>
  <c r="P45" i="6"/>
  <c r="N45" i="6"/>
  <c r="M45" i="6"/>
  <c r="L45" i="6"/>
  <c r="V44" i="6"/>
  <c r="U44" i="6"/>
  <c r="T44" i="6"/>
  <c r="R44" i="6"/>
  <c r="Q44" i="6"/>
  <c r="P44" i="6"/>
  <c r="N44" i="6"/>
  <c r="M44" i="6"/>
  <c r="L44" i="6"/>
  <c r="V42" i="6"/>
  <c r="U42" i="6"/>
  <c r="T42" i="6"/>
  <c r="R42" i="6"/>
  <c r="Q42" i="6"/>
  <c r="P42" i="6"/>
  <c r="N42" i="6"/>
  <c r="M42" i="6"/>
  <c r="L42" i="6"/>
  <c r="V41" i="6"/>
  <c r="U41" i="6"/>
  <c r="T41" i="6"/>
  <c r="R41" i="6"/>
  <c r="Q41" i="6"/>
  <c r="P41" i="6"/>
  <c r="N41" i="6"/>
  <c r="M41" i="6"/>
  <c r="L41" i="6"/>
  <c r="V40" i="6"/>
  <c r="U40" i="6"/>
  <c r="T40" i="6"/>
  <c r="R40" i="6"/>
  <c r="Q40" i="6"/>
  <c r="P40" i="6"/>
  <c r="N40" i="6"/>
  <c r="M40" i="6"/>
  <c r="L40" i="6"/>
  <c r="V39" i="6"/>
  <c r="U39" i="6"/>
  <c r="T39" i="6"/>
  <c r="R39" i="6"/>
  <c r="Q39" i="6"/>
  <c r="P39" i="6"/>
  <c r="N39" i="6"/>
  <c r="M39" i="6"/>
  <c r="L39" i="6"/>
  <c r="V38" i="6"/>
  <c r="U38" i="6"/>
  <c r="T38" i="6"/>
  <c r="R38" i="6"/>
  <c r="Q38" i="6"/>
  <c r="P38" i="6"/>
  <c r="N38" i="6"/>
  <c r="M38" i="6"/>
  <c r="L38" i="6"/>
  <c r="V37" i="6"/>
  <c r="U37" i="6"/>
  <c r="T37" i="6"/>
  <c r="R37" i="6"/>
  <c r="Q37" i="6"/>
  <c r="P37" i="6"/>
  <c r="N37" i="6"/>
  <c r="M37" i="6"/>
  <c r="L37" i="6"/>
  <c r="V36" i="6"/>
  <c r="U36" i="6"/>
  <c r="T36" i="6"/>
  <c r="R36" i="6"/>
  <c r="Q36" i="6"/>
  <c r="P36" i="6"/>
  <c r="N36" i="6"/>
  <c r="M36" i="6"/>
  <c r="L36" i="6"/>
  <c r="V35" i="6"/>
  <c r="U35" i="6"/>
  <c r="T35" i="6"/>
  <c r="R35" i="6"/>
  <c r="Q35" i="6"/>
  <c r="P35" i="6"/>
  <c r="N35" i="6"/>
  <c r="M35" i="6"/>
  <c r="L35" i="6"/>
  <c r="V34" i="6"/>
  <c r="U34" i="6"/>
  <c r="T34" i="6"/>
  <c r="R34" i="6"/>
  <c r="Q34" i="6"/>
  <c r="P34" i="6"/>
  <c r="N34" i="6"/>
  <c r="M34" i="6"/>
  <c r="L34" i="6"/>
  <c r="V33" i="6"/>
  <c r="U33" i="6"/>
  <c r="T33" i="6"/>
  <c r="R33" i="6"/>
  <c r="Q33" i="6"/>
  <c r="P33" i="6"/>
  <c r="N33" i="6"/>
  <c r="M33" i="6"/>
  <c r="L33" i="6"/>
  <c r="V32" i="6"/>
  <c r="U32" i="6"/>
  <c r="T32" i="6"/>
  <c r="R32" i="6"/>
  <c r="Q32" i="6"/>
  <c r="P32" i="6"/>
  <c r="N32" i="6"/>
  <c r="M32" i="6"/>
  <c r="L32" i="6"/>
  <c r="V31" i="6"/>
  <c r="U31" i="6"/>
  <c r="T31" i="6"/>
  <c r="R31" i="6"/>
  <c r="Q31" i="6"/>
  <c r="P31" i="6"/>
  <c r="N31" i="6"/>
  <c r="M31" i="6"/>
  <c r="L31" i="6"/>
  <c r="V30" i="6"/>
  <c r="U30" i="6"/>
  <c r="T30" i="6"/>
  <c r="R30" i="6"/>
  <c r="Q30" i="6"/>
  <c r="P30" i="6"/>
  <c r="N30" i="6"/>
  <c r="M30" i="6"/>
  <c r="L30" i="6"/>
  <c r="V29" i="6"/>
  <c r="U29" i="6"/>
  <c r="T29" i="6"/>
  <c r="R29" i="6"/>
  <c r="Q29" i="6"/>
  <c r="P29" i="6"/>
  <c r="N29" i="6"/>
  <c r="M29" i="6"/>
  <c r="L29" i="6"/>
  <c r="V28" i="6"/>
  <c r="U28" i="6"/>
  <c r="T28" i="6"/>
  <c r="R28" i="6"/>
  <c r="Q28" i="6"/>
  <c r="P28" i="6"/>
  <c r="N28" i="6"/>
  <c r="M28" i="6"/>
  <c r="L28" i="6"/>
  <c r="V26" i="6"/>
  <c r="U26" i="6"/>
  <c r="T26" i="6"/>
  <c r="R26" i="6"/>
  <c r="Q26" i="6"/>
  <c r="P26" i="6"/>
  <c r="N26" i="6"/>
  <c r="M26" i="6"/>
  <c r="L26" i="6"/>
  <c r="V25" i="6"/>
  <c r="U25" i="6"/>
  <c r="T25" i="6"/>
  <c r="R25" i="6"/>
  <c r="Q25" i="6"/>
  <c r="P25" i="6"/>
  <c r="N25" i="6"/>
  <c r="M25" i="6"/>
  <c r="L25" i="6"/>
  <c r="V24" i="6"/>
  <c r="U24" i="6"/>
  <c r="T24" i="6"/>
  <c r="R24" i="6"/>
  <c r="Q24" i="6"/>
  <c r="P24" i="6"/>
  <c r="N24" i="6"/>
  <c r="M24" i="6"/>
  <c r="L24" i="6"/>
  <c r="V23" i="6"/>
  <c r="U23" i="6"/>
  <c r="T23" i="6"/>
  <c r="R23" i="6"/>
  <c r="Q23" i="6"/>
  <c r="P23" i="6"/>
  <c r="N23" i="6"/>
  <c r="M23" i="6"/>
  <c r="L23" i="6"/>
  <c r="V22" i="6"/>
  <c r="U22" i="6"/>
  <c r="T22" i="6"/>
  <c r="R22" i="6"/>
  <c r="Q22" i="6"/>
  <c r="P22" i="6"/>
  <c r="N22" i="6"/>
  <c r="M22" i="6"/>
  <c r="L22" i="6"/>
  <c r="V21" i="6"/>
  <c r="U21" i="6"/>
  <c r="T21" i="6"/>
  <c r="R21" i="6"/>
  <c r="Q21" i="6"/>
  <c r="P21" i="6"/>
  <c r="N21" i="6"/>
  <c r="M21" i="6"/>
  <c r="L21" i="6"/>
  <c r="V20" i="6"/>
  <c r="U20" i="6"/>
  <c r="T20" i="6"/>
  <c r="R20" i="6"/>
  <c r="Q20" i="6"/>
  <c r="P20" i="6"/>
  <c r="N20" i="6"/>
  <c r="M20" i="6"/>
  <c r="L20" i="6"/>
  <c r="V19" i="6"/>
  <c r="U19" i="6"/>
  <c r="T19" i="6"/>
  <c r="R19" i="6"/>
  <c r="Q19" i="6"/>
  <c r="P19" i="6"/>
  <c r="N19" i="6"/>
  <c r="M19" i="6"/>
  <c r="L19" i="6"/>
  <c r="V18" i="6"/>
  <c r="U18" i="6"/>
  <c r="T18" i="6"/>
  <c r="R18" i="6"/>
  <c r="Q18" i="6"/>
  <c r="P18" i="6"/>
  <c r="N18" i="6"/>
  <c r="M18" i="6"/>
  <c r="L18" i="6"/>
  <c r="V17" i="6"/>
  <c r="U17" i="6"/>
  <c r="T17" i="6"/>
  <c r="R17" i="6"/>
  <c r="Q17" i="6"/>
  <c r="P17" i="6"/>
  <c r="N17" i="6"/>
  <c r="M17" i="6"/>
  <c r="L17" i="6"/>
  <c r="V16" i="6"/>
  <c r="U16" i="6"/>
  <c r="T16" i="6"/>
  <c r="R16" i="6"/>
  <c r="Q16" i="6"/>
  <c r="P16" i="6"/>
  <c r="N16" i="6"/>
  <c r="M16" i="6"/>
  <c r="L16" i="6"/>
  <c r="V15" i="6"/>
  <c r="U15" i="6"/>
  <c r="T15" i="6"/>
  <c r="R15" i="6"/>
  <c r="Q15" i="6"/>
  <c r="P15" i="6"/>
  <c r="N15" i="6"/>
  <c r="M15" i="6"/>
  <c r="L15" i="6"/>
  <c r="V14" i="6"/>
  <c r="U14" i="6"/>
  <c r="T14" i="6"/>
  <c r="R14" i="6"/>
  <c r="Q14" i="6"/>
  <c r="P14" i="6"/>
  <c r="N14" i="6"/>
  <c r="M14" i="6"/>
  <c r="L14" i="6"/>
  <c r="V13" i="6"/>
  <c r="U13" i="6"/>
  <c r="T13" i="6"/>
  <c r="R13" i="6"/>
  <c r="Q13" i="6"/>
  <c r="P13" i="6"/>
  <c r="N13" i="6"/>
  <c r="M13" i="6"/>
  <c r="L13" i="6"/>
  <c r="V12" i="6"/>
  <c r="U12" i="6"/>
  <c r="T12" i="6"/>
  <c r="R12" i="6"/>
  <c r="Q12" i="6"/>
  <c r="P12" i="6"/>
  <c r="N12" i="6"/>
  <c r="M12" i="6"/>
  <c r="L12" i="6"/>
  <c r="C3" i="6"/>
  <c r="H43" i="7"/>
  <c r="G43" i="7"/>
  <c r="F43" i="7"/>
  <c r="DD39" i="7"/>
  <c r="DC39" i="7"/>
  <c r="DB39" i="7"/>
  <c r="DA39" i="7"/>
  <c r="CZ39" i="7"/>
  <c r="CY39" i="7"/>
  <c r="CX39" i="7"/>
  <c r="CW39" i="7"/>
  <c r="CV39" i="7"/>
  <c r="CU39" i="7"/>
  <c r="CT39" i="7"/>
  <c r="CS39" i="7"/>
  <c r="CR39" i="7"/>
  <c r="CQ39" i="7"/>
  <c r="CP39" i="7"/>
  <c r="CO39" i="7"/>
  <c r="CJ39" i="7"/>
  <c r="CI39" i="7"/>
  <c r="CH39" i="7"/>
  <c r="CG39" i="7"/>
  <c r="CF39" i="7"/>
  <c r="CE39" i="7"/>
  <c r="CD39" i="7"/>
  <c r="CC39" i="7"/>
  <c r="CB39" i="7"/>
  <c r="CA39" i="7"/>
  <c r="BZ39" i="7"/>
  <c r="BY39" i="7"/>
  <c r="BX39" i="7"/>
  <c r="BW39" i="7"/>
  <c r="BV39" i="7"/>
  <c r="BU39" i="7"/>
  <c r="BT39" i="7"/>
  <c r="BS39" i="7"/>
  <c r="BQ39" i="7"/>
  <c r="BP39" i="7"/>
  <c r="BN39" i="7"/>
  <c r="BM39" i="7"/>
  <c r="BK39" i="7"/>
  <c r="BJ39" i="7"/>
  <c r="BH39" i="7"/>
  <c r="BG39" i="7"/>
  <c r="BE39" i="7"/>
  <c r="BD39" i="7"/>
  <c r="BB39" i="7"/>
  <c r="BA39" i="7"/>
  <c r="AZ39" i="7"/>
  <c r="AX39" i="7"/>
  <c r="AW39" i="7"/>
  <c r="AQ39" i="7"/>
  <c r="AP39" i="7"/>
  <c r="AO39" i="7"/>
  <c r="AN39" i="7"/>
  <c r="AM39" i="7"/>
  <c r="AL39" i="7"/>
  <c r="AK39" i="7"/>
  <c r="AJ39" i="7"/>
  <c r="Y39" i="7"/>
  <c r="DD38" i="7"/>
  <c r="DC38" i="7"/>
  <c r="DB38" i="7"/>
  <c r="DA38" i="7"/>
  <c r="CZ38" i="7"/>
  <c r="CY38" i="7"/>
  <c r="CX38" i="7"/>
  <c r="CW38" i="7"/>
  <c r="CV38" i="7"/>
  <c r="CU38" i="7"/>
  <c r="CT38" i="7"/>
  <c r="CS38" i="7"/>
  <c r="CR38" i="7"/>
  <c r="CQ38" i="7"/>
  <c r="CP38" i="7"/>
  <c r="CO38" i="7"/>
  <c r="CJ38" i="7"/>
  <c r="CI38" i="7"/>
  <c r="CH38" i="7"/>
  <c r="CG38" i="7"/>
  <c r="CF38" i="7"/>
  <c r="CE38" i="7"/>
  <c r="CD38" i="7"/>
  <c r="CC38" i="7"/>
  <c r="CB38" i="7"/>
  <c r="CA38" i="7"/>
  <c r="BZ38" i="7"/>
  <c r="BY38" i="7"/>
  <c r="BX38" i="7"/>
  <c r="BW38" i="7"/>
  <c r="BV38" i="7"/>
  <c r="BU38" i="7"/>
  <c r="BT38" i="7"/>
  <c r="BS38" i="7"/>
  <c r="BQ38" i="7"/>
  <c r="BP38" i="7"/>
  <c r="BN38" i="7"/>
  <c r="BM38" i="7"/>
  <c r="BK38" i="7"/>
  <c r="BJ38" i="7"/>
  <c r="BH38" i="7"/>
  <c r="BG38" i="7"/>
  <c r="BE38" i="7"/>
  <c r="BD38" i="7"/>
  <c r="BB38" i="7"/>
  <c r="BA38" i="7"/>
  <c r="AZ38" i="7"/>
  <c r="AX38" i="7"/>
  <c r="AW38" i="7"/>
  <c r="AQ38" i="7"/>
  <c r="AP38" i="7"/>
  <c r="AO38" i="7"/>
  <c r="AN38" i="7"/>
  <c r="AM38" i="7"/>
  <c r="AL38" i="7"/>
  <c r="AK38" i="7"/>
  <c r="AJ38" i="7"/>
  <c r="Y38" i="7"/>
  <c r="DD37" i="7"/>
  <c r="DC37" i="7"/>
  <c r="DB37" i="7"/>
  <c r="DA37" i="7"/>
  <c r="CZ37" i="7"/>
  <c r="CY37" i="7"/>
  <c r="CX37" i="7"/>
  <c r="CW37" i="7"/>
  <c r="CV37" i="7"/>
  <c r="CU37" i="7"/>
  <c r="CT37" i="7"/>
  <c r="CS37" i="7"/>
  <c r="CR37" i="7"/>
  <c r="CQ37" i="7"/>
  <c r="CP37" i="7"/>
  <c r="CO37" i="7"/>
  <c r="CJ37" i="7"/>
  <c r="CI37" i="7"/>
  <c r="CH37" i="7"/>
  <c r="CG37" i="7"/>
  <c r="CF37" i="7"/>
  <c r="CE37" i="7"/>
  <c r="CD37" i="7"/>
  <c r="CC37" i="7"/>
  <c r="CB37" i="7"/>
  <c r="CA37" i="7"/>
  <c r="BZ37" i="7"/>
  <c r="BY37" i="7"/>
  <c r="BX37" i="7"/>
  <c r="BW37" i="7"/>
  <c r="BV37" i="7"/>
  <c r="BU37" i="7"/>
  <c r="BT37" i="7"/>
  <c r="BS37" i="7"/>
  <c r="BQ37" i="7"/>
  <c r="BP37" i="7"/>
  <c r="BN37" i="7"/>
  <c r="BM37" i="7"/>
  <c r="BK37" i="7"/>
  <c r="BJ37" i="7"/>
  <c r="BH37" i="7"/>
  <c r="BG37" i="7"/>
  <c r="BE37" i="7"/>
  <c r="BD37" i="7"/>
  <c r="BB37" i="7"/>
  <c r="BA37" i="7"/>
  <c r="AZ37" i="7"/>
  <c r="AX37" i="7"/>
  <c r="AW37" i="7"/>
  <c r="AQ37" i="7"/>
  <c r="AP37" i="7"/>
  <c r="AO37" i="7"/>
  <c r="AN37" i="7"/>
  <c r="AM37" i="7"/>
  <c r="AL37" i="7"/>
  <c r="AK37" i="7"/>
  <c r="AJ37" i="7"/>
  <c r="Y37" i="7"/>
  <c r="DD36" i="7"/>
  <c r="DC36" i="7"/>
  <c r="DB36" i="7"/>
  <c r="DA36" i="7"/>
  <c r="CZ36" i="7"/>
  <c r="CY36" i="7"/>
  <c r="CX36" i="7"/>
  <c r="CW36" i="7"/>
  <c r="CV36" i="7"/>
  <c r="CU36" i="7"/>
  <c r="CT36" i="7"/>
  <c r="CS36" i="7"/>
  <c r="CR36" i="7"/>
  <c r="CQ36" i="7"/>
  <c r="CP36" i="7"/>
  <c r="CO36" i="7"/>
  <c r="CJ36" i="7"/>
  <c r="CI36" i="7"/>
  <c r="CH36" i="7"/>
  <c r="CG36" i="7"/>
  <c r="CF36" i="7"/>
  <c r="CE36" i="7"/>
  <c r="CD36" i="7"/>
  <c r="CC36" i="7"/>
  <c r="CB36" i="7"/>
  <c r="CA36" i="7"/>
  <c r="BZ36" i="7"/>
  <c r="BY36" i="7"/>
  <c r="BX36" i="7"/>
  <c r="BW36" i="7"/>
  <c r="BV36" i="7"/>
  <c r="BU36" i="7"/>
  <c r="BT36" i="7"/>
  <c r="BS36" i="7"/>
  <c r="BQ36" i="7"/>
  <c r="BP36" i="7"/>
  <c r="BN36" i="7"/>
  <c r="BM36" i="7"/>
  <c r="BK36" i="7"/>
  <c r="BJ36" i="7"/>
  <c r="BH36" i="7"/>
  <c r="BG36" i="7"/>
  <c r="BE36" i="7"/>
  <c r="BD36" i="7"/>
  <c r="BB36" i="7"/>
  <c r="BA36" i="7"/>
  <c r="AZ36" i="7"/>
  <c r="AX36" i="7"/>
  <c r="AW36" i="7"/>
  <c r="AQ36" i="7"/>
  <c r="AP36" i="7"/>
  <c r="AO36" i="7"/>
  <c r="AN36" i="7"/>
  <c r="AM36" i="7"/>
  <c r="AL36" i="7"/>
  <c r="AK36" i="7"/>
  <c r="AJ36" i="7"/>
  <c r="Y36" i="7"/>
  <c r="DD35" i="7"/>
  <c r="DC35" i="7"/>
  <c r="DB35" i="7"/>
  <c r="DA35" i="7"/>
  <c r="CZ35" i="7"/>
  <c r="CY35" i="7"/>
  <c r="CX35" i="7"/>
  <c r="CW35" i="7"/>
  <c r="CV35" i="7"/>
  <c r="CU35" i="7"/>
  <c r="CT35" i="7"/>
  <c r="CS35" i="7"/>
  <c r="CR35" i="7"/>
  <c r="CQ35" i="7"/>
  <c r="CP35" i="7"/>
  <c r="CO35" i="7"/>
  <c r="CJ35" i="7"/>
  <c r="CI35" i="7"/>
  <c r="CH35" i="7"/>
  <c r="CG35" i="7"/>
  <c r="CF35" i="7"/>
  <c r="CE35" i="7"/>
  <c r="CD35" i="7"/>
  <c r="CC35" i="7"/>
  <c r="CB35" i="7"/>
  <c r="CA35" i="7"/>
  <c r="BZ35" i="7"/>
  <c r="BY35" i="7"/>
  <c r="BX35" i="7"/>
  <c r="BW35" i="7"/>
  <c r="BV35" i="7"/>
  <c r="BU35" i="7"/>
  <c r="BT35" i="7"/>
  <c r="BS35" i="7"/>
  <c r="BQ35" i="7"/>
  <c r="BP35" i="7"/>
  <c r="BN35" i="7"/>
  <c r="BM35" i="7"/>
  <c r="BK35" i="7"/>
  <c r="BJ35" i="7"/>
  <c r="BH35" i="7"/>
  <c r="BG35" i="7"/>
  <c r="BE35" i="7"/>
  <c r="BD35" i="7"/>
  <c r="BB35" i="7"/>
  <c r="BA35" i="7"/>
  <c r="AZ35" i="7"/>
  <c r="AX35" i="7"/>
  <c r="AW35" i="7"/>
  <c r="AQ35" i="7"/>
  <c r="AP35" i="7"/>
  <c r="AO35" i="7"/>
  <c r="AN35" i="7"/>
  <c r="AM35" i="7"/>
  <c r="AL35" i="7"/>
  <c r="AK35" i="7"/>
  <c r="AJ35" i="7"/>
  <c r="Y35" i="7"/>
  <c r="DD34" i="7"/>
  <c r="DC34" i="7"/>
  <c r="DB34" i="7"/>
  <c r="DA34" i="7"/>
  <c r="CZ34" i="7"/>
  <c r="CY34" i="7"/>
  <c r="CX34" i="7"/>
  <c r="CW34" i="7"/>
  <c r="CV34" i="7"/>
  <c r="CU34" i="7"/>
  <c r="CT34" i="7"/>
  <c r="CS34" i="7"/>
  <c r="CR34" i="7"/>
  <c r="CQ34" i="7"/>
  <c r="CP34" i="7"/>
  <c r="CO34" i="7"/>
  <c r="CJ34" i="7"/>
  <c r="CI34" i="7"/>
  <c r="CH34" i="7"/>
  <c r="CG34" i="7"/>
  <c r="CF34" i="7"/>
  <c r="CE34" i="7"/>
  <c r="CD34" i="7"/>
  <c r="CC34" i="7"/>
  <c r="CB34" i="7"/>
  <c r="CA34" i="7"/>
  <c r="BZ34" i="7"/>
  <c r="BY34" i="7"/>
  <c r="BX34" i="7"/>
  <c r="BW34" i="7"/>
  <c r="BV34" i="7"/>
  <c r="BU34" i="7"/>
  <c r="BT34" i="7"/>
  <c r="BS34" i="7"/>
  <c r="BQ34" i="7"/>
  <c r="BP34" i="7"/>
  <c r="BN34" i="7"/>
  <c r="BM34" i="7"/>
  <c r="BK34" i="7"/>
  <c r="BJ34" i="7"/>
  <c r="BH34" i="7"/>
  <c r="BG34" i="7"/>
  <c r="BE34" i="7"/>
  <c r="BD34" i="7"/>
  <c r="BB34" i="7"/>
  <c r="BA34" i="7"/>
  <c r="AZ34" i="7"/>
  <c r="AX34" i="7"/>
  <c r="AW34" i="7"/>
  <c r="AQ34" i="7"/>
  <c r="AP34" i="7"/>
  <c r="AO34" i="7"/>
  <c r="AN34" i="7"/>
  <c r="AM34" i="7"/>
  <c r="AL34" i="7"/>
  <c r="AK34" i="7"/>
  <c r="AJ34" i="7"/>
  <c r="Y34" i="7"/>
  <c r="DD33" i="7"/>
  <c r="DC33" i="7"/>
  <c r="DB33" i="7"/>
  <c r="DA33" i="7"/>
  <c r="CZ33" i="7"/>
  <c r="CY33" i="7"/>
  <c r="CX33" i="7"/>
  <c r="CW33" i="7"/>
  <c r="CV33" i="7"/>
  <c r="CU33" i="7"/>
  <c r="CT33" i="7"/>
  <c r="CS33" i="7"/>
  <c r="CR33" i="7"/>
  <c r="CQ33" i="7"/>
  <c r="CP33" i="7"/>
  <c r="CO33" i="7"/>
  <c r="CJ33" i="7"/>
  <c r="CI33" i="7"/>
  <c r="CH33" i="7"/>
  <c r="CG33" i="7"/>
  <c r="CF33" i="7"/>
  <c r="CE33" i="7"/>
  <c r="CD33" i="7"/>
  <c r="CC33" i="7"/>
  <c r="CB33" i="7"/>
  <c r="CA33" i="7"/>
  <c r="BZ33" i="7"/>
  <c r="BY33" i="7"/>
  <c r="BX33" i="7"/>
  <c r="BW33" i="7"/>
  <c r="BV33" i="7"/>
  <c r="BU33" i="7"/>
  <c r="BT33" i="7"/>
  <c r="BS33" i="7"/>
  <c r="BQ33" i="7"/>
  <c r="BP33" i="7"/>
  <c r="BN33" i="7"/>
  <c r="BM33" i="7"/>
  <c r="BK33" i="7"/>
  <c r="BJ33" i="7"/>
  <c r="BH33" i="7"/>
  <c r="BG33" i="7"/>
  <c r="BE33" i="7"/>
  <c r="BD33" i="7"/>
  <c r="BB33" i="7"/>
  <c r="BA33" i="7"/>
  <c r="AZ33" i="7"/>
  <c r="AX33" i="7"/>
  <c r="AW33" i="7"/>
  <c r="AQ33" i="7"/>
  <c r="AP33" i="7"/>
  <c r="AO33" i="7"/>
  <c r="AN33" i="7"/>
  <c r="AM33" i="7"/>
  <c r="AL33" i="7"/>
  <c r="AK33" i="7"/>
  <c r="AJ33" i="7"/>
  <c r="Y33" i="7"/>
  <c r="DD32" i="7"/>
  <c r="DC32" i="7"/>
  <c r="DB32" i="7"/>
  <c r="DA32" i="7"/>
  <c r="CZ32" i="7"/>
  <c r="CY32" i="7"/>
  <c r="CX32" i="7"/>
  <c r="CW32" i="7"/>
  <c r="CV32" i="7"/>
  <c r="CU32" i="7"/>
  <c r="CT32" i="7"/>
  <c r="CS32" i="7"/>
  <c r="CR32" i="7"/>
  <c r="CQ32" i="7"/>
  <c r="CP32" i="7"/>
  <c r="CO32" i="7"/>
  <c r="CJ32" i="7"/>
  <c r="CI32" i="7"/>
  <c r="CH32" i="7"/>
  <c r="CG32" i="7"/>
  <c r="CF32" i="7"/>
  <c r="CE32" i="7"/>
  <c r="CD32" i="7"/>
  <c r="CC32" i="7"/>
  <c r="CB32" i="7"/>
  <c r="CA32" i="7"/>
  <c r="BZ32" i="7"/>
  <c r="BY32" i="7"/>
  <c r="BX32" i="7"/>
  <c r="BW32" i="7"/>
  <c r="BV32" i="7"/>
  <c r="BU32" i="7"/>
  <c r="BT32" i="7"/>
  <c r="BS32" i="7"/>
  <c r="BQ32" i="7"/>
  <c r="BP32" i="7"/>
  <c r="BN32" i="7"/>
  <c r="BM32" i="7"/>
  <c r="BK32" i="7"/>
  <c r="BJ32" i="7"/>
  <c r="BH32" i="7"/>
  <c r="BG32" i="7"/>
  <c r="BE32" i="7"/>
  <c r="BD32" i="7"/>
  <c r="BB32" i="7"/>
  <c r="BA32" i="7"/>
  <c r="AZ32" i="7"/>
  <c r="AX32" i="7"/>
  <c r="AW32" i="7"/>
  <c r="AQ32" i="7"/>
  <c r="AP32" i="7"/>
  <c r="AO32" i="7"/>
  <c r="AN32" i="7"/>
  <c r="AM32" i="7"/>
  <c r="AL32" i="7"/>
  <c r="AK32" i="7"/>
  <c r="AJ32" i="7"/>
  <c r="Y32" i="7"/>
  <c r="DD31" i="7"/>
  <c r="DC31" i="7"/>
  <c r="DB31" i="7"/>
  <c r="DA31" i="7"/>
  <c r="CZ31" i="7"/>
  <c r="CY31" i="7"/>
  <c r="CX31" i="7"/>
  <c r="CW31" i="7"/>
  <c r="CV31" i="7"/>
  <c r="CU31" i="7"/>
  <c r="CT31" i="7"/>
  <c r="CS31" i="7"/>
  <c r="CR31" i="7"/>
  <c r="CQ31" i="7"/>
  <c r="CP31" i="7"/>
  <c r="CO31" i="7"/>
  <c r="CJ31" i="7"/>
  <c r="CI31" i="7"/>
  <c r="CH31" i="7"/>
  <c r="CG31" i="7"/>
  <c r="CF31" i="7"/>
  <c r="CE31" i="7"/>
  <c r="CD31" i="7"/>
  <c r="CC31" i="7"/>
  <c r="CB31" i="7"/>
  <c r="CA31" i="7"/>
  <c r="BZ31" i="7"/>
  <c r="BY31" i="7"/>
  <c r="BX31" i="7"/>
  <c r="BW31" i="7"/>
  <c r="BV31" i="7"/>
  <c r="BU31" i="7"/>
  <c r="BT31" i="7"/>
  <c r="BS31" i="7"/>
  <c r="BQ31" i="7"/>
  <c r="BP31" i="7"/>
  <c r="BN31" i="7"/>
  <c r="BM31" i="7"/>
  <c r="BK31" i="7"/>
  <c r="BJ31" i="7"/>
  <c r="BH31" i="7"/>
  <c r="BG31" i="7"/>
  <c r="BE31" i="7"/>
  <c r="BD31" i="7"/>
  <c r="BB31" i="7"/>
  <c r="BA31" i="7"/>
  <c r="AZ31" i="7"/>
  <c r="AX31" i="7"/>
  <c r="AW31" i="7"/>
  <c r="AQ31" i="7"/>
  <c r="AP31" i="7"/>
  <c r="AO31" i="7"/>
  <c r="AN31" i="7"/>
  <c r="AM31" i="7"/>
  <c r="AL31" i="7"/>
  <c r="AK31" i="7"/>
  <c r="AJ31" i="7"/>
  <c r="Y31" i="7"/>
  <c r="DD30" i="7"/>
  <c r="DC30" i="7"/>
  <c r="DB30" i="7"/>
  <c r="DA30" i="7"/>
  <c r="CZ30" i="7"/>
  <c r="CY30" i="7"/>
  <c r="CX30" i="7"/>
  <c r="CW30" i="7"/>
  <c r="CV30" i="7"/>
  <c r="CU30" i="7"/>
  <c r="CT30" i="7"/>
  <c r="CS30" i="7"/>
  <c r="CR30" i="7"/>
  <c r="CQ30" i="7"/>
  <c r="CP30" i="7"/>
  <c r="CO30" i="7"/>
  <c r="CJ30" i="7"/>
  <c r="CI30" i="7"/>
  <c r="CH30" i="7"/>
  <c r="CG30" i="7"/>
  <c r="CF30" i="7"/>
  <c r="CE30" i="7"/>
  <c r="CD30" i="7"/>
  <c r="CC30" i="7"/>
  <c r="CB30" i="7"/>
  <c r="CA30" i="7"/>
  <c r="BZ30" i="7"/>
  <c r="BY30" i="7"/>
  <c r="BX30" i="7"/>
  <c r="BW30" i="7"/>
  <c r="BV30" i="7"/>
  <c r="BU30" i="7"/>
  <c r="BT30" i="7"/>
  <c r="BS30" i="7"/>
  <c r="BQ30" i="7"/>
  <c r="BP30" i="7"/>
  <c r="BN30" i="7"/>
  <c r="BM30" i="7"/>
  <c r="BK30" i="7"/>
  <c r="BJ30" i="7"/>
  <c r="BH30" i="7"/>
  <c r="BG30" i="7"/>
  <c r="BE30" i="7"/>
  <c r="BD30" i="7"/>
  <c r="BB30" i="7"/>
  <c r="BA30" i="7"/>
  <c r="AZ30" i="7"/>
  <c r="AX30" i="7"/>
  <c r="AW30" i="7"/>
  <c r="AQ30" i="7"/>
  <c r="AP30" i="7"/>
  <c r="AO30" i="7"/>
  <c r="AN30" i="7"/>
  <c r="AM30" i="7"/>
  <c r="AL30" i="7"/>
  <c r="AK30" i="7"/>
  <c r="AJ30" i="7"/>
  <c r="Y30" i="7"/>
  <c r="DD29" i="7"/>
  <c r="DC29" i="7"/>
  <c r="DB29" i="7"/>
  <c r="DA29" i="7"/>
  <c r="CZ29" i="7"/>
  <c r="CY29" i="7"/>
  <c r="CX29" i="7"/>
  <c r="CW29" i="7"/>
  <c r="CV29" i="7"/>
  <c r="CU29" i="7"/>
  <c r="CT29" i="7"/>
  <c r="CS29" i="7"/>
  <c r="CR29" i="7"/>
  <c r="CQ29" i="7"/>
  <c r="CP29" i="7"/>
  <c r="CO29" i="7"/>
  <c r="CJ29" i="7"/>
  <c r="CI29" i="7"/>
  <c r="CH29" i="7"/>
  <c r="CG29" i="7"/>
  <c r="CF29" i="7"/>
  <c r="CE29" i="7"/>
  <c r="CD29" i="7"/>
  <c r="CC29" i="7"/>
  <c r="CB29" i="7"/>
  <c r="CA29" i="7"/>
  <c r="BZ29" i="7"/>
  <c r="BY29" i="7"/>
  <c r="BX29" i="7"/>
  <c r="BW29" i="7"/>
  <c r="BV29" i="7"/>
  <c r="BU29" i="7"/>
  <c r="BT29" i="7"/>
  <c r="BS29" i="7"/>
  <c r="BQ29" i="7"/>
  <c r="BP29" i="7"/>
  <c r="BN29" i="7"/>
  <c r="BM29" i="7"/>
  <c r="BK29" i="7"/>
  <c r="BJ29" i="7"/>
  <c r="BH29" i="7"/>
  <c r="BG29" i="7"/>
  <c r="BE29" i="7"/>
  <c r="BD29" i="7"/>
  <c r="BB29" i="7"/>
  <c r="BA29" i="7"/>
  <c r="AZ29" i="7"/>
  <c r="AX29" i="7"/>
  <c r="AW29" i="7"/>
  <c r="AQ29" i="7"/>
  <c r="AP29" i="7"/>
  <c r="AO29" i="7"/>
  <c r="AN29" i="7"/>
  <c r="Y29" i="7"/>
  <c r="K20" i="7"/>
  <c r="I20" i="7"/>
  <c r="K19" i="7"/>
  <c r="I19" i="7"/>
  <c r="K18" i="7"/>
  <c r="I18" i="7"/>
  <c r="K17" i="7"/>
  <c r="I17" i="7"/>
  <c r="K16" i="7"/>
  <c r="I16" i="7"/>
  <c r="K15" i="7"/>
  <c r="I15" i="7"/>
  <c r="K14" i="7"/>
  <c r="I14" i="7"/>
  <c r="K13" i="7"/>
  <c r="I13" i="7"/>
  <c r="K12" i="7"/>
  <c r="I12" i="7"/>
  <c r="K11" i="7"/>
  <c r="J11" i="7"/>
  <c r="I11" i="7"/>
  <c r="C3" i="7"/>
  <c r="K80" i="9"/>
  <c r="J80" i="9"/>
  <c r="I80" i="9"/>
  <c r="H80" i="9"/>
  <c r="J79" i="9"/>
  <c r="I79" i="9"/>
  <c r="H79" i="9"/>
  <c r="J78" i="9"/>
  <c r="I78" i="9"/>
  <c r="H78" i="9"/>
  <c r="J77" i="9"/>
  <c r="I77" i="9"/>
  <c r="H77" i="9"/>
  <c r="K75" i="9"/>
  <c r="J75" i="9"/>
  <c r="I75" i="9"/>
  <c r="H75" i="9"/>
  <c r="J74" i="9"/>
  <c r="I74" i="9"/>
  <c r="H74" i="9"/>
  <c r="J73" i="9"/>
  <c r="I73" i="9"/>
  <c r="H73" i="9"/>
  <c r="J72" i="9"/>
  <c r="I72" i="9"/>
  <c r="H72" i="9"/>
  <c r="K70" i="9"/>
  <c r="J70" i="9"/>
  <c r="I70" i="9"/>
  <c r="H70" i="9"/>
  <c r="J69" i="9"/>
  <c r="I69" i="9"/>
  <c r="H69" i="9"/>
  <c r="J68" i="9"/>
  <c r="I68" i="9"/>
  <c r="H68" i="9"/>
  <c r="J67" i="9"/>
  <c r="I67" i="9"/>
  <c r="H67" i="9"/>
  <c r="K65" i="9"/>
  <c r="J65" i="9"/>
  <c r="I65" i="9"/>
  <c r="H65" i="9"/>
  <c r="J64" i="9"/>
  <c r="I64" i="9"/>
  <c r="H64" i="9"/>
  <c r="J63" i="9"/>
  <c r="I63" i="9"/>
  <c r="H63" i="9"/>
  <c r="J62" i="9"/>
  <c r="I62" i="9"/>
  <c r="H62" i="9"/>
  <c r="K60" i="9"/>
  <c r="J60" i="9"/>
  <c r="I60" i="9"/>
  <c r="H60" i="9"/>
  <c r="J59" i="9"/>
  <c r="I59" i="9"/>
  <c r="H59" i="9"/>
  <c r="J58" i="9"/>
  <c r="I58" i="9"/>
  <c r="H58" i="9"/>
  <c r="J57" i="9"/>
  <c r="I57" i="9"/>
  <c r="H57" i="9"/>
  <c r="J52" i="9"/>
  <c r="I52" i="9"/>
  <c r="H52" i="9"/>
  <c r="F46" i="9"/>
  <c r="R45" i="9"/>
  <c r="P45" i="9"/>
  <c r="O45" i="9"/>
  <c r="R44" i="9"/>
  <c r="P44" i="9"/>
  <c r="O44" i="9"/>
  <c r="R43" i="9"/>
  <c r="P43" i="9"/>
  <c r="O43" i="9"/>
  <c r="R42" i="9"/>
  <c r="P42" i="9"/>
  <c r="O42" i="9"/>
  <c r="R41" i="9"/>
  <c r="P41" i="9"/>
  <c r="O41" i="9"/>
  <c r="R40" i="9"/>
  <c r="P40" i="9"/>
  <c r="O40" i="9"/>
  <c r="F38" i="9"/>
  <c r="Q37" i="9"/>
  <c r="P37" i="9"/>
  <c r="O37" i="9"/>
  <c r="F35" i="9"/>
  <c r="Q34" i="9"/>
  <c r="P34" i="9"/>
  <c r="O34" i="9"/>
  <c r="Q33" i="9"/>
  <c r="P33" i="9"/>
  <c r="O33" i="9"/>
  <c r="Q32" i="9"/>
  <c r="P32" i="9"/>
  <c r="O32" i="9"/>
  <c r="Q31" i="9"/>
  <c r="P31" i="9"/>
  <c r="O31" i="9"/>
  <c r="Q30" i="9"/>
  <c r="P30" i="9"/>
  <c r="O30" i="9"/>
  <c r="P27" i="9"/>
  <c r="O27" i="9"/>
  <c r="P26" i="9"/>
  <c r="O26" i="9"/>
  <c r="P25" i="9"/>
  <c r="O25" i="9"/>
  <c r="P24" i="9"/>
  <c r="O24" i="9"/>
  <c r="P23" i="9"/>
  <c r="O23" i="9"/>
  <c r="P22" i="9"/>
  <c r="O22" i="9"/>
  <c r="F21" i="9"/>
  <c r="P20" i="9"/>
  <c r="O20" i="9"/>
  <c r="P19" i="9"/>
  <c r="O19" i="9"/>
  <c r="P18" i="9"/>
  <c r="O18" i="9"/>
  <c r="P17" i="9"/>
  <c r="O17" i="9"/>
  <c r="P16" i="9"/>
  <c r="O16" i="9"/>
  <c r="P15" i="9"/>
  <c r="O15" i="9"/>
  <c r="F14" i="9"/>
  <c r="F28" i="9" s="1"/>
  <c r="L40" i="9"/>
  <c r="K40" i="9"/>
  <c r="E38" i="9"/>
  <c r="M37" i="9"/>
  <c r="L37" i="9"/>
  <c r="K37" i="9"/>
  <c r="E35" i="9"/>
  <c r="M34" i="9"/>
  <c r="L34" i="9"/>
  <c r="K34" i="9"/>
  <c r="M33" i="9"/>
  <c r="L33" i="9"/>
  <c r="K33" i="9"/>
  <c r="M32" i="9"/>
  <c r="L32" i="9"/>
  <c r="K32" i="9"/>
  <c r="M31" i="9"/>
  <c r="L31" i="9"/>
  <c r="K31" i="9"/>
  <c r="M30" i="9"/>
  <c r="L30" i="9"/>
  <c r="K30" i="9"/>
  <c r="N27" i="9"/>
  <c r="L27" i="9"/>
  <c r="K27" i="9"/>
  <c r="N26" i="9"/>
  <c r="L26" i="9"/>
  <c r="K26" i="9"/>
  <c r="N25" i="9"/>
  <c r="L25" i="9"/>
  <c r="K25" i="9"/>
  <c r="N24" i="9"/>
  <c r="L24" i="9"/>
  <c r="K24" i="9"/>
  <c r="N23" i="9"/>
  <c r="L23" i="9"/>
  <c r="K23" i="9"/>
  <c r="M22" i="9"/>
  <c r="L22" i="9"/>
  <c r="K22" i="9"/>
  <c r="E21" i="9"/>
  <c r="N20" i="9"/>
  <c r="L20" i="9"/>
  <c r="K20" i="9"/>
  <c r="N19" i="9"/>
  <c r="L19" i="9"/>
  <c r="K19" i="9"/>
  <c r="N18" i="9"/>
  <c r="L18" i="9"/>
  <c r="K18" i="9"/>
  <c r="N17" i="9"/>
  <c r="L17" i="9"/>
  <c r="K17" i="9"/>
  <c r="L16" i="9"/>
  <c r="K16" i="9"/>
  <c r="L15" i="9"/>
  <c r="K15" i="9"/>
  <c r="E14" i="9"/>
  <c r="M13" i="9"/>
  <c r="L13" i="9"/>
  <c r="K13" i="9"/>
  <c r="C3" i="9"/>
  <c r="I101" i="10"/>
  <c r="H101" i="10"/>
  <c r="G101" i="10"/>
  <c r="I100" i="10"/>
  <c r="H100" i="10"/>
  <c r="G100" i="10"/>
  <c r="I99" i="10"/>
  <c r="H99" i="10"/>
  <c r="G99" i="10"/>
  <c r="I98" i="10"/>
  <c r="H98" i="10"/>
  <c r="G98" i="10"/>
  <c r="I97" i="10"/>
  <c r="H97" i="10"/>
  <c r="G97" i="10"/>
  <c r="I96" i="10"/>
  <c r="H96" i="10"/>
  <c r="G96" i="10"/>
  <c r="I95" i="10"/>
  <c r="H95" i="10"/>
  <c r="G95" i="10"/>
  <c r="I94" i="10"/>
  <c r="H94" i="10"/>
  <c r="G94" i="10"/>
  <c r="L89" i="10"/>
  <c r="J89" i="10"/>
  <c r="I89" i="10"/>
  <c r="L88" i="10"/>
  <c r="J88" i="10"/>
  <c r="I88" i="10"/>
  <c r="L87" i="10"/>
  <c r="J87" i="10"/>
  <c r="I87" i="10"/>
  <c r="L86" i="10"/>
  <c r="J86" i="10"/>
  <c r="I86" i="10"/>
  <c r="L85" i="10"/>
  <c r="J85" i="10"/>
  <c r="I85" i="10"/>
  <c r="L84" i="10"/>
  <c r="J84" i="10"/>
  <c r="I84" i="10"/>
  <c r="L82" i="10"/>
  <c r="J82" i="10"/>
  <c r="I82" i="10"/>
  <c r="L81" i="10"/>
  <c r="J81" i="10"/>
  <c r="I81" i="10"/>
  <c r="L80" i="10"/>
  <c r="J80" i="10"/>
  <c r="I80" i="10"/>
  <c r="L79" i="10"/>
  <c r="J79" i="10"/>
  <c r="I79" i="10"/>
  <c r="L78" i="10"/>
  <c r="J78" i="10"/>
  <c r="I78" i="10"/>
  <c r="L77" i="10"/>
  <c r="J77" i="10"/>
  <c r="I77" i="10"/>
  <c r="L75" i="10"/>
  <c r="J75" i="10"/>
  <c r="I75" i="10"/>
  <c r="L74" i="10"/>
  <c r="J74" i="10"/>
  <c r="I74" i="10"/>
  <c r="L73" i="10"/>
  <c r="J73" i="10"/>
  <c r="I73" i="10"/>
  <c r="L72" i="10"/>
  <c r="J72" i="10"/>
  <c r="I72" i="10"/>
  <c r="L71" i="10"/>
  <c r="J71" i="10"/>
  <c r="I71" i="10"/>
  <c r="L70" i="10"/>
  <c r="J70" i="10"/>
  <c r="I70" i="10"/>
  <c r="L68" i="10"/>
  <c r="J68" i="10"/>
  <c r="I68" i="10"/>
  <c r="L67" i="10"/>
  <c r="J67" i="10"/>
  <c r="I67" i="10"/>
  <c r="L66" i="10"/>
  <c r="J66" i="10"/>
  <c r="I66" i="10"/>
  <c r="L65" i="10"/>
  <c r="J65" i="10"/>
  <c r="I65" i="10"/>
  <c r="L64" i="10"/>
  <c r="J64" i="10"/>
  <c r="I64" i="10"/>
  <c r="L63" i="10"/>
  <c r="J63" i="10"/>
  <c r="I63" i="10"/>
  <c r="K61" i="10"/>
  <c r="J61" i="10"/>
  <c r="I61" i="10"/>
  <c r="K60" i="10"/>
  <c r="J60" i="10"/>
  <c r="I60" i="10"/>
  <c r="K59" i="10"/>
  <c r="J59" i="10"/>
  <c r="I59" i="10"/>
  <c r="K58" i="10"/>
  <c r="J58" i="10"/>
  <c r="I58" i="10"/>
  <c r="K57" i="10"/>
  <c r="J57" i="10"/>
  <c r="I57" i="10"/>
  <c r="K56" i="10"/>
  <c r="J56" i="10"/>
  <c r="I56" i="10"/>
  <c r="H55" i="10"/>
  <c r="L50" i="10"/>
  <c r="J50" i="10"/>
  <c r="I50" i="10"/>
  <c r="L49" i="10"/>
  <c r="J49" i="10"/>
  <c r="I49" i="10"/>
  <c r="L48" i="10"/>
  <c r="J48" i="10"/>
  <c r="I48" i="10"/>
  <c r="L47" i="10"/>
  <c r="J47" i="10"/>
  <c r="I47" i="10"/>
  <c r="L46" i="10"/>
  <c r="J46" i="10"/>
  <c r="I46" i="10"/>
  <c r="L45" i="10"/>
  <c r="J45" i="10"/>
  <c r="I45" i="10"/>
  <c r="L44" i="10"/>
  <c r="J44" i="10"/>
  <c r="I44" i="10"/>
  <c r="L42" i="10"/>
  <c r="J42" i="10"/>
  <c r="I42" i="10"/>
  <c r="L41" i="10"/>
  <c r="J41" i="10"/>
  <c r="I41" i="10"/>
  <c r="L40" i="10"/>
  <c r="J40" i="10"/>
  <c r="I40" i="10"/>
  <c r="L39" i="10"/>
  <c r="J39" i="10"/>
  <c r="I39" i="10"/>
  <c r="L38" i="10"/>
  <c r="J38" i="10"/>
  <c r="I38" i="10"/>
  <c r="L37" i="10"/>
  <c r="J37" i="10"/>
  <c r="I37" i="10"/>
  <c r="L36" i="10"/>
  <c r="J36" i="10"/>
  <c r="I36" i="10"/>
  <c r="L34" i="10"/>
  <c r="J34" i="10"/>
  <c r="I34" i="10"/>
  <c r="L33" i="10"/>
  <c r="J33" i="10"/>
  <c r="I33" i="10"/>
  <c r="L32" i="10"/>
  <c r="J32" i="10"/>
  <c r="I32" i="10"/>
  <c r="L31" i="10"/>
  <c r="J31" i="10"/>
  <c r="I31" i="10"/>
  <c r="L30" i="10"/>
  <c r="J30" i="10"/>
  <c r="I30" i="10"/>
  <c r="L29" i="10"/>
  <c r="J29" i="10"/>
  <c r="I29" i="10"/>
  <c r="L28" i="10"/>
  <c r="J28" i="10"/>
  <c r="I28" i="10"/>
  <c r="L26" i="10"/>
  <c r="J26" i="10"/>
  <c r="I26" i="10"/>
  <c r="L25" i="10"/>
  <c r="J25" i="10"/>
  <c r="I25" i="10"/>
  <c r="L24" i="10"/>
  <c r="J24" i="10"/>
  <c r="I24" i="10"/>
  <c r="L23" i="10"/>
  <c r="J23" i="10"/>
  <c r="I23" i="10"/>
  <c r="L22" i="10"/>
  <c r="J22" i="10"/>
  <c r="I22" i="10"/>
  <c r="L21" i="10"/>
  <c r="J21" i="10"/>
  <c r="I21" i="10"/>
  <c r="L20" i="10"/>
  <c r="J20" i="10"/>
  <c r="I20" i="10"/>
  <c r="K18" i="10"/>
  <c r="J18" i="10"/>
  <c r="I18" i="10"/>
  <c r="K17" i="10"/>
  <c r="J17" i="10"/>
  <c r="I17" i="10"/>
  <c r="K16" i="10"/>
  <c r="J16" i="10"/>
  <c r="I16" i="10"/>
  <c r="K15" i="10"/>
  <c r="J15" i="10"/>
  <c r="I15" i="10"/>
  <c r="K14" i="10"/>
  <c r="J14" i="10"/>
  <c r="I14" i="10"/>
  <c r="K13" i="10"/>
  <c r="J13" i="10"/>
  <c r="I13" i="10"/>
  <c r="K12" i="10"/>
  <c r="J12" i="10"/>
  <c r="I12" i="10"/>
  <c r="H11" i="10"/>
  <c r="C3" i="10"/>
  <c r="AZ22" i="4"/>
  <c r="P22" i="4"/>
  <c r="D55" i="50" l="1"/>
  <c r="E36" i="41"/>
  <c r="G36" i="41"/>
  <c r="D37" i="16"/>
  <c r="E29" i="15"/>
  <c r="DH206" i="24"/>
  <c r="E32" i="50"/>
  <c r="F32" i="50" s="1"/>
  <c r="E33" i="50"/>
  <c r="G42" i="5"/>
  <c r="H42" i="5" s="1"/>
  <c r="F86" i="9"/>
  <c r="E28" i="15"/>
  <c r="G28" i="15" s="1"/>
  <c r="E42" i="5"/>
  <c r="D28" i="15"/>
  <c r="M16" i="15"/>
  <c r="F32" i="15"/>
  <c r="G32" i="15" s="1"/>
  <c r="D36" i="50"/>
  <c r="F36" i="50" s="1"/>
  <c r="D32" i="15"/>
  <c r="D31" i="15"/>
  <c r="D35" i="50"/>
  <c r="F35" i="50" s="1"/>
  <c r="F31" i="15"/>
  <c r="G31" i="15" s="1"/>
  <c r="D88" i="9"/>
  <c r="E88" i="9"/>
  <c r="G88" i="9" s="1"/>
  <c r="D90" i="9"/>
  <c r="E90" i="9"/>
  <c r="G90" i="9" s="1"/>
  <c r="F33" i="15"/>
  <c r="G33" i="15" s="1"/>
  <c r="D33" i="15"/>
  <c r="D37" i="50"/>
  <c r="F37" i="50" s="1"/>
  <c r="O16" i="15"/>
  <c r="J16" i="41"/>
  <c r="E17" i="13"/>
  <c r="DH192" i="24"/>
  <c r="E40" i="50"/>
  <c r="F40" i="50" s="1"/>
  <c r="G229" i="6"/>
  <c r="H229" i="6" s="1"/>
  <c r="E28" i="18"/>
  <c r="H36" i="41"/>
  <c r="F55" i="50"/>
  <c r="F34" i="13"/>
  <c r="H34" i="13" s="1"/>
  <c r="D49" i="50"/>
  <c r="F49" i="50" s="1"/>
  <c r="F33" i="13"/>
  <c r="H33" i="13" s="1"/>
  <c r="D48" i="50"/>
  <c r="F48" i="50" s="1"/>
  <c r="F37" i="13"/>
  <c r="H37" i="13" s="1"/>
  <c r="D52" i="50"/>
  <c r="F52" i="50" s="1"/>
  <c r="E20" i="13"/>
  <c r="F36" i="13"/>
  <c r="H36" i="13" s="1"/>
  <c r="D51" i="50"/>
  <c r="F51" i="50" s="1"/>
  <c r="F29" i="13"/>
  <c r="H29" i="13" s="1"/>
  <c r="D44" i="50"/>
  <c r="F44" i="50" s="1"/>
  <c r="F28" i="13"/>
  <c r="H28" i="13" s="1"/>
  <c r="D43" i="50"/>
  <c r="F43" i="50" s="1"/>
  <c r="E31" i="5"/>
  <c r="DL192" i="24"/>
  <c r="DH189" i="24"/>
  <c r="DH198" i="24"/>
  <c r="E13" i="20"/>
  <c r="E16" i="20" s="1"/>
  <c r="DH201" i="24"/>
  <c r="G36" i="33"/>
  <c r="H36" i="33"/>
  <c r="I36" i="33"/>
  <c r="J29" i="41"/>
  <c r="T16" i="15"/>
  <c r="V16" i="15"/>
  <c r="K21" i="15"/>
  <c r="M21" i="15"/>
  <c r="N21" i="15"/>
  <c r="P21" i="15"/>
  <c r="T21" i="15"/>
  <c r="Q16" i="15"/>
  <c r="R16" i="15"/>
  <c r="K20" i="13"/>
  <c r="E30" i="5"/>
  <c r="E28" i="13"/>
  <c r="E29" i="13"/>
  <c r="DP204" i="24"/>
  <c r="DT204" i="24"/>
  <c r="DH203" i="24"/>
  <c r="DL197" i="24"/>
  <c r="DD204" i="24"/>
  <c r="DH194" i="24"/>
  <c r="M31" i="41"/>
  <c r="F36" i="33"/>
  <c r="E97" i="21"/>
  <c r="G97" i="21" s="1"/>
  <c r="D97" i="21"/>
  <c r="E37" i="16"/>
  <c r="G37" i="16" s="1"/>
  <c r="F47" i="9"/>
  <c r="J28" i="41"/>
  <c r="F64" i="33"/>
  <c r="E64" i="33"/>
  <c r="E35" i="33"/>
  <c r="E22" i="33"/>
  <c r="E229" i="6"/>
  <c r="P16" i="15"/>
  <c r="G33" i="5"/>
  <c r="E34" i="13"/>
  <c r="G48" i="11"/>
  <c r="G106" i="10"/>
  <c r="E28" i="9"/>
  <c r="E47" i="9" s="1"/>
  <c r="F33" i="5"/>
  <c r="DH204" i="24"/>
  <c r="DT202" i="24"/>
  <c r="DD202" i="24"/>
  <c r="DH202" i="24"/>
  <c r="DP202" i="24"/>
  <c r="DD192" i="24"/>
  <c r="DH197" i="24"/>
  <c r="DP190" i="24"/>
  <c r="DT196" i="24"/>
  <c r="DP197" i="24"/>
  <c r="DT190" i="24"/>
  <c r="DP192" i="24"/>
  <c r="DD190" i="24"/>
  <c r="DH191" i="24"/>
  <c r="DH190" i="24"/>
  <c r="DL196" i="24"/>
  <c r="E21" i="5"/>
  <c r="H38" i="5"/>
  <c r="J17" i="41"/>
  <c r="DH205" i="24"/>
  <c r="DT197" i="24"/>
  <c r="DP189" i="24"/>
  <c r="DP199" i="24"/>
  <c r="DP201" i="24"/>
  <c r="B33" i="22"/>
  <c r="DD199" i="24"/>
  <c r="DL193" i="24"/>
  <c r="DH199" i="24"/>
  <c r="DL189" i="24"/>
  <c r="DL201" i="24"/>
  <c r="J18" i="41"/>
  <c r="J15" i="41"/>
  <c r="J30" i="41"/>
  <c r="C32" i="22"/>
  <c r="DP195" i="24"/>
  <c r="DP205" i="24"/>
  <c r="DD195" i="24"/>
  <c r="DT195" i="24"/>
  <c r="DP198" i="24"/>
  <c r="DT188" i="24"/>
  <c r="DP191" i="24"/>
  <c r="DL194" i="24"/>
  <c r="DD200" i="24"/>
  <c r="DT200" i="24"/>
  <c r="DP203" i="24"/>
  <c r="DL206" i="24"/>
  <c r="DD193" i="24"/>
  <c r="DT193" i="24"/>
  <c r="DP196" i="24"/>
  <c r="DL199" i="24"/>
  <c r="DD205" i="24"/>
  <c r="DT205" i="24"/>
  <c r="DP188" i="24"/>
  <c r="DP200" i="24"/>
  <c r="DP193" i="24"/>
  <c r="DH195" i="24"/>
  <c r="DD198" i="24"/>
  <c r="DT198" i="24"/>
  <c r="DH188" i="24"/>
  <c r="DD191" i="24"/>
  <c r="DT191" i="24"/>
  <c r="DP194" i="24"/>
  <c r="DH200" i="24"/>
  <c r="DD203" i="24"/>
  <c r="DT203" i="24"/>
  <c r="DP206" i="24"/>
  <c r="DD196" i="24"/>
  <c r="DD189" i="24"/>
  <c r="DD201" i="24"/>
  <c r="DD194" i="24"/>
  <c r="DD206" i="24"/>
  <c r="Y21" i="15"/>
  <c r="U21" i="15"/>
  <c r="X21" i="15"/>
  <c r="K16" i="15"/>
  <c r="W16" i="15"/>
  <c r="L16" i="15"/>
  <c r="X16" i="15"/>
  <c r="Q21" i="15"/>
  <c r="N16" i="15"/>
  <c r="R21" i="15"/>
  <c r="K17" i="13"/>
  <c r="E33" i="13"/>
  <c r="E37" i="13"/>
  <c r="D86" i="9" l="1"/>
  <c r="F29" i="15"/>
  <c r="G29" i="15" s="1"/>
  <c r="D33" i="50"/>
  <c r="F33" i="50" s="1"/>
  <c r="E31" i="50"/>
  <c r="F31" i="50" s="1"/>
  <c r="G41" i="5"/>
  <c r="H41" i="5" s="1"/>
  <c r="E85" i="9"/>
  <c r="G85" i="9" s="1"/>
  <c r="D85" i="9"/>
  <c r="E41" i="5"/>
  <c r="E86" i="9"/>
  <c r="G86" i="9" s="1"/>
  <c r="D87" i="9"/>
  <c r="D30" i="15"/>
  <c r="E87" i="9"/>
  <c r="G87" i="9" s="1"/>
  <c r="D34" i="50"/>
  <c r="F34" i="50" s="1"/>
  <c r="F30" i="15"/>
  <c r="G30" i="15" s="1"/>
  <c r="D29" i="15"/>
  <c r="E29" i="50"/>
  <c r="E69" i="33"/>
  <c r="G69" i="33"/>
  <c r="F69" i="33"/>
  <c r="H69" i="33" s="1"/>
  <c r="E30" i="50"/>
  <c r="D30" i="50"/>
  <c r="E36" i="33"/>
  <c r="F70" i="33"/>
  <c r="G40" i="5"/>
  <c r="E33" i="5"/>
  <c r="D29" i="50" s="1"/>
  <c r="F29" i="50" l="1"/>
  <c r="F30" i="50"/>
  <c r="G70" i="33"/>
  <c r="H70" i="33" s="1"/>
  <c r="E70" i="33"/>
  <c r="E40" i="5"/>
  <c r="F40" i="5"/>
  <c r="H40" i="5" s="1"/>
  <c r="C28" i="8"/>
  <c r="O28" i="8" s="1"/>
  <c r="C29" i="8" l="1"/>
  <c r="O29" i="8" s="1"/>
  <c r="C30" i="8"/>
  <c r="O30" i="8" s="1"/>
  <c r="E19" i="8" l="1"/>
  <c r="B3" i="47" l="1"/>
  <c r="C50" i="31" l="1"/>
  <c r="C125" i="31"/>
  <c r="C103" i="31" s="1"/>
  <c r="C124" i="31"/>
  <c r="C123" i="31"/>
  <c r="C122" i="31"/>
  <c r="C121" i="31"/>
  <c r="C120" i="31"/>
  <c r="C119" i="31"/>
  <c r="C113" i="31"/>
  <c r="C104" i="31"/>
  <c r="C98" i="31"/>
  <c r="C100" i="31" s="1"/>
  <c r="C101" i="31" s="1"/>
  <c r="C97" i="31"/>
  <c r="C94" i="31"/>
  <c r="C93" i="31"/>
  <c r="C92" i="31"/>
  <c r="C90" i="31"/>
  <c r="C91" i="31" s="1"/>
  <c r="C89" i="31"/>
  <c r="C74" i="31"/>
  <c r="C73" i="31"/>
  <c r="C72" i="31"/>
  <c r="C70" i="31"/>
  <c r="C69" i="31"/>
  <c r="C68" i="31"/>
  <c r="C63" i="31"/>
  <c r="C56" i="31"/>
  <c r="C80" i="31" s="1"/>
  <c r="C55" i="31"/>
  <c r="C59" i="31" s="1"/>
  <c r="C53" i="31"/>
  <c r="C37" i="31"/>
  <c r="C36" i="31"/>
  <c r="C34" i="31"/>
  <c r="C30" i="31"/>
  <c r="C28" i="31"/>
  <c r="C26" i="31"/>
  <c r="C23" i="31"/>
  <c r="C21" i="31"/>
  <c r="C20" i="31"/>
  <c r="C19" i="31"/>
  <c r="C16" i="31"/>
  <c r="C15" i="31"/>
  <c r="C14" i="31"/>
  <c r="C13" i="31"/>
  <c r="C12" i="31"/>
  <c r="C10" i="31"/>
  <c r="C9" i="31"/>
  <c r="H37" i="30"/>
  <c r="D28" i="30"/>
  <c r="D25" i="30"/>
  <c r="D24" i="30"/>
  <c r="G212" i="29"/>
  <c r="F212" i="29"/>
  <c r="E212" i="29"/>
  <c r="D212" i="29"/>
  <c r="M207" i="29"/>
  <c r="L207" i="29"/>
  <c r="K207" i="29"/>
  <c r="J207" i="29"/>
  <c r="I207" i="29"/>
  <c r="H207" i="29"/>
  <c r="G207" i="29"/>
  <c r="F207" i="29"/>
  <c r="E207" i="29"/>
  <c r="D207" i="29"/>
  <c r="C31" i="8"/>
  <c r="O31" i="8" s="1"/>
  <c r="C27" i="8"/>
  <c r="O27" i="8" s="1"/>
  <c r="C26" i="8"/>
  <c r="O26" i="8" s="1"/>
  <c r="C25" i="8"/>
  <c r="C3" i="8"/>
  <c r="AN22" i="4"/>
  <c r="AN21" i="4"/>
  <c r="P21" i="4"/>
  <c r="AN20" i="4"/>
  <c r="P20" i="4"/>
  <c r="AN19" i="4"/>
  <c r="P19" i="4"/>
  <c r="P16" i="4"/>
  <c r="E5" i="4"/>
  <c r="C5" i="5" s="1"/>
  <c r="E4" i="4"/>
  <c r="C4" i="3"/>
  <c r="C3" i="3"/>
  <c r="C38" i="31"/>
  <c r="C4" i="5" l="1"/>
  <c r="C4" i="24"/>
  <c r="C5" i="44"/>
  <c r="C5" i="23"/>
  <c r="C5" i="33"/>
  <c r="C5" i="38"/>
  <c r="C5" i="36"/>
  <c r="C5" i="25"/>
  <c r="C5" i="7"/>
  <c r="C5" i="22"/>
  <c r="C5" i="42"/>
  <c r="C5" i="26"/>
  <c r="C5" i="21"/>
  <c r="C5" i="40"/>
  <c r="C5" i="13"/>
  <c r="C5" i="45"/>
  <c r="C5" i="10"/>
  <c r="C5" i="34"/>
  <c r="C5" i="19"/>
  <c r="C5" i="18"/>
  <c r="C5" i="48"/>
  <c r="C5" i="9"/>
  <c r="C5" i="24"/>
  <c r="C5" i="16"/>
  <c r="C5" i="6"/>
  <c r="C5" i="15"/>
  <c r="C5" i="20"/>
  <c r="C5" i="11"/>
  <c r="C5" i="41"/>
  <c r="C5" i="43"/>
  <c r="C4" i="10"/>
  <c r="C4" i="38"/>
  <c r="C4" i="36"/>
  <c r="C4" i="42"/>
  <c r="C4" i="21"/>
  <c r="C4" i="16"/>
  <c r="C4" i="40"/>
  <c r="C4" i="13"/>
  <c r="C4" i="6"/>
  <c r="C4" i="45"/>
  <c r="C4" i="44"/>
  <c r="C4" i="23"/>
  <c r="C4" i="33"/>
  <c r="C4" i="43"/>
  <c r="C4" i="20"/>
  <c r="C4" i="25"/>
  <c r="C4" i="7"/>
  <c r="C4" i="22"/>
  <c r="C4" i="41"/>
  <c r="C4" i="34"/>
  <c r="C4" i="19"/>
  <c r="C4" i="18"/>
  <c r="C4" i="48"/>
  <c r="C4" i="9"/>
  <c r="C4" i="11"/>
  <c r="C4" i="26"/>
  <c r="C4" i="15"/>
  <c r="C29" i="31"/>
  <c r="C86" i="31" s="1"/>
  <c r="G10" i="24"/>
  <c r="B5" i="47"/>
  <c r="B4" i="47"/>
  <c r="C102" i="31"/>
  <c r="C75" i="31"/>
  <c r="C60" i="31"/>
  <c r="C64" i="31"/>
  <c r="C99" i="31"/>
  <c r="C65" i="31"/>
  <c r="C54" i="31"/>
  <c r="C58" i="31" s="1"/>
  <c r="C79" i="31"/>
  <c r="C4" i="8"/>
  <c r="C57" i="31"/>
  <c r="C22" i="31" s="1"/>
  <c r="C5" i="8"/>
  <c r="C82" i="31"/>
  <c r="C83" i="31"/>
  <c r="I44" i="30"/>
  <c r="I42" i="30"/>
  <c r="I45" i="30"/>
  <c r="E67" i="30"/>
  <c r="E58" i="30"/>
  <c r="I37" i="30"/>
  <c r="E65" i="30"/>
  <c r="I40" i="30"/>
  <c r="E71" i="30"/>
  <c r="E61" i="30"/>
  <c r="E68" i="30"/>
  <c r="E69" i="30"/>
  <c r="I39" i="30"/>
  <c r="I49" i="30"/>
  <c r="I52" i="30"/>
  <c r="E70" i="30"/>
  <c r="I47" i="30"/>
  <c r="I50" i="30"/>
  <c r="E56" i="30"/>
  <c r="I46" i="30"/>
  <c r="E62" i="30"/>
  <c r="E57" i="30"/>
  <c r="E60" i="30"/>
  <c r="I43" i="30"/>
  <c r="I38" i="30"/>
  <c r="I48" i="30"/>
  <c r="E51" i="30"/>
  <c r="E59" i="30"/>
  <c r="E66" i="30"/>
  <c r="I51" i="30"/>
  <c r="C49" i="31"/>
  <c r="E63" i="30"/>
  <c r="E64" i="30"/>
  <c r="I41" i="30"/>
  <c r="H10" i="24" l="1"/>
  <c r="DE10" i="24"/>
  <c r="C76" i="31"/>
  <c r="G46" i="30"/>
  <c r="E41" i="30"/>
  <c r="E49" i="30"/>
  <c r="G47" i="30"/>
  <c r="G51" i="30"/>
  <c r="E45" i="30"/>
  <c r="G42" i="30"/>
  <c r="E46" i="30"/>
  <c r="G49" i="30"/>
  <c r="E50" i="30"/>
  <c r="G43" i="30"/>
  <c r="G50" i="30"/>
  <c r="E37" i="30"/>
  <c r="E48" i="30"/>
  <c r="G48" i="30"/>
  <c r="G44" i="30"/>
  <c r="E47" i="30"/>
  <c r="E42" i="30"/>
  <c r="E40" i="30"/>
  <c r="G41" i="30"/>
  <c r="E38" i="30"/>
  <c r="G37" i="30"/>
  <c r="G45" i="30"/>
  <c r="E39" i="30"/>
  <c r="E52" i="30"/>
  <c r="E43" i="30"/>
  <c r="G39" i="30"/>
  <c r="E44" i="30"/>
  <c r="G52" i="30"/>
  <c r="G38" i="30"/>
  <c r="G40" i="30"/>
  <c r="I10" i="24" l="1"/>
  <c r="DI10" i="24"/>
  <c r="C106" i="31"/>
  <c r="C52" i="31"/>
  <c r="C32" i="31" s="1"/>
  <c r="C116" i="31"/>
  <c r="C51" i="31"/>
  <c r="C31" i="31" s="1"/>
  <c r="J10" i="24" l="1"/>
  <c r="DM10" i="24"/>
  <c r="C107" i="31"/>
  <c r="E195" i="29"/>
  <c r="K10" i="24" l="1"/>
  <c r="L10" i="24" s="1"/>
  <c r="M10" i="24" s="1"/>
  <c r="N10" i="24" s="1"/>
  <c r="O10" i="24" s="1"/>
  <c r="P10" i="24" s="1"/>
  <c r="Q10" i="24" s="1"/>
  <c r="R10" i="24" s="1"/>
  <c r="S10" i="24" s="1"/>
  <c r="T10" i="24" s="1"/>
  <c r="U10" i="24" s="1"/>
  <c r="V10" i="24" s="1"/>
  <c r="W10" i="24" s="1"/>
  <c r="X10" i="24" s="1"/>
  <c r="Y10" i="24" s="1"/>
  <c r="Z10" i="24" s="1"/>
  <c r="AA10" i="24" s="1"/>
  <c r="AB10" i="24" s="1"/>
  <c r="AC10" i="24" s="1"/>
  <c r="AD10" i="24" s="1"/>
  <c r="AE10" i="24" s="1"/>
  <c r="AF10" i="24" s="1"/>
  <c r="AG10" i="24" s="1"/>
  <c r="AH10" i="24" s="1"/>
  <c r="AI10" i="24" s="1"/>
  <c r="AJ10" i="24" s="1"/>
  <c r="AK10" i="24" s="1"/>
  <c r="AL10" i="24" s="1"/>
  <c r="AM10" i="24" s="1"/>
  <c r="AN10" i="24" s="1"/>
  <c r="AO10" i="24" s="1"/>
  <c r="AP10" i="24" s="1"/>
  <c r="AQ10" i="24" s="1"/>
  <c r="AR10" i="24" s="1"/>
  <c r="AS10" i="24" s="1"/>
  <c r="AT10" i="24" s="1"/>
  <c r="AU10" i="24" s="1"/>
  <c r="AV10" i="24" s="1"/>
  <c r="AW10" i="24" s="1"/>
  <c r="AX10" i="24" s="1"/>
  <c r="AY10" i="24" s="1"/>
  <c r="AZ10" i="24" s="1"/>
  <c r="BA10" i="24" s="1"/>
  <c r="BB10" i="24" s="1"/>
  <c r="BC10" i="24" s="1"/>
  <c r="BD10" i="24" s="1"/>
  <c r="BE10" i="24" s="1"/>
  <c r="BF10" i="24" s="1"/>
  <c r="BG10" i="24" s="1"/>
  <c r="BH10" i="24" s="1"/>
  <c r="BI10" i="24" s="1"/>
  <c r="BJ10" i="24" s="1"/>
  <c r="BK10" i="24" s="1"/>
  <c r="BL10" i="24" s="1"/>
  <c r="BM10" i="24" s="1"/>
  <c r="BN10" i="24" s="1"/>
  <c r="BO10" i="24" s="1"/>
  <c r="BP10" i="24" s="1"/>
  <c r="BQ10" i="24" s="1"/>
  <c r="BR10" i="24" s="1"/>
  <c r="BS10" i="24" s="1"/>
  <c r="BT10" i="24" s="1"/>
  <c r="BU10" i="24" s="1"/>
  <c r="BV10" i="24" s="1"/>
  <c r="BW10" i="24" s="1"/>
  <c r="BX10" i="24" s="1"/>
  <c r="BY10" i="24" s="1"/>
  <c r="BZ10" i="24" s="1"/>
  <c r="CA10" i="24" s="1"/>
  <c r="CB10" i="24" s="1"/>
  <c r="CC10" i="24" s="1"/>
  <c r="CD10" i="24" s="1"/>
  <c r="CE10" i="24" s="1"/>
  <c r="CF10" i="24" s="1"/>
  <c r="CG10" i="24" s="1"/>
  <c r="CH10" i="24" s="1"/>
  <c r="CI10" i="24" s="1"/>
  <c r="CJ10" i="24" s="1"/>
  <c r="CK10" i="24" s="1"/>
  <c r="CL10" i="24" s="1"/>
  <c r="CM10" i="24" s="1"/>
  <c r="CN10" i="24" s="1"/>
  <c r="CO10" i="24" s="1"/>
  <c r="CP10" i="24" s="1"/>
  <c r="CQ10" i="24" s="1"/>
  <c r="CR10" i="24" s="1"/>
  <c r="CS10" i="24" s="1"/>
  <c r="CT10" i="24" s="1"/>
  <c r="CU10" i="24" s="1"/>
  <c r="CV10" i="24" s="1"/>
  <c r="DQ1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tc={05E0FB09-A13B-4E16-ABA6-0D48A9B47A12}</author>
    <author>tc={439ED138-27BC-4314-8463-17C193B55160}</author>
    <author>tc={46C1A1E3-1A8A-4AD1-8458-AAB3F65C255F}</author>
    <author>tc={561C5DCE-0422-48B1-BEDD-DA048382513D}</author>
    <author>tc={9698F74B-57AD-4018-A6FB-E47EF374B789}</author>
    <author>tc={D1124156-3286-4D98-8846-3D249092C5FC}</author>
    <author>tc={4B4195C2-1BC1-4A17-8922-D57CEE765993}</author>
    <author>tc={D6C95552-5FB9-456B-BAD3-86B14E5A2923}</author>
    <author>tc={C70FE42C-BED2-4DF8-B66C-7B6D3A01372A}</author>
    <author>tc={24AFE0D5-5057-4C62-AAD6-93CF068809F5}</author>
  </authors>
  <commentList>
    <comment ref="O189" authorId="0" shapeId="0" xr:uid="{05E0FB09-A13B-4E16-ABA6-0D48A9B47A12}">
      <text>
        <t>[Threaded comment]
Your version of Excel allows you to read this threaded comment; however, any edits to it will get removed if the file is opened in a newer version of Excel. Learn more: https://go.microsoft.com/fwlink/?linkid=870924
Comment:
    Corrected formula</t>
      </text>
    </comment>
    <comment ref="S189" authorId="1" shapeId="0" xr:uid="{439ED138-27BC-4314-8463-17C193B55160}">
      <text>
        <t>[Threaded comment]
Your version of Excel allows you to read this threaded comment; however, any edits to it will get removed if the file is opened in a newer version of Excel. Learn more: https://go.microsoft.com/fwlink/?linkid=870924
Comment:
    Corrected formula</t>
      </text>
    </comment>
    <comment ref="W189" authorId="2" shapeId="0" xr:uid="{46C1A1E3-1A8A-4AD1-8458-AAB3F65C255F}">
      <text>
        <t>[Threaded comment]
Your version of Excel allows you to read this threaded comment; however, any edits to it will get removed if the file is opened in a newer version of Excel. Learn more: https://go.microsoft.com/fwlink/?linkid=870924
Comment:
    Corrected formula</t>
      </text>
    </comment>
    <comment ref="O212" authorId="3" shapeId="0" xr:uid="{561C5DCE-0422-48B1-BEDD-DA048382513D}">
      <text>
        <t>[Threaded comment]
Your version of Excel allows you to read this threaded comment; however, any edits to it will get removed if the file is opened in a newer version of Excel. Learn more: https://go.microsoft.com/fwlink/?linkid=870924
Comment:
    Corrected formula</t>
      </text>
    </comment>
    <comment ref="S212" authorId="4" shapeId="0" xr:uid="{9698F74B-57AD-4018-A6FB-E47EF374B789}">
      <text>
        <t>[Threaded comment]
Your version of Excel allows you to read this threaded comment; however, any edits to it will get removed if the file is opened in a newer version of Excel. Learn more: https://go.microsoft.com/fwlink/?linkid=870924
Comment:
    Corrected formula</t>
      </text>
    </comment>
    <comment ref="W212" authorId="5" shapeId="0" xr:uid="{D1124156-3286-4D98-8846-3D249092C5FC}">
      <text>
        <t>[Threaded comment]
Your version of Excel allows you to read this threaded comment; however, any edits to it will get removed if the file is opened in a newer version of Excel. Learn more: https://go.microsoft.com/fwlink/?linkid=870924
Comment:
    Corrected formula</t>
      </text>
    </comment>
    <comment ref="O219" authorId="6" shapeId="0" xr:uid="{4B4195C2-1BC1-4A17-8922-D57CEE765993}">
      <text>
        <t>[Threaded comment]
Your version of Excel allows you to read this threaded comment; however, any edits to it will get removed if the file is opened in a newer version of Excel. Learn more: https://go.microsoft.com/fwlink/?linkid=870924
Comment:
    Corrected formula</t>
      </text>
    </comment>
    <comment ref="S219" authorId="7" shapeId="0" xr:uid="{D6C95552-5FB9-456B-BAD3-86B14E5A2923}">
      <text>
        <t>[Threaded comment]
Your version of Excel allows you to read this threaded comment; however, any edits to it will get removed if the file is opened in a newer version of Excel. Learn more: https://go.microsoft.com/fwlink/?linkid=870924
Comment:
    Corrected formula</t>
      </text>
    </comment>
    <comment ref="W219" authorId="8" shapeId="0" xr:uid="{C70FE42C-BED2-4DF8-B66C-7B6D3A01372A}">
      <text>
        <t>[Threaded comment]
Your version of Excel allows you to read this threaded comment; however, any edits to it will get removed if the file is opened in a newer version of Excel. Learn more: https://go.microsoft.com/fwlink/?linkid=870924
Comment:
    Corrected formula</t>
      </text>
    </comment>
    <comment ref="E229" authorId="9" shapeId="0" xr:uid="{24AFE0D5-5057-4C62-AAD6-93CF068809F5}">
      <text>
        <t>[Threaded comment]
Your version of Excel allows you to read this threaded comment; however, any edits to it will get removed if the file is opened in a newer version of Excel. Learn more: https://go.microsoft.com/fwlink/?linkid=870924
Comment:
    Added MROUND to this formula to ignore decimal places in check</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tc={3F6F11BF-DEE4-4828-B2BA-B2FFCFEB5A7E}</author>
    <author>tc={0936786D-B67F-499F-8791-0B58E9C1652F}</author>
    <author>tc={758DAE7E-7DDD-482F-91E9-39BFA3717841}</author>
  </authors>
  <commentList>
    <comment ref="G9" authorId="0" shapeId="0" xr:uid="{3F6F11BF-DEE4-4828-B2BA-B2FFCFEB5A7E}">
      <text>
        <t>[Threaded comment]
Your version of Excel allows you to read this threaded comment; however, any edits to it will get removed if the file is opened in a newer version of Excel. Learn more: https://go.microsoft.com/fwlink/?linkid=870924
Comment:
    Must be numeric (#) rule expanded to include date and time fields. This validation rule is used instead of the formula used to check the format of the date and time fields which was not correctly calculating (DD/MM/YYY and hh:mm validation rules removed)</t>
      </text>
    </comment>
    <comment ref="C13" authorId="1" shapeId="0" xr:uid="{0936786D-B67F-499F-8791-0B58E9C1652F}">
      <text>
        <t>[Threaded comment]
Your version of Excel allows you to read this threaded comment; however, any edits to it will get removed if the file is opened in a newer version of Excel. Learn more: https://go.microsoft.com/fwlink/?linkid=870924
Comment:
    Row name corrected (Date)</t>
      </text>
    </comment>
    <comment ref="C14" authorId="2" shapeId="0" xr:uid="{758DAE7E-7DDD-482F-91E9-39BFA3717841}">
      <text>
        <t>[Threaded comment]
Your version of Excel allows you to read this threaded comment; however, any edits to it will get removed if the file is opened in a newer version of Excel. Learn more: https://go.microsoft.com/fwlink/?linkid=870924
Comment:
    Row name corrected (Time)</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tc={3083966A-BB47-4AF5-AFEE-AF51ECB11F48}</author>
    <author>tc={CCAB2438-FC01-406F-9ADB-F1F04F55C31B}</author>
    <author>tc={468C829E-C630-4B85-8950-884664652A02}</author>
    <author>tc={EF6C0E7A-74D9-4BA7-B70B-E39519C11455}</author>
    <author>tc={85BCB4BD-9A68-46FD-974F-F27F5C23BA73}</author>
  </authors>
  <commentList>
    <comment ref="H9" authorId="0" shapeId="0" xr:uid="{3083966A-BB47-4AF5-AFEE-AF51ECB11F48}">
      <text>
        <t>[Threaded comment]
Your version of Excel allows you to read this threaded comment; however, any edits to it will get removed if the file is opened in a newer version of Excel. Learn more: https://go.microsoft.com/fwlink/?linkid=870924
Comment:
    Must be numeric (#) rule expanded to include date and time fields. This validation rule is used instead of the formula used to check the format of the date and time fields which was not correctly calculating (DD/MM/YYY and hh:mm validation rules removed)</t>
      </text>
    </comment>
    <comment ref="J9" authorId="1" shapeId="0" xr:uid="{CCAB2438-FC01-406F-9ADB-F1F04F55C31B}">
      <text>
        <t>[Threaded comment]
Your version of Excel allows you to read this threaded comment; however, any edits to it will get removed if the file is opened in a newer version of Excel. Learn more: https://go.microsoft.com/fwlink/?linkid=870924
Comment:
    Changed rule from not ‘NULL’ to not ‘NULL if’ (only required where Connection point name entered)</t>
      </text>
    </comment>
    <comment ref="L9" authorId="2" shapeId="0" xr:uid="{468C829E-C630-4B85-8950-884664652A02}">
      <text>
        <t>[Threaded comment]
Your version of Excel allows you to read this threaded comment; however, any edits to it will get removed if the file is opened in a newer version of Excel. Learn more: https://go.microsoft.com/fwlink/?linkid=870924
Comment:
    Validation changed to ‘#’ (must be numerical value). This is now included in # column</t>
      </text>
    </comment>
    <comment ref="M9" authorId="3" shapeId="0" xr:uid="{EF6C0E7A-74D9-4BA7-B70B-E39519C11455}">
      <text>
        <t>[Threaded comment]
Your version of Excel allows you to read this threaded comment; however, any edits to it will get removed if the file is opened in a newer version of Excel. Learn more: https://go.microsoft.com/fwlink/?linkid=870924
Comment:
    Validation changed to ‘#’ (must be numerical value). This is now included in # column</t>
      </text>
    </comment>
    <comment ref="N9" authorId="4" shapeId="0" xr:uid="{85BCB4BD-9A68-46FD-974F-F27F5C23BA73}">
      <text>
        <t>[Threaded comment]
Your version of Excel allows you to read this threaded comment; however, any edits to it will get removed if the file is opened in a newer version of Excel. Learn more: https://go.microsoft.com/fwlink/?linkid=870924
Comment:
    Validation rule added</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tc={DED07990-F47C-41F7-B592-9266D3CD6A74}</author>
    <author>tc={0C32BCC4-6E52-4C7F-ADBB-E38E70391971}</author>
    <author>tc={838966CF-107F-47FE-BC85-8AE8240BCC16}</author>
  </authors>
  <commentList>
    <comment ref="R10" authorId="0" shapeId="0" xr:uid="{DED07990-F47C-41F7-B592-9266D3CD6A74}">
      <text>
        <t>[Threaded comment]
Your version of Excel allows you to read this threaded comment; however, any edits to it will get removed if the file is opened in a newer version of Excel. Learn more: https://go.microsoft.com/fwlink/?linkid=870924
Comment:
    NULL not valid validation rule removed for row one</t>
      </text>
    </comment>
    <comment ref="U10" authorId="1" shapeId="0" xr:uid="{0C32BCC4-6E52-4C7F-ADBB-E38E70391971}">
      <text>
        <t>[Threaded comment]
Your version of Excel allows you to read this threaded comment; however, any edits to it will get removed if the file is opened in a newer version of Excel. Learn more: https://go.microsoft.com/fwlink/?linkid=870924
Comment:
    Validation changed to ‘#’ (must be numerical value). This validation rule is used instead of the formula used to check the format of the date field which was not correctly calculating (DD/MM/YYY validation rule removed)</t>
      </text>
    </comment>
    <comment ref="W10" authorId="2" shapeId="0" xr:uid="{838966CF-107F-47FE-BC85-8AE8240BCC16}">
      <text>
        <t>[Threaded comment]
Your version of Excel allows you to read this threaded comment; however, any edits to it will get removed if the file is opened in a newer version of Excel. Learn more: https://go.microsoft.com/fwlink/?linkid=870924
Comment:
    Validation changed to ‘#’ (must be numerical value). This validation rule is used instead of the formula used to check the format of the time field which was not correctly calculating (hh:mm validation rule removed)</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tc={A890EF0F-A7B2-491D-B96C-2ED542520BA9}</author>
    <author>tc={060B80FD-B9E4-4F4C-8DA7-7E274863324F}</author>
    <author>tc={9EAECB69-16BA-4BFD-8A3D-B74FD7BF9E7B}</author>
    <author>tc={B9AD3774-DACF-4290-8883-25216E67913F}</author>
    <author>tc={FD85ACB6-B126-4CE8-B350-56A97973B8FE}</author>
  </authors>
  <commentList>
    <comment ref="N10" authorId="0" shapeId="0" xr:uid="{A890EF0F-A7B2-491D-B96C-2ED542520BA9}">
      <text>
        <t>[Threaded comment]
Your version of Excel allows you to read this threaded comment; however, any edits to it will get removed if the file is opened in a newer version of Excel. Learn more: https://go.microsoft.com/fwlink/?linkid=870924
Comment:
    Formula updated</t>
      </text>
    </comment>
    <comment ref="T10" authorId="1" shapeId="0" xr:uid="{060B80FD-B9E4-4F4C-8DA7-7E274863324F}">
      <text>
        <t>[Threaded comment]
Your version of Excel allows you to read this threaded comment; however, any edits to it will get removed if the file is opened in a newer version of Excel. Learn more: https://go.microsoft.com/fwlink/?linkid=870924
Comment:
    Formula updated</t>
      </text>
    </comment>
    <comment ref="E11" authorId="2" shapeId="0" xr:uid="{9EAECB69-16BA-4BFD-8A3D-B74FD7BF9E7B}">
      <text>
        <t>[Threaded comment]
Your version of Excel allows you to read this threaded comment; however, any edits to it will get removed if the file is opened in a newer version of Excel. Learn more: https://go.microsoft.com/fwlink/?linkid=870924
Comment:
    Requirement changed from ‘total expenditure’ to ‘direct expenditure’</t>
      </text>
    </comment>
    <comment ref="F11" authorId="3" shapeId="0" xr:uid="{B9AD3774-DACF-4290-8883-25216E67913F}">
      <text>
        <t xml:space="preserve">[Threaded comment]
Your version of Excel allows you to read this threaded comment; however, any edits to it will get removed if the file is opened in a newer version of Excel. Learn more: https://go.microsoft.com/fwlink/?linkid=870924
Comment:
    New requirement </t>
      </text>
    </comment>
    <comment ref="H11" authorId="4" shapeId="0" xr:uid="{FD85ACB6-B126-4CE8-B350-56A97973B8FE}">
      <text>
        <t>[Threaded comment]
Your version of Excel allows you to read this threaded comment; however, any edits to it will get removed if the file is opened in a newer version of Excel. Learn more: https://go.microsoft.com/fwlink/?linkid=870924
Comment:
    New requirement</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tc={1576B02B-E675-4C37-AA49-B9D9FC497DC9}</author>
  </authors>
  <commentList>
    <comment ref="E10" authorId="0" shapeId="0" xr:uid="{1576B02B-E675-4C37-AA49-B9D9FC497DC9}">
      <text>
        <t>[Threaded comment]
Your version of Excel allows you to read this threaded comment; however, any edits to it will get removed if the file is opened in a newer version of Excel. Learn more: https://go.microsoft.com/fwlink/?linkid=870924
Comment:
    Valid Options listed</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tc={C12AF079-F492-4A22-8672-53F6FA42B6D1}</author>
    <author>tc={C2705AC8-DA3B-4BFC-AE64-B7F47073CE97}</author>
    <author>tc={C4AA5CE3-E738-4C96-A87B-7FC20C206E8F}</author>
    <author>tc={E4531A9B-4E5D-4C52-BC85-78F07D245A97}</author>
  </authors>
  <commentList>
    <comment ref="M10" authorId="0" shapeId="0" xr:uid="{C12AF079-F492-4A22-8672-53F6FA42B6D1}">
      <text>
        <t>[Threaded comment]
Your version of Excel allows you to read this threaded comment; however, any edits to it will get removed if the file is opened in a newer version of Excel. Learn more: https://go.microsoft.com/fwlink/?linkid=870924
Comment:
    Changed rule to ‘not NULL if’ where input can be NULL if the scheme does not apply to the TNSP</t>
      </text>
    </comment>
    <comment ref="P10" authorId="1" shapeId="0" xr:uid="{C2705AC8-DA3B-4BFC-AE64-B7F47073CE97}">
      <text>
        <t>[Threaded comment]
Your version of Excel allows you to read this threaded comment; however, any edits to it will get removed if the file is opened in a newer version of Excel. Learn more: https://go.microsoft.com/fwlink/?linkid=870924
Comment:
    Changed rule to ‘not NULL if’ where input can be NULL if the scheme does not apply to the TNSP</t>
      </text>
    </comment>
    <comment ref="S10" authorId="2" shapeId="0" xr:uid="{C4AA5CE3-E738-4C96-A87B-7FC20C206E8F}">
      <text>
        <t>[Threaded comment]
Your version of Excel allows you to read this threaded comment; however, any edits to it will get removed if the file is opened in a newer version of Excel. Learn more: https://go.microsoft.com/fwlink/?linkid=870924
Comment:
    Changed rule to ‘not NULL if’ where input can be NULL if the scheme does not apply to the TNSP</t>
      </text>
    </comment>
    <comment ref="V10" authorId="3" shapeId="0" xr:uid="{E4531A9B-4E5D-4C52-BC85-78F07D245A97}">
      <text>
        <t>[Threaded comment]
Your version of Excel allows you to read this threaded comment; however, any edits to it will get removed if the file is opened in a newer version of Excel. Learn more: https://go.microsoft.com/fwlink/?linkid=870924
Comment:
    Changed rule to ‘not NULL if’ where input can be NULL if the scheme does not apply to the TNSP</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tc={51EF4A9B-5A22-4AA2-BB6D-C0822339EF12}</author>
    <author>tc={18648633-D635-48D1-B6FF-64B89F0CDAD2}</author>
    <author>tc={E3C87A96-D4AE-4D90-9607-0EEFE6FA8E9A}</author>
    <author>tc={A574B8B7-B6D9-44A5-9DCD-5A74577D6550}</author>
    <author>tc={88B538EC-7902-47ED-9176-103EC83CC206}</author>
    <author>tc={76566147-2094-4214-8BE0-61028594A237}</author>
    <author>tc={04D27D87-90C8-4FB3-B884-6FBDC1DBB107}</author>
    <author>tc={0F67EFFF-69F2-4D4C-8D00-80C7DA39B38F}</author>
    <author>tc={837BA1E0-0BDF-4033-B16B-EA076C65C188}</author>
    <author>tc={57AE659B-DB11-430A-B185-7D0A068D703A}</author>
    <author>tc={E61145F8-BF9C-437A-8149-FE0F724E08EE}</author>
  </authors>
  <commentList>
    <comment ref="P10" authorId="0" shapeId="0" xr:uid="{51EF4A9B-5A22-4AA2-BB6D-C0822339EF12}">
      <text>
        <t>[Threaded comment]
Your version of Excel allows you to read this threaded comment; however, any edits to it will get removed if the file is opened in a newer version of Excel. Learn more: https://go.microsoft.com/fwlink/?linkid=870924
Comment:
    Formula updated</t>
      </text>
    </comment>
    <comment ref="S10" authorId="1" shapeId="0" xr:uid="{18648633-D635-48D1-B6FF-64B89F0CDAD2}">
      <text>
        <t>[Threaded comment]
Your version of Excel allows you to read this threaded comment; however, any edits to it will get removed if the file is opened in a newer version of Excel. Learn more: https://go.microsoft.com/fwlink/?linkid=870924
Comment:
    Formula updated</t>
      </text>
    </comment>
    <comment ref="V10" authorId="2" shapeId="0" xr:uid="{E3C87A96-D4AE-4D90-9607-0EEFE6FA8E9A}">
      <text>
        <t>[Threaded comment]
Your version of Excel allows you to read this threaded comment; however, any edits to it will get removed if the file is opened in a newer version of Excel. Learn more: https://go.microsoft.com/fwlink/?linkid=870924
Comment:
    Formula updated</t>
      </text>
    </comment>
    <comment ref="Y10" authorId="3" shapeId="0" xr:uid="{A574B8B7-B6D9-44A5-9DCD-5A74577D6550}">
      <text>
        <t>[Threaded comment]
Your version of Excel allows you to read this threaded comment; however, any edits to it will get removed if the file is opened in a newer version of Excel. Learn more: https://go.microsoft.com/fwlink/?linkid=870924
Comment:
    Formula updated</t>
      </text>
    </comment>
    <comment ref="B36" authorId="4" shapeId="0" xr:uid="{88B538EC-7902-47ED-9176-103EC83CC206}">
      <text>
        <t>[Threaded comment]
Your version of Excel allows you to read this threaded comment; however, any edits to it will get removed if the file is opened in a newer version of Excel. Learn more: https://go.microsoft.com/fwlink/?linkid=870924
Comment:
    To align terminology with Sheets 9.1, 9.2 and 2.1</t>
      </text>
    </comment>
    <comment ref="B38" authorId="5" shapeId="0" xr:uid="{76566147-2094-4214-8BE0-61028594A237}">
      <text>
        <t>[Threaded comment]
Your version of Excel allows you to read this threaded comment; however, any edits to it will get removed if the file is opened in a newer version of Excel. Learn more: https://go.microsoft.com/fwlink/?linkid=870924
Comment:
    To align terminology with Sheets 9.1, 9.2 and 2.1</t>
      </text>
    </comment>
    <comment ref="L39" authorId="6" shapeId="0" xr:uid="{04D27D87-90C8-4FB3-B884-6FBDC1DBB107}">
      <text>
        <t>[Threaded comment]
Your version of Excel allows you to read this threaded comment; however, any edits to it will get removed if the file is opened in a newer version of Excel. Learn more: https://go.microsoft.com/fwlink/?linkid=870924
Comment:
    Removed validation rule</t>
      </text>
    </comment>
    <comment ref="M39" authorId="7" shapeId="0" xr:uid="{0F67EFFF-69F2-4D4C-8D00-80C7DA39B38F}">
      <text>
        <t>[Threaded comment]
Your version of Excel allows you to read this threaded comment; however, any edits to it will get removed if the file is opened in a newer version of Excel. Learn more: https://go.microsoft.com/fwlink/?linkid=870924
Comment:
    Formula updated</t>
      </text>
    </comment>
    <comment ref="P39" authorId="8" shapeId="0" xr:uid="{837BA1E0-0BDF-4033-B16B-EA076C65C188}">
      <text>
        <t>[Threaded comment]
Your version of Excel allows you to read this threaded comment; however, any edits to it will get removed if the file is opened in a newer version of Excel. Learn more: https://go.microsoft.com/fwlink/?linkid=870924
Comment:
    Formula updated</t>
      </text>
    </comment>
    <comment ref="A64" authorId="9" shapeId="0" xr:uid="{57AE659B-DB11-430A-B185-7D0A068D703A}">
      <text>
        <t>[Threaded comment]
Your version of Excel allows you to read this threaded comment; however, any edits to it will get removed if the file is opened in a newer version of Excel. Learn more: https://go.microsoft.com/fwlink/?linkid=870924
Comment:
    To align terminology with Sheets 9.1, 9.2 and 2.1</t>
      </text>
    </comment>
    <comment ref="B69" authorId="10" shapeId="0" xr:uid="{E61145F8-BF9C-437A-8149-FE0F724E08EE}">
      <text>
        <t>[Threaded comment]
Your version of Excel allows you to read this threaded comment; however, any edits to it will get removed if the file is opened in a newer version of Excel. Learn more: https://go.microsoft.com/fwlink/?linkid=870924
Comment:
    To align terminology with Sheets 9.1, 9.2 and 2.1</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tc={33F4150B-71FF-4B2B-A23A-F9FABDD906BB}</author>
    <author>Author</author>
  </authors>
  <commentList>
    <comment ref="H16" authorId="0" shapeId="0" xr:uid="{33F4150B-71FF-4B2B-A23A-F9FABDD906BB}">
      <text>
        <t>[Threaded comment]
Your version of Excel allows you to read this threaded comment; however, any edits to it will get removed if the file is opened in a newer version of Excel. Learn more: https://go.microsoft.com/fwlink/?linkid=870924
Comment:
    Allow negative value</t>
      </text>
    </comment>
    <comment ref="H27" authorId="1" shapeId="0" xr:uid="{7E5373D6-4D7F-40EC-B756-377B945F5CBC}">
      <text>
        <r>
          <rPr>
            <b/>
            <sz val="9"/>
            <color indexed="81"/>
            <rFont val="Tahoma"/>
            <family val="2"/>
          </rPr>
          <t>Author:</t>
        </r>
        <r>
          <rPr>
            <sz val="9"/>
            <color indexed="81"/>
            <rFont val="Tahoma"/>
            <family val="2"/>
          </rPr>
          <t xml:space="preserve">
allow negative value</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tc={091D8AAB-77FF-4566-95F0-FD2B6B00378A}</author>
    <author>tc={F5C7C219-96CF-422F-BF8B-428362A9E841}</author>
    <author>tc={C7D1E588-8A82-4A79-BD25-5B895AAE1C63}</author>
    <author>tc={AE070452-A72F-4278-B5EF-EE457F24936E}</author>
  </authors>
  <commentList>
    <comment ref="H15" authorId="0" shapeId="0" xr:uid="{091D8AAB-77FF-4566-95F0-FD2B6B00378A}">
      <text>
        <t>[Threaded comment]
Your version of Excel allows you to read this threaded comment; however, any edits to it will get removed if the file is opened in a newer version of Excel. Learn more: https://go.microsoft.com/fwlink/?linkid=870924
Comment:
    Allow negative value</t>
      </text>
    </comment>
    <comment ref="H48" authorId="1" shapeId="0" xr:uid="{F5C7C219-96CF-422F-BF8B-428362A9E841}">
      <text>
        <t>[Threaded comment]
Your version of Excel allows you to read this threaded comment; however, any edits to it will get removed if the file is opened in a newer version of Excel. Learn more: https://go.microsoft.com/fwlink/?linkid=870924
Comment:
    Allow negative value</t>
      </text>
    </comment>
    <comment ref="J110" authorId="2" shapeId="0" xr:uid="{C7D1E588-8A82-4A79-BD25-5B895AAE1C63}">
      <text>
        <t>[Threaded comment]
Your version of Excel allows you to read this threaded comment; however, any edits to it will get removed if the file is opened in a newer version of Excel. Learn more: https://go.microsoft.com/fwlink/?linkid=870924
Comment:
    Allow negative value</t>
      </text>
    </comment>
    <comment ref="J111" authorId="3" shapeId="0" xr:uid="{AE070452-A72F-4278-B5EF-EE457F24936E}">
      <text>
        <t>[Threaded comment]
Your version of Excel allows you to read this threaded comment; however, any edits to it will get removed if the file is opened in a newer version of Excel. Learn more: https://go.microsoft.com/fwlink/?linkid=870924
Comment:
    Allow negative value</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tc={775052A1-36A6-42E9-B361-8ED7B32E034C}</author>
    <author>tc={A3DB494C-6FDB-4F3C-8D05-B4C918305BFB}</author>
    <author>tc={A88A1C3B-348E-4F49-BB4E-A4328342994D}</author>
    <author>tc={9F41F43F-D387-4A34-A947-2688830244C8}</author>
  </authors>
  <commentList>
    <comment ref="Q9" authorId="0" shapeId="0" xr:uid="{775052A1-36A6-42E9-B361-8ED7B32E034C}">
      <text>
        <t>[Threaded comment]
Your version of Excel allows you to read this threaded comment; however, any edits to it will get removed if the file is opened in a newer version of Excel. Learn more: https://go.microsoft.com/fwlink/?linkid=870924
Comment:
    Formula updated</t>
      </text>
    </comment>
    <comment ref="U9" authorId="1" shapeId="0" xr:uid="{A3DB494C-6FDB-4F3C-8D05-B4C918305BFB}">
      <text>
        <t>[Threaded comment]
Your version of Excel allows you to read this threaded comment; however, any edits to it will get removed if the file is opened in a newer version of Excel. Learn more: https://go.microsoft.com/fwlink/?linkid=870924
Comment:
    Formula updated</t>
      </text>
    </comment>
    <comment ref="Y9" authorId="2" shapeId="0" xr:uid="{A88A1C3B-348E-4F49-BB4E-A4328342994D}">
      <text>
        <t>[Threaded comment]
Your version of Excel allows you to read this threaded comment; however, any edits to it will get removed if the file is opened in a newer version of Excel. Learn more: https://go.microsoft.com/fwlink/?linkid=870924
Comment:
    Formula updated</t>
      </text>
    </comment>
    <comment ref="AC9" authorId="3" shapeId="0" xr:uid="{9F41F43F-D387-4A34-A947-2688830244C8}">
      <text>
        <t>[Threaded comment]
Your version of Excel allows you to read this threaded comment; however, any edits to it will get removed if the file is opened in a newer version of Excel. Learn more: https://go.microsoft.com/fwlink/?linkid=870924
Comment:
    Formula updated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tc={B107C289-2563-416B-91E0-CAAF43D84A35}</author>
    <author>tc={B659460F-D4AF-45FB-9641-EC0CBC6E50D4}</author>
    <author>tc={FEA00B98-E4B6-4F76-BBBC-E3CC14F35DBD}</author>
    <author>tc={80352C05-15BC-49C6-93A0-8FCC1B160C23}</author>
    <author>tc={A5730AD3-5575-49F1-BD90-1DB53FD9D8C5}</author>
    <author>tc={74CFA9BA-7865-437B-AD91-EB40FBBA6A6B}</author>
  </authors>
  <commentList>
    <comment ref="I26" authorId="0" shapeId="0" xr:uid="{B107C289-2563-416B-91E0-CAAF43D84A35}">
      <text>
        <t xml:space="preserve">[Threaded comment]
Your version of Excel allows you to read this threaded comment; however, any edits to it will get removed if the file is opened in a newer version of Excel. Learn more: https://go.microsoft.com/fwlink/?linkid=870924
Comment:
    Column was confused with the Towers/poles added column </t>
      </text>
    </comment>
    <comment ref="AV26" authorId="1" shapeId="0" xr:uid="{B659460F-D4AF-45FB-9641-EC0CBC6E50D4}">
      <text>
        <t>[Threaded comment]
Your version of Excel allows you to read this threaded comment; however, any edits to it will get removed if the file is opened in a newer version of Excel. Learn more: https://go.microsoft.com/fwlink/?linkid=870924
Comment:
    Can be left NULL where not applicable to line augmentation project</t>
      </text>
    </comment>
    <comment ref="AY26" authorId="2" shapeId="0" xr:uid="{FEA00B98-E4B6-4F76-BBBC-E3CC14F35DBD}">
      <text>
        <t>[Threaded comment]
Your version of Excel allows you to read this threaded comment; however, any edits to it will get removed if the file is opened in a newer version of Excel. Learn more: https://go.microsoft.com/fwlink/?linkid=870924
Comment:
    removed NULL not valid</t>
      </text>
    </comment>
    <comment ref="J27" authorId="3" shapeId="0" xr:uid="{80352C05-15BC-49C6-93A0-8FCC1B160C23}">
      <text>
        <t>[Threaded comment]
Your version of Excel allows you to read this threaded comment; however, any edits to it will get removed if the file is opened in a newer version of Excel. Learn more: https://go.microsoft.com/fwlink/?linkid=870924
Comment:
    Incorrect unit of measure used in 2024-25 template</t>
      </text>
    </comment>
    <comment ref="K27" authorId="4" shapeId="0" xr:uid="{A5730AD3-5575-49F1-BD90-1DB53FD9D8C5}">
      <text>
        <t>[Threaded comment]
Your version of Excel allows you to read this threaded comment; however, any edits to it will get removed if the file is opened in a newer version of Excel. Learn more: https://go.microsoft.com/fwlink/?linkid=870924
Comment:
    Incorrect unit of measure used in 2024-25 template</t>
      </text>
    </comment>
    <comment ref="H43" authorId="5" shapeId="0" xr:uid="{74CFA9BA-7865-437B-AD91-EB40FBBA6A6B}">
      <text>
        <t>[Threaded comment]
Your version of Excel allows you to read this threaded comment; however, any edits to it will get removed if the file is opened in a newer version of Excel. Learn more: https://go.microsoft.com/fwlink/?linkid=870924
Comment:
    Correction to formula</t>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H37" authorId="0" shapeId="0" xr:uid="{60564C85-55D2-4966-9D65-6F65281A3E29}">
      <text>
        <r>
          <rPr>
            <b/>
            <sz val="9"/>
            <color rgb="FF000000"/>
            <rFont val="Tahoma"/>
            <family val="2"/>
          </rPr>
          <t>Author:</t>
        </r>
        <r>
          <rPr>
            <sz val="9"/>
            <color rgb="FF000000"/>
            <rFont val="Tahoma"/>
            <family val="2"/>
          </rPr>
          <t xml:space="preserve">
This is populated from FRCP_y1 which is selected by the business on the cover 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tc={6D82B81F-B2E5-42FD-846C-BFE6F1385947}</author>
    <author>tc={A552F013-138C-4808-BE4D-F311CD4E2E5D}</author>
    <author>tc={5D2B99F4-C3F8-478F-BB7C-AAF073985623}</author>
  </authors>
  <commentList>
    <comment ref="N58" authorId="0" shapeId="0" xr:uid="{6D82B81F-B2E5-42FD-846C-BFE6F1385947}">
      <text>
        <t>[Threaded comment]
Your version of Excel allows you to read this threaded comment; however, any edits to it will get removed if the file is opened in a newer version of Excel. Learn more: https://go.microsoft.com/fwlink/?linkid=870924
Comment:
    Formula updated</t>
      </text>
    </comment>
    <comment ref="Q58" authorId="1" shapeId="0" xr:uid="{A552F013-138C-4808-BE4D-F311CD4E2E5D}">
      <text>
        <t>[Threaded comment]
Your version of Excel allows you to read this threaded comment; however, any edits to it will get removed if the file is opened in a newer version of Excel. Learn more: https://go.microsoft.com/fwlink/?linkid=870924
Comment:
    Formula updated</t>
      </text>
    </comment>
    <comment ref="T58" authorId="2" shapeId="0" xr:uid="{5D2B99F4-C3F8-478F-BB7C-AAF073985623}">
      <text>
        <t>[Threaded comment]
Your version of Excel allows you to read this threaded comment; however, any edits to it will get removed if the file is opened in a newer version of Excel. Learn more: https://go.microsoft.com/fwlink/?linkid=870924
Comment:
    Formula updated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tc={9030D291-48DC-4A16-8B95-3C6DBDE1D376}</author>
    <author>tc={DCF55E01-BBD9-461B-90E0-8FFEC9DB11F3}</author>
    <author>tc={A7D2CD2C-DB2B-4B19-82D0-91F5B0EC2849}</author>
    <author>tc={7286DC7A-33ED-4618-A7FC-487E18AD4DC6}</author>
    <author>tc={A75CD02F-F3ED-4EE1-B7E1-6A4FC7FE480C}</author>
    <author>tc={015E8C16-4E28-408B-9460-9CBAE483E5C4}</author>
    <author>tc={80430B9D-3111-430B-88AD-28A9AB27C7C5}</author>
  </authors>
  <commentList>
    <comment ref="L12" authorId="0" shapeId="0" xr:uid="{9030D291-48DC-4A16-8B95-3C6DBDE1D376}">
      <text>
        <t>[Threaded comment]
Your version of Excel allows you to read this threaded comment; however, any edits to it will get removed if the file is opened in a newer version of Excel. Learn more: https://go.microsoft.com/fwlink/?linkid=870924
Comment:
    Corrected formula</t>
      </text>
    </comment>
    <comment ref="L25" authorId="1" shapeId="0" xr:uid="{DCF55E01-BBD9-461B-90E0-8FFEC9DB11F3}">
      <text>
        <t>[Threaded comment]
Your version of Excel allows you to read this threaded comment; however, any edits to it will get removed if the file is opened in a newer version of Excel. Learn more: https://go.microsoft.com/fwlink/?linkid=870924
Comment:
    Rule change to NULL valid where not applicable</t>
      </text>
    </comment>
    <comment ref="O25" authorId="2" shapeId="0" xr:uid="{A7D2CD2C-DB2B-4B19-82D0-91F5B0EC2849}">
      <text>
        <t>[Threaded comment]
Your version of Excel allows you to read this threaded comment; however, any edits to it will get removed if the file is opened in a newer version of Excel. Learn more: https://go.microsoft.com/fwlink/?linkid=870924
Comment:
    Formula corrected</t>
      </text>
    </comment>
    <comment ref="P25" authorId="3" shapeId="0" xr:uid="{7286DC7A-33ED-4618-A7FC-487E18AD4DC6}">
      <text>
        <t>[Threaded comment]
Your version of Excel allows you to read this threaded comment; however, any edits to it will get removed if the file is opened in a newer version of Excel. Learn more: https://go.microsoft.com/fwlink/?linkid=870924
Comment:
    Formula corrected</t>
      </text>
    </comment>
    <comment ref="Q25" authorId="4" shapeId="0" xr:uid="{A75CD02F-F3ED-4EE1-B7E1-6A4FC7FE480C}">
      <text>
        <t>[Threaded comment]
Your version of Excel allows you to read this threaded comment; however, any edits to it will get removed if the file is opened in a newer version of Excel. Learn more: https://go.microsoft.com/fwlink/?linkid=870924
Comment:
    Rule change to NULL valid where not applicable</t>
      </text>
    </comment>
    <comment ref="R25" authorId="5" shapeId="0" xr:uid="{015E8C16-4E28-408B-9460-9CBAE483E5C4}">
      <text>
        <t>[Threaded comment]
Your version of Excel allows you to read this threaded comment; however, any edits to it will get removed if the file is opened in a newer version of Excel. Learn more: https://go.microsoft.com/fwlink/?linkid=870924
Comment:
    Formula corrected</t>
      </text>
    </comment>
    <comment ref="S25" authorId="6" shapeId="0" xr:uid="{80430B9D-3111-430B-88AD-28A9AB27C7C5}">
      <text>
        <t>[Threaded comment]
Your version of Excel allows you to read this threaded comment; however, any edits to it will get removed if the file is opened in a newer version of Excel. Learn more: https://go.microsoft.com/fwlink/?linkid=870924
Comment:
    Formula corrected</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tc={74918A01-F630-4989-BE5D-6F4437737C35}</author>
    <author>tc={2FCB4472-15C3-4054-B64A-39724024B408}</author>
    <author>tc={D4D46864-B0C7-4C64-A730-E4E9983E015C}</author>
  </authors>
  <commentList>
    <comment ref="E14" authorId="0" shapeId="0" xr:uid="{74918A01-F630-4989-BE5D-6F4437737C35}">
      <text>
        <t>[Threaded comment]
Your version of Excel allows you to read this threaded comment; however, any edits to it will get removed if the file is opened in a newer version of Excel. Learn more: https://go.microsoft.com/fwlink/?linkid=870924
Comment:
    Corrected sum formula</t>
      </text>
    </comment>
    <comment ref="N16" authorId="1" shapeId="0" xr:uid="{2FCB4472-15C3-4054-B64A-39724024B408}">
      <text>
        <t>[Threaded comment]
Your version of Excel allows you to read this threaded comment; however, any edits to it will get removed if the file is opened in a newer version of Excel. Learn more: https://go.microsoft.com/fwlink/?linkid=870924
Comment:
    Corrected formula</t>
      </text>
    </comment>
    <comment ref="E21" authorId="2" shapeId="0" xr:uid="{D4D46864-B0C7-4C64-A730-E4E9983E015C}">
      <text>
        <t>[Threaded comment]
Your version of Excel allows you to read this threaded comment; however, any edits to it will get removed if the file is opened in a newer version of Excel. Learn more: https://go.microsoft.com/fwlink/?linkid=870924
Comment:
    Corrected sum formula</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tc={C8BC867F-ECFE-4337-A2B8-1733C11EA8AF}</author>
    <author>tc={CD765CB9-D4BB-4C70-BCAB-B6E2F26537AA}</author>
    <author>tc={F227CCEE-4C76-4DFB-A00C-CD8F91D3C9F2}</author>
    <author>tc={450F8AF2-9512-4829-BB7F-F8A6E7A619F2}</author>
    <author>tc={9E3EDBA4-9AD4-436D-9361-566F9A6B2C70}</author>
  </authors>
  <commentList>
    <comment ref="E29" authorId="0" shapeId="0" xr:uid="{C8BC867F-ECFE-4337-A2B8-1733C11EA8AF}">
      <text>
        <t>[Threaded comment]
Your version of Excel allows you to read this threaded comment; however, any edits to it will get removed if the file is opened in a newer version of Excel. Learn more: https://go.microsoft.com/fwlink/?linkid=870924
Comment:
    Formula corrected</t>
      </text>
    </comment>
    <comment ref="E33" authorId="1" shapeId="0" xr:uid="{CD765CB9-D4BB-4C70-BCAB-B6E2F26537AA}">
      <text>
        <t>[Threaded comment]
Your version of Excel allows you to read this threaded comment; however, any edits to it will get removed if the file is opened in a newer version of Excel. Learn more: https://go.microsoft.com/fwlink/?linkid=870924
Comment:
    Formula corrected</t>
      </text>
    </comment>
    <comment ref="E34" authorId="2" shapeId="0" xr:uid="{F227CCEE-4C76-4DFB-A00C-CD8F91D3C9F2}">
      <text>
        <t>[Threaded comment]
Your version of Excel allows you to read this threaded comment; however, any edits to it will get removed if the file is opened in a newer version of Excel. Learn more: https://go.microsoft.com/fwlink/?linkid=870924
Comment:
    Formula corrected</t>
      </text>
    </comment>
    <comment ref="E36" authorId="3" shapeId="0" xr:uid="{450F8AF2-9512-4829-BB7F-F8A6E7A619F2}">
      <text>
        <t>[Threaded comment]
Your version of Excel allows you to read this threaded comment; however, any edits to it will get removed if the file is opened in a newer version of Excel. Learn more: https://go.microsoft.com/fwlink/?linkid=870924
Comment:
    Formula corrected</t>
      </text>
    </comment>
    <comment ref="E37" authorId="4" shapeId="0" xr:uid="{9E3EDBA4-9AD4-436D-9361-566F9A6B2C70}">
      <text>
        <t>[Threaded comment]
Your version of Excel allows you to read this threaded comment; however, any edits to it will get removed if the file is opened in a newer version of Excel. Learn more: https://go.microsoft.com/fwlink/?linkid=870924
Comment:
    Formula corrected</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tc={C11BF33C-67BB-4AF0-84AF-42143E1A03AD}</author>
  </authors>
  <commentList>
    <comment ref="B11" authorId="0" shapeId="0" xr:uid="{C11BF33C-67BB-4AF0-84AF-42143E1A03AD}">
      <text>
        <t>[Threaded comment]
Your version of Excel allows you to read this threaded comment; however, any edits to it will get removed if the file is opened in a newer version of Excel. Learn more: https://go.microsoft.com/fwlink/?linkid=870924
Comment:
    Table requirement includes overheads</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tc={C314B1AF-55EE-4654-A25D-88DDBA125F02}</author>
  </authors>
  <commentList>
    <comment ref="M24" authorId="0" shapeId="0" xr:uid="{C314B1AF-55EE-4654-A25D-88DDBA125F02}">
      <text>
        <t>[Threaded comment]
Your version of Excel allows you to read this threaded comment; however, any edits to it will get removed if the file is opened in a newer version of Excel. Learn more: https://go.microsoft.com/fwlink/?linkid=870924
Comment:
    Corrected formula</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tc={6C47D977-2E82-476A-9CD7-9D1363A101DF}</author>
  </authors>
  <commentList>
    <comment ref="I18" authorId="0" shapeId="0" xr:uid="{6C47D977-2E82-476A-9CD7-9D1363A101DF}">
      <text>
        <t>[Threaded comment]
Your version of Excel allows you to read this threaded comment; however, any edits to it will get removed if the file is opened in a newer version of Excel. Learn more: https://go.microsoft.com/fwlink/?linkid=870924
Comment:
    NULL valid for AusNet Services</t>
      </text>
    </comment>
  </commentList>
</comments>
</file>

<file path=xl/sharedStrings.xml><?xml version="1.0" encoding="utf-8"?>
<sst xmlns="http://schemas.openxmlformats.org/spreadsheetml/2006/main" count="12903" uniqueCount="2800">
  <si>
    <t>CONTENTS</t>
  </si>
  <si>
    <t>Business &amp; other details</t>
  </si>
  <si>
    <t>2.1 Expenditure summary</t>
  </si>
  <si>
    <t>2.2 Repex</t>
  </si>
  <si>
    <t>2.3 Augex</t>
  </si>
  <si>
    <t>2.5 Connections</t>
  </si>
  <si>
    <t>2.6 Non-network</t>
  </si>
  <si>
    <t>2.7 Vegetation management</t>
  </si>
  <si>
    <t>2.8 Maintenance</t>
  </si>
  <si>
    <t>2.10 Overheads</t>
  </si>
  <si>
    <t>3.1 Revenue</t>
  </si>
  <si>
    <t>3.4 Operational data</t>
  </si>
  <si>
    <t>3.5 Physical assets</t>
  </si>
  <si>
    <t>3.6 Quality of services</t>
  </si>
  <si>
    <t>5.2 Asset Age Profile</t>
  </si>
  <si>
    <t>BUSINESS &amp; OTHER DETAILS</t>
  </si>
  <si>
    <t>SUBMISSION PARTICULARS INPUT SHEET</t>
  </si>
  <si>
    <t>Business Name</t>
  </si>
  <si>
    <t>Short name</t>
  </si>
  <si>
    <t>Australian Transmission Co.</t>
  </si>
  <si>
    <t>ACN/ABN</t>
  </si>
  <si>
    <t>Business Address</t>
  </si>
  <si>
    <t>Postal Address</t>
  </si>
  <si>
    <t>Address 1</t>
  </si>
  <si>
    <t>Address 2</t>
  </si>
  <si>
    <t>Suburb</t>
  </si>
  <si>
    <t>State</t>
  </si>
  <si>
    <t>Post code</t>
  </si>
  <si>
    <t>`</t>
  </si>
  <si>
    <t>2020-21</t>
  </si>
  <si>
    <t>2022-23</t>
  </si>
  <si>
    <t>Source</t>
  </si>
  <si>
    <t>Reporting</t>
  </si>
  <si>
    <t>Consolidated</t>
  </si>
  <si>
    <t>Confidentiality Status</t>
  </si>
  <si>
    <t>Public</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</si>
  <si>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</si>
  <si>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</si>
  <si>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</si>
  <si>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</si>
  <si>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</si>
  <si>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</si>
  <si>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</si>
  <si>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</si>
  <si>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</si>
  <si>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</si>
  <si>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</si>
  <si>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</si>
  <si>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</si>
  <si>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</si>
  <si>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</si>
  <si>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</si>
  <si>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</si>
  <si>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</si>
  <si>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</si>
  <si>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</si>
  <si>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</si>
  <si>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</si>
  <si>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</si>
  <si>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</si>
  <si>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</si>
  <si>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</si>
  <si>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</si>
  <si>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</si>
  <si>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</si>
  <si>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</si>
  <si>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</si>
  <si>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</si>
  <si>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</si>
  <si>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</si>
  <si>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</si>
  <si>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</si>
  <si>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</si>
  <si>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</si>
  <si>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</si>
  <si>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</si>
  <si>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</si>
  <si>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</si>
  <si>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</si>
  <si>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</si>
  <si>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</si>
  <si>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</si>
  <si>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</si>
  <si>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</si>
  <si>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</si>
  <si>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</si>
  <si>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</si>
  <si>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</si>
  <si>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</si>
  <si>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</si>
  <si>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</si>
  <si>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</si>
  <si>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</si>
  <si>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</si>
  <si>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</si>
  <si>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</si>
  <si>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</si>
  <si>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</si>
  <si>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</si>
  <si>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</si>
  <si>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</si>
  <si>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</si>
  <si>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</si>
  <si>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</si>
  <si>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</si>
  <si>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</si>
  <si>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</si>
  <si>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</si>
  <si>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</si>
  <si>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</si>
  <si>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</si>
  <si>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</si>
  <si>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</si>
  <si>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</si>
  <si>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</si>
  <si>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</si>
  <si>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</si>
  <si>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</si>
  <si>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</si>
  <si>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</si>
  <si>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</si>
  <si>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</si>
  <si>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</si>
  <si>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</si>
  <si>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</si>
  <si>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</si>
  <si>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</si>
  <si>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</si>
  <si>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</si>
  <si>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</si>
  <si>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</si>
  <si>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</si>
  <si>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</si>
  <si>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</si>
  <si>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</si>
  <si>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</si>
  <si>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</si>
  <si>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</si>
  <si>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</si>
  <si>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</si>
  <si>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</si>
  <si>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</si>
  <si>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</si>
  <si>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</si>
  <si>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</si>
  <si>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</si>
  <si>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</si>
  <si>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</si>
  <si>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</si>
  <si>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</si>
  <si>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</si>
  <si>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</si>
  <si>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</si>
  <si>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</si>
  <si>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</si>
  <si>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</si>
  <si>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</si>
  <si>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</si>
  <si>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</si>
  <si>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</si>
  <si>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</si>
  <si>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</si>
  <si>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</si>
  <si>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</si>
  <si>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</si>
  <si>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</si>
  <si>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</si>
  <si>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</si>
  <si>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</si>
  <si>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</si>
  <si>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</si>
  <si>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</si>
  <si>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</si>
  <si>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</si>
  <si>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</si>
  <si>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</si>
  <si>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</si>
  <si>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</si>
  <si>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</si>
  <si>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</si>
  <si>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</si>
  <si>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</si>
  <si>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</si>
  <si>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</si>
  <si>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</si>
  <si>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</si>
  <si>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</si>
  <si>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</si>
  <si>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</si>
  <si>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</si>
  <si>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</si>
  <si>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</si>
  <si>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</si>
  <si>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</si>
  <si>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</si>
  <si>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</si>
  <si>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</si>
  <si>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</si>
  <si>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</si>
  <si>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</si>
  <si>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</si>
  <si>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</si>
  <si>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</si>
  <si>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</si>
  <si>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</si>
  <si>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</si>
  <si>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</si>
  <si>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</si>
  <si>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</si>
  <si>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</si>
  <si>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</si>
  <si>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</si>
  <si>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</si>
  <si>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</si>
  <si>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</si>
  <si>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</si>
  <si>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</si>
  <si>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</si>
  <si>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</si>
  <si>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</si>
  <si>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</si>
  <si>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</si>
  <si>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</si>
  <si>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</si>
  <si>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</si>
  <si>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number</t>
  </si>
  <si>
    <t>(per cent)</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</si>
  <si>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</si>
  <si>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</si>
  <si>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</si>
  <si>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</si>
  <si>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</si>
  <si>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</si>
  <si>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</si>
  <si>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</si>
  <si>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</si>
  <si>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</si>
  <si>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</si>
  <si>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</si>
  <si>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</si>
  <si>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</si>
  <si>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</si>
  <si>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</si>
  <si>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</si>
  <si>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</si>
  <si>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</si>
  <si>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</si>
  <si>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</si>
  <si>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</si>
  <si>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</si>
  <si>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</si>
  <si>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</si>
  <si>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</si>
  <si>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</si>
  <si>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</si>
  <si>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</si>
  <si>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</si>
  <si>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</si>
  <si>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</si>
  <si>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</si>
  <si>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</si>
  <si>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</si>
  <si>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</si>
  <si>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</si>
  <si>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</si>
  <si>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</si>
  <si>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</si>
  <si>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</si>
  <si>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</si>
  <si>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</si>
  <si>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</si>
  <si>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</si>
  <si>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</si>
  <si>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</si>
  <si>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</si>
  <si>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</si>
  <si>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</si>
  <si>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</si>
  <si>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</si>
  <si>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</si>
  <si>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</si>
  <si>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</si>
  <si>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</si>
  <si>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</si>
  <si>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</si>
  <si>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</si>
  <si>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</si>
  <si>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</si>
  <si>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</si>
  <si>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</si>
  <si>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</si>
  <si>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</si>
  <si>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</si>
  <si>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</si>
  <si>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</si>
  <si>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</si>
  <si>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</si>
  <si>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</si>
  <si>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</si>
  <si>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</si>
  <si>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</si>
  <si>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</si>
  <si>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</si>
  <si>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</si>
  <si>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</si>
  <si>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</si>
  <si>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</si>
  <si>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</si>
  <si>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</si>
  <si>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</si>
  <si>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</si>
  <si>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</si>
  <si>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</si>
  <si>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</si>
  <si>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</si>
  <si>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</si>
  <si>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</si>
  <si>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</si>
  <si>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</si>
  <si>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</si>
  <si>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</si>
  <si>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</si>
  <si>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</si>
  <si>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</si>
  <si>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</si>
  <si>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</si>
  <si>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</si>
  <si>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</si>
  <si>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</si>
  <si>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</si>
  <si>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</si>
  <si>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</si>
  <si>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</si>
  <si>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</si>
  <si>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</si>
  <si>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</si>
  <si>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</si>
  <si>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</si>
  <si>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</si>
  <si>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</si>
  <si>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</si>
  <si>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</si>
  <si>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</si>
  <si>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</si>
  <si>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</si>
  <si>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</si>
  <si>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</si>
  <si>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</si>
  <si>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</si>
  <si>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</si>
  <si>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</si>
  <si>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</si>
  <si>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</si>
  <si>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</si>
  <si>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</si>
  <si>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</si>
  <si>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</si>
  <si>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</si>
  <si>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</si>
  <si>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</si>
  <si>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</si>
  <si>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</si>
  <si>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</si>
  <si>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</si>
  <si>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</si>
  <si>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</si>
  <si>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</si>
  <si>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</si>
  <si>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</si>
  <si>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</si>
  <si>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</si>
  <si>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</si>
  <si>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</si>
  <si>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</si>
  <si>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</si>
  <si>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</si>
  <si>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</si>
  <si>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</si>
  <si>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</si>
  <si>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</si>
  <si>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</si>
  <si>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</si>
  <si>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</si>
  <si>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</si>
  <si>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</si>
  <si>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</si>
  <si>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</si>
  <si>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</si>
  <si>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</si>
  <si>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</si>
  <si>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</si>
  <si>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</si>
  <si>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</si>
  <si>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</si>
  <si>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</si>
  <si>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</si>
  <si>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</si>
  <si>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</si>
  <si>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</si>
  <si>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</si>
  <si>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</si>
  <si>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</si>
  <si>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</si>
  <si>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</si>
  <si>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</si>
  <si>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</si>
  <si>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</si>
  <si>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</si>
  <si>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</si>
  <si>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</si>
  <si>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</si>
  <si>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</si>
  <si>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</si>
  <si>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</si>
  <si>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</si>
  <si>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</si>
  <si>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</si>
  <si>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</si>
  <si>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</si>
  <si>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</si>
  <si>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</si>
  <si>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</si>
  <si>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</si>
  <si>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</si>
  <si>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</si>
  <si>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</si>
  <si>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</si>
  <si>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</si>
  <si>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</si>
  <si>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</si>
  <si>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</si>
  <si>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</si>
  <si>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</si>
  <si>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</si>
  <si>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</si>
  <si>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</si>
  <si>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</si>
  <si>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</si>
  <si>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</si>
  <si>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</si>
  <si>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</si>
  <si>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</si>
  <si>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</si>
  <si>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</si>
  <si>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</si>
  <si>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</si>
  <si>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</si>
  <si>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</si>
  <si>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</si>
  <si>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</si>
  <si>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</si>
  <si>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</si>
  <si>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</si>
  <si>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</si>
  <si>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</si>
  <si>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</si>
  <si>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</si>
  <si>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</si>
  <si>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</si>
  <si>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</si>
  <si>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</si>
  <si>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</si>
  <si>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</si>
  <si>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</si>
  <si>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</si>
  <si>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</si>
  <si>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</si>
  <si>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</si>
  <si>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</si>
  <si>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</si>
  <si>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</si>
  <si>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</si>
  <si>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</si>
  <si>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</si>
  <si>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</si>
  <si>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</si>
  <si>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</si>
  <si>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</si>
  <si>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</si>
  <si>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</si>
  <si>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</si>
  <si>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</si>
  <si>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</si>
  <si>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</si>
  <si>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</si>
  <si>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</si>
  <si>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</si>
  <si>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</si>
  <si>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</si>
  <si>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</si>
  <si>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</si>
  <si>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</si>
  <si>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</si>
  <si>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</si>
  <si>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</si>
  <si>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</si>
  <si>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</si>
  <si>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</si>
  <si>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</si>
  <si>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</si>
  <si>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</si>
  <si>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</si>
  <si>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</si>
  <si>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</si>
  <si>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</si>
  <si>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</si>
  <si>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</si>
  <si>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</si>
  <si>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</si>
  <si>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</si>
  <si>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</si>
  <si>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</si>
  <si>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</si>
  <si>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</si>
  <si>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</si>
  <si>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</si>
  <si>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</si>
  <si>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</si>
  <si>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</si>
  <si>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</si>
  <si>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</si>
  <si>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</si>
  <si>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</si>
  <si>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</si>
  <si>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</si>
  <si>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</si>
  <si>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</si>
  <si>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</si>
  <si>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</si>
  <si>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</si>
  <si>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</si>
  <si>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</si>
  <si>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</si>
  <si>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</si>
  <si>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</si>
  <si>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</si>
  <si>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</si>
  <si>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</si>
  <si>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</si>
  <si>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</si>
  <si>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</si>
  <si>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</si>
  <si>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</si>
  <si>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</si>
  <si>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</si>
  <si>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</si>
  <si>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</si>
  <si>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</si>
  <si>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</si>
  <si>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</si>
  <si>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</si>
  <si>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</si>
  <si>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</si>
  <si>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</si>
  <si>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</si>
  <si>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</si>
  <si>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</si>
  <si>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</si>
  <si>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</si>
  <si>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</si>
  <si>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</si>
  <si>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</si>
  <si>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</si>
  <si>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</si>
  <si>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</si>
  <si>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</si>
  <si>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</si>
  <si>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</si>
  <si>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</si>
  <si>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</si>
  <si>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</si>
  <si>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</si>
  <si>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</si>
  <si>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</si>
  <si>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</si>
  <si>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</si>
  <si>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</si>
  <si>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</si>
  <si>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</si>
  <si>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</si>
  <si>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</si>
  <si>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</si>
  <si>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</si>
  <si>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</si>
  <si>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</si>
  <si>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</si>
  <si>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</si>
  <si>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</si>
  <si>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</si>
  <si>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</si>
  <si>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</si>
  <si>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</si>
  <si>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</si>
  <si>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</si>
  <si>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</si>
  <si>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</si>
  <si>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</si>
  <si>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</si>
  <si>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</si>
  <si>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</si>
  <si>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</si>
  <si>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</si>
  <si>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</si>
  <si>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</si>
  <si>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</si>
  <si>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</si>
  <si>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</si>
  <si>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</si>
  <si>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</si>
  <si>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</si>
  <si>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</si>
  <si>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</si>
  <si>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</si>
  <si>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</si>
  <si>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TEF0101</t>
  </si>
  <si>
    <t>Total number of vegetation maintenance spans</t>
  </si>
  <si>
    <t>Number of spans</t>
  </si>
  <si>
    <t>TEF0102</t>
  </si>
  <si>
    <t>Years</t>
  </si>
  <si>
    <t>Trees</t>
  </si>
  <si>
    <t>TEF0104</t>
  </si>
  <si>
    <t>Average number of defects per vegetation maintenance span</t>
  </si>
  <si>
    <t>Defects</t>
  </si>
  <si>
    <t>TEF0105</t>
  </si>
  <si>
    <t>Tropical proportion</t>
  </si>
  <si>
    <t>TEF0106</t>
  </si>
  <si>
    <t>Standard vehicle access</t>
  </si>
  <si>
    <t>TEF0107</t>
  </si>
  <si>
    <t>Altitude</t>
  </si>
  <si>
    <t>TEF0108</t>
  </si>
  <si>
    <t>Bushfire risk</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</si>
  <si>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</si>
  <si>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</si>
  <si>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</si>
  <si>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</si>
  <si>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</si>
  <si>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</si>
  <si>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</si>
  <si>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</si>
  <si>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</si>
  <si>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</si>
  <si>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</si>
  <si>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</si>
  <si>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</si>
  <si>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</si>
  <si>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</si>
  <si>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</si>
  <si>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</si>
  <si>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</si>
  <si>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</si>
  <si>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</si>
  <si>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</si>
  <si>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</si>
  <si>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</si>
  <si>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</si>
  <si>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</si>
  <si>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</si>
  <si>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</si>
  <si>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</si>
  <si>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</si>
  <si>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</si>
  <si>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</si>
  <si>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</si>
  <si>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</si>
  <si>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</si>
  <si>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</si>
  <si>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</si>
  <si>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</si>
  <si>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</si>
  <si>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</si>
  <si>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</si>
  <si>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</si>
  <si>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</si>
  <si>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</si>
  <si>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</si>
  <si>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</si>
  <si>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</si>
  <si>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</si>
  <si>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</si>
  <si>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</si>
  <si>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</si>
  <si>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</si>
  <si>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</si>
  <si>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</si>
  <si>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</si>
  <si>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</si>
  <si>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</si>
  <si>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</si>
  <si>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</si>
  <si>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</si>
  <si>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</si>
  <si>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</si>
  <si>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</si>
  <si>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</si>
  <si>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</si>
  <si>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</si>
  <si>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</si>
  <si>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</si>
  <si>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</si>
  <si>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</si>
  <si>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</si>
  <si>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</si>
  <si>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</si>
  <si>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</si>
  <si>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</si>
  <si>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</si>
  <si>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</si>
  <si>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</si>
  <si>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</si>
  <si>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</si>
  <si>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</si>
  <si>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</si>
  <si>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</si>
  <si>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</si>
  <si>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</si>
  <si>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</si>
  <si>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</si>
  <si>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</si>
  <si>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</si>
  <si>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</si>
  <si>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</si>
  <si>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</si>
  <si>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</si>
  <si>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</si>
  <si>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</si>
  <si>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</si>
  <si>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</si>
  <si>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</si>
  <si>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</si>
  <si>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</si>
  <si>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</si>
  <si>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</si>
  <si>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</si>
  <si>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</si>
  <si>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</si>
  <si>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</si>
  <si>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</si>
  <si>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</si>
  <si>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</si>
  <si>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</si>
  <si>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</si>
  <si>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</si>
  <si>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</si>
  <si>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</si>
  <si>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</si>
  <si>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</si>
  <si>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</si>
  <si>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</si>
  <si>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</si>
  <si>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</si>
  <si>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</si>
  <si>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</si>
  <si>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</si>
  <si>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</si>
  <si>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</si>
  <si>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</si>
  <si>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</si>
  <si>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</si>
  <si>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</si>
  <si>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</si>
  <si>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</si>
  <si>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</si>
  <si>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</si>
  <si>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</si>
  <si>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</si>
  <si>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</si>
  <si>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</si>
  <si>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</si>
  <si>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</si>
  <si>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</si>
  <si>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</si>
  <si>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</si>
  <si>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</si>
  <si>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</si>
  <si>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</si>
  <si>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</si>
  <si>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</si>
  <si>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</si>
  <si>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</si>
  <si>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</si>
  <si>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</si>
  <si>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</si>
  <si>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</si>
  <si>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</si>
  <si>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</si>
  <si>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</si>
  <si>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</si>
  <si>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</si>
  <si>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</si>
  <si>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</si>
  <si>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</si>
  <si>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</si>
  <si>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</si>
  <si>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</si>
  <si>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</si>
  <si>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</si>
  <si>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</si>
  <si>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</si>
  <si>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</si>
  <si>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</si>
  <si>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</si>
  <si>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</si>
  <si>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</si>
  <si>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</si>
  <si>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</si>
  <si>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</si>
  <si>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</si>
  <si>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</si>
  <si>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</si>
  <si>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</si>
  <si>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</si>
  <si>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</si>
  <si>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</si>
  <si>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</si>
  <si>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</si>
  <si>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</si>
  <si>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</si>
  <si>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</si>
  <si>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</si>
  <si>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</si>
  <si>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</si>
  <si>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</si>
  <si>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</si>
  <si>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</si>
  <si>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</si>
  <si>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</si>
  <si>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</si>
  <si>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</si>
  <si>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</si>
  <si>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</si>
  <si>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</si>
  <si>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</si>
  <si>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</si>
  <si>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</si>
  <si>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</si>
  <si>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</si>
  <si>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</si>
  <si>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</si>
  <si>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</si>
  <si>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</si>
  <si>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</si>
  <si>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</si>
  <si>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</si>
  <si>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</si>
  <si>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</si>
  <si>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</si>
  <si>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</si>
  <si>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</si>
  <si>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</si>
  <si>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</si>
  <si>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</si>
  <si>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</si>
  <si>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</si>
  <si>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</si>
  <si>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</si>
  <si>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</si>
  <si>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</si>
  <si>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</si>
  <si>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</si>
  <si>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</si>
  <si>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</si>
  <si>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</si>
  <si>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</si>
  <si>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</si>
  <si>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</si>
  <si>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</si>
  <si>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</si>
  <si>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</si>
  <si>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</si>
  <si>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</si>
  <si>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</si>
  <si>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</si>
  <si>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</si>
  <si>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</si>
  <si>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</si>
  <si>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</si>
  <si>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</si>
  <si>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</si>
  <si>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</si>
  <si>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</si>
  <si>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</si>
  <si>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</si>
  <si>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</si>
  <si>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</si>
  <si>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</si>
  <si>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</si>
  <si>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</si>
  <si>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</si>
  <si>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</si>
  <si>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</si>
  <si>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</si>
  <si>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</si>
  <si>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</si>
  <si>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</si>
  <si>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</si>
  <si>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</si>
  <si>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</si>
  <si>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</si>
  <si>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</si>
  <si>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</si>
  <si>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</si>
  <si>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</si>
  <si>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</si>
  <si>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</si>
  <si>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</si>
  <si>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</si>
  <si>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</si>
  <si>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</si>
  <si>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</si>
  <si>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</si>
  <si>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</si>
  <si>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</si>
  <si>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</si>
  <si>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</si>
  <si>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</si>
  <si>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</si>
  <si>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</si>
  <si>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</si>
  <si>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</si>
  <si>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</si>
  <si>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</si>
  <si>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</si>
  <si>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</si>
  <si>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</si>
  <si>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</si>
  <si>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</si>
  <si>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</si>
  <si>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</si>
  <si>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</si>
  <si>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</si>
  <si>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</si>
  <si>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</si>
  <si>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</si>
  <si>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</si>
  <si>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</si>
  <si>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</si>
  <si>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</si>
  <si>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</si>
  <si>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</si>
  <si>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</si>
  <si>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</si>
  <si>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</si>
  <si>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</si>
  <si>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</si>
  <si>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</si>
  <si>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</si>
  <si>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</si>
  <si>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</si>
  <si>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</si>
  <si>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</si>
  <si>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</si>
  <si>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</si>
  <si>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</si>
  <si>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</si>
  <si>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</si>
  <si>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</si>
  <si>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</si>
  <si>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</si>
  <si>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</si>
  <si>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</si>
  <si>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</si>
  <si>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</si>
  <si>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</si>
  <si>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</si>
  <si>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</si>
  <si>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</si>
  <si>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</si>
  <si>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</si>
  <si>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</si>
  <si>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</si>
  <si>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</si>
  <si>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</si>
  <si>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</si>
  <si>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</si>
  <si>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</si>
  <si>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</si>
  <si>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</si>
  <si>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</si>
  <si>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</si>
  <si>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</si>
  <si>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</si>
  <si>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</si>
  <si>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</si>
  <si>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</si>
  <si>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</si>
  <si>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</si>
  <si>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</si>
  <si>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</si>
  <si>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</si>
  <si>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</si>
  <si>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</si>
  <si>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</si>
  <si>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</si>
  <si>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</si>
  <si>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</si>
  <si>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</si>
  <si>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</si>
  <si>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TNSP ONLY</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</si>
  <si>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</si>
  <si>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</si>
  <si>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</si>
  <si>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</si>
  <si>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</si>
  <si>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</si>
  <si>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</si>
  <si>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</si>
  <si>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</si>
  <si>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</si>
  <si>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</si>
  <si>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</si>
  <si>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</si>
  <si>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</si>
  <si>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</si>
  <si>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</si>
  <si>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</si>
  <si>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</si>
  <si>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</si>
  <si>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</si>
  <si>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</si>
  <si>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</si>
  <si>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</si>
  <si>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</si>
  <si>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</si>
  <si>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</si>
  <si>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</si>
  <si>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</si>
  <si>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</si>
  <si>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</si>
  <si>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</si>
  <si>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</si>
  <si>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</si>
  <si>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</si>
  <si>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</si>
  <si>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</si>
  <si>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</si>
  <si>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</si>
  <si>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</si>
  <si>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</si>
  <si>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</si>
  <si>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</si>
  <si>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</si>
  <si>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</si>
  <si>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</si>
  <si>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</si>
  <si>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</si>
  <si>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</si>
  <si>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</si>
  <si>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</si>
  <si>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</si>
  <si>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</si>
  <si>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</si>
  <si>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</si>
  <si>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</si>
  <si>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</si>
  <si>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</si>
  <si>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</si>
  <si>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</si>
  <si>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</si>
  <si>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</si>
  <si>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</si>
  <si>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</si>
  <si>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</si>
  <si>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</si>
  <si>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</si>
  <si>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</si>
  <si>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</si>
  <si>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</si>
  <si>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</si>
  <si>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</si>
  <si>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</si>
  <si>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</si>
  <si>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</si>
  <si>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</si>
  <si>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</si>
  <si>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</si>
  <si>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</si>
  <si>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</si>
  <si>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</si>
  <si>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</si>
  <si>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</si>
  <si>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</si>
  <si>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</si>
  <si>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</si>
  <si>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</si>
  <si>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</si>
  <si>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</si>
  <si>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</si>
  <si>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</si>
  <si>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</si>
  <si>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</si>
  <si>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</si>
  <si>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</si>
  <si>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</si>
  <si>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</si>
  <si>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</si>
  <si>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</si>
  <si>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</si>
  <si>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</si>
  <si>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</si>
  <si>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</si>
  <si>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</si>
  <si>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</si>
  <si>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</si>
  <si>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</si>
  <si>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</si>
  <si>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</si>
  <si>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</si>
  <si>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</si>
  <si>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</si>
  <si>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</si>
  <si>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</si>
  <si>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</si>
  <si>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</si>
  <si>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</si>
  <si>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</si>
  <si>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</si>
  <si>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</si>
  <si>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</si>
  <si>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</si>
  <si>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</si>
  <si>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</si>
  <si>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</si>
  <si>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</si>
  <si>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</si>
  <si>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</si>
  <si>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</si>
  <si>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</si>
  <si>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</si>
  <si>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</si>
  <si>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</si>
  <si>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</si>
  <si>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</si>
  <si>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</si>
  <si>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</si>
  <si>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</si>
  <si>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</si>
  <si>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</si>
  <si>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</si>
  <si>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</si>
  <si>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</si>
  <si>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</si>
  <si>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</si>
  <si>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</si>
  <si>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</si>
  <si>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</si>
  <si>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</si>
  <si>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</si>
  <si>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</si>
  <si>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</si>
  <si>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</si>
  <si>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</si>
  <si>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</si>
  <si>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</si>
  <si>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</si>
  <si>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</si>
  <si>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</si>
  <si>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</si>
  <si>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</si>
  <si>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</si>
  <si>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</si>
  <si>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</si>
  <si>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</si>
  <si>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</si>
  <si>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</si>
  <si>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</si>
  <si>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</si>
  <si>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</si>
  <si>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</si>
  <si>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</si>
  <si>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</si>
  <si>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</si>
  <si>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</si>
  <si>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</si>
  <si>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</si>
  <si>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</si>
  <si>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</si>
  <si>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</si>
  <si>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</si>
  <si>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</si>
  <si>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</si>
  <si>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</si>
  <si>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</si>
  <si>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</si>
  <si>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</si>
  <si>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</si>
  <si>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</si>
  <si>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</si>
  <si>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</si>
  <si>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NSW Electricity Networks Operations Pty Ltd trading as TransGrid</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</si>
  <si>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</si>
  <si>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</si>
  <si>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</si>
  <si>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</si>
  <si>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</si>
  <si>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</si>
  <si>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</si>
  <si>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</si>
  <si>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</si>
  <si>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</si>
  <si>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</si>
  <si>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</si>
  <si>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</si>
  <si>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</si>
  <si>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</si>
  <si>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</si>
  <si>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</si>
  <si>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</si>
  <si>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</si>
  <si>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</si>
  <si>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</si>
  <si>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</si>
  <si>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</si>
  <si>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</si>
  <si>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</si>
  <si>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</si>
  <si>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</si>
  <si>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</si>
  <si>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</si>
  <si>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</si>
  <si>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</si>
  <si>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</si>
  <si>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</si>
  <si>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</si>
  <si>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</si>
  <si>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</si>
  <si>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</si>
  <si>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</si>
  <si>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</si>
  <si>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</si>
  <si>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</si>
  <si>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</si>
  <si>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</si>
  <si>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</si>
  <si>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</si>
  <si>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</si>
  <si>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</si>
  <si>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</si>
  <si>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</si>
  <si>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</si>
  <si>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</si>
  <si>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</si>
  <si>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</si>
  <si>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</si>
  <si>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</si>
  <si>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</si>
  <si>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</si>
  <si>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</si>
  <si>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</si>
  <si>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</si>
  <si>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</si>
  <si>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</si>
  <si>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</si>
  <si>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</si>
  <si>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</si>
  <si>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</si>
  <si>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</si>
  <si>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</si>
  <si>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</si>
  <si>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</si>
  <si>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</si>
  <si>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</si>
  <si>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</si>
  <si>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</si>
  <si>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</si>
  <si>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</si>
  <si>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</si>
  <si>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</si>
  <si>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</si>
  <si>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</si>
  <si>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</si>
  <si>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</si>
  <si>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</si>
  <si>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</si>
  <si>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</si>
  <si>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</si>
  <si>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</si>
  <si>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</si>
  <si>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</si>
  <si>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</si>
  <si>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</si>
  <si>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</si>
  <si>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</si>
  <si>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</si>
  <si>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</si>
  <si>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</si>
  <si>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</si>
  <si>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</si>
  <si>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</si>
  <si>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</si>
  <si>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</si>
  <si>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</si>
  <si>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</si>
  <si>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</si>
  <si>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</si>
  <si>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</si>
  <si>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</si>
  <si>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</si>
  <si>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</si>
  <si>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</si>
  <si>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</si>
  <si>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</si>
  <si>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</si>
  <si>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</si>
  <si>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</si>
  <si>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</si>
  <si>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</si>
  <si>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</si>
  <si>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</si>
  <si>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</si>
  <si>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</si>
  <si>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</si>
  <si>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</si>
  <si>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</si>
  <si>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</si>
  <si>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</si>
  <si>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</si>
  <si>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</si>
  <si>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</si>
  <si>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</si>
  <si>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</si>
  <si>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</si>
  <si>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</si>
  <si>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</si>
  <si>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</si>
  <si>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</si>
  <si>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</si>
  <si>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</si>
  <si>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</si>
  <si>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</si>
  <si>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</si>
  <si>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</si>
  <si>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</si>
  <si>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</si>
  <si>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</si>
  <si>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</si>
  <si>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</si>
  <si>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</si>
  <si>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</si>
  <si>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</si>
  <si>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</si>
  <si>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</si>
  <si>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</si>
  <si>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</si>
  <si>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</si>
  <si>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</si>
  <si>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</si>
  <si>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</si>
  <si>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</si>
  <si>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</si>
  <si>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</si>
  <si>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</si>
  <si>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</si>
  <si>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</si>
  <si>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</si>
  <si>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</si>
  <si>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</si>
  <si>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</si>
  <si>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</si>
  <si>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</si>
  <si>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</si>
  <si>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</si>
  <si>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</si>
  <si>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</si>
  <si>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</si>
  <si>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</si>
  <si>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</si>
  <si>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</si>
  <si>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</si>
  <si>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</si>
  <si>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</si>
  <si>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</si>
  <si>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</si>
  <si>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</si>
  <si>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</si>
  <si>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</si>
  <si>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</si>
  <si>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</si>
  <si>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</si>
  <si>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</si>
  <si>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</si>
  <si>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</si>
  <si>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</si>
  <si>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</si>
  <si>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</si>
  <si>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</si>
  <si>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</si>
  <si>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</si>
  <si>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</si>
  <si>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</si>
  <si>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</si>
  <si>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</si>
  <si>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</si>
  <si>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</si>
  <si>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</si>
  <si>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</si>
  <si>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</si>
  <si>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</si>
  <si>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</si>
  <si>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</si>
  <si>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</si>
  <si>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</si>
  <si>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</si>
  <si>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</si>
  <si>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</si>
  <si>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</si>
  <si>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</si>
  <si>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</si>
  <si>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</si>
  <si>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</si>
  <si>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</si>
  <si>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</si>
  <si>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</si>
  <si>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</si>
  <si>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</si>
  <si>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</si>
  <si>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</si>
  <si>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</si>
  <si>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</si>
  <si>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</si>
  <si>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</si>
  <si>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</si>
  <si>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</si>
  <si>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</si>
  <si>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</si>
  <si>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</si>
  <si>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</si>
  <si>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</si>
  <si>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</si>
  <si>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</si>
  <si>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</si>
  <si>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</si>
  <si>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</si>
  <si>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</si>
  <si>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</si>
  <si>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</si>
  <si>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</si>
  <si>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</si>
  <si>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</si>
  <si>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</si>
  <si>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</si>
  <si>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</si>
  <si>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</si>
  <si>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</si>
  <si>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</si>
  <si>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</si>
  <si>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</si>
  <si>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</si>
  <si>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</si>
  <si>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</si>
  <si>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</si>
  <si>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</si>
  <si>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</si>
  <si>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</si>
  <si>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</si>
  <si>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</si>
  <si>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</si>
  <si>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</si>
  <si>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</si>
  <si>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</si>
  <si>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</si>
  <si>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</si>
  <si>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</si>
  <si>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</si>
  <si>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</si>
  <si>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</si>
  <si>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</si>
  <si>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</si>
  <si>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</si>
  <si>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</si>
  <si>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</si>
  <si>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</si>
  <si>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</si>
  <si>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</si>
  <si>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</si>
  <si>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</si>
  <si>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</si>
  <si>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</si>
  <si>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</si>
  <si>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</si>
  <si>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</si>
  <si>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</si>
  <si>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</si>
  <si>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</si>
  <si>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</si>
  <si>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</si>
  <si>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</si>
  <si>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</si>
  <si>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</si>
  <si>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</si>
  <si>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</si>
  <si>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</si>
  <si>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</si>
  <si>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</si>
  <si>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</si>
  <si>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</si>
  <si>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</si>
  <si>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</si>
  <si>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</si>
  <si>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</si>
  <si>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</si>
  <si>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</si>
  <si>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</si>
  <si>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</si>
  <si>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</si>
  <si>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</si>
  <si>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</si>
  <si>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</si>
  <si>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</si>
  <si>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</si>
  <si>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</si>
  <si>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</si>
  <si>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</si>
  <si>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</si>
  <si>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</si>
  <si>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</si>
  <si>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</si>
  <si>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</si>
  <si>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</si>
  <si>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</si>
  <si>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</si>
  <si>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</si>
  <si>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</si>
  <si>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</si>
  <si>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</si>
  <si>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</si>
  <si>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</si>
  <si>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</si>
  <si>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</si>
  <si>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</si>
  <si>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</si>
  <si>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</si>
  <si>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</si>
  <si>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</si>
  <si>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</si>
  <si>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</si>
  <si>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</si>
  <si>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</si>
  <si>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</si>
  <si>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</si>
  <si>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</si>
  <si>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</si>
  <si>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</si>
  <si>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</si>
  <si>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</si>
  <si>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</si>
  <si>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</si>
  <si>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</si>
  <si>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</si>
  <si>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</si>
  <si>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</si>
  <si>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</si>
  <si>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</si>
  <si>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</si>
  <si>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</si>
  <si>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</si>
  <si>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</si>
  <si>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</si>
  <si>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</si>
  <si>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</si>
  <si>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</si>
  <si>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</si>
  <si>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</si>
  <si>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</si>
  <si>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</si>
  <si>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</si>
  <si>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</si>
  <si>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</si>
  <si>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</si>
  <si>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</si>
  <si>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</si>
  <si>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</si>
  <si>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</si>
  <si>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</si>
  <si>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</si>
  <si>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</si>
  <si>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</si>
  <si>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</si>
  <si>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</si>
  <si>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</si>
  <si>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</si>
  <si>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</si>
  <si>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</si>
  <si>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</si>
  <si>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</si>
  <si>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</si>
  <si>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</si>
  <si>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</si>
  <si>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</si>
  <si>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</si>
  <si>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</si>
  <si>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</si>
  <si>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</si>
  <si>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</si>
  <si>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</si>
  <si>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</si>
  <si>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</si>
  <si>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</si>
  <si>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</si>
  <si>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</si>
  <si>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</si>
  <si>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</si>
  <si>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</si>
  <si>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</si>
  <si>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</si>
  <si>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</si>
  <si>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</si>
  <si>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</si>
  <si>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</si>
  <si>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</si>
  <si>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</si>
  <si>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</si>
  <si>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</si>
  <si>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</si>
  <si>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</si>
  <si>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</si>
  <si>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</si>
  <si>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</si>
  <si>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</si>
  <si>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</si>
  <si>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</si>
  <si>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</si>
  <si>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</si>
  <si>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</si>
  <si>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</si>
  <si>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</si>
  <si>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</si>
  <si>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</si>
  <si>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</si>
  <si>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</si>
  <si>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</si>
  <si>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</si>
  <si>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</si>
  <si>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</si>
  <si>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</si>
  <si>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</si>
  <si>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</si>
  <si>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</si>
  <si>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</si>
  <si>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</si>
  <si>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</si>
  <si>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</si>
  <si>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</si>
  <si>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</si>
  <si>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</si>
  <si>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</si>
  <si>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</si>
  <si>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</si>
  <si>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</si>
  <si>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</si>
  <si>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</si>
  <si>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</si>
  <si>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</si>
  <si>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</si>
  <si>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</si>
  <si>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</si>
  <si>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</si>
  <si>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</si>
  <si>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</si>
  <si>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</si>
  <si>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</si>
  <si>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</si>
  <si>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</si>
  <si>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</si>
  <si>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</si>
  <si>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</si>
  <si>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</si>
  <si>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</si>
  <si>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</si>
  <si>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</si>
  <si>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</si>
  <si>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</si>
  <si>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</si>
  <si>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</si>
  <si>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Cold spare capacity included in 'installed transmission system transformer capacity'</t>
  </si>
  <si>
    <t>POWER FACTOR CONVERSION BETWEEN MVA AND MW</t>
  </si>
  <si>
    <t>number of transformers</t>
  </si>
  <si>
    <t>number of lines</t>
  </si>
  <si>
    <t>number of events</t>
  </si>
  <si>
    <t>number of dispatch intervals</t>
  </si>
  <si>
    <t>ALL ZONES</t>
  </si>
  <si>
    <t>VEGETATION MAINTENANCE</t>
  </si>
  <si>
    <t>Summer / winter peaking</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</si>
  <si>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</si>
  <si>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</si>
  <si>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</si>
  <si>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</si>
  <si>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</si>
  <si>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</si>
  <si>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</si>
  <si>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</si>
  <si>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</si>
  <si>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</si>
  <si>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</si>
  <si>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</si>
  <si>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</si>
  <si>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</si>
  <si>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</si>
  <si>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Device expenditure</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</si>
  <si>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</si>
  <si>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</si>
  <si>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</si>
  <si>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</si>
  <si>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</si>
  <si>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</si>
  <si>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</si>
  <si>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</si>
  <si>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</si>
  <si>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</si>
  <si>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</si>
  <si>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</si>
  <si>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Tree trimming</t>
  </si>
  <si>
    <t>Vegetation corridor clearance</t>
  </si>
  <si>
    <t>Inspection</t>
  </si>
  <si>
    <t>Contractor liaison expenditure</t>
  </si>
  <si>
    <t>Other vegetation management expenditure</t>
  </si>
  <si>
    <t>INFORMATION &amp; COMMUNICATIONS TECHNOLOGY</t>
  </si>
  <si>
    <t>Routine maintenance</t>
  </si>
  <si>
    <t>Non-routine maintenance</t>
  </si>
  <si>
    <t>Emergency response opex</t>
  </si>
  <si>
    <t>Non-network expenditures</t>
  </si>
  <si>
    <t>Other non-network</t>
  </si>
  <si>
    <t>Overheads expenditures</t>
  </si>
  <si>
    <t>&lt;TNSP defined&gt;</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</si>
  <si>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</si>
  <si>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</si>
  <si>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</si>
  <si>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</si>
  <si>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</si>
  <si>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</si>
  <si>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</si>
  <si>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</si>
  <si>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</si>
  <si>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</si>
  <si>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</si>
  <si>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</si>
  <si>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</si>
  <si>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</si>
  <si>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</si>
  <si>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</si>
  <si>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</si>
  <si>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</si>
  <si>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</si>
  <si>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</si>
  <si>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</si>
  <si>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</si>
  <si>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</si>
  <si>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</si>
  <si>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</si>
  <si>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</si>
  <si>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</si>
  <si>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</si>
  <si>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</si>
  <si>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</si>
  <si>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REVENUE GROUPING BY TYPE OF CONNECTED EQUIPMENT</t>
  </si>
  <si>
    <t>REVENUE REWARDS AND PENALTIES - INCENTIVE SCHEMES</t>
  </si>
  <si>
    <t>TREV0309</t>
  </si>
  <si>
    <t>TREV0310</t>
  </si>
  <si>
    <t>TREV0311</t>
  </si>
  <si>
    <t>TREV0312</t>
  </si>
  <si>
    <t>OPENING BALANCE (the carrying amount at the beginning of the period)</t>
  </si>
  <si>
    <t>TOTAL PROVISIONS</t>
  </si>
  <si>
    <t>Interest bearing liabilities (end of period balance)</t>
  </si>
  <si>
    <t>Total taxable revenue and/or income for customer contributions and/or gifted assets</t>
  </si>
  <si>
    <t>Adjustments allowed under NER 6A.3.2</t>
  </si>
  <si>
    <t>Reopener for capex</t>
  </si>
  <si>
    <t>Pass throughs</t>
  </si>
  <si>
    <t>SSIS</t>
  </si>
  <si>
    <t>DMIAM</t>
  </si>
  <si>
    <t>Contingent projects (transmission)</t>
  </si>
  <si>
    <t>Revocation of transmission determination</t>
  </si>
  <si>
    <t>Any other adjustments allowed under NER 6A3.2</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</si>
  <si>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</si>
  <si>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</si>
  <si>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</si>
  <si>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</si>
  <si>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</si>
  <si>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</si>
  <si>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</si>
  <si>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</si>
  <si>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</si>
  <si>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</si>
  <si>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</si>
  <si>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</si>
  <si>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</si>
  <si>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</si>
  <si>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</si>
  <si>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</si>
  <si>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</si>
  <si>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</si>
  <si>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</si>
  <si>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</si>
  <si>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</si>
  <si>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</si>
  <si>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</si>
  <si>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</si>
  <si>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</si>
  <si>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</si>
  <si>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</si>
  <si>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</si>
  <si>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PAYMENTS FROM RELATED PARTIES</t>
  </si>
  <si>
    <t>PAYMENTS TO RELATED PARTIES</t>
  </si>
  <si>
    <t>INDICATIVE TOTAL REGULATORY ASSET BASE ROLL FORWARD (WITHIN PERIOD)</t>
  </si>
  <si>
    <t xml:space="preserve">Gross capex </t>
  </si>
  <si>
    <t>INDICATIVE TOTAL TAX ASSET BASE ROLL FORWARD (WITHIN PERIOD)</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</si>
  <si>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</si>
  <si>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</si>
  <si>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</si>
  <si>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</si>
  <si>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</si>
  <si>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</si>
  <si>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</si>
  <si>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</si>
  <si>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</si>
  <si>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</si>
  <si>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</si>
  <si>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</si>
  <si>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</si>
  <si>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</si>
  <si>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</si>
  <si>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INSTALLED TRANSMISSION SYSTEM TRANSFORMER CAPACITY</t>
  </si>
  <si>
    <t>COLD SPARE CAPACITY</t>
  </si>
  <si>
    <t>Power Factor</t>
  </si>
  <si>
    <t>Factor</t>
  </si>
  <si>
    <t>3.4.3 - SYSTEM DEMAND</t>
  </si>
  <si>
    <t>Market impact parameter</t>
  </si>
  <si>
    <t>7.9.4 - MARKET IMPACT COMPONENT</t>
  </si>
  <si>
    <t>January</t>
  </si>
  <si>
    <t>February</t>
  </si>
  <si>
    <t>April</t>
  </si>
  <si>
    <t>May</t>
  </si>
  <si>
    <t>July</t>
  </si>
  <si>
    <t>August</t>
  </si>
  <si>
    <t>September</t>
  </si>
  <si>
    <t>October</t>
  </si>
  <si>
    <t>November</t>
  </si>
  <si>
    <t>December</t>
  </si>
  <si>
    <t>3.7.3 - SERVICE AREA FACTORS</t>
  </si>
  <si>
    <t>Total energy not supplied</t>
  </si>
  <si>
    <t>MWh</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</si>
  <si>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</si>
  <si>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</si>
  <si>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</si>
  <si>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</si>
  <si>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</si>
  <si>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</si>
  <si>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</si>
  <si>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</si>
  <si>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</si>
  <si>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</si>
  <si>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</si>
  <si>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</si>
  <si>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</si>
  <si>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</si>
  <si>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</si>
  <si>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</si>
  <si>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</si>
  <si>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</si>
  <si>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</si>
  <si>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</si>
  <si>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</si>
  <si>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</si>
  <si>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</si>
  <si>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</si>
  <si>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</si>
  <si>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</si>
  <si>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</si>
  <si>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</si>
  <si>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</si>
  <si>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</si>
  <si>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</si>
  <si>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</si>
  <si>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</si>
  <si>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</si>
  <si>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</si>
  <si>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</si>
  <si>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</si>
  <si>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</si>
  <si>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</si>
  <si>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</si>
  <si>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</si>
  <si>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</si>
  <si>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</si>
  <si>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</si>
  <si>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</si>
  <si>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</si>
  <si>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</si>
  <si>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</si>
  <si>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</si>
  <si>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</si>
  <si>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</si>
  <si>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</si>
  <si>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</si>
  <si>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</si>
  <si>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3.7.1 - TERRAIN FACTORS</t>
  </si>
  <si>
    <t>hours</t>
  </si>
  <si>
    <t>Transformers added</t>
  </si>
  <si>
    <t>SUBSTATIONS</t>
  </si>
  <si>
    <t>Activity Metrics</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</si>
  <si>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</si>
  <si>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</si>
  <si>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</si>
  <si>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</si>
  <si>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</si>
  <si>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</si>
  <si>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</si>
  <si>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</si>
  <si>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</si>
  <si>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</si>
  <si>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</si>
  <si>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</si>
  <si>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</si>
  <si>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</si>
  <si>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</si>
  <si>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</si>
  <si>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</si>
  <si>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</si>
  <si>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</si>
  <si>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</si>
  <si>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</si>
  <si>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</si>
  <si>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</si>
  <si>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2.8.2 - COST METRICS FOR ROUTINE AND NON-ROUTINE MAINTENANCE</t>
  </si>
  <si>
    <t>2.10.1 - NETWORK OVERHEADS EXPENDITURE</t>
  </si>
  <si>
    <t>2.10.2 - CORPORATE OVERHEADS EXPENDITURE</t>
  </si>
  <si>
    <t>Operating expenditure</t>
  </si>
  <si>
    <t>Capital expenditure</t>
  </si>
  <si>
    <t>Other expenditure</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</si>
  <si>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</si>
  <si>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</si>
  <si>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</si>
  <si>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</si>
  <si>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</si>
  <si>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</si>
  <si>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</si>
  <si>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</si>
  <si>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</si>
  <si>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</si>
  <si>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</si>
  <si>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</si>
  <si>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</si>
  <si>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</si>
  <si>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</si>
  <si>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</si>
  <si>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</si>
  <si>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</si>
  <si>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</si>
  <si>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</si>
  <si>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</si>
  <si>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</si>
  <si>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</si>
  <si>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</si>
  <si>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Total capex</t>
  </si>
  <si>
    <t>Total NCIPAP projects</t>
  </si>
  <si>
    <t>ANNUAL INFORMATION ORDER</t>
  </si>
  <si>
    <t>2.1.1 - PRESCRIBED TRANSMISSION SERVICES CAPEX (as incurred)</t>
  </si>
  <si>
    <r>
      <t>CONDUCTORS:</t>
    </r>
    <r>
      <rPr>
        <sz val="10"/>
        <rFont val="Calibri"/>
        <family val="2"/>
        <scheme val="minor"/>
      </rPr>
      <t xml:space="preserve"> conductor length material type</t>
    </r>
  </si>
  <si>
    <r>
      <t xml:space="preserve">SUBSTATION REACTIVE PLANT BY REACTIVE CAPACITY: </t>
    </r>
    <r>
      <rPr>
        <sz val="10"/>
        <rFont val="Calibri"/>
        <family val="2"/>
        <scheme val="minor"/>
      </rPr>
      <t>TNSP defined plant</t>
    </r>
  </si>
  <si>
    <t>Asset replacements</t>
  </si>
  <si>
    <t>Asset failures</t>
  </si>
  <si>
    <t>Prescribed transmission services</t>
  </si>
  <si>
    <t>Assets in commission</t>
  </si>
  <si>
    <t>Reactive plant added - capacitor</t>
  </si>
  <si>
    <t>Reactive plant added - reactor</t>
  </si>
  <si>
    <t>Reactive plant added - static VAR compensator</t>
  </si>
  <si>
    <t>Reactive plant added - other</t>
  </si>
  <si>
    <t>KV</t>
  </si>
  <si>
    <t>Post Rating</t>
  </si>
  <si>
    <t>Pre Rating</t>
  </si>
  <si>
    <t xml:space="preserve">Pre N-1 Emergency Rating </t>
  </si>
  <si>
    <t xml:space="preserve">Post N-1 Emergency Rating </t>
  </si>
  <si>
    <t>Circuit Added</t>
  </si>
  <si>
    <t>Line ID</t>
  </si>
  <si>
    <t>Project ID</t>
  </si>
  <si>
    <t>Project type</t>
  </si>
  <si>
    <t>free text</t>
  </si>
  <si>
    <t>OVERHEAD/UNDERGROUND LINES AND CABLES ADDED</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</si>
  <si>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</si>
  <si>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</si>
  <si>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</si>
  <si>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</si>
  <si>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</si>
  <si>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</si>
  <si>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</si>
  <si>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</si>
  <si>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</si>
  <si>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</si>
  <si>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</si>
  <si>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</si>
  <si>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</si>
  <si>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</si>
  <si>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</si>
  <si>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</si>
  <si>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</si>
  <si>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</si>
  <si>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</si>
  <si>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Connection rating</t>
  </si>
  <si>
    <t>Connection 
voltage</t>
  </si>
  <si>
    <t xml:space="preserve">Year connection project completed </t>
  </si>
  <si>
    <t>Total ICT expenditure</t>
  </si>
  <si>
    <t>Total motor vehicle expenditure</t>
  </si>
  <si>
    <t>Total other non-network expenditure</t>
  </si>
  <si>
    <t>Volume</t>
  </si>
  <si>
    <t>3.1.3 REVENUE (penalties) ALLOWED (deducted) THROUGH INCENTIVE SCHEMES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</si>
  <si>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</si>
  <si>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</si>
  <si>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</si>
  <si>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</si>
  <si>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</si>
  <si>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</si>
  <si>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</si>
  <si>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</si>
  <si>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</si>
  <si>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Activity metrics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</si>
  <si>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</si>
  <si>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</si>
  <si>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</si>
  <si>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</si>
  <si>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</si>
  <si>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</si>
  <si>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</si>
  <si>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</si>
  <si>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</si>
  <si>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</si>
  <si>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</si>
  <si>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</si>
  <si>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r>
      <t xml:space="preserve">TRANSMISSION TOWERS: </t>
    </r>
    <r>
      <rPr>
        <sz val="10"/>
        <rFont val="Calibri"/>
        <family val="2"/>
        <scheme val="minor"/>
      </rPr>
      <t>Highest operating voltage; Circuit configuration</t>
    </r>
  </si>
  <si>
    <r>
      <t>TRANSMISSION TOWER SUPPORT STRUCTURES:</t>
    </r>
    <r>
      <rPr>
        <sz val="10"/>
        <rFont val="Calibri"/>
        <family val="2"/>
        <scheme val="minor"/>
      </rPr>
      <t xml:space="preserve"> Highest operating voltage; Circuit configuration</t>
    </r>
  </si>
  <si>
    <r>
      <t>CONDUCTORS:</t>
    </r>
    <r>
      <rPr>
        <sz val="10"/>
        <rFont val="Calibri"/>
        <family val="2"/>
        <scheme val="minor"/>
      </rPr>
      <t xml:space="preserve"> Voltage; Maximum continuous rating</t>
    </r>
  </si>
  <si>
    <r>
      <t>TRANSMISSION CABLES:</t>
    </r>
    <r>
      <rPr>
        <sz val="10"/>
        <rFont val="Calibri"/>
        <family val="2"/>
        <scheme val="minor"/>
      </rPr>
      <t xml:space="preserve"> Highest operating voltage; Insulation type</t>
    </r>
  </si>
  <si>
    <r>
      <t xml:space="preserve">SUBSTATION SWITCHBAYS: </t>
    </r>
    <r>
      <rPr>
        <sz val="10"/>
        <rFont val="Calibri"/>
        <family val="2"/>
        <scheme val="minor"/>
      </rPr>
      <t>Highest operating voltage; Switch type</t>
    </r>
  </si>
  <si>
    <r>
      <t>SUBSTATION POWER TRANSFORMERS:</t>
    </r>
    <r>
      <rPr>
        <sz val="10"/>
        <rFont val="Calibri"/>
        <family val="2"/>
        <scheme val="minor"/>
      </rPr>
      <t xml:space="preserve"> Highest operating voltage;  Ampere rating</t>
    </r>
  </si>
  <si>
    <r>
      <t xml:space="preserve">SUBSTATION REACTIVE PLANT: </t>
    </r>
    <r>
      <rPr>
        <sz val="10"/>
        <rFont val="Calibri"/>
        <family val="2"/>
        <scheme val="minor"/>
      </rPr>
      <t>Highest operating voltage; Function</t>
    </r>
  </si>
  <si>
    <r>
      <t>SCADA, NETWORK CONTROL AND PROTECTION SYSTEMS:</t>
    </r>
    <r>
      <rPr>
        <sz val="10"/>
        <rFont val="Calibri"/>
        <family val="2"/>
        <scheme val="minor"/>
      </rPr>
      <t xml:space="preserve"> Function</t>
    </r>
  </si>
  <si>
    <r>
      <t xml:space="preserve">OTHER: </t>
    </r>
    <r>
      <rPr>
        <sz val="10"/>
        <rFont val="Calibri"/>
        <family val="2"/>
        <scheme val="minor"/>
      </rPr>
      <t>TNSP defined</t>
    </r>
  </si>
  <si>
    <t>Assets maintained</t>
  </si>
  <si>
    <t>Assets inspected</t>
  </si>
  <si>
    <t>Routine</t>
  </si>
  <si>
    <t>Non-routine</t>
  </si>
  <si>
    <t>Direct</t>
  </si>
  <si>
    <t>Indirect</t>
  </si>
  <si>
    <t>Direct material expenditure</t>
  </si>
  <si>
    <t>Direct labour expenditure</t>
  </si>
  <si>
    <t>Contract expenditure - labour</t>
  </si>
  <si>
    <t>Contract expenditure -  non labour</t>
  </si>
  <si>
    <t>5.2.1 - ASSET AGE PROFILE</t>
  </si>
  <si>
    <t>Summer/Winter</t>
  </si>
  <si>
    <t>BALANCE SHEET ITEMS AND OTHER</t>
  </si>
  <si>
    <t>REVENUE RECONCILIATION (T-2)</t>
  </si>
  <si>
    <t>Forecast straight line depreciation</t>
  </si>
  <si>
    <t>Actual tax depreciation</t>
  </si>
  <si>
    <t>Capacity</t>
  </si>
  <si>
    <t>Regulatory financial statements (PTS)</t>
  </si>
  <si>
    <t>BUSINESS SPECIFIED PROVISIONS</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</si>
  <si>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</si>
  <si>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</si>
  <si>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</si>
  <si>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</si>
  <si>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</si>
  <si>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</si>
  <si>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</si>
  <si>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</si>
  <si>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</si>
  <si>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</si>
  <si>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</si>
  <si>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</si>
  <si>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</si>
  <si>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</si>
  <si>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</si>
  <si>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</si>
  <si>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</si>
  <si>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</si>
  <si>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</si>
  <si>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</si>
  <si>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</si>
  <si>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</si>
  <si>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</si>
  <si>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</si>
  <si>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</si>
  <si>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</si>
  <si>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</si>
  <si>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</si>
  <si>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</si>
  <si>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</si>
  <si>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</si>
  <si>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</si>
  <si>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</si>
  <si>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</si>
  <si>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</si>
  <si>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</si>
  <si>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</si>
  <si>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</si>
  <si>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</si>
  <si>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</si>
  <si>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</si>
  <si>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</si>
  <si>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</si>
  <si>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</si>
  <si>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</si>
  <si>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</si>
  <si>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</si>
  <si>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SOURCE: STPIS Guidelines V.5</t>
  </si>
  <si>
    <t>Parameter 2 Loss of supply event frequency</t>
  </si>
  <si>
    <t>TNSP</t>
  </si>
  <si>
    <t>Transgrid</t>
  </si>
  <si>
    <t>x system minute</t>
  </si>
  <si>
    <t>y system minute</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</si>
  <si>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</si>
  <si>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</si>
  <si>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</si>
  <si>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</si>
  <si>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</si>
  <si>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</si>
  <si>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</si>
  <si>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</si>
  <si>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</si>
  <si>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Networks metrics</t>
  </si>
  <si>
    <t>Without exclusions</t>
  </si>
  <si>
    <t>With exclusions</t>
  </si>
  <si>
    <t>Calendar year</t>
  </si>
  <si>
    <t>Amount of prudent discounts offered / recovered from other transmission customers</t>
  </si>
  <si>
    <t>7.9 Market Impact Component</t>
  </si>
  <si>
    <t>Switchgear added - gas insulated</t>
  </si>
  <si>
    <t>Switchgear added - air insulated</t>
  </si>
  <si>
    <t>Switchgear added - other insulated</t>
  </si>
  <si>
    <t>&lt;Select&gt;</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</si>
  <si>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</si>
  <si>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</si>
  <si>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</si>
  <si>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</si>
  <si>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</si>
  <si>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</si>
  <si>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</si>
  <si>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</si>
  <si>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</si>
  <si>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</si>
  <si>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</si>
  <si>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</si>
  <si>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</si>
  <si>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</si>
  <si>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</si>
  <si>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</si>
  <si>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</si>
  <si>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</si>
  <si>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</si>
  <si>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</si>
  <si>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</si>
  <si>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</si>
  <si>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</si>
  <si>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</si>
  <si>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</si>
  <si>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</si>
  <si>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</si>
  <si>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</si>
  <si>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</si>
  <si>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</si>
  <si>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</si>
  <si>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</si>
  <si>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</si>
  <si>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</si>
  <si>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</si>
  <si>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</si>
  <si>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</si>
  <si>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</si>
  <si>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</si>
  <si>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</si>
  <si>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</si>
  <si>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</si>
  <si>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</si>
  <si>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</si>
  <si>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</si>
  <si>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</si>
  <si>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</si>
  <si>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</si>
  <si>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</si>
  <si>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</si>
  <si>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</si>
  <si>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</si>
  <si>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</si>
  <si>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</si>
  <si>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</si>
  <si>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</si>
  <si>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</si>
  <si>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</si>
  <si>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</si>
  <si>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</si>
  <si>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</si>
  <si>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</si>
  <si>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</si>
  <si>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</si>
  <si>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</si>
  <si>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</si>
  <si>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</si>
  <si>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</si>
  <si>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</si>
  <si>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</si>
  <si>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</si>
  <si>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</si>
  <si>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</si>
  <si>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</si>
  <si>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</si>
  <si>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</si>
  <si>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</si>
  <si>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</si>
  <si>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</si>
  <si>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</si>
  <si>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</si>
  <si>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</si>
  <si>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</si>
  <si>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</si>
  <si>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</si>
  <si>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</si>
  <si>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</si>
  <si>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</si>
  <si>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</si>
  <si>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</si>
  <si>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</si>
  <si>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</si>
  <si>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</si>
  <si>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</si>
  <si>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</si>
  <si>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</si>
  <si>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</si>
  <si>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</si>
  <si>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</si>
  <si>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</si>
  <si>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</si>
  <si>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</si>
  <si>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</si>
  <si>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</si>
  <si>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</si>
  <si>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</si>
  <si>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</si>
  <si>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</si>
  <si>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</si>
  <si>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</si>
  <si>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</si>
  <si>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</si>
  <si>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</si>
  <si>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</si>
  <si>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</si>
  <si>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</si>
  <si>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</si>
  <si>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</si>
  <si>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</si>
  <si>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margins</t>
  </si>
  <si>
    <t>Total</t>
  </si>
  <si>
    <t>All non-related party contracts</t>
  </si>
  <si>
    <t>Land and easement expenditure</t>
  </si>
  <si>
    <t>Not required</t>
  </si>
  <si>
    <t>ASA805</t>
  </si>
  <si>
    <t>ASRE2405</t>
  </si>
  <si>
    <t>Non-material projects</t>
  </si>
  <si>
    <t>Table disaggregation (if needed)</t>
  </si>
  <si>
    <t>3.6.4 - ENERY NOT SUPPLIED</t>
  </si>
  <si>
    <t>2.6.2 - ANNUAL DESCRIPTOR METRICS - IT &amp; COMMUNICATIONS</t>
  </si>
  <si>
    <t>2.4.2 - ACTUAL GROSS CAPITAL EXPENDITURE – AS INCURRED</t>
  </si>
  <si>
    <t>2.4.1 - ACTUAL GROSS CAPITAL EXPENDITURE – AS COMMISSIONED</t>
  </si>
  <si>
    <t>8.6 INDICATIVE ASSET BASE ROLL FORWARD</t>
  </si>
  <si>
    <t>8.6.1 - INDICATIVE ASSET BASE AS INCURRED</t>
  </si>
  <si>
    <t>8.6.2 - INDICATIVE ASSET BASE AS COMMISSIONED</t>
  </si>
  <si>
    <t xml:space="preserve">7.6.1 - PRICE REDUCTION/RECOVERY </t>
  </si>
  <si>
    <t>7.7.1 - RELATED PARTY TRANSACTIONS</t>
  </si>
  <si>
    <t>8.7.1 - PROFITABILITY TAX DATA</t>
  </si>
  <si>
    <t>8.7.2 - PROFITABILITY MEASURES</t>
  </si>
  <si>
    <t>#</t>
  </si>
  <si>
    <t>≥0</t>
  </si>
  <si>
    <t>NULL</t>
  </si>
  <si>
    <t>Asset Replacement</t>
  </si>
  <si>
    <t>YYYY</t>
  </si>
  <si>
    <t>voltage</t>
  </si>
  <si>
    <t>Towers/Poles added</t>
  </si>
  <si>
    <t>Prescribed transmission Expenditure $real</t>
  </si>
  <si>
    <t>Overhead line/underground cable</t>
  </si>
  <si>
    <t>Pre N1 Emergency Rating</t>
  </si>
  <si>
    <t>Post N1 Emergency Rating</t>
  </si>
  <si>
    <t>Circuit added</t>
  </si>
  <si>
    <t>Line and cable added Expenditure</t>
  </si>
  <si>
    <t>Plant and equipment  installation hours</t>
  </si>
  <si>
    <t>Other direct expenditure</t>
  </si>
  <si>
    <t>Related party total expenditure</t>
  </si>
  <si>
    <t>Non related party contract expenditure</t>
  </si>
  <si>
    <t>Land purchase</t>
  </si>
  <si>
    <t>Easement expenditure</t>
  </si>
  <si>
    <t>TNSP defined</t>
  </si>
  <si>
    <t>Free text - to align with previous years' submission where relevant</t>
  </si>
  <si>
    <t>TNSP specified</t>
  </si>
  <si>
    <t>Connection voltage</t>
  </si>
  <si>
    <t>Text</t>
  </si>
  <si>
    <t>categories specified must align with the categories used in the previous regulatory year, or an explanation for new categories provided.</t>
  </si>
  <si>
    <t>Free Text</t>
  </si>
  <si>
    <t>Zone</t>
  </si>
  <si>
    <t>Activity Metric</t>
  </si>
  <si>
    <t>Free text</t>
  </si>
  <si>
    <t>Category descriptors must align with categories in the PTRM for the relevant year and/or with previously submitted categories</t>
  </si>
  <si>
    <t>(Year ended)
YYYY</t>
  </si>
  <si>
    <t>Reg accounts</t>
  </si>
  <si>
    <t>Categories consistent with previous year's reporting where applicable</t>
  </si>
  <si>
    <t>consistent with previous year where applicable</t>
  </si>
  <si>
    <t>Asset Lives</t>
  </si>
  <si>
    <t>Power factor</t>
  </si>
  <si>
    <t>STPIS Version</t>
  </si>
  <si>
    <t>Network Metrics</t>
  </si>
  <si>
    <t>≥0;≤1</t>
  </si>
  <si>
    <t>Regulatory accounts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</si>
  <si>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</si>
  <si>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</si>
  <si>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</si>
  <si>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</si>
  <si>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</si>
  <si>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</si>
  <si>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Text choice</t>
  </si>
  <si>
    <t>Planned - without</t>
  </si>
  <si>
    <t>Planned - with</t>
  </si>
  <si>
    <t>Unplanned - without</t>
  </si>
  <si>
    <t>Unpanned - with</t>
  </si>
  <si>
    <t>Unit of measure</t>
  </si>
  <si>
    <t>If more rows needed, insert above this row, as per worksheet 2.2</t>
  </si>
  <si>
    <t>If more rows needed, copy this row and insert above</t>
  </si>
  <si>
    <t>Regulatory 
accounts (PTS) Direct</t>
  </si>
  <si>
    <t>Regulatory 
accounts (PTS) Indirect</t>
  </si>
  <si>
    <t>7.5 Large projects</t>
  </si>
  <si>
    <t>8.8 Revenue Requirements</t>
  </si>
  <si>
    <t>8.6 Indicative Asset Base Roll Forward</t>
  </si>
  <si>
    <t xml:space="preserve">Calendar year </t>
  </si>
  <si>
    <t>If more rows needed, insert above this row</t>
  </si>
  <si>
    <t>Submission type</t>
  </si>
  <si>
    <t>Annual Information Order</t>
  </si>
  <si>
    <t>&lt;ZONE 1&gt;</t>
  </si>
  <si>
    <t>TOPEX01</t>
  </si>
  <si>
    <t>Assurance requirements by table</t>
  </si>
  <si>
    <t>3.4.2 - CONNECTION POINTS</t>
  </si>
  <si>
    <t>TEMPLATE DATE</t>
  </si>
  <si>
    <t>CHECKS AND TOTALS</t>
  </si>
  <si>
    <t>Conductor length</t>
  </si>
  <si>
    <t>NETWORK OVERHEADS EXPENDITURE</t>
  </si>
  <si>
    <t>CORPORATE OVERHEADS EXPENDITURE</t>
  </si>
  <si>
    <t>Operating expenditure - Regulatory accounts (PTS)</t>
  </si>
  <si>
    <t>Capital expenditure  - Regulatory accounts (PTS)</t>
  </si>
  <si>
    <t>Easement levy  - Regulatory accounts (PTS)</t>
  </si>
  <si>
    <t>Other corporate overheads  - Regulatory accounts (PTS)</t>
  </si>
  <si>
    <t>Total revenue - Regulatory accounts (PTS)</t>
  </si>
  <si>
    <t>under/ over</t>
  </si>
  <si>
    <t>Total Opex - regulatory accounts - Expenditure summary</t>
  </si>
  <si>
    <t>Prescribed transmission services
(Direct expenditure)</t>
  </si>
  <si>
    <t>Overhead / Underground</t>
  </si>
  <si>
    <t>Single circuit tower / Multiple circuit tower / other / Not Applicable</t>
  </si>
  <si>
    <t>text = Overhead/underground or NULL</t>
  </si>
  <si>
    <t>TNSP's Connection Project Name</t>
  </si>
  <si>
    <t>Actual straight line depreciation</t>
  </si>
  <si>
    <r>
      <t>NULL</t>
    </r>
    <r>
      <rPr>
        <sz val="7"/>
        <color theme="1"/>
        <rFont val="Calibri"/>
        <family val="2"/>
        <scheme val="minor"/>
      </rPr>
      <t xml:space="preserve"> if</t>
    </r>
  </si>
  <si>
    <t>Movements</t>
  </si>
  <si>
    <t>disposals</t>
  </si>
  <si>
    <t>immediate</t>
  </si>
  <si>
    <t>Disposals</t>
  </si>
  <si>
    <t>Have reformatted this table  - 1 table with 5 columns rather than 5 tables (for ease of inserting new rows)</t>
  </si>
  <si>
    <t>Have reformatted this table  - 1 table with 4 columns rather than 4 tables (for ease of inserting new rows)</t>
  </si>
  <si>
    <t>Related Parties</t>
  </si>
  <si>
    <t>Type of service
(Prescribed/ Negotiated/ Unregulated)</t>
  </si>
  <si>
    <t xml:space="preserve"> TEMPLATE DATE - JANUARY 2026</t>
  </si>
  <si>
    <r>
      <rPr>
        <strike/>
        <sz val="7"/>
        <color theme="1"/>
        <rFont val="Calibri"/>
        <family val="2"/>
        <scheme val="minor"/>
      </rPr>
      <t>NULL</t>
    </r>
    <r>
      <rPr>
        <sz val="7"/>
        <color theme="1"/>
        <rFont val="Calibri"/>
        <family val="2"/>
        <scheme val="minor"/>
      </rPr>
      <t xml:space="preserve"> if</t>
    </r>
  </si>
  <si>
    <t>TOPCP0113</t>
  </si>
  <si>
    <t>TOPCP0213</t>
  </si>
  <si>
    <t>Average power factor conversion for  44 kV lines</t>
  </si>
  <si>
    <t>TOPSD0313</t>
  </si>
  <si>
    <t>TPA0413</t>
  </si>
  <si>
    <t>TPA0313</t>
  </si>
  <si>
    <t>TPA0113</t>
  </si>
  <si>
    <t>Year (YYYY)</t>
  </si>
  <si>
    <t>5.4 MAXIMUM DEMAND AND UTILISATION AT SPATIAL LEVEL</t>
  </si>
  <si>
    <t>#FFCCCC &amp; 12.5% Grey</t>
  </si>
  <si>
    <t>Connection point name</t>
  </si>
  <si>
    <t>Incidence</t>
  </si>
  <si>
    <t>Date Maximum Demand Occurred</t>
  </si>
  <si>
    <t>Half Hour Time Period Maximum Demand Occurred</t>
  </si>
  <si>
    <t>Seasonal peak</t>
  </si>
  <si>
    <t>Connection point rating</t>
  </si>
  <si>
    <t>Raw Adjusted Maximum Demand MW</t>
  </si>
  <si>
    <t>Raw Adjusted Maximum Demand MVA</t>
  </si>
  <si>
    <t>Adjustments - Embedded Generation</t>
  </si>
  <si>
    <t>Weather corrected maximum demand 10% POE MW</t>
  </si>
  <si>
    <t>Weather corrected maximum demand 10% POE MVA</t>
  </si>
  <si>
    <t>Weather corrected maximum demand 50% POE MW</t>
  </si>
  <si>
    <t>Weather corrected maximum demand 50% POE MVA</t>
  </si>
  <si>
    <t>DD/MM/YYY</t>
  </si>
  <si>
    <t>name</t>
  </si>
  <si>
    <t>Date</t>
  </si>
  <si>
    <t>Time</t>
  </si>
  <si>
    <t>Season</t>
  </si>
  <si>
    <t>Rating</t>
  </si>
  <si>
    <t>Adj - EG</t>
  </si>
  <si>
    <t>MD 10% POE MW</t>
  </si>
  <si>
    <t>MD 10% POE MVA</t>
  </si>
  <si>
    <t>MD 50% POE MW</t>
  </si>
  <si>
    <t>MD 50% POE MVA</t>
  </si>
  <si>
    <t>UID selected on front sheet</t>
  </si>
  <si>
    <t>dms_UID_List</t>
  </si>
  <si>
    <t>ETTVIC200</t>
  </si>
  <si>
    <t>UID_123</t>
  </si>
  <si>
    <t>ETTSTH100</t>
  </si>
  <si>
    <t>ETTQLD100</t>
  </si>
  <si>
    <t>ETTTAS100</t>
  </si>
  <si>
    <t>ETTNSW100</t>
  </si>
  <si>
    <t>Sheet 2.1</t>
  </si>
  <si>
    <t>Other source</t>
  </si>
  <si>
    <t>Variance</t>
  </si>
  <si>
    <t>Explanation for variance &gt;1</t>
  </si>
  <si>
    <t>Sheet 2.7</t>
  </si>
  <si>
    <t>Recurrent ICT total</t>
  </si>
  <si>
    <t>Non-recurrent ICT total</t>
  </si>
  <si>
    <t>nil</t>
  </si>
  <si>
    <t>Sheet 2.2</t>
  </si>
  <si>
    <t>Sheet 2.8</t>
  </si>
  <si>
    <t>Direct + Indirect</t>
  </si>
  <si>
    <t>Date coincident Raw System Annual Maximum Demand occurred</t>
  </si>
  <si>
    <t>Time coincident Raw System Annual Maximum Demand occurred</t>
  </si>
  <si>
    <t>&lt;TNSP other incentive scheme&gt;</t>
  </si>
  <si>
    <t>Sheet 3.1</t>
  </si>
  <si>
    <t>Sheet 9.2</t>
  </si>
  <si>
    <r>
      <rPr>
        <strike/>
        <sz val="7"/>
        <color theme="1"/>
        <rFont val="Calibri"/>
        <family val="2"/>
        <scheme val="minor"/>
      </rPr>
      <t>NULL</t>
    </r>
    <r>
      <rPr>
        <sz val="7"/>
        <color theme="1"/>
        <rFont val="Calibri"/>
        <family val="2"/>
        <scheme val="minor"/>
      </rPr>
      <t xml:space="preserve"> (AST)</t>
    </r>
  </si>
  <si>
    <t>88kV</t>
  </si>
  <si>
    <t>Calendar Year</t>
  </si>
  <si>
    <t>AIO</t>
  </si>
  <si>
    <t>Annual Information Orders</t>
  </si>
  <si>
    <t>ANNUAL REPORTING</t>
  </si>
  <si>
    <t>Protected SOCI</t>
  </si>
  <si>
    <t>dms_UID</t>
  </si>
  <si>
    <t>from lookup sheet</t>
  </si>
  <si>
    <t>Formula removed - cell changed to input cell</t>
  </si>
  <si>
    <t>Configuration</t>
  </si>
  <si>
    <t>Text = Single circuit tower / Multiple circuit tower / other / Not Applicable</t>
  </si>
  <si>
    <r>
      <rPr>
        <strike/>
        <sz val="7"/>
        <color theme="2" tint="-0.89999084444715716"/>
        <rFont val="Calibri"/>
        <family val="2"/>
        <scheme val="minor"/>
      </rPr>
      <t>NULL</t>
    </r>
    <r>
      <rPr>
        <sz val="7"/>
        <color theme="2" tint="-0.89999084444715716"/>
        <rFont val="Calibri"/>
        <family val="2"/>
        <scheme val="minor"/>
      </rPr>
      <t xml:space="preserve"> if</t>
    </r>
  </si>
  <si>
    <t>Expenditure Prescribed Transmission Services</t>
  </si>
  <si>
    <r>
      <t>NULL</t>
    </r>
    <r>
      <rPr>
        <sz val="7"/>
        <color theme="2" tint="-0.89999084444715716"/>
        <rFont val="Calibri"/>
        <family val="2"/>
        <scheme val="minor"/>
      </rPr>
      <t xml:space="preserve"> if</t>
    </r>
  </si>
  <si>
    <r>
      <t>NULL</t>
    </r>
    <r>
      <rPr>
        <sz val="7"/>
        <color theme="2" tint="-0.749992370372631"/>
        <rFont val="Calibri"/>
        <family val="2"/>
        <scheme val="minor"/>
      </rPr>
      <t xml:space="preserve"> if</t>
    </r>
  </si>
  <si>
    <r>
      <rPr>
        <strike/>
        <sz val="7"/>
        <color theme="2" tint="-0.749992370372631"/>
        <rFont val="Calibri"/>
        <family val="2"/>
        <scheme val="minor"/>
      </rPr>
      <t>NULL</t>
    </r>
    <r>
      <rPr>
        <sz val="7"/>
        <color theme="2" tint="-0.749992370372631"/>
        <rFont val="Calibri"/>
        <family val="2"/>
        <scheme val="minor"/>
      </rPr>
      <t xml:space="preserve"> if</t>
    </r>
  </si>
  <si>
    <t>Sheet 3.5</t>
  </si>
  <si>
    <t>Sheet 8.5</t>
  </si>
  <si>
    <t>Changed Unit of Measure to an input field</t>
  </si>
  <si>
    <t>Units (replacements/failures)</t>
  </si>
  <si>
    <t>Changed Unit of Measure for 'Asset Replacements' to km</t>
  </si>
  <si>
    <r>
      <rPr>
        <strike/>
        <sz val="7"/>
        <color theme="2" tint="-0.89996032593768116"/>
        <rFont val="Calibri"/>
        <family val="2"/>
        <scheme val="minor"/>
      </rPr>
      <t>NULL</t>
    </r>
    <r>
      <rPr>
        <sz val="7"/>
        <color theme="2" tint="-0.89999084444715716"/>
        <rFont val="Calibri"/>
        <family val="2"/>
        <scheme val="minor"/>
      </rPr>
      <t xml:space="preserve"> if</t>
    </r>
  </si>
  <si>
    <t>Prescribed Transmission Services</t>
  </si>
  <si>
    <t>Correction to NULL not valid formula</t>
  </si>
  <si>
    <t>NCIPAP PROJECTS - AS COMMISSIONED</t>
  </si>
  <si>
    <r>
      <t xml:space="preserve">NULL </t>
    </r>
    <r>
      <rPr>
        <sz val="7"/>
        <color theme="1"/>
        <rFont val="Calibri"/>
        <family val="2"/>
        <scheme val="minor"/>
      </rPr>
      <t>if</t>
    </r>
  </si>
  <si>
    <t>TNSP specified capital expenditure category</t>
  </si>
  <si>
    <t>Project Name</t>
  </si>
  <si>
    <t>NCIPAP PROJECTS - AS INCURRED</t>
  </si>
  <si>
    <t>Correction to 'NULL not valid if' formula</t>
  </si>
  <si>
    <t>Corrected validation rule formulas</t>
  </si>
  <si>
    <t>TPA0312</t>
  </si>
  <si>
    <t>TPA0412</t>
  </si>
  <si>
    <t>8.5.2 - OPERATING EXPENDITURE - REGULATORY ACCOUNTS</t>
  </si>
  <si>
    <t>Total operating expenditure</t>
  </si>
  <si>
    <t>Total Operating expenditure</t>
  </si>
  <si>
    <t>TNSP to enter "Zone" name</t>
  </si>
  <si>
    <t>TNSP to enter "Zone" name (if applicable)</t>
  </si>
  <si>
    <t>Formula corrected</t>
  </si>
  <si>
    <t>2.12.1  INPUT TABLE - OPERATING EXPENDITURE</t>
  </si>
  <si>
    <t>table name change</t>
  </si>
  <si>
    <t>&gt;=0 validation rule removed</t>
  </si>
  <si>
    <t>Added a new table number and heading for this table</t>
  </si>
  <si>
    <t>NULL valid where not applicable</t>
  </si>
  <si>
    <t>row added for consistency with other 3.4 tables</t>
  </si>
  <si>
    <t>TOPED0115</t>
  </si>
  <si>
    <t>TOPED0116</t>
  </si>
  <si>
    <t>TOPED0114</t>
  </si>
  <si>
    <t>TOPCP0116</t>
  </si>
  <si>
    <t>TOPCP0216</t>
  </si>
  <si>
    <t>TNSP specified category</t>
  </si>
  <si>
    <t xml:space="preserve">ALLOCATED OPEX </t>
  </si>
  <si>
    <t>heading changed back to reporting year</t>
  </si>
  <si>
    <t>Updated Table name to Income Statement</t>
  </si>
  <si>
    <r>
      <t xml:space="preserve">Audited </t>
    </r>
    <r>
      <rPr>
        <b/>
        <strike/>
        <sz val="10"/>
        <color rgb="FFFF0000"/>
        <rFont val="Calibri"/>
        <family val="2"/>
        <scheme val="minor"/>
      </rPr>
      <t>financial statements</t>
    </r>
    <r>
      <rPr>
        <b/>
        <sz val="10"/>
        <color theme="0"/>
        <rFont val="Calibri"/>
        <family val="2"/>
        <scheme val="minor"/>
      </rPr>
      <t xml:space="preserve"> Statutory Accounts</t>
    </r>
  </si>
  <si>
    <t>Audited Statutory Accounts</t>
  </si>
  <si>
    <r>
      <t>8.5.1 - OPERATING EXPENDITURE -</t>
    </r>
    <r>
      <rPr>
        <b/>
        <sz val="10"/>
        <color rgb="FFFF0000"/>
        <rFont val="Calibri"/>
        <family val="2"/>
        <scheme val="minor"/>
      </rPr>
      <t xml:space="preserve"> AUDITED STATUTORY ACCOUNTS</t>
    </r>
  </si>
  <si>
    <t>&gt;=0 valid for regulatory adjustments column - validation rule updated</t>
  </si>
  <si>
    <t>Audited statutory accounts</t>
  </si>
  <si>
    <r>
      <t xml:space="preserve">Other </t>
    </r>
    <r>
      <rPr>
        <sz val="10"/>
        <color rgb="FFFF0000"/>
        <rFont val="Calibri"/>
        <family val="2"/>
        <scheme val="minor"/>
      </rPr>
      <t xml:space="preserve">transformers, switchgear and reactive </t>
    </r>
    <r>
      <rPr>
        <sz val="10"/>
        <color theme="1"/>
        <rFont val="Calibri"/>
        <family val="2"/>
        <scheme val="minor"/>
      </rPr>
      <t>plant added</t>
    </r>
  </si>
  <si>
    <r>
      <rPr>
        <strike/>
        <sz val="7"/>
        <color theme="1"/>
        <rFont val="Calibri"/>
        <family val="2"/>
        <scheme val="minor"/>
      </rPr>
      <t>NULL</t>
    </r>
    <r>
      <rPr>
        <sz val="7"/>
        <color theme="1"/>
        <rFont val="Calibri"/>
        <family val="2"/>
        <scheme val="minor"/>
      </rPr>
      <t xml:space="preserve"> if n/a</t>
    </r>
  </si>
  <si>
    <t>Concepts</t>
  </si>
  <si>
    <t>Validation rules</t>
  </si>
  <si>
    <t># = Value must be numerical.</t>
  </si>
  <si>
    <t>≥0 = Value must be greater than or equal to zero, any negative value must be explained in the basis of preparation.</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</si>
  <si>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</si>
  <si>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</si>
  <si>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</si>
  <si>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</si>
  <si>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</si>
  <si>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</si>
  <si>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</si>
  <si>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</si>
  <si>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</si>
  <si>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</si>
  <si>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Cross checks in this workbook</t>
  </si>
  <si>
    <t>Source 1</t>
  </si>
  <si>
    <t>Source 2</t>
  </si>
  <si>
    <t>2.1.1 - Prescribed Transmission Services Capex (as Incurred)</t>
  </si>
  <si>
    <t xml:space="preserve">2.1.2 - Prescribed Transmission Service Opex </t>
  </si>
  <si>
    <t>2.2.1 - Replacement Expenditure, Volumes and Asset Failures by Asset Category</t>
  </si>
  <si>
    <t>2.2.2 - Selected Asset Characteristics</t>
  </si>
  <si>
    <t>2.3.1 - Augex Asset Data - Substations</t>
  </si>
  <si>
    <t>2.3.2 - Augex Asset Data - Lines</t>
  </si>
  <si>
    <t>All column headings in this category</t>
  </si>
  <si>
    <t>Related party contract expenditure</t>
  </si>
  <si>
    <t>2.4.1 - Actual Gross Capital Expenditure – as Commissioned</t>
  </si>
  <si>
    <t>2.4.2 - Actual Gross Capital Expenditure – as Incurred</t>
  </si>
  <si>
    <t>2.5.2 - Description of Connection Projects</t>
  </si>
  <si>
    <t>2.5.1 - Expenditure on Connections Projects</t>
  </si>
  <si>
    <t>2.6.1 - Non-Network Expenditure</t>
  </si>
  <si>
    <t>2.6.3 - Annual Descriptor Metrics - Motor Vehicles</t>
  </si>
  <si>
    <t>2.6.2 - Annual Descriptor Metrics - IT &amp; Communications</t>
  </si>
  <si>
    <t>2.7.2 - Expenditure Metrics by Zone</t>
  </si>
  <si>
    <t>2.7.1 - Descriptor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</si>
  <si>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</si>
  <si>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</si>
  <si>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</si>
  <si>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</si>
  <si>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2.10.2 - Corporate Overheads Expenditure</t>
  </si>
  <si>
    <t>2.12 Input table</t>
  </si>
  <si>
    <t>2.12.1 - Input Table - Operating Expenditure</t>
  </si>
  <si>
    <t>5.2.1 - Asset Age Profile</t>
  </si>
  <si>
    <t>5.4.1 Non-Coincident &amp; Coincident Maximum Demand</t>
  </si>
  <si>
    <t>3.1.3 Revenue (Penalties) Allowed (Deducted) Through Incentive Schemes</t>
  </si>
  <si>
    <t>3.1.2 Revenue Grouping by Type of Connected Equipment</t>
  </si>
  <si>
    <t>3.2.3 - Provisions</t>
  </si>
  <si>
    <t>Total Provisions</t>
  </si>
  <si>
    <t>Business Specified Provisions</t>
  </si>
  <si>
    <t>3.3.1 - Regulatory Asset Base Values</t>
  </si>
  <si>
    <t>3.3.2 - Asset Value Roll Forward</t>
  </si>
  <si>
    <t>3.3.4 - Asset Lives</t>
  </si>
  <si>
    <t>3.4.1 - Energy Delivery</t>
  </si>
  <si>
    <t>3.4.2 - Connection Points</t>
  </si>
  <si>
    <t>3.4.3 - System Demand</t>
  </si>
  <si>
    <t xml:space="preserve">3.5.1 - Transmission System Capacities </t>
  </si>
  <si>
    <t>3.6.1 - Service Component</t>
  </si>
  <si>
    <t>3.6.2 - Market Impact Component</t>
  </si>
  <si>
    <t>3.6.3 - System Losses</t>
  </si>
  <si>
    <t>3.6.4 - Energy Not Supplied</t>
  </si>
  <si>
    <t>3.7.1 - Terrain Factors</t>
  </si>
  <si>
    <t>3.7.2 - Network Characteristics</t>
  </si>
  <si>
    <t>8.5.1 - Operating Expenditure - Audited Statutory Accounts</t>
  </si>
  <si>
    <t>8.5.2 - Operating Expenditure - Regulatory Accounts</t>
  </si>
  <si>
    <t>8.6.1 - Indicative Asset Base as Incurred</t>
  </si>
  <si>
    <t>8.6.2 - Indicative Asset Base as Commissioned</t>
  </si>
  <si>
    <t>8.7.1 - Profitability Measures</t>
  </si>
  <si>
    <t>8.7.1 - Profitability Tax Data</t>
  </si>
  <si>
    <t xml:space="preserve">7.6.1 - Price Reduction/Recovery </t>
  </si>
  <si>
    <t>7.7.1 - Related Party Transactions</t>
  </si>
  <si>
    <t>7.9.4 - Market Impact Component</t>
  </si>
  <si>
    <t>8.8 REVENUE REQUIREMENTS</t>
  </si>
  <si>
    <t>AARR</t>
  </si>
  <si>
    <t>PHYSICAL ASSETS</t>
  </si>
  <si>
    <t>Total Operating expenditure - Audited Statutory Accounts to Reg Accounts + Adjustments</t>
  </si>
  <si>
    <t>Total Operating expenditure - Expenditure summary to Reg Accounts</t>
  </si>
  <si>
    <t>TOTAL REVENUE</t>
  </si>
  <si>
    <t>Contact names' section has been deleted - this is not required</t>
  </si>
  <si>
    <t>Protected SOCI' added to the 'Confidentiality Status' drop down list</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</si>
  <si>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</si>
  <si>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</si>
  <si>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</si>
  <si>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Submission Details</t>
  </si>
  <si>
    <t>Reporting Year</t>
  </si>
  <si>
    <t>dd/mm/yyyy</t>
  </si>
  <si>
    <t>Amended data:</t>
  </si>
  <si>
    <t>Amendment Reason</t>
  </si>
  <si>
    <t>Row name corrected (date)</t>
  </si>
  <si>
    <t>Row name corrected (time)</t>
  </si>
  <si>
    <t>MW≤MVA</t>
  </si>
  <si>
    <t>Name</t>
  </si>
  <si>
    <t>DD/MM/YYY
#</t>
  </si>
  <si>
    <r>
      <rPr>
        <strike/>
        <sz val="7"/>
        <color theme="2" tint="-0.749992370372631"/>
        <rFont val="Calibri"/>
        <family val="2"/>
      </rPr>
      <t>hh:mm</t>
    </r>
    <r>
      <rPr>
        <sz val="7"/>
        <color theme="2" tint="-0.749992370372631"/>
        <rFont val="Calibri"/>
        <family val="2"/>
      </rPr>
      <t xml:space="preserve"> 
#</t>
    </r>
  </si>
  <si>
    <t>Raw Adjusted MD MW</t>
  </si>
  <si>
    <t>Raw Adjusted MD MVA</t>
  </si>
  <si>
    <r>
      <t xml:space="preserve">NULL </t>
    </r>
    <r>
      <rPr>
        <sz val="7"/>
        <color theme="2" tint="-0.749992370372631"/>
        <rFont val="Calibri"/>
        <family val="2"/>
        <scheme val="minor"/>
      </rPr>
      <t xml:space="preserve"> if</t>
    </r>
  </si>
  <si>
    <t>Valid options listed in title under "Type of Service"</t>
  </si>
  <si>
    <t>3.7 Operating environment factors</t>
  </si>
  <si>
    <t>5.4 Maximum demand and utilisation at spatial level</t>
  </si>
  <si>
    <t>5.2 Asset age profile</t>
  </si>
  <si>
    <t>8.7 Profitability tax data</t>
  </si>
  <si>
    <t>Table name updated</t>
  </si>
  <si>
    <t>Table heading updated</t>
  </si>
  <si>
    <r>
      <t xml:space="preserve">ADJUSTED </t>
    </r>
    <r>
      <rPr>
        <b/>
        <strike/>
        <sz val="10"/>
        <color rgb="FFFF0000"/>
        <rFont val="Calibri"/>
        <family val="2"/>
      </rPr>
      <t>ALLOWED REVENUE</t>
    </r>
    <r>
      <rPr>
        <b/>
        <sz val="10"/>
        <color rgb="FFFF0000"/>
        <rFont val="Calibri"/>
        <family val="2"/>
      </rPr>
      <t xml:space="preserve"> MAR (EXCLUDING CONCESSIONAL FINANCE BENEFITS)</t>
    </r>
  </si>
  <si>
    <t>row removed</t>
  </si>
  <si>
    <t>row details updated</t>
  </si>
  <si>
    <r>
      <t xml:space="preserve">Other </t>
    </r>
    <r>
      <rPr>
        <sz val="10"/>
        <color rgb="FFFF0000"/>
        <rFont val="Calibri"/>
        <family val="2"/>
      </rPr>
      <t>MAR</t>
    </r>
    <r>
      <rPr>
        <sz val="10"/>
        <color rgb="FF000000"/>
        <rFont val="Calibri"/>
        <family val="2"/>
      </rPr>
      <t xml:space="preserve"> adjustments</t>
    </r>
  </si>
  <si>
    <r>
      <t xml:space="preserve">Adjusted </t>
    </r>
    <r>
      <rPr>
        <i/>
        <strike/>
        <sz val="10"/>
        <color rgb="FFFF0000"/>
        <rFont val="Calibri"/>
        <family val="2"/>
      </rPr>
      <t>allowed revenue</t>
    </r>
    <r>
      <rPr>
        <i/>
        <sz val="10"/>
        <color rgb="FFFF0000"/>
        <rFont val="Calibri"/>
        <family val="2"/>
      </rPr>
      <t xml:space="preserve"> MAR (excluding concessional finance benefits)</t>
    </r>
  </si>
  <si>
    <t>new sub-table added</t>
  </si>
  <si>
    <t xml:space="preserve">ADJUSTED MAR (INCLUDING CONCESSIONAL FINANCE BENEFITS) </t>
  </si>
  <si>
    <t>Concessional finance benefits (for adjustments to the MAR)</t>
  </si>
  <si>
    <t>Adjusted MAR (including concessional finance benefits)</t>
  </si>
  <si>
    <t>AGGREGATE ANNUAL REVENUE REQUIREMENT (AARR)</t>
  </si>
  <si>
    <t>Prescribed common transmission services (operating and maintenance costs)</t>
  </si>
  <si>
    <t>Reconciliation of system security network support payments from previous regulatory year</t>
  </si>
  <si>
    <t>row added</t>
  </si>
  <si>
    <t>Expected system security network support payments</t>
  </si>
  <si>
    <t>Other ASRR adjustments (per NER cl. 6A.23.3)</t>
  </si>
  <si>
    <t>Total split to exclude ASRR adjustments</t>
  </si>
  <si>
    <t>Revenue from prescribed services (excluding ASRR adjustments)</t>
  </si>
  <si>
    <t>Total split to include ASRR adjustments</t>
  </si>
  <si>
    <r>
      <t>NULL</t>
    </r>
    <r>
      <rPr>
        <sz val="8"/>
        <color theme="1"/>
        <rFont val="Calibri"/>
        <family val="2"/>
        <scheme val="minor"/>
      </rPr>
      <t xml:space="preserve"> if</t>
    </r>
  </si>
  <si>
    <r>
      <t xml:space="preserve">ACTUAL REVENUE </t>
    </r>
    <r>
      <rPr>
        <b/>
        <strike/>
        <sz val="10"/>
        <color rgb="FFFF0000"/>
        <rFont val="Calibri"/>
        <family val="2"/>
      </rPr>
      <t>RECOVERIES</t>
    </r>
    <r>
      <rPr>
        <b/>
        <sz val="10"/>
        <color rgb="FFFF0000"/>
        <rFont val="Calibri"/>
        <family val="2"/>
      </rPr>
      <t xml:space="preserve"> RECOVERED FOR REPORTING PERIOD</t>
    </r>
  </si>
  <si>
    <t>name of total line renamed</t>
  </si>
  <si>
    <r>
      <rPr>
        <i/>
        <strike/>
        <sz val="10"/>
        <color rgb="FFFF0000"/>
        <rFont val="Calibri"/>
        <family val="2"/>
      </rPr>
      <t xml:space="preserve">Revenue earned </t>
    </r>
    <r>
      <rPr>
        <i/>
        <sz val="10"/>
        <color rgb="FFFF0000"/>
        <rFont val="Calibri"/>
        <family val="2"/>
      </rPr>
      <t>Actual revenue recovered for reporting period</t>
    </r>
  </si>
  <si>
    <r>
      <t xml:space="preserve">REVENUE UNDERS / OVERS </t>
    </r>
    <r>
      <rPr>
        <b/>
        <sz val="10"/>
        <color rgb="FFFF0000"/>
        <rFont val="Calibri"/>
        <family val="2"/>
      </rPr>
      <t>FOR REPORTING PERIOD</t>
    </r>
  </si>
  <si>
    <t>9.1 Income statement - audited statutory accounts</t>
  </si>
  <si>
    <t>9.1.1 - Income Statement - Audited Statutory Accounts</t>
  </si>
  <si>
    <t>8.8 Revenue requirements</t>
  </si>
  <si>
    <t>8.6 Indicative asset base roll forward</t>
  </si>
  <si>
    <t>8.5 Operating expenditure</t>
  </si>
  <si>
    <t>7.9 Market impact component</t>
  </si>
  <si>
    <t>2.4 Capex by asset class</t>
  </si>
  <si>
    <t>9.2 Income Statement - Regulatory Accounts</t>
  </si>
  <si>
    <t>9.2.1 - Income Statement - Regulatory Accounts</t>
  </si>
  <si>
    <t>Total assets in commission</t>
  </si>
  <si>
    <t>Sheet name updated</t>
  </si>
  <si>
    <t>Updated Table name</t>
  </si>
  <si>
    <t>2.4 Capex by Asset Class</t>
  </si>
  <si>
    <t>8.5 Operating Expenditure</t>
  </si>
  <si>
    <t>9.1 Income Statement (Audited Statutory Accounts)</t>
  </si>
  <si>
    <t>9.2 Income Statement (Regulatory Accounts)</t>
  </si>
  <si>
    <t>5.3 Maximum Demand at network level</t>
  </si>
  <si>
    <t>5.4 Maximum Demand and utilisation at spatial level</t>
  </si>
  <si>
    <t>ALTERNATE 5.4 Maximum Demand and utilisation at spatial level</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</si>
  <si>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</si>
  <si>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123 Main Street</t>
  </si>
  <si>
    <t>REPORTING STATEMENT: 2025-26</t>
  </si>
  <si>
    <t>&gt;0</t>
  </si>
  <si>
    <t>NULL valid BUT table must have at least one input</t>
  </si>
  <si>
    <r>
      <t>NULL</t>
    </r>
    <r>
      <rPr>
        <sz val="7"/>
        <color theme="1"/>
        <rFont val="Calibri"/>
        <family val="2"/>
        <scheme val="minor"/>
      </rPr>
      <t xml:space="preserve"> if n/a</t>
    </r>
  </si>
  <si>
    <t>year</t>
  </si>
  <si>
    <t>Null valid where MIC n/a to TNSP</t>
  </si>
  <si>
    <t>Changes between 2024-25 and 2025-26 Workbooks</t>
  </si>
  <si>
    <t>Changes between 2025-26 and 2026-27 workbooks</t>
  </si>
  <si>
    <t>Table deleted</t>
  </si>
  <si>
    <t>Requirement changed to direct expenditure and indirect expenditure</t>
  </si>
  <si>
    <t>Operating Expenditure - Regulatory accounts (PTS)</t>
  </si>
  <si>
    <t>Capital Expenditure - Regulatory accounts (PTS)</t>
  </si>
  <si>
    <t>Opex - direct</t>
  </si>
  <si>
    <t>Capex - Direct</t>
  </si>
  <si>
    <t>Capex - indirect</t>
  </si>
  <si>
    <t>Opex - indirect</t>
  </si>
  <si>
    <t xml:space="preserve">Tables 7.5.1 and 7.5.2 combined </t>
  </si>
  <si>
    <t>7.7 Related Party Transactions</t>
  </si>
  <si>
    <t>NSP additional information</t>
  </si>
  <si>
    <t>Table of contents restructured into ascending table order</t>
  </si>
  <si>
    <r>
      <rPr>
        <b/>
        <strike/>
        <sz val="14"/>
        <rFont val="Calibri"/>
        <family val="2"/>
        <scheme val="minor"/>
      </rPr>
      <t xml:space="preserve">NEW DATA </t>
    </r>
    <r>
      <rPr>
        <b/>
        <sz val="14"/>
        <color rgb="FFFFFFFF"/>
        <rFont val="Calibri"/>
        <family val="2"/>
        <scheme val="minor"/>
      </rPr>
      <t>7.5 - LARGE PROJECTS</t>
    </r>
  </si>
  <si>
    <t>Table name changed</t>
  </si>
  <si>
    <t>New table added (previously part of 8.8.1)</t>
  </si>
  <si>
    <r>
      <rPr>
        <b/>
        <strike/>
        <sz val="14"/>
        <rFont val="Calibri"/>
        <family val="2"/>
        <scheme val="minor"/>
      </rPr>
      <t xml:space="preserve">Info Guideline </t>
    </r>
    <r>
      <rPr>
        <b/>
        <sz val="14"/>
        <color rgb="FFFFFFFF"/>
        <rFont val="Calibri"/>
        <family val="2"/>
        <scheme val="minor"/>
      </rPr>
      <t xml:space="preserve">9.1 - </t>
    </r>
    <r>
      <rPr>
        <b/>
        <strike/>
        <sz val="14"/>
        <rFont val="Calibri"/>
        <family val="2"/>
        <scheme val="minor"/>
      </rPr>
      <t>DISAGG</t>
    </r>
    <r>
      <rPr>
        <b/>
        <sz val="14"/>
        <rFont val="Calibri"/>
        <family val="2"/>
        <scheme val="minor"/>
      </rPr>
      <t xml:space="preserve"> </t>
    </r>
    <r>
      <rPr>
        <b/>
        <sz val="14"/>
        <color rgb="FFFFFFFF"/>
        <rFont val="Calibri"/>
        <family val="2"/>
        <scheme val="minor"/>
      </rPr>
      <t>INCOME STATEMENT - AUDITED STATUTORY ACCOUNTS</t>
    </r>
  </si>
  <si>
    <r>
      <rPr>
        <b/>
        <strike/>
        <sz val="14"/>
        <rFont val="Calibri"/>
        <family val="2"/>
        <scheme val="minor"/>
      </rPr>
      <t xml:space="preserve">Info Guideline </t>
    </r>
    <r>
      <rPr>
        <b/>
        <sz val="14"/>
        <color rgb="FFFFFFFF"/>
        <rFont val="Calibri"/>
        <family val="2"/>
        <scheme val="minor"/>
      </rPr>
      <t>9.2 -</t>
    </r>
    <r>
      <rPr>
        <b/>
        <sz val="14"/>
        <rFont val="Calibri"/>
        <family val="2"/>
        <scheme val="minor"/>
      </rPr>
      <t xml:space="preserve"> </t>
    </r>
    <r>
      <rPr>
        <b/>
        <strike/>
        <sz val="14"/>
        <rFont val="Calibri"/>
        <family val="2"/>
        <scheme val="minor"/>
      </rPr>
      <t xml:space="preserve">RFS Inc </t>
    </r>
    <r>
      <rPr>
        <b/>
        <sz val="14"/>
        <color theme="0"/>
        <rFont val="Calibri"/>
        <family val="2"/>
        <scheme val="minor"/>
      </rPr>
      <t xml:space="preserve"> INCOME STATEMENT - REGULATORY ACCOUNTS</t>
    </r>
  </si>
  <si>
    <t>references to data category workbooks removed</t>
  </si>
  <si>
    <t>7.5.1 - LARGE PROJECT EXPENDITURE</t>
  </si>
  <si>
    <t>7.5.1 - Large Project Expenditure</t>
  </si>
  <si>
    <t>Previous opex (7.5.1) and capex (7.5.2) tables combined</t>
  </si>
  <si>
    <t>3.2B Provisions</t>
  </si>
  <si>
    <t>5.3 Maximum demand at network level</t>
  </si>
  <si>
    <t>7.7 Related party transactions</t>
  </si>
  <si>
    <t>3.3 Assets</t>
  </si>
  <si>
    <t>3.3.2A - ASSET VALUE ROLL FORWARD - AUSNET SERVICES GROUP 3 ASSETS ADJUSTMENT</t>
  </si>
  <si>
    <t>3.3.2A - Asset Value Roll Forward - AusNet Services Group 3 Assets Adjustment</t>
  </si>
  <si>
    <t>3.6 Quality of service data</t>
  </si>
  <si>
    <t>3.7.3 - Service Area Factors</t>
  </si>
  <si>
    <r>
      <t xml:space="preserve">9.2.1 </t>
    </r>
    <r>
      <rPr>
        <b/>
        <sz val="10"/>
        <rFont val="Calibri"/>
        <family val="2"/>
        <scheme val="minor"/>
      </rPr>
      <t xml:space="preserve">- </t>
    </r>
    <r>
      <rPr>
        <b/>
        <strike/>
        <sz val="10"/>
        <rFont val="Calibri"/>
        <family val="2"/>
        <scheme val="minor"/>
      </rPr>
      <t xml:space="preserve">RFS </t>
    </r>
    <r>
      <rPr>
        <b/>
        <sz val="10"/>
        <color theme="0"/>
        <rFont val="Calibri"/>
        <family val="2"/>
        <scheme val="minor"/>
      </rPr>
      <t>INCOME STATEMENT</t>
    </r>
    <r>
      <rPr>
        <b/>
        <sz val="10"/>
        <color rgb="FFFF0000"/>
        <rFont val="Calibri"/>
        <family val="2"/>
        <scheme val="minor"/>
      </rPr>
      <t xml:space="preserve"> </t>
    </r>
    <r>
      <rPr>
        <b/>
        <sz val="10"/>
        <rFont val="Calibri"/>
        <family val="2"/>
        <scheme val="minor"/>
      </rPr>
      <t>- REGULATORY ACCOUNTS</t>
    </r>
  </si>
  <si>
    <t>5.3.1 - Raw Coincident MD at Network Level (Summed at transmission connection point)</t>
  </si>
  <si>
    <r>
      <t xml:space="preserve">5.3.1 - RAW </t>
    </r>
    <r>
      <rPr>
        <b/>
        <strike/>
        <sz val="10"/>
        <rFont val="Calibri"/>
        <family val="2"/>
        <scheme val="minor"/>
      </rPr>
      <t xml:space="preserve">AND WEATHER CORRECTED </t>
    </r>
    <r>
      <rPr>
        <b/>
        <sz val="10"/>
        <color theme="0"/>
        <rFont val="Calibri"/>
        <family val="2"/>
        <scheme val="minor"/>
      </rPr>
      <t>COINCIDENT MD AT NETWORK LEVEL (Summed at transmission connection point)</t>
    </r>
  </si>
  <si>
    <t>7.6 Price reduction</t>
  </si>
  <si>
    <r>
      <rPr>
        <b/>
        <strike/>
        <sz val="14"/>
        <rFont val="Calibri"/>
        <family val="2"/>
        <scheme val="minor"/>
      </rPr>
      <t xml:space="preserve">Info Guideline </t>
    </r>
    <r>
      <rPr>
        <b/>
        <sz val="14"/>
        <color theme="0"/>
        <rFont val="Calibri"/>
        <family val="2"/>
        <scheme val="minor"/>
      </rPr>
      <t>7.6 -</t>
    </r>
    <r>
      <rPr>
        <b/>
        <sz val="14"/>
        <rFont val="Calibri"/>
        <family val="2"/>
        <scheme val="minor"/>
      </rPr>
      <t xml:space="preserve"> </t>
    </r>
    <r>
      <rPr>
        <b/>
        <strike/>
        <sz val="14"/>
        <rFont val="Calibri"/>
        <family val="2"/>
        <scheme val="minor"/>
      </rPr>
      <t xml:space="preserve">PTS </t>
    </r>
    <r>
      <rPr>
        <b/>
        <sz val="14"/>
        <color theme="0"/>
        <rFont val="Calibri"/>
        <family val="2"/>
        <scheme val="minor"/>
      </rPr>
      <t>PRICE REDUCTION</t>
    </r>
  </si>
  <si>
    <r>
      <rPr>
        <b/>
        <strike/>
        <sz val="14"/>
        <rFont val="Calibri"/>
        <family val="2"/>
        <scheme val="minor"/>
      </rPr>
      <t xml:space="preserve">Info Guideline </t>
    </r>
    <r>
      <rPr>
        <b/>
        <sz val="14"/>
        <color rgb="FFFFFFFF"/>
        <rFont val="Calibri"/>
        <family val="2"/>
        <scheme val="minor"/>
      </rPr>
      <t>7.7 -</t>
    </r>
    <r>
      <rPr>
        <b/>
        <sz val="14"/>
        <rFont val="Calibri"/>
        <family val="2"/>
        <scheme val="minor"/>
      </rPr>
      <t xml:space="preserve"> </t>
    </r>
    <r>
      <rPr>
        <b/>
        <strike/>
        <sz val="14"/>
        <rFont val="Calibri"/>
        <family val="2"/>
        <scheme val="minor"/>
      </rPr>
      <t xml:space="preserve">INF </t>
    </r>
    <r>
      <rPr>
        <b/>
        <sz val="14"/>
        <color rgb="FFFFFFFF"/>
        <rFont val="Calibri"/>
        <family val="2"/>
        <scheme val="minor"/>
      </rPr>
      <t>RELATED PARTY TRANSACTIONS</t>
    </r>
  </si>
  <si>
    <r>
      <rPr>
        <b/>
        <strike/>
        <sz val="14"/>
        <rFont val="Calibri"/>
        <family val="2"/>
        <scheme val="minor"/>
      </rPr>
      <t xml:space="preserve">RESET RIN </t>
    </r>
    <r>
      <rPr>
        <b/>
        <sz val="14"/>
        <color indexed="9"/>
        <rFont val="Calibri"/>
        <family val="2"/>
        <scheme val="minor"/>
      </rPr>
      <t>7.9 MARKET IMPACT COMPONENT</t>
    </r>
  </si>
  <si>
    <t>TOTAL REGIONAL AARR</t>
  </si>
  <si>
    <t>CNSP's AARR</t>
  </si>
  <si>
    <t>Total regional AARR</t>
  </si>
  <si>
    <t>Baseline revenue allocation and adjustments from TNSPs/Other</t>
  </si>
  <si>
    <t>TPA0507</t>
  </si>
  <si>
    <t>Battery Energy Storage System (BESS)</t>
  </si>
  <si>
    <t>Non-network opex</t>
  </si>
  <si>
    <t>Sheet 2.12</t>
  </si>
  <si>
    <t>Sheet 2.6</t>
  </si>
  <si>
    <t>New check of total</t>
  </si>
  <si>
    <r>
      <t>MW</t>
    </r>
    <r>
      <rPr>
        <sz val="7"/>
        <color theme="1"/>
        <rFont val="Aptos Narrow"/>
        <family val="2"/>
      </rPr>
      <t>≤</t>
    </r>
    <r>
      <rPr>
        <sz val="7"/>
        <color theme="1"/>
        <rFont val="Calibri"/>
        <family val="2"/>
        <scheme val="minor"/>
      </rPr>
      <t>MVA</t>
    </r>
  </si>
  <si>
    <t>MW≤MVA validation rule added</t>
  </si>
  <si>
    <t>Other opex</t>
  </si>
  <si>
    <t>Table removed from data collection</t>
  </si>
  <si>
    <t>7.6 Price Reduction</t>
  </si>
  <si>
    <t>Data Quality' field (Consolidated, Actual, Estimated) has been deleted as only a consolidated file is required</t>
  </si>
  <si>
    <r>
      <rPr>
        <b/>
        <strike/>
        <sz val="14"/>
        <rFont val="Calibri"/>
        <family val="2"/>
        <scheme val="minor"/>
      </rPr>
      <t xml:space="preserve">CA RIN </t>
    </r>
    <r>
      <rPr>
        <b/>
        <sz val="14"/>
        <color indexed="9"/>
        <rFont val="Calibri"/>
        <family val="2"/>
        <scheme val="minor"/>
      </rPr>
      <t>2.1 EXPENDITURE SUMMARY</t>
    </r>
  </si>
  <si>
    <r>
      <rPr>
        <b/>
        <strike/>
        <sz val="14"/>
        <rFont val="Calibri"/>
        <family val="2"/>
        <scheme val="minor"/>
      </rPr>
      <t xml:space="preserve">CA RIN </t>
    </r>
    <r>
      <rPr>
        <b/>
        <sz val="14"/>
        <color indexed="9"/>
        <rFont val="Calibri"/>
        <family val="2"/>
        <scheme val="minor"/>
      </rPr>
      <t>2.2 REPEX</t>
    </r>
  </si>
  <si>
    <t>row item clarified</t>
  </si>
  <si>
    <r>
      <rPr>
        <b/>
        <strike/>
        <sz val="14"/>
        <rFont val="Calibri"/>
        <family val="2"/>
        <scheme val="minor"/>
      </rPr>
      <t xml:space="preserve">CA RIN </t>
    </r>
    <r>
      <rPr>
        <b/>
        <sz val="14"/>
        <color indexed="9"/>
        <rFont val="Calibri"/>
        <family val="2"/>
        <scheme val="minor"/>
      </rPr>
      <t>2.3 AUGEX</t>
    </r>
  </si>
  <si>
    <t>corrected unit of measure for 'Tower/Poles' Added and Upgraded' added 'Configuration' sub column heading above configuration options.</t>
  </si>
  <si>
    <t>Plant and equipment expenditure</t>
  </si>
  <si>
    <t>Civil works expenditure</t>
  </si>
  <si>
    <r>
      <rPr>
        <b/>
        <strike/>
        <sz val="14"/>
        <rFont val="Calibri"/>
        <family val="2"/>
        <scheme val="minor"/>
      </rPr>
      <t xml:space="preserve">Info Guideline </t>
    </r>
    <r>
      <rPr>
        <b/>
        <sz val="14"/>
        <color theme="0"/>
        <rFont val="Calibri"/>
        <family val="2"/>
        <scheme val="minor"/>
      </rPr>
      <t xml:space="preserve">2.4 - </t>
    </r>
    <r>
      <rPr>
        <b/>
        <strike/>
        <sz val="14"/>
        <rFont val="Calibri"/>
        <family val="2"/>
        <scheme val="minor"/>
      </rPr>
      <t xml:space="preserve">Hist </t>
    </r>
    <r>
      <rPr>
        <b/>
        <sz val="14"/>
        <color theme="0"/>
        <rFont val="Calibri"/>
        <family val="2"/>
        <scheme val="minor"/>
      </rPr>
      <t>CAPEX BY ASSET CLASS</t>
    </r>
  </si>
  <si>
    <r>
      <rPr>
        <b/>
        <strike/>
        <sz val="14"/>
        <rFont val="Calibri"/>
        <family val="2"/>
        <scheme val="minor"/>
      </rPr>
      <t xml:space="preserve">CA RIN </t>
    </r>
    <r>
      <rPr>
        <b/>
        <sz val="14"/>
        <color indexed="9"/>
        <rFont val="Calibri"/>
        <family val="2"/>
        <scheme val="minor"/>
      </rPr>
      <t>2.5 CONNECTIONS</t>
    </r>
  </si>
  <si>
    <t>Corrected sum</t>
  </si>
  <si>
    <r>
      <rPr>
        <b/>
        <strike/>
        <sz val="14"/>
        <rFont val="Calibri"/>
        <family val="2"/>
        <scheme val="minor"/>
      </rPr>
      <t xml:space="preserve">CA RIN </t>
    </r>
    <r>
      <rPr>
        <b/>
        <sz val="14"/>
        <color indexed="9"/>
        <rFont val="Calibri"/>
        <family val="2"/>
        <scheme val="minor"/>
      </rPr>
      <t>2.6 NON-NETWORK</t>
    </r>
  </si>
  <si>
    <r>
      <rPr>
        <b/>
        <strike/>
        <sz val="14"/>
        <rFont val="Calibri"/>
        <family val="2"/>
        <scheme val="minor"/>
      </rPr>
      <t xml:space="preserve">CA RIN </t>
    </r>
    <r>
      <rPr>
        <b/>
        <sz val="14"/>
        <color indexed="9"/>
        <rFont val="Calibri"/>
        <family val="2"/>
        <scheme val="minor"/>
      </rPr>
      <t>2.7 VEGETATION MANAGEMENT</t>
    </r>
  </si>
  <si>
    <r>
      <rPr>
        <b/>
        <strike/>
        <sz val="14"/>
        <rFont val="Calibri"/>
        <family val="2"/>
        <scheme val="minor"/>
      </rPr>
      <t xml:space="preserve">CA RIN </t>
    </r>
    <r>
      <rPr>
        <b/>
        <sz val="14"/>
        <color indexed="9"/>
        <rFont val="Calibri"/>
        <family val="2"/>
        <scheme val="minor"/>
      </rPr>
      <t>2.8 MAINTENANCE</t>
    </r>
  </si>
  <si>
    <r>
      <rPr>
        <b/>
        <strike/>
        <sz val="14"/>
        <rFont val="Calibri"/>
        <family val="2"/>
        <scheme val="minor"/>
      </rPr>
      <t xml:space="preserve">CA RIN </t>
    </r>
    <r>
      <rPr>
        <b/>
        <sz val="14"/>
        <color rgb="FFFFFFFF"/>
        <rFont val="Calibri"/>
        <family val="2"/>
        <scheme val="minor"/>
      </rPr>
      <t>2.10 OVERHEADS</t>
    </r>
  </si>
  <si>
    <t>Updated column heading from Audited financial statements to Audited Statutory Accounts</t>
  </si>
  <si>
    <r>
      <rPr>
        <b/>
        <strike/>
        <sz val="14"/>
        <rFont val="Calibri"/>
        <family val="2"/>
        <scheme val="minor"/>
      </rPr>
      <t xml:space="preserve">CA RIN </t>
    </r>
    <r>
      <rPr>
        <b/>
        <sz val="14"/>
        <color indexed="9"/>
        <rFont val="Calibri"/>
        <family val="2"/>
        <scheme val="minor"/>
      </rPr>
      <t>2.12 INPUT TABLE</t>
    </r>
  </si>
  <si>
    <r>
      <rPr>
        <b/>
        <strike/>
        <sz val="14"/>
        <rFont val="Calibri"/>
        <family val="2"/>
        <scheme val="minor"/>
      </rPr>
      <t xml:space="preserve">EB RIN </t>
    </r>
    <r>
      <rPr>
        <b/>
        <sz val="14"/>
        <color indexed="9"/>
        <rFont val="Calibri"/>
        <family val="2"/>
        <scheme val="minor"/>
      </rPr>
      <t>3.1 REVENUE</t>
    </r>
  </si>
  <si>
    <r>
      <rPr>
        <b/>
        <strike/>
        <sz val="14"/>
        <rFont val="Calibri"/>
        <family val="2"/>
        <scheme val="minor"/>
      </rPr>
      <t xml:space="preserve">EB RIN </t>
    </r>
    <r>
      <rPr>
        <b/>
        <sz val="14"/>
        <color indexed="9"/>
        <rFont val="Calibri"/>
        <family val="2"/>
        <scheme val="minor"/>
      </rPr>
      <t xml:space="preserve">3.2B </t>
    </r>
    <r>
      <rPr>
        <b/>
        <strike/>
        <sz val="14"/>
        <rFont val="Calibri"/>
        <family val="2"/>
        <scheme val="minor"/>
      </rPr>
      <t xml:space="preserve">OPERATING EXPENDITURE </t>
    </r>
    <r>
      <rPr>
        <b/>
        <sz val="14"/>
        <color rgb="FFFFFFFF"/>
        <rFont val="Calibri"/>
        <family val="2"/>
        <scheme val="minor"/>
      </rPr>
      <t>PROVISIONS</t>
    </r>
  </si>
  <si>
    <r>
      <rPr>
        <b/>
        <strike/>
        <sz val="14"/>
        <rFont val="Calibri"/>
        <family val="2"/>
        <scheme val="minor"/>
      </rPr>
      <t xml:space="preserve">EB RIN </t>
    </r>
    <r>
      <rPr>
        <b/>
        <sz val="14"/>
        <color indexed="9"/>
        <rFont val="Calibri"/>
        <family val="2"/>
        <scheme val="minor"/>
      </rPr>
      <t>3.3 ASSETS</t>
    </r>
  </si>
  <si>
    <r>
      <rPr>
        <b/>
        <strike/>
        <sz val="14"/>
        <rFont val="Calibri"/>
        <family val="2"/>
        <scheme val="minor"/>
      </rPr>
      <t xml:space="preserve">EB RIN </t>
    </r>
    <r>
      <rPr>
        <b/>
        <sz val="14"/>
        <color indexed="9"/>
        <rFont val="Calibri"/>
        <family val="2"/>
        <scheme val="minor"/>
      </rPr>
      <t>3.4 OPERATIONAL DATA</t>
    </r>
  </si>
  <si>
    <r>
      <rPr>
        <b/>
        <strike/>
        <sz val="14"/>
        <rFont val="Calibri"/>
        <family val="2"/>
        <scheme val="minor"/>
      </rPr>
      <t xml:space="preserve">EB RIN </t>
    </r>
    <r>
      <rPr>
        <b/>
        <sz val="14"/>
        <color indexed="9"/>
        <rFont val="Calibri"/>
        <family val="2"/>
        <scheme val="minor"/>
      </rPr>
      <t>3.5 PHYSICAL ASSETS</t>
    </r>
  </si>
  <si>
    <t>Other voltages row added</t>
  </si>
  <si>
    <r>
      <rPr>
        <b/>
        <strike/>
        <sz val="14"/>
        <rFont val="Calibri"/>
        <family val="2"/>
        <scheme val="minor"/>
      </rPr>
      <t xml:space="preserve">EB RIN </t>
    </r>
    <r>
      <rPr>
        <b/>
        <sz val="14"/>
        <color indexed="9"/>
        <rFont val="Calibri"/>
        <family val="2"/>
        <scheme val="minor"/>
      </rPr>
      <t>3.6 QUALITY OF SERVICE DATA</t>
    </r>
  </si>
  <si>
    <t>heading changed to calendar year</t>
  </si>
  <si>
    <r>
      <rPr>
        <b/>
        <strike/>
        <sz val="14"/>
        <rFont val="Calibri"/>
        <family val="2"/>
        <scheme val="minor"/>
      </rPr>
      <t xml:space="preserve">EB RIN </t>
    </r>
    <r>
      <rPr>
        <b/>
        <sz val="14"/>
        <color indexed="9"/>
        <rFont val="Calibri"/>
        <family val="2"/>
        <scheme val="minor"/>
      </rPr>
      <t>3.7 OPERATING ENVIRONMENT FACTORS</t>
    </r>
  </si>
  <si>
    <r>
      <rPr>
        <b/>
        <strike/>
        <sz val="14"/>
        <rFont val="Calibri"/>
        <family val="2"/>
        <scheme val="minor"/>
      </rPr>
      <t xml:space="preserve">CA RIN </t>
    </r>
    <r>
      <rPr>
        <b/>
        <sz val="14"/>
        <color indexed="9"/>
        <rFont val="Calibri"/>
        <family val="2"/>
        <scheme val="minor"/>
      </rPr>
      <t>5.2 ASSET AGE PROFILE</t>
    </r>
  </si>
  <si>
    <r>
      <rPr>
        <b/>
        <strike/>
        <sz val="14"/>
        <rFont val="Calibri"/>
        <family val="2"/>
        <scheme val="minor"/>
      </rPr>
      <t xml:space="preserve">CA RIN </t>
    </r>
    <r>
      <rPr>
        <b/>
        <sz val="14"/>
        <color indexed="9"/>
        <rFont val="Calibri"/>
        <family val="2"/>
        <scheme val="minor"/>
      </rPr>
      <t>5.3 MAXIMUM DEMAND AT NETWORK LEVEL</t>
    </r>
  </si>
  <si>
    <t>Changes to validation rules  - see validation rule table</t>
  </si>
  <si>
    <r>
      <rPr>
        <b/>
        <strike/>
        <sz val="14"/>
        <rFont val="Calibri"/>
        <family val="2"/>
        <scheme val="minor"/>
      </rPr>
      <t xml:space="preserve">Info Guideline </t>
    </r>
    <r>
      <rPr>
        <b/>
        <sz val="14"/>
        <color theme="0"/>
        <rFont val="Calibri"/>
        <family val="2"/>
        <scheme val="minor"/>
      </rPr>
      <t xml:space="preserve">8.5 - </t>
    </r>
    <r>
      <rPr>
        <b/>
        <strike/>
        <sz val="14"/>
        <rFont val="Calibri"/>
        <family val="2"/>
        <scheme val="minor"/>
      </rPr>
      <t>DISAGG</t>
    </r>
    <r>
      <rPr>
        <b/>
        <sz val="14"/>
        <rFont val="Calibri"/>
        <family val="2"/>
        <scheme val="minor"/>
      </rPr>
      <t xml:space="preserve"> </t>
    </r>
    <r>
      <rPr>
        <b/>
        <sz val="14"/>
        <color theme="0"/>
        <rFont val="Calibri"/>
        <family val="2"/>
        <scheme val="minor"/>
      </rPr>
      <t>OPERATING EXPENDITURE</t>
    </r>
  </si>
  <si>
    <t>table name updated</t>
  </si>
  <si>
    <t>changed from 'total operations and maintenance expenditure' (no change in requirement)</t>
  </si>
  <si>
    <t>Table name changed (no change in requirement)</t>
  </si>
  <si>
    <r>
      <rPr>
        <b/>
        <strike/>
        <sz val="14"/>
        <rFont val="Calibri"/>
        <family val="2"/>
        <scheme val="minor"/>
      </rPr>
      <t xml:space="preserve">Financial performance information request </t>
    </r>
    <r>
      <rPr>
        <b/>
        <sz val="14"/>
        <color rgb="FFFFFFFF"/>
        <rFont val="Calibri"/>
        <family val="2"/>
        <scheme val="minor"/>
      </rPr>
      <t>8.7 - PROFITABILITY TAX DATA</t>
    </r>
  </si>
  <si>
    <r>
      <t>9.1.1 -</t>
    </r>
    <r>
      <rPr>
        <b/>
        <sz val="10"/>
        <rFont val="Calibri"/>
        <family val="2"/>
        <scheme val="minor"/>
      </rPr>
      <t xml:space="preserve"> </t>
    </r>
    <r>
      <rPr>
        <b/>
        <strike/>
        <sz val="10"/>
        <rFont val="Calibri"/>
        <family val="2"/>
        <scheme val="minor"/>
      </rPr>
      <t>DISAGG</t>
    </r>
    <r>
      <rPr>
        <b/>
        <sz val="10"/>
        <color rgb="FFFF0000"/>
        <rFont val="Calibri"/>
        <family val="2"/>
        <scheme val="minor"/>
      </rPr>
      <t xml:space="preserve"> </t>
    </r>
    <r>
      <rPr>
        <b/>
        <sz val="10"/>
        <color theme="0"/>
        <rFont val="Calibri"/>
        <family val="2"/>
        <scheme val="minor"/>
      </rPr>
      <t>INCOME STATEMENT - AUDITED STATUTORY ACCOUNTS</t>
    </r>
  </si>
  <si>
    <t>assurance for actual information corrected</t>
  </si>
  <si>
    <t xml:space="preserve"> assurance for actual information corrected</t>
  </si>
  <si>
    <t>Opex</t>
  </si>
  <si>
    <t>Capex</t>
  </si>
  <si>
    <t>Operating and capital expenditure requirements consolidated into 1 table</t>
  </si>
  <si>
    <t>Total non-network expenditure</t>
  </si>
  <si>
    <t>Removed 'Direct' form Material and Labour expenditure column headings</t>
  </si>
  <si>
    <t>Material expenditure</t>
  </si>
  <si>
    <t>Labour expenditure</t>
  </si>
  <si>
    <t>Non-network opex - input values</t>
  </si>
  <si>
    <t>Non-network opex - expenditure summary</t>
  </si>
  <si>
    <r>
      <rPr>
        <b/>
        <strike/>
        <sz val="14"/>
        <rFont val="Calibri"/>
        <family val="2"/>
        <scheme val="minor"/>
      </rPr>
      <t xml:space="preserve">CA RIN </t>
    </r>
    <r>
      <rPr>
        <b/>
        <sz val="14"/>
        <color indexed="9"/>
        <rFont val="Calibri"/>
        <family val="2"/>
        <scheme val="minor"/>
      </rPr>
      <t>5.4 MAXIMUM DEMAND AND UTILISATION AT SPATIAL LEVEL</t>
    </r>
  </si>
  <si>
    <t>requirement removed</t>
  </si>
  <si>
    <t>6A.3.1</t>
  </si>
  <si>
    <t>6A.3.2; 6A.7.2, 6A.7.3</t>
  </si>
  <si>
    <t>6A.3.2; 6A.7.4</t>
  </si>
  <si>
    <t>6A.3.2</t>
  </si>
  <si>
    <t>6A.22.1(a) &amp; 6A.3.2</t>
  </si>
  <si>
    <t>6A.3.3; 6A.7.7</t>
  </si>
  <si>
    <t>6A.22.1(a) &amp; 6A.3.3</t>
  </si>
  <si>
    <t>6A.22.1(b)(1)</t>
  </si>
  <si>
    <t>6A.22.1(b)(3)</t>
  </si>
  <si>
    <t>6A.22.1</t>
  </si>
  <si>
    <t>6A.22.5(a)</t>
  </si>
  <si>
    <t>6A.22.5(b) - (d)</t>
  </si>
  <si>
    <t>6A.22.5</t>
  </si>
  <si>
    <t>6A.23.3(i)</t>
  </si>
  <si>
    <t>6A.23.3(j)</t>
  </si>
  <si>
    <t>6A.23.3(h)</t>
  </si>
  <si>
    <t>6A.23.3(a)</t>
  </si>
  <si>
    <t>6A.23.3(b)(2)</t>
  </si>
  <si>
    <t>6A.23.3(b)(1)</t>
  </si>
  <si>
    <t>6A.23.3(e)(2)</t>
  </si>
  <si>
    <t>6A.23.3(h)(1)</t>
  </si>
  <si>
    <t>6A.23.3(h)(2)</t>
  </si>
  <si>
    <t>6A.23.3(h)(3)</t>
  </si>
  <si>
    <t>6A.23.3</t>
  </si>
  <si>
    <t>6A.23.2</t>
  </si>
  <si>
    <t>6A.23.3(f)</t>
  </si>
  <si>
    <t>6A.23.3(f)(3)</t>
  </si>
  <si>
    <t>NER reference 
(if applicable)</t>
  </si>
  <si>
    <t>Planned Outages</t>
  </si>
  <si>
    <t>Unplanned Outages</t>
  </si>
  <si>
    <t>Disaggregation of data requirement</t>
  </si>
  <si>
    <t>Transmission substations (e.g. 500 kV to 330 kV)</t>
  </si>
  <si>
    <t xml:space="preserve"> validation rule corrected</t>
  </si>
  <si>
    <t>Guidance: Where 'must be numerical (#)' validation rule is returning 'X' for DD/MM/YYYY or hh:mm:ss, multiply date or time by 1 and paste value into the input cell</t>
  </si>
  <si>
    <t>NULL if' validation formula updated</t>
  </si>
  <si>
    <t>Unit of measure - e.g. $ or $real or $(year)</t>
  </si>
  <si>
    <t>Corrected NULL IF validation formulas</t>
  </si>
  <si>
    <r>
      <rPr>
        <strike/>
        <sz val="7"/>
        <color theme="1"/>
        <rFont val="Calibri"/>
        <family val="2"/>
        <scheme val="minor"/>
      </rPr>
      <t>NULL</t>
    </r>
    <r>
      <rPr>
        <sz val="7"/>
        <color theme="1"/>
        <rFont val="Calibri"/>
        <family val="2"/>
        <scheme val="minor"/>
      </rPr>
      <t xml:space="preserve"> (excl AST)</t>
    </r>
  </si>
  <si>
    <r>
      <rPr>
        <strike/>
        <sz val="7"/>
        <color theme="2" tint="-0.749992370372631"/>
        <rFont val="Calibri"/>
        <family val="2"/>
        <scheme val="minor"/>
      </rPr>
      <t>NULL</t>
    </r>
    <r>
      <rPr>
        <sz val="7"/>
        <color theme="2" tint="-0.749992370372631"/>
        <rFont val="Calibri"/>
        <family val="2"/>
        <scheme val="minor"/>
      </rPr>
      <t xml:space="preserve"> (excl AST)</t>
    </r>
  </si>
  <si>
    <r>
      <t>NULL</t>
    </r>
    <r>
      <rPr>
        <sz val="7"/>
        <color theme="1"/>
        <rFont val="Calibri"/>
        <family val="2"/>
        <scheme val="minor"/>
      </rPr>
      <t xml:space="preserve"> (excl AST)</t>
    </r>
  </si>
  <si>
    <r>
      <t xml:space="preserve">NULL </t>
    </r>
    <r>
      <rPr>
        <sz val="7"/>
        <color theme="2" tint="-0.749992370372631"/>
        <rFont val="Calibri"/>
        <family val="2"/>
        <scheme val="minor"/>
      </rPr>
      <t>(excl AST)</t>
    </r>
  </si>
  <si>
    <t>Maximum allowed revenue (MAR)</t>
  </si>
  <si>
    <t>8.8.2 - ESTIMATED REVENUE REQUIREMENTS FOR REPORTING PERIOD (REGIONAL)</t>
  </si>
  <si>
    <t>New table 8.8.3 added</t>
  </si>
  <si>
    <t xml:space="preserve"> REVENUE FROM PRESCRIBED SERVICES (BY BUSINESS; INCLUDING ASRR ADJUSTMENTS)</t>
  </si>
  <si>
    <t>CNSP's revenue from prescribed services (including ASRR adjustments)</t>
  </si>
  <si>
    <t>Revenue from prescribed services (including ASRR adjustments) to be recovered for or by TNSPs / Interconnectors</t>
  </si>
  <si>
    <t>Revenue from prescribed services (by business; including ASRR adjustments)</t>
  </si>
  <si>
    <t>new Table heading added</t>
  </si>
  <si>
    <t>new table added - mirrors 8.8.2 (but not regional)</t>
  </si>
  <si>
    <t>Revenue from prescribed services (including ASRR adjustments)</t>
  </si>
  <si>
    <t>8.8.2 - Estimated Revenue Requirements for Reporting Period (Regional)</t>
  </si>
  <si>
    <r>
      <t xml:space="preserve">REVENUE FROM PRESCRIBED SERVICES </t>
    </r>
    <r>
      <rPr>
        <b/>
        <sz val="10"/>
        <color rgb="FFFF0000"/>
        <rFont val="Calibri"/>
        <family val="2"/>
        <scheme val="minor"/>
      </rPr>
      <t>(TOTAL REGIONAL)</t>
    </r>
  </si>
  <si>
    <t>Revenue from prescribed services (total regional; excluding ASRR adjustments)</t>
  </si>
  <si>
    <r>
      <rPr>
        <i/>
        <sz val="10"/>
        <rFont val="Calibri"/>
        <family val="2"/>
      </rPr>
      <t xml:space="preserve">Revenue from prescribed services </t>
    </r>
    <r>
      <rPr>
        <i/>
        <sz val="10"/>
        <color rgb="FFFF0000"/>
        <rFont val="Calibri"/>
        <family val="2"/>
      </rPr>
      <t>(total regional; including ASRR adjustments)</t>
    </r>
  </si>
  <si>
    <t>8.8.1 - ESTIMATED REVENUE REQUIREMENTS FOR REPORTING PERIOD (TNSP)</t>
  </si>
  <si>
    <t>8.8.3 - ACTUAL REVENUE RECOVERED FOR REPORTING PERIOD (TNSP)</t>
  </si>
  <si>
    <t>8.8.1 - Estimated Revenue Requirements for Reporting Period (TNSP)</t>
  </si>
  <si>
    <t>8.8.2B - Estimated Revenue Requirements for Reporting Period (non CNSP)</t>
  </si>
  <si>
    <t>8.8.3 - Actual Revenue Recovered for Reporting Period (TNSP)</t>
  </si>
  <si>
    <t>8.8.2B - ESTIMATED REVENUE REQUIREMENTS FOR REPORTING PERIOD (NON CNSP)</t>
  </si>
  <si>
    <r>
      <t>MW</t>
    </r>
    <r>
      <rPr>
        <sz val="7"/>
        <color theme="0"/>
        <rFont val="Calibri"/>
        <family val="2"/>
      </rPr>
      <t>≤MVA</t>
    </r>
  </si>
  <si>
    <t>Coincident/Non-coincident</t>
  </si>
  <si>
    <t>Reg adjustments</t>
  </si>
  <si>
    <t>Reg accounts (PTS)</t>
  </si>
  <si>
    <t>Regulatory accounts (Prescribed transmission services)</t>
  </si>
  <si>
    <t>Regulatory accounts (prescribed transmission services)
Direct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</si>
</sst>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5">
    <numFmt numFmtId="44" formatCode="_-&quot;$&quot;* #,##0.00_-;\-&quot;$&quot;* #,##0.00_-;_-&quot;$&quot;* &quot;-&quot;??_-;_-@_-"/>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
    <numFmt numFmtId="172" formatCode="_-* #,##0.000_-;[Red]\(#,##0.000\)_-;_-* &quot;-&quot;??_-;_-@_-"/>
    <numFmt numFmtId="173" formatCode="_-* #,##0.0_-;[Red]\(#,##0.0\)_-;_-* &quot;-&quot;??_-;_-@_-"/>
    <numFmt numFmtId="174" formatCode="d/mm/yyyy;@"/>
    <numFmt numFmtId="175" formatCode="[$-409]h:mm:ss\ AM/PM;@"/>
    <numFmt numFmtId="176" formatCode="#,##0.00000"/>
    <numFmt numFmtId="177" formatCode="#,##0.0000"/>
    <numFmt numFmtId="178" formatCode="0000"/>
    <numFmt numFmtId="179" formatCode="mmmm\ yyyy"/>
    <numFmt numFmtId="180" formatCode="[$-F400]h:mm:ss\ AM/PM"/>
    <numFmt numFmtId="181" formatCode="_-* #,##0.0_-;\-* #,##0.0_-;_-* &quot;-&quot;?_-;_-@_-"/>
    <numFmt numFmtId="182" formatCode="0;[Red]0"/>
    <numFmt numFmtId="183" formatCode="_(* #,##0.0_);_(* \(#,##0.0\);_(* &quot;-&quot;??_);_(@_)"/>
    <numFmt numFmtId="184" formatCode="0.0%"/>
    <numFmt numFmtId="185" formatCode="_-* #,##0_-;\-* #,##0_-;_-* \-??_-;_-@_-"/>
    <numFmt numFmtId="186" formatCode="_-* #,##0_-;[Red]\(#,##0\)_-;_-* \-??_-;_-@_-"/>
    <numFmt numFmtId="187" formatCode="_-* #,##0.00_-;[Red]\(#,##0.00\)_-;_-* &quot;-&quot;??_-;_-@_-"/>
  </numFmts>
  <fonts count="237">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9"/>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b/>
      <sz val="9"/>
      <color rgb="FF000000"/>
      <name val="Tahoma"/>
      <family val="2"/>
    </font>
    <font>
      <sz val="9"/>
      <color rgb="FF000000"/>
      <name val="Tahoma"/>
      <family val="2"/>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b/>
      <sz val="10"/>
      <color indexed="9"/>
      <name val="Calibri"/>
      <family val="2"/>
      <scheme val="minor"/>
    </font>
    <font>
      <sz val="10"/>
      <color indexed="9"/>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0"/>
      <color theme="0" tint="-0.34998626667073579"/>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sz val="11"/>
      <color rgb="FF00B0F0"/>
      <name val="Calibri"/>
      <family val="2"/>
      <scheme val="minor"/>
    </font>
    <font>
      <sz val="10"/>
      <color theme="1"/>
      <name val="Calibri"/>
      <family val="2"/>
    </font>
    <font>
      <strike/>
      <sz val="10"/>
      <color theme="1"/>
      <name val="Calibri"/>
      <family val="2"/>
      <scheme val="minor"/>
    </font>
    <font>
      <sz val="7"/>
      <color theme="1"/>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u/>
      <sz val="11"/>
      <color theme="10"/>
      <name val="Calibri"/>
      <family val="2"/>
      <scheme val="minor"/>
    </font>
    <font>
      <b/>
      <sz val="20"/>
      <color indexed="9"/>
      <name val="Calibri"/>
      <family val="2"/>
      <scheme val="minor"/>
    </font>
    <font>
      <strike/>
      <sz val="8"/>
      <color theme="1"/>
      <name val="Calibri"/>
      <family val="2"/>
      <scheme val="minor"/>
    </font>
    <font>
      <sz val="7"/>
      <color theme="1"/>
      <name val="Univers Condensed"/>
      <family val="2"/>
    </font>
    <font>
      <sz val="7"/>
      <color theme="1"/>
      <name val="Calibri"/>
      <family val="2"/>
    </font>
    <font>
      <strike/>
      <sz val="7"/>
      <color theme="1"/>
      <name val="Calibri"/>
      <family val="2"/>
      <scheme val="minor"/>
    </font>
    <font>
      <b/>
      <sz val="12"/>
      <name val="Calibri"/>
      <family val="2"/>
      <scheme val="minor"/>
    </font>
    <font>
      <b/>
      <sz val="12"/>
      <color indexed="8"/>
      <name val="Calibri"/>
      <family val="2"/>
      <scheme val="minor"/>
    </font>
    <font>
      <b/>
      <sz val="11"/>
      <color indexed="8"/>
      <name val="Calibri"/>
      <family val="2"/>
      <scheme val="minor"/>
    </font>
    <font>
      <b/>
      <sz val="9"/>
      <color theme="1"/>
      <name val="Calibri"/>
      <family val="2"/>
    </font>
    <font>
      <b/>
      <sz val="9"/>
      <name val="Calibri"/>
      <family val="2"/>
    </font>
    <font>
      <b/>
      <sz val="11"/>
      <color theme="0"/>
      <name val="Calibri"/>
      <family val="2"/>
    </font>
    <font>
      <sz val="7"/>
      <name val="Calibri"/>
      <family val="2"/>
      <scheme val="minor"/>
    </font>
    <font>
      <sz val="10"/>
      <color rgb="FF000000"/>
      <name val="Calibri"/>
      <family val="2"/>
    </font>
    <font>
      <b/>
      <sz val="16"/>
      <color indexed="9"/>
      <name val="Calibri"/>
      <family val="2"/>
    </font>
    <font>
      <b/>
      <sz val="16"/>
      <color rgb="FFFFFFFF"/>
      <name val="Calibri"/>
      <family val="2"/>
    </font>
    <font>
      <sz val="11"/>
      <name val="Calibri"/>
      <family val="2"/>
    </font>
    <font>
      <b/>
      <sz val="16"/>
      <color theme="0"/>
      <name val="Calibri"/>
      <family val="2"/>
    </font>
    <font>
      <sz val="12"/>
      <name val="Calibri"/>
      <family val="2"/>
    </font>
    <font>
      <b/>
      <sz val="14"/>
      <color theme="0"/>
      <name val="Calibri"/>
      <family val="2"/>
    </font>
    <font>
      <sz val="14"/>
      <color theme="1"/>
      <name val="Calibri"/>
      <family val="2"/>
    </font>
    <font>
      <sz val="12"/>
      <color theme="0"/>
      <name val="Calibri"/>
      <family val="2"/>
    </font>
    <font>
      <b/>
      <sz val="11"/>
      <color theme="1"/>
      <name val="Calibri"/>
      <family val="2"/>
    </font>
    <font>
      <b/>
      <sz val="9"/>
      <color rgb="FFFF0000"/>
      <name val="Calibri"/>
      <family val="2"/>
    </font>
    <font>
      <b/>
      <sz val="9"/>
      <color indexed="81"/>
      <name val="Tahoma"/>
      <family val="2"/>
    </font>
    <font>
      <sz val="9"/>
      <color indexed="81"/>
      <name val="Tahoma"/>
      <family val="2"/>
    </font>
    <font>
      <sz val="10"/>
      <name val="Calibri"/>
      <family val="2"/>
    </font>
    <font>
      <i/>
      <sz val="12"/>
      <color rgb="FFFF0000"/>
      <name val="Calibri"/>
      <family val="2"/>
      <scheme val="minor"/>
    </font>
    <font>
      <sz val="7"/>
      <color theme="2" tint="-0.89999084444715716"/>
      <name val="Calibri"/>
      <family val="2"/>
      <scheme val="minor"/>
    </font>
    <font>
      <strike/>
      <sz val="7"/>
      <color theme="2" tint="-0.89999084444715716"/>
      <name val="Calibri"/>
      <family val="2"/>
      <scheme val="minor"/>
    </font>
    <font>
      <sz val="7"/>
      <color theme="2" tint="-0.89999084444715716"/>
      <name val="Calibri"/>
      <family val="2"/>
    </font>
    <font>
      <sz val="7"/>
      <color theme="2" tint="-0.749992370372631"/>
      <name val="Calibri"/>
      <family val="2"/>
    </font>
    <font>
      <strike/>
      <sz val="7"/>
      <color theme="2" tint="-0.749992370372631"/>
      <name val="Calibri"/>
      <family val="2"/>
      <scheme val="minor"/>
    </font>
    <font>
      <sz val="7"/>
      <color theme="2" tint="-0.749992370372631"/>
      <name val="Calibri"/>
      <family val="2"/>
      <scheme val="minor"/>
    </font>
    <font>
      <strike/>
      <sz val="8"/>
      <color theme="2" tint="-0.749992370372631"/>
      <name val="Calibri"/>
      <family val="2"/>
      <scheme val="minor"/>
    </font>
    <font>
      <strike/>
      <sz val="7"/>
      <color theme="2" tint="-0.89996032593768116"/>
      <name val="Calibri"/>
      <family val="2"/>
      <scheme val="minor"/>
    </font>
    <font>
      <b/>
      <strike/>
      <sz val="10"/>
      <color rgb="FFFF0000"/>
      <name val="Calibri"/>
      <family val="2"/>
      <scheme val="minor"/>
    </font>
    <font>
      <sz val="10"/>
      <color rgb="FFFF0000"/>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name val="Calibri"/>
      <family val="2"/>
    </font>
    <font>
      <b/>
      <sz val="10"/>
      <color rgb="FF000000"/>
      <name val="Calibri"/>
      <family val="2"/>
    </font>
    <font>
      <b/>
      <sz val="10"/>
      <color theme="1"/>
      <name val="Calibri"/>
      <family val="2"/>
    </font>
    <font>
      <sz val="8"/>
      <color theme="1"/>
      <name val="Calibri"/>
      <family val="2"/>
    </font>
    <font>
      <sz val="12"/>
      <color theme="0"/>
      <name val="Arial"/>
      <family val="2"/>
    </font>
    <font>
      <b/>
      <sz val="10"/>
      <color rgb="FFFFFFFF"/>
      <name val="Calibri"/>
      <family val="2"/>
      <scheme val="minor"/>
    </font>
    <font>
      <strike/>
      <sz val="7"/>
      <color theme="2" tint="-0.749992370372631"/>
      <name val="Calibri"/>
      <family val="2"/>
    </font>
    <font>
      <sz val="9"/>
      <color theme="0" tint="-4.9989318521683403E-2"/>
      <name val="Segoe UI"/>
      <family val="2"/>
    </font>
    <font>
      <b/>
      <sz val="10"/>
      <color rgb="FFFFFFFF"/>
      <name val="Calibri"/>
      <family val="2"/>
    </font>
    <font>
      <b/>
      <sz val="10"/>
      <color rgb="FFFF0000"/>
      <name val="Calibri"/>
      <family val="2"/>
    </font>
    <font>
      <b/>
      <strike/>
      <sz val="10"/>
      <color rgb="FFFF0000"/>
      <name val="Calibri"/>
      <family val="2"/>
    </font>
    <font>
      <i/>
      <strike/>
      <sz val="10"/>
      <color rgb="FFFF0000"/>
      <name val="Calibri"/>
      <family val="2"/>
    </font>
    <font>
      <sz val="10"/>
      <color rgb="FFFF0000"/>
      <name val="Calibri"/>
      <family val="2"/>
    </font>
    <font>
      <i/>
      <sz val="10"/>
      <color rgb="FF000000"/>
      <name val="Calibri"/>
      <family val="2"/>
    </font>
    <font>
      <i/>
      <sz val="10"/>
      <color rgb="FFFF0000"/>
      <name val="Calibri"/>
      <family val="2"/>
    </font>
    <font>
      <strike/>
      <sz val="10"/>
      <color rgb="FFFF0000"/>
      <name val="Calibri"/>
      <family val="2"/>
    </font>
    <font>
      <i/>
      <sz val="10"/>
      <name val="Calibri"/>
      <family val="2"/>
    </font>
    <font>
      <b/>
      <sz val="10"/>
      <color theme="3"/>
      <name val="Calibri"/>
      <family val="2"/>
      <scheme val="minor"/>
    </font>
    <font>
      <strike/>
      <sz val="10"/>
      <color rgb="FFFF0000"/>
      <name val="Calibri"/>
      <family val="2"/>
      <scheme val="minor"/>
    </font>
    <font>
      <strike/>
      <sz val="11"/>
      <color rgb="FFFF0000"/>
      <name val="Calibri"/>
      <family val="2"/>
      <scheme val="minor"/>
    </font>
    <font>
      <u/>
      <sz val="12"/>
      <color theme="10"/>
      <name val="Calibri"/>
      <family val="2"/>
      <scheme val="minor"/>
    </font>
    <font>
      <b/>
      <strike/>
      <sz val="14"/>
      <name val="Calibri"/>
      <family val="2"/>
      <scheme val="minor"/>
    </font>
    <font>
      <b/>
      <sz val="14"/>
      <color rgb="FFFFFFFF"/>
      <name val="Calibri"/>
      <family val="2"/>
    </font>
    <font>
      <b/>
      <strike/>
      <sz val="10"/>
      <name val="Calibri"/>
      <family val="2"/>
      <scheme val="minor"/>
    </font>
    <font>
      <sz val="7"/>
      <color theme="1"/>
      <name val="Aptos Narrow"/>
      <family val="2"/>
    </font>
    <font>
      <b/>
      <sz val="10"/>
      <color theme="3" tint="0.39997558519241921"/>
      <name val="Calibri"/>
      <family val="2"/>
    </font>
    <font>
      <sz val="10"/>
      <color theme="3" tint="0.39997558519241921"/>
      <name val="Calibri"/>
      <family val="2"/>
    </font>
    <font>
      <sz val="7"/>
      <color theme="0"/>
      <name val="Calibri"/>
      <family val="2"/>
    </font>
    <font>
      <sz val="7"/>
      <color theme="0"/>
      <name val="Calibri"/>
      <family val="2"/>
      <scheme val="minor"/>
    </font>
  </fonts>
  <fills count="103">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gray125">
        <fgColor theme="4" tint="0.39991454817346722"/>
        <bgColor rgb="FFFFFFCC"/>
      </patternFill>
    </fill>
    <fill>
      <patternFill patternType="solid">
        <fgColor theme="0" tint="-4.9989318521683403E-2"/>
        <bgColor indexed="64"/>
      </patternFill>
    </fill>
    <fill>
      <patternFill patternType="solid">
        <fgColor theme="0"/>
        <bgColor rgb="FF000000"/>
      </patternFill>
    </fill>
    <fill>
      <patternFill patternType="solid">
        <fgColor theme="3" tint="0.79998168889431442"/>
        <bgColor indexed="64"/>
      </patternFill>
    </fill>
    <fill>
      <patternFill patternType="solid">
        <fgColor rgb="FF00B050"/>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rgb="FFFFFFCC"/>
        <bgColor rgb="FFFFF2CF"/>
      </patternFill>
    </fill>
    <fill>
      <patternFill patternType="solid">
        <fgColor rgb="FFFFFFE1"/>
        <bgColor rgb="FF000000"/>
      </patternFill>
    </fill>
    <fill>
      <patternFill patternType="solid">
        <fgColor rgb="FFE391C8"/>
        <bgColor indexed="64"/>
      </patternFill>
    </fill>
    <fill>
      <patternFill patternType="solid">
        <fgColor theme="0" tint="-0.14999847407452621"/>
        <bgColor rgb="FFF6F6F6"/>
      </patternFill>
    </fill>
    <fill>
      <patternFill patternType="solid">
        <fgColor theme="0" tint="-4.9989318521683403E-2"/>
        <bgColor rgb="FFF6F6F6"/>
      </patternFill>
    </fill>
    <fill>
      <patternFill patternType="solid">
        <fgColor rgb="FFDF81C0"/>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5F9E88"/>
        <bgColor rgb="FF000000"/>
      </patternFill>
    </fill>
    <fill>
      <patternFill patternType="solid">
        <fgColor rgb="FFE06026"/>
        <bgColor indexed="64"/>
      </patternFill>
    </fill>
    <fill>
      <patternFill patternType="solid">
        <fgColor theme="1" tint="4.9989318521683403E-2"/>
        <bgColor indexed="64"/>
      </patternFill>
    </fill>
    <fill>
      <patternFill patternType="solid">
        <fgColor rgb="FFFFFFFF"/>
        <bgColor rgb="FFF2F2F2"/>
      </patternFill>
    </fill>
    <fill>
      <patternFill patternType="solid">
        <fgColor rgb="FFD9D9D9"/>
        <bgColor rgb="FFDCDBDB"/>
      </patternFill>
    </fill>
    <fill>
      <patternFill patternType="solid">
        <fgColor rgb="FF0070C0"/>
        <bgColor indexed="64"/>
      </patternFill>
    </fill>
    <fill>
      <patternFill patternType="solid">
        <fgColor rgb="FFE06026"/>
        <bgColor rgb="FF000000"/>
      </patternFill>
    </fill>
    <fill>
      <patternFill patternType="solid">
        <fgColor theme="6" tint="0.79998168889431442"/>
        <bgColor indexed="64"/>
      </patternFill>
    </fill>
    <fill>
      <patternFill patternType="solid">
        <fgColor rgb="FF5F9E88"/>
        <bgColor rgb="FF203864"/>
      </patternFill>
    </fill>
    <fill>
      <patternFill patternType="solid">
        <fgColor theme="0"/>
        <bgColor rgb="FFFFF2CF"/>
      </patternFill>
    </fill>
  </fills>
  <borders count="617">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24994659260841701"/>
      </left>
      <right style="thin">
        <color theme="0" tint="-0.34998626667073579"/>
      </right>
      <top style="thin">
        <color theme="0" tint="-0.34998626667073579"/>
      </top>
      <bottom style="thin">
        <color theme="0" tint="-0.2499465926084170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34998626667073579"/>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diagonal/>
    </border>
    <border>
      <left/>
      <right/>
      <top style="thin">
        <color theme="0" tint="-0.14996795556505021"/>
      </top>
      <bottom/>
      <diagonal/>
    </border>
    <border>
      <left/>
      <right style="thin">
        <color theme="0" tint="-0.34998626667073579"/>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14996795556505021"/>
      </right>
      <top style="thin">
        <color theme="0" tint="-0.34998626667073579"/>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14996795556505021"/>
      </top>
      <bottom style="thin">
        <color theme="0" tint="-0.34998626667073579"/>
      </bottom>
      <diagonal/>
    </border>
    <border>
      <left/>
      <right/>
      <top style="thin">
        <color theme="0" tint="-0.14996795556505021"/>
      </top>
      <bottom style="thin">
        <color theme="0" tint="-0.34998626667073579"/>
      </bottom>
      <diagonal/>
    </border>
    <border>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6795556505021"/>
      </left>
      <right/>
      <top/>
      <bottom style="thin">
        <color theme="0" tint="-0.34998626667073579"/>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theme="0" tint="-0.14993743705557422"/>
      </left>
      <right style="thin">
        <color theme="0" tint="-0.34998626667073579"/>
      </right>
      <top style="thin">
        <color theme="0" tint="-0.34998626667073579"/>
      </top>
      <bottom style="thin">
        <color theme="0" tint="-0.34998626667073579"/>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indexed="23"/>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3743705557422"/>
      </left>
      <right/>
      <top style="thin">
        <color theme="0" tint="-0.14993743705557422"/>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style="thin">
        <color indexed="64"/>
      </right>
      <top/>
      <bottom/>
      <diagonal/>
    </border>
    <border>
      <left style="medium">
        <color indexed="64"/>
      </left>
      <right style="thin">
        <color rgb="FFA6A6A6"/>
      </right>
      <top style="thin">
        <color rgb="FFA6A6A6"/>
      </top>
      <bottom style="thin">
        <color rgb="FFA6A6A6"/>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6795556505021"/>
      </right>
      <top style="thin">
        <color theme="0" tint="-0.14996795556505021"/>
      </top>
      <bottom style="thin">
        <color rgb="FFA6A6A6"/>
      </bottom>
      <diagonal/>
    </border>
    <border>
      <left style="thin">
        <color theme="0" tint="-0.14996795556505021"/>
      </left>
      <right style="thin">
        <color theme="0" tint="-0.34998626667073579"/>
      </right>
      <top style="thin">
        <color theme="0" tint="-0.14996795556505021"/>
      </top>
      <bottom style="thin">
        <color rgb="FFA6A6A6"/>
      </bottom>
      <diagonal/>
    </border>
    <border>
      <left style="thin">
        <color theme="0" tint="-0.14996795556505021"/>
      </left>
      <right style="thin">
        <color theme="0" tint="-0.14996795556505021"/>
      </right>
      <top style="thin">
        <color theme="0" tint="-0.14996795556505021"/>
      </top>
      <bottom style="thin">
        <color rgb="FFA6A6A6"/>
      </bottom>
      <diagonal/>
    </border>
    <border>
      <left/>
      <right/>
      <top style="medium">
        <color indexed="64"/>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theme="0" tint="-0.34998626667073579"/>
      </left>
      <right/>
      <top/>
      <bottom style="thin">
        <color rgb="FFA6A6A6"/>
      </bottom>
      <diagonal/>
    </border>
    <border>
      <left/>
      <right/>
      <top/>
      <bottom style="thin">
        <color rgb="FFA6A6A6"/>
      </bottom>
      <diagonal/>
    </border>
    <border>
      <left/>
      <right style="thin">
        <color theme="0" tint="-0.34998626667073579"/>
      </right>
      <top/>
      <bottom style="thin">
        <color rgb="FFA6A6A6"/>
      </bottom>
      <diagonal/>
    </border>
    <border>
      <left style="thin">
        <color theme="0" tint="-0.34998626667073579"/>
      </left>
      <right style="thin">
        <color theme="0" tint="-0.14996795556505021"/>
      </right>
      <top style="thin">
        <color theme="0" tint="-0.34998626667073579"/>
      </top>
      <bottom style="thin">
        <color rgb="FFA6A6A6"/>
      </bottom>
      <diagonal/>
    </border>
    <border>
      <left style="thin">
        <color theme="0" tint="-0.14996795556505021"/>
      </left>
      <right style="thin">
        <color theme="0" tint="-0.14996795556505021"/>
      </right>
      <top style="thin">
        <color theme="0" tint="-0.34998626667073579"/>
      </top>
      <bottom style="thin">
        <color rgb="FFA6A6A6"/>
      </bottom>
      <diagonal/>
    </border>
    <border>
      <left style="thin">
        <color theme="0" tint="-0.14996795556505021"/>
      </left>
      <right style="thin">
        <color theme="0" tint="-0.34998626667073579"/>
      </right>
      <top style="thin">
        <color theme="0" tint="-0.34998626667073579"/>
      </top>
      <bottom style="thin">
        <color rgb="FFA6A6A6"/>
      </bottom>
      <diagonal/>
    </border>
    <border>
      <left style="thin">
        <color theme="0" tint="-0.34998626667073579"/>
      </left>
      <right/>
      <top style="thin">
        <color theme="0" tint="-0.34998626667073579"/>
      </top>
      <bottom style="thin">
        <color rgb="FFA6A6A6"/>
      </bottom>
      <diagonal/>
    </border>
    <border>
      <left/>
      <right/>
      <top style="thin">
        <color theme="0" tint="-0.34998626667073579"/>
      </top>
      <bottom style="thin">
        <color rgb="FFA6A6A6"/>
      </bottom>
      <diagonal/>
    </border>
    <border>
      <left/>
      <right style="thin">
        <color theme="0" tint="-0.34998626667073579"/>
      </right>
      <top style="thin">
        <color theme="0" tint="-0.34998626667073579"/>
      </top>
      <bottom style="thin">
        <color rgb="FFA6A6A6"/>
      </bottom>
      <diagonal/>
    </border>
    <border>
      <left style="thin">
        <color indexed="64"/>
      </left>
      <right style="thin">
        <color theme="0" tint="-4.9989318521683403E-2"/>
      </right>
      <top style="thin">
        <color indexed="64"/>
      </top>
      <bottom style="thin">
        <color indexed="64"/>
      </bottom>
      <diagonal/>
    </border>
    <border>
      <left style="thin">
        <color theme="0" tint="-4.9989318521683403E-2"/>
      </left>
      <right style="thin">
        <color indexed="64"/>
      </right>
      <top style="thin">
        <color indexed="64"/>
      </top>
      <bottom style="thin">
        <color indexed="64"/>
      </bottom>
      <diagonal/>
    </border>
    <border>
      <left style="thin">
        <color theme="0" tint="-0.14993743705557422"/>
      </left>
      <right style="thin">
        <color indexed="23"/>
      </right>
      <top style="thin">
        <color indexed="23"/>
      </top>
      <bottom style="thin">
        <color indexed="23"/>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style="thin">
        <color theme="0" tint="-0.14993743705557422"/>
      </right>
      <top style="thin">
        <color indexed="23"/>
      </top>
      <bottom style="thin">
        <color indexed="23"/>
      </bottom>
      <diagonal/>
    </border>
    <border>
      <left style="thin">
        <color indexed="64"/>
      </left>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indexed="64"/>
      </left>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right style="thin">
        <color indexed="64"/>
      </right>
      <top style="thin">
        <color indexed="64"/>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right/>
      <top/>
      <bottom style="thin">
        <color auto="1"/>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theme="0" tint="-0.34998626667073579"/>
      </right>
      <top style="thin">
        <color indexed="23"/>
      </top>
      <bottom style="thin">
        <color theme="0" tint="-0.14993743705557422"/>
      </bottom>
      <diagonal/>
    </border>
    <border>
      <left style="thin">
        <color indexed="23"/>
      </left>
      <right/>
      <top/>
      <bottom style="thin">
        <color theme="0" tint="-0.14993743705557422"/>
      </bottom>
      <diagonal/>
    </border>
    <border>
      <left/>
      <right/>
      <top/>
      <bottom style="thin">
        <color theme="0" tint="-0.14993743705557422"/>
      </bottom>
      <diagonal/>
    </border>
    <border>
      <left/>
      <right style="thin">
        <color theme="0" tint="-0.14993743705557422"/>
      </right>
      <top style="thin">
        <color theme="0" tint="-0.14993743705557422"/>
      </top>
      <bottom style="thin">
        <color indexed="23"/>
      </bottom>
      <diagonal/>
    </border>
    <border>
      <left style="thin">
        <color theme="0" tint="-0.14993743705557422"/>
      </left>
      <right style="thin">
        <color theme="0" tint="-0.34998626667073579"/>
      </right>
      <top style="thin">
        <color theme="0" tint="-0.14993743705557422"/>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23"/>
      </right>
      <top style="thin">
        <color theme="0" tint="-0.14996795556505021"/>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indexed="23"/>
      </right>
      <top style="thin">
        <color theme="0" tint="-0.14993743705557422"/>
      </top>
      <bottom style="thin">
        <color auto="1"/>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34998626667073579"/>
      </right>
      <top style="thin">
        <color theme="0" tint="-0.14993743705557422"/>
      </top>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3743705557422"/>
      </top>
      <bottom style="thin">
        <color rgb="FFA6A6A6"/>
      </bottom>
      <diagonal/>
    </border>
    <border>
      <left/>
      <right/>
      <top style="thin">
        <color indexed="23"/>
      </top>
      <bottom/>
      <diagonal/>
    </border>
    <border>
      <left/>
      <right style="thin">
        <color indexed="23"/>
      </right>
      <top style="thin">
        <color indexed="23"/>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34998626667073579"/>
      </right>
      <top style="thin">
        <color theme="0" tint="-0.14993743705557422"/>
      </top>
      <bottom style="thin">
        <color theme="0" tint="-0.14993743705557422"/>
      </bottom>
      <diagonal/>
    </border>
    <border>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indexed="23"/>
      </right>
      <top/>
      <bottom style="thin">
        <color theme="0" tint="-0.14993743705557422"/>
      </bottom>
      <diagonal/>
    </border>
    <border>
      <left style="thin">
        <color indexed="23"/>
      </left>
      <right/>
      <top style="thin">
        <color indexed="23"/>
      </top>
      <bottom/>
      <diagonal/>
    </border>
    <border>
      <left/>
      <right style="thin">
        <color theme="0" tint="-0.34998626667073579"/>
      </right>
      <top style="thin">
        <color indexed="23"/>
      </top>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right style="thin">
        <color theme="0" tint="-0.14993743705557422"/>
      </right>
      <top style="thin">
        <color theme="0" tint="-0.14996795556505021"/>
      </top>
      <bottom style="thin">
        <color theme="0" tint="-0.14993743705557422"/>
      </bottom>
      <diagonal/>
    </border>
    <border>
      <left style="thin">
        <color indexed="23"/>
      </left>
      <right/>
      <top style="thin">
        <color theme="0" tint="-0.14996795556505021"/>
      </top>
      <bottom/>
      <diagonal/>
    </border>
    <border>
      <left/>
      <right style="thin">
        <color theme="0" tint="-0.14993743705557422"/>
      </right>
      <top style="thin">
        <color theme="0" tint="-0.14996795556505021"/>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rgb="FF000000"/>
      </left>
      <right style="thin">
        <color rgb="FFD9D9D9"/>
      </right>
      <top style="thin">
        <color rgb="FFD9D9D9"/>
      </top>
      <bottom style="thin">
        <color rgb="FFD9D9D9"/>
      </bottom>
      <diagonal/>
    </border>
    <border>
      <left style="thin">
        <color rgb="FF000000"/>
      </left>
      <right style="thin">
        <color rgb="FFD9D9D9"/>
      </right>
      <top style="thin">
        <color rgb="FFD9D9D9"/>
      </top>
      <bottom style="thin">
        <color rgb="FF000000"/>
      </bottom>
      <diagonal/>
    </border>
    <border>
      <left/>
      <right/>
      <top style="thin">
        <color auto="1"/>
      </top>
      <bottom style="medium">
        <color auto="1"/>
      </bottom>
      <diagonal/>
    </border>
    <border>
      <left style="thin">
        <color indexed="64"/>
      </left>
      <right style="thin">
        <color rgb="FFD9D9D9"/>
      </right>
      <top style="thin">
        <color indexed="64"/>
      </top>
      <bottom style="thin">
        <color indexed="64"/>
      </bottom>
      <diagonal/>
    </border>
    <border>
      <left style="thin">
        <color rgb="FFD9D9D9"/>
      </left>
      <right style="thin">
        <color rgb="FFD9D9D9"/>
      </right>
      <top style="thin">
        <color indexed="64"/>
      </top>
      <bottom style="thin">
        <color indexed="64"/>
      </bottom>
      <diagonal/>
    </border>
    <border>
      <left style="thin">
        <color rgb="FFD9D9D9"/>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style="thin">
        <color rgb="FFD9D9D9"/>
      </left>
      <right style="thin">
        <color indexed="64"/>
      </right>
      <top style="thin">
        <color indexed="64"/>
      </top>
      <bottom style="thin">
        <color rgb="FFD9D9D9"/>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bottom style="thin">
        <color indexed="64"/>
      </bottom>
      <diagonal/>
    </border>
    <border>
      <left style="thin">
        <color rgb="FFD9D9D9"/>
      </left>
      <right style="thin">
        <color indexed="64"/>
      </right>
      <top style="thin">
        <color rgb="FFD9D9D9"/>
      </top>
      <bottom style="thin">
        <color indexed="64"/>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theme="0" tint="-0.34998626667073579"/>
      </right>
      <top/>
      <bottom/>
      <diagonal/>
    </border>
    <border>
      <left/>
      <right style="thin">
        <color theme="0" tint="-0.24994659260841701"/>
      </right>
      <top/>
      <bottom/>
      <diagonal/>
    </border>
    <border>
      <left/>
      <right/>
      <top style="thin">
        <color theme="0" tint="-0.24994659260841701"/>
      </top>
      <bottom style="thin">
        <color rgb="FFA6A6A6"/>
      </bottom>
      <diagonal/>
    </border>
    <border>
      <left style="thin">
        <color indexed="64"/>
      </left>
      <right style="thin">
        <color theme="0" tint="-0.14993743705557422"/>
      </right>
      <top style="thin">
        <color indexed="64"/>
      </top>
      <bottom/>
      <diagonal/>
    </border>
    <border>
      <left style="thin">
        <color theme="0" tint="-0.14993743705557422"/>
      </left>
      <right style="thin">
        <color theme="0" tint="-0.14993743705557422"/>
      </right>
      <top style="thin">
        <color indexed="64"/>
      </top>
      <bottom/>
      <diagonal/>
    </border>
    <border>
      <left style="thin">
        <color theme="0" tint="-0.14993743705557422"/>
      </left>
      <right style="thin">
        <color indexed="64"/>
      </right>
      <top style="thin">
        <color indexed="64"/>
      </top>
      <bottom/>
      <diagonal/>
    </border>
    <border>
      <left/>
      <right style="thin">
        <color theme="0" tint="-0.14993743705557422"/>
      </right>
      <top style="thin">
        <color indexed="64"/>
      </top>
      <bottom/>
      <diagonal/>
    </border>
    <border>
      <left style="thin">
        <color theme="0" tint="-0.14993743705557422"/>
      </left>
      <right/>
      <top style="thin">
        <color indexed="64"/>
      </top>
      <bottom/>
      <diagonal/>
    </border>
    <border>
      <left style="thin">
        <color theme="0" tint="-0.14996795556505021"/>
      </left>
      <right style="thin">
        <color indexed="64"/>
      </right>
      <top style="thin">
        <color indexed="64"/>
      </top>
      <bottom style="thin">
        <color theme="0" tint="-0.14993743705557422"/>
      </bottom>
      <diagonal/>
    </border>
    <border>
      <left style="thin">
        <color theme="0" tint="-0.14996795556505021"/>
      </left>
      <right style="thin">
        <color indexed="64"/>
      </right>
      <top style="thin">
        <color theme="0" tint="-0.14993743705557422"/>
      </top>
      <bottom style="thin">
        <color theme="0" tint="-0.14993743705557422"/>
      </bottom>
      <diagonal/>
    </border>
    <border>
      <left style="thin">
        <color theme="0" tint="-0.14996795556505021"/>
      </left>
      <right style="thin">
        <color indexed="64"/>
      </right>
      <top style="thin">
        <color theme="0" tint="-0.14993743705557422"/>
      </top>
      <bottom style="thin">
        <color indexed="64"/>
      </bottom>
      <diagonal/>
    </border>
    <border>
      <left style="thin">
        <color indexed="23"/>
      </left>
      <right style="thin">
        <color theme="0" tint="-0.14993743705557422"/>
      </right>
      <top/>
      <bottom style="thin">
        <color indexed="23"/>
      </bottom>
      <diagonal/>
    </border>
    <border>
      <left style="thin">
        <color theme="0" tint="-0.14993743705557422"/>
      </left>
      <right style="thin">
        <color theme="0" tint="-0.14993743705557422"/>
      </right>
      <top/>
      <bottom style="thin">
        <color indexed="23"/>
      </bottom>
      <diagonal/>
    </border>
    <border>
      <left style="thin">
        <color theme="0" tint="-0.14993743705557422"/>
      </left>
      <right style="thin">
        <color indexed="23"/>
      </right>
      <top/>
      <bottom style="thin">
        <color indexed="23"/>
      </bottom>
      <diagonal/>
    </border>
    <border>
      <left style="thin">
        <color indexed="23"/>
      </left>
      <right style="thin">
        <color theme="0" tint="-0.14993743705557422"/>
      </right>
      <top style="thin">
        <color indexed="23"/>
      </top>
      <bottom style="thin">
        <color rgb="FFA6A6A6"/>
      </bottom>
      <diagonal/>
    </border>
    <border>
      <left style="thin">
        <color theme="0" tint="-0.14993743705557422"/>
      </left>
      <right style="thin">
        <color theme="0" tint="-0.14993743705557422"/>
      </right>
      <top style="thin">
        <color indexed="23"/>
      </top>
      <bottom style="thin">
        <color rgb="FFA6A6A6"/>
      </bottom>
      <diagonal/>
    </border>
    <border>
      <left style="thin">
        <color theme="0" tint="-0.14993743705557422"/>
      </left>
      <right style="thin">
        <color indexed="23"/>
      </right>
      <top style="thin">
        <color indexed="23"/>
      </top>
      <bottom style="thin">
        <color rgb="FFA6A6A6"/>
      </bottom>
      <diagonal/>
    </border>
    <border>
      <left style="thin">
        <color theme="0" tint="-0.14993743705557422"/>
      </left>
      <right/>
      <top style="thin">
        <color indexed="23"/>
      </top>
      <bottom style="thin">
        <color theme="0" tint="-0.14993743705557422"/>
      </bottom>
      <diagonal/>
    </border>
    <border>
      <left style="thin">
        <color theme="0" tint="-0.14993743705557422"/>
      </left>
      <right/>
      <top style="thin">
        <color indexed="23"/>
      </top>
      <bottom style="thin">
        <color indexed="23"/>
      </bottom>
      <diagonal/>
    </border>
    <border>
      <left style="thin">
        <color theme="0" tint="-0.14993743705557422"/>
      </left>
      <right/>
      <top style="thin">
        <color theme="0" tint="-0.14993743705557422"/>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indexed="23"/>
      </left>
      <right style="thin">
        <color theme="0" tint="-0.14993743705557422"/>
      </right>
      <top style="thin">
        <color theme="0" tint="-0.14993743705557422"/>
      </top>
      <bottom/>
      <diagonal/>
    </border>
    <border>
      <left style="thin">
        <color theme="0" tint="-0.14993743705557422"/>
      </left>
      <right style="thin">
        <color indexed="23"/>
      </right>
      <top style="thin">
        <color theme="0" tint="-0.14993743705557422"/>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top style="thin">
        <color indexed="64"/>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24994659260841701"/>
      </right>
      <top/>
      <bottom/>
      <diagonal/>
    </border>
    <border>
      <left style="thin">
        <color theme="0" tint="-0.14993743705557422"/>
      </left>
      <right style="thin">
        <color indexed="64"/>
      </right>
      <top/>
      <bottom style="thin">
        <color indexed="64"/>
      </bottom>
      <diagonal/>
    </border>
    <border>
      <left/>
      <right/>
      <top style="thin">
        <color indexed="64"/>
      </top>
      <bottom style="thin">
        <color indexed="64"/>
      </bottom>
      <diagonal/>
    </border>
    <border>
      <left style="thin">
        <color indexed="23"/>
      </left>
      <right style="thin">
        <color theme="0" tint="-0.14993743705557422"/>
      </right>
      <top style="thin">
        <color indexed="23"/>
      </top>
      <bottom style="thin">
        <color theme="0" tint="-0.14993743705557422"/>
      </bottom>
      <diagonal/>
    </border>
    <border>
      <left/>
      <right/>
      <top style="thin">
        <color theme="0" tint="-0.14993743705557422"/>
      </top>
      <bottom style="thin">
        <color theme="0" tint="-0.14990691854609822"/>
      </bottom>
      <diagonal/>
    </border>
    <border>
      <left/>
      <right style="thin">
        <color theme="0" tint="-0.14993743705557422"/>
      </right>
      <top style="thin">
        <color theme="0" tint="-0.14993743705557422"/>
      </top>
      <bottom style="thin">
        <color theme="0" tint="-0.14990691854609822"/>
      </bottom>
      <diagonal/>
    </border>
    <border>
      <left/>
      <right/>
      <top style="thin">
        <color theme="0" tint="-0.14990691854609822"/>
      </top>
      <bottom style="thin">
        <color indexed="23"/>
      </bottom>
      <diagonal/>
    </border>
    <border>
      <left/>
      <right style="thin">
        <color theme="0" tint="-0.14993743705557422"/>
      </right>
      <top style="thin">
        <color theme="0" tint="-0.14990691854609822"/>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theme="0" tint="-0.14993743705557422"/>
      </top>
      <bottom style="thin">
        <color indexed="64"/>
      </bottom>
      <diagonal/>
    </border>
    <border>
      <left style="thin">
        <color theme="0" tint="-0.14993743705557422"/>
      </left>
      <right style="thin">
        <color indexed="23"/>
      </right>
      <top style="thin">
        <color theme="0" tint="-0.14993743705557422"/>
      </top>
      <bottom style="thin">
        <color indexed="64"/>
      </bottom>
      <diagonal/>
    </border>
    <border>
      <left style="thin">
        <color theme="0" tint="-0.14993743705557422"/>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theme="0" tint="-0.14993743705557422"/>
      </bottom>
      <diagonal/>
    </border>
    <border>
      <left/>
      <right style="thin">
        <color indexed="64"/>
      </right>
      <top style="thin">
        <color indexed="64"/>
      </top>
      <bottom style="thin">
        <color theme="0" tint="-0.14993743705557422"/>
      </bottom>
      <diagonal/>
    </border>
  </borders>
  <cellStyleXfs count="63">
    <xf numFmtId="0" fontId="0" fillId="0" borderId="0"/>
    <xf numFmtId="49" fontId="15" fillId="2" borderId="0">
      <alignment vertical="center"/>
    </xf>
    <xf numFmtId="0" fontId="15" fillId="12" borderId="0">
      <alignment vertical="center"/>
    </xf>
    <xf numFmtId="0" fontId="29" fillId="12" borderId="0">
      <alignment horizontal="left" vertical="center"/>
      <protection locked="0"/>
    </xf>
    <xf numFmtId="0" fontId="19" fillId="2" borderId="0">
      <alignment vertical="center"/>
      <protection locked="0"/>
    </xf>
    <xf numFmtId="167" fontId="23" fillId="4" borderId="22" applyFill="0" applyBorder="0">
      <alignment horizontal="right" indent="2"/>
      <protection locked="0"/>
    </xf>
    <xf numFmtId="168" fontId="34" fillId="60" borderId="10" applyBorder="0">
      <alignment horizontal="right" vertical="center"/>
      <protection locked="0"/>
    </xf>
    <xf numFmtId="0" fontId="99" fillId="0" borderId="0">
      <alignment vertical="center"/>
    </xf>
    <xf numFmtId="169" fontId="2" fillId="21" borderId="52" applyFill="0" applyBorder="0">
      <alignment vertical="top" wrapText="1"/>
    </xf>
    <xf numFmtId="49" fontId="8" fillId="4" borderId="70" applyAlignment="0">
      <alignment horizontal="left" vertical="center" wrapText="1"/>
      <protection locked="0"/>
    </xf>
    <xf numFmtId="0" fontId="21" fillId="0" borderId="221">
      <alignment horizontal="left" vertical="center" indent="1"/>
    </xf>
    <xf numFmtId="167" fontId="33" fillId="22" borderId="80" applyBorder="0">
      <alignment horizontal="right"/>
      <protection locked="0"/>
    </xf>
    <xf numFmtId="173" fontId="23" fillId="4" borderId="21" applyFill="0" applyBorder="0">
      <alignment horizontal="right" indent="2"/>
      <protection locked="0"/>
    </xf>
    <xf numFmtId="0" fontId="49" fillId="25" borderId="0" applyAlignment="0">
      <alignment horizontal="left" vertical="center"/>
    </xf>
    <xf numFmtId="0" fontId="29" fillId="12" borderId="0">
      <alignment horizontal="left" vertical="center"/>
      <protection locked="0"/>
    </xf>
    <xf numFmtId="167" fontId="33" fillId="4" borderId="54" applyBorder="0">
      <alignment horizontal="right"/>
      <protection locked="0"/>
    </xf>
    <xf numFmtId="49" fontId="2" fillId="38" borderId="70" applyNumberFormat="0" applyFont="0" applyBorder="0" applyAlignment="0" applyProtection="0">
      <alignment horizontal="left" vertical="center" wrapText="1"/>
      <protection locked="0"/>
    </xf>
    <xf numFmtId="173" fontId="33" fillId="4" borderId="54" applyBorder="0">
      <alignment horizontal="right"/>
      <protection locked="0"/>
    </xf>
    <xf numFmtId="10" fontId="33" fillId="22" borderId="80" applyBorder="0">
      <alignment horizontal="right"/>
      <protection locked="0"/>
    </xf>
    <xf numFmtId="0" fontId="98" fillId="0" borderId="0">
      <alignment vertical="center"/>
    </xf>
    <xf numFmtId="49" fontId="87" fillId="0" borderId="61" applyProtection="0"/>
    <xf numFmtId="49" fontId="108" fillId="0" borderId="0">
      <alignment vertical="center"/>
    </xf>
    <xf numFmtId="0" fontId="44" fillId="41" borderId="41" applyBorder="0">
      <alignment horizontal="left" vertical="center"/>
    </xf>
    <xf numFmtId="49" fontId="8" fillId="5" borderId="70" applyAlignment="0" applyProtection="0">
      <alignment horizontal="left" vertical="center" wrapText="1"/>
      <protection locked="0"/>
    </xf>
    <xf numFmtId="168" fontId="34" fillId="69" borderId="53">
      <alignment horizontal="right" vertical="center"/>
      <protection locked="0"/>
    </xf>
    <xf numFmtId="0" fontId="96" fillId="68" borderId="0">
      <alignment horizontal="center" vertical="center" wrapText="1"/>
    </xf>
    <xf numFmtId="0" fontId="12" fillId="9" borderId="123">
      <alignment horizontal="right" vertical="center" wrapText="1" indent="1"/>
    </xf>
    <xf numFmtId="0" fontId="12" fillId="20" borderId="123">
      <alignment horizontal="right" vertical="center" wrapText="1" indent="1"/>
    </xf>
    <xf numFmtId="49" fontId="12" fillId="17" borderId="101" applyBorder="0">
      <alignment horizontal="center" vertical="center" wrapText="1"/>
    </xf>
    <xf numFmtId="0" fontId="12" fillId="18" borderId="6" applyBorder="0">
      <alignment horizontal="right" vertical="center" wrapText="1" indent="1"/>
    </xf>
    <xf numFmtId="0" fontId="12" fillId="42" borderId="6" applyBorder="0">
      <alignment horizontal="right" vertical="center" wrapText="1" indent="1"/>
    </xf>
    <xf numFmtId="0" fontId="45" fillId="3" borderId="0">
      <alignment horizontal="center" wrapText="1"/>
    </xf>
    <xf numFmtId="0" fontId="88" fillId="26" borderId="0">
      <alignment horizontal="right" indent="1" shrinkToFit="1"/>
    </xf>
    <xf numFmtId="0" fontId="94" fillId="0" borderId="219" applyNumberFormat="0" applyFill="0" applyAlignment="0" applyProtection="0"/>
    <xf numFmtId="0" fontId="11" fillId="70" borderId="0" applyNumberFormat="0" applyFont="0" applyBorder="0" applyAlignment="0" applyProtection="0"/>
    <xf numFmtId="49" fontId="36" fillId="66" borderId="0">
      <alignment horizontal="center" vertical="center" wrapText="1"/>
    </xf>
    <xf numFmtId="0" fontId="93" fillId="63" borderId="218" applyNumberFormat="0" applyFont="0" applyBorder="0" applyAlignment="0" applyProtection="0">
      <alignment vertical="center"/>
    </xf>
    <xf numFmtId="0" fontId="8" fillId="0" borderId="106">
      <alignment horizontal="left" vertical="center" wrapText="1" indent="1"/>
    </xf>
    <xf numFmtId="0" fontId="3" fillId="2" borderId="0">
      <alignment vertical="center"/>
      <protection locked="0"/>
    </xf>
    <xf numFmtId="9" fontId="1" fillId="0" borderId="0" applyFont="0" applyFill="0" applyBorder="0" applyAlignment="0" applyProtection="0"/>
    <xf numFmtId="0" fontId="8" fillId="0" borderId="0"/>
    <xf numFmtId="0" fontId="130" fillId="24" borderId="0">
      <alignment vertical="center"/>
      <protection locked="0"/>
    </xf>
    <xf numFmtId="0" fontId="8" fillId="0" borderId="0"/>
    <xf numFmtId="0" fontId="1" fillId="0" borderId="0"/>
    <xf numFmtId="0" fontId="8" fillId="0" borderId="0"/>
    <xf numFmtId="167" fontId="23" fillId="22" borderId="240" applyFill="0" applyBorder="0">
      <alignment horizontal="right" indent="2"/>
      <protection locked="0"/>
    </xf>
    <xf numFmtId="0" fontId="8" fillId="0" borderId="0"/>
    <xf numFmtId="0" fontId="8" fillId="0" borderId="0" applyFill="0"/>
    <xf numFmtId="0" fontId="132" fillId="0" borderId="0"/>
    <xf numFmtId="0" fontId="92" fillId="0" borderId="0"/>
    <xf numFmtId="164" fontId="1" fillId="0" borderId="0" applyFont="0" applyFill="0" applyBorder="0" applyAlignment="0" applyProtection="0"/>
    <xf numFmtId="164" fontId="1" fillId="0" borderId="0" applyFont="0" applyFill="0" applyBorder="0" applyAlignment="0" applyProtection="0"/>
    <xf numFmtId="0" fontId="92" fillId="0" borderId="0"/>
    <xf numFmtId="0" fontId="166" fillId="0" borderId="0" applyNumberFormat="0" applyFill="0" applyBorder="0" applyAlignment="0" applyProtection="0"/>
    <xf numFmtId="44" fontId="1" fillId="0" borderId="0" applyFont="0" applyFill="0" applyBorder="0" applyAlignment="0" applyProtection="0"/>
    <xf numFmtId="0" fontId="99" fillId="72" borderId="0">
      <alignment vertical="center"/>
    </xf>
    <xf numFmtId="0" fontId="182" fillId="0" borderId="372">
      <alignment horizontal="left" vertical="center" wrapText="1" indent="1"/>
    </xf>
    <xf numFmtId="167" fontId="33" fillId="83" borderId="80" applyBorder="0">
      <alignment horizontal="right"/>
      <protection locked="0"/>
    </xf>
    <xf numFmtId="0" fontId="207" fillId="0" borderId="447" applyProtection="0"/>
    <xf numFmtId="49" fontId="87" fillId="0" borderId="447" applyProtection="0"/>
    <xf numFmtId="0" fontId="1" fillId="0" borderId="0"/>
    <xf numFmtId="0" fontId="92" fillId="0" borderId="0"/>
    <xf numFmtId="168" fontId="34" fillId="69" borderId="494">
      <alignment horizontal="right" vertical="center"/>
      <protection locked="0"/>
    </xf>
  </cellStyleXfs>
  <cellXfs count="3132">
    <xf numFmtId="0" fontId="0" fillId="0" borderId="0" xfId="0"/>
    <xf numFmtId="0" fontId="0" fillId="3" borderId="0" xfId="0" applyFill="1"/>
    <xf numFmtId="0" fontId="0" fillId="0" borderId="0" xfId="0" applyAlignment="1">
      <alignment vertical="center"/>
    </xf>
    <xf numFmtId="0" fontId="20" fillId="10" borderId="0" xfId="0" quotePrefix="1" applyFont="1" applyFill="1" applyAlignment="1">
      <alignment vertical="center"/>
    </xf>
    <xf numFmtId="0" fontId="15" fillId="12" borderId="0" xfId="2">
      <alignment vertical="center"/>
    </xf>
    <xf numFmtId="0" fontId="23" fillId="3" borderId="0" xfId="0" applyFont="1" applyFill="1"/>
    <xf numFmtId="0" fontId="23" fillId="3" borderId="0" xfId="0" applyFont="1" applyFill="1" applyAlignment="1">
      <alignment vertical="center"/>
    </xf>
    <xf numFmtId="0" fontId="0" fillId="0" borderId="0" xfId="0" quotePrefix="1"/>
    <xf numFmtId="0" fontId="23" fillId="3" borderId="0" xfId="0" applyFont="1" applyFill="1" applyAlignment="1">
      <alignment vertical="top"/>
    </xf>
    <xf numFmtId="0" fontId="30" fillId="15" borderId="0" xfId="0" applyFont="1" applyFill="1" applyAlignment="1">
      <alignment vertical="center"/>
    </xf>
    <xf numFmtId="0" fontId="0" fillId="3" borderId="0" xfId="0" applyFill="1" applyAlignment="1">
      <alignment vertical="center"/>
    </xf>
    <xf numFmtId="0" fontId="31" fillId="15" borderId="0" xfId="0" applyFont="1" applyFill="1" applyAlignment="1">
      <alignment vertical="center"/>
    </xf>
    <xf numFmtId="0" fontId="33" fillId="3" borderId="0" xfId="0" applyFont="1" applyFill="1"/>
    <xf numFmtId="0" fontId="6" fillId="3" borderId="0" xfId="0" applyFont="1" applyFill="1"/>
    <xf numFmtId="0" fontId="5" fillId="3" borderId="0" xfId="0" applyFont="1" applyFill="1" applyAlignment="1">
      <alignment vertical="center"/>
    </xf>
    <xf numFmtId="0" fontId="39" fillId="3" borderId="0" xfId="0" applyFont="1" applyFill="1"/>
    <xf numFmtId="0" fontId="40" fillId="0" borderId="0" xfId="0" applyFont="1"/>
    <xf numFmtId="0" fontId="40" fillId="3" borderId="0" xfId="0" applyFont="1" applyFill="1"/>
    <xf numFmtId="0" fontId="42" fillId="3" borderId="0" xfId="0" applyFont="1" applyFill="1"/>
    <xf numFmtId="0" fontId="40" fillId="3" borderId="0" xfId="0" applyFont="1" applyFill="1" applyAlignment="1">
      <alignment vertical="center"/>
    </xf>
    <xf numFmtId="0" fontId="0" fillId="0" borderId="7" xfId="0" applyBorder="1"/>
    <xf numFmtId="0" fontId="6" fillId="3" borderId="0" xfId="0" applyFont="1" applyFill="1" applyAlignment="1">
      <alignment horizontal="right" indent="1"/>
    </xf>
    <xf numFmtId="0" fontId="53" fillId="3" borderId="0" xfId="0" applyFont="1" applyFill="1" applyAlignment="1">
      <alignment horizontal="right" indent="1"/>
    </xf>
    <xf numFmtId="0" fontId="54" fillId="3" borderId="0" xfId="0" applyFont="1" applyFill="1" applyAlignment="1">
      <alignment horizontal="right" indent="1"/>
    </xf>
    <xf numFmtId="0" fontId="55" fillId="3" borderId="0" xfId="0" applyFont="1" applyFill="1" applyAlignment="1">
      <alignment horizontal="right" indent="1"/>
    </xf>
    <xf numFmtId="0" fontId="56" fillId="3" borderId="0" xfId="0" applyFont="1" applyFill="1" applyAlignment="1">
      <alignment horizontal="right" indent="1"/>
    </xf>
    <xf numFmtId="0" fontId="40" fillId="3" borderId="0" xfId="0" applyFont="1" applyFill="1" applyAlignment="1">
      <alignment horizontal="left" vertical="center"/>
    </xf>
    <xf numFmtId="0" fontId="30" fillId="2" borderId="0" xfId="0" applyFont="1" applyFill="1" applyAlignment="1">
      <alignment vertical="center" wrapText="1"/>
    </xf>
    <xf numFmtId="0" fontId="57" fillId="31" borderId="0" xfId="0" applyFont="1" applyFill="1" applyAlignment="1">
      <alignment vertical="center"/>
    </xf>
    <xf numFmtId="0" fontId="0" fillId="31" borderId="0" xfId="0" applyFill="1"/>
    <xf numFmtId="0" fontId="3" fillId="33" borderId="1" xfId="0" applyFont="1" applyFill="1" applyBorder="1" applyAlignment="1">
      <alignment vertical="top" wrapText="1"/>
    </xf>
    <xf numFmtId="0" fontId="38" fillId="33" borderId="1" xfId="0" applyFont="1" applyFill="1" applyBorder="1" applyAlignment="1">
      <alignment horizontal="center" vertical="top" wrapText="1"/>
    </xf>
    <xf numFmtId="0" fontId="38" fillId="33" borderId="14" xfId="0" applyFont="1" applyFill="1" applyBorder="1" applyAlignment="1">
      <alignment horizontal="center" vertical="top" wrapText="1"/>
    </xf>
    <xf numFmtId="0" fontId="0" fillId="0" borderId="0" xfId="0" applyAlignment="1">
      <alignment vertical="top" wrapText="1"/>
    </xf>
    <xf numFmtId="0" fontId="23" fillId="9" borderId="1" xfId="0" applyFont="1" applyFill="1" applyBorder="1" applyAlignment="1">
      <alignment vertical="top"/>
    </xf>
    <xf numFmtId="0" fontId="8" fillId="36" borderId="120" xfId="0" applyFont="1" applyFill="1" applyBorder="1" applyAlignment="1">
      <alignment vertical="top"/>
    </xf>
    <xf numFmtId="0" fontId="58" fillId="5" borderId="1" xfId="0" applyFont="1" applyFill="1" applyBorder="1" applyAlignment="1">
      <alignment horizontal="center"/>
    </xf>
    <xf numFmtId="0" fontId="58" fillId="5" borderId="120" xfId="0" applyFont="1" applyFill="1" applyBorder="1" applyAlignment="1">
      <alignment horizontal="center"/>
    </xf>
    <xf numFmtId="0" fontId="58" fillId="5" borderId="26" xfId="0" applyFont="1" applyFill="1" applyBorder="1" applyAlignment="1">
      <alignment horizontal="center"/>
    </xf>
    <xf numFmtId="0" fontId="23" fillId="9" borderId="121" xfId="0" applyFont="1" applyFill="1" applyBorder="1" applyAlignment="1">
      <alignment vertical="top"/>
    </xf>
    <xf numFmtId="0" fontId="8" fillId="36" borderId="122" xfId="0" applyFont="1" applyFill="1" applyBorder="1" applyAlignment="1">
      <alignment vertical="top"/>
    </xf>
    <xf numFmtId="0" fontId="58" fillId="5" borderId="121" xfId="0" applyFont="1" applyFill="1" applyBorder="1" applyAlignment="1">
      <alignment horizontal="center"/>
    </xf>
    <xf numFmtId="0" fontId="58" fillId="5" borderId="122" xfId="0" applyFont="1" applyFill="1" applyBorder="1" applyAlignment="1">
      <alignment horizontal="center"/>
    </xf>
    <xf numFmtId="0" fontId="58" fillId="5" borderId="39" xfId="0" applyFont="1" applyFill="1" applyBorder="1" applyAlignment="1">
      <alignment horizontal="center"/>
    </xf>
    <xf numFmtId="0" fontId="23" fillId="17" borderId="121" xfId="0" applyFont="1" applyFill="1" applyBorder="1" applyAlignment="1">
      <alignment vertical="top"/>
    </xf>
    <xf numFmtId="0" fontId="8" fillId="37" borderId="122" xfId="0" applyFont="1" applyFill="1" applyBorder="1" applyAlignment="1">
      <alignment vertical="top"/>
    </xf>
    <xf numFmtId="0" fontId="8" fillId="17" borderId="122" xfId="0" applyFont="1" applyFill="1" applyBorder="1" applyAlignment="1">
      <alignment vertical="top"/>
    </xf>
    <xf numFmtId="0" fontId="8" fillId="9" borderId="122" xfId="0" applyFont="1" applyFill="1" applyBorder="1" applyAlignment="1">
      <alignment vertical="top"/>
    </xf>
    <xf numFmtId="0" fontId="23" fillId="9" borderId="37" xfId="0" applyFont="1" applyFill="1" applyBorder="1" applyAlignment="1">
      <alignment vertical="top"/>
    </xf>
    <xf numFmtId="0" fontId="8" fillId="9" borderId="78" xfId="0" applyFont="1" applyFill="1" applyBorder="1" applyAlignment="1">
      <alignment vertical="top"/>
    </xf>
    <xf numFmtId="0" fontId="58" fillId="5" borderId="37" xfId="0" applyFont="1" applyFill="1" applyBorder="1" applyAlignment="1">
      <alignment horizontal="center"/>
    </xf>
    <xf numFmtId="0" fontId="58" fillId="5" borderId="78" xfId="0" applyFont="1" applyFill="1" applyBorder="1" applyAlignment="1">
      <alignment horizontal="center"/>
    </xf>
    <xf numFmtId="0" fontId="58" fillId="5" borderId="31" xfId="0" applyFont="1" applyFill="1" applyBorder="1" applyAlignment="1">
      <alignment horizontal="center"/>
    </xf>
    <xf numFmtId="0" fontId="0" fillId="38" borderId="0" xfId="0" applyFill="1"/>
    <xf numFmtId="0" fontId="59" fillId="39" borderId="0" xfId="0" applyFont="1" applyFill="1"/>
    <xf numFmtId="0" fontId="5" fillId="0" borderId="0" xfId="0" applyFont="1"/>
    <xf numFmtId="0" fontId="38" fillId="0" borderId="0" xfId="0" applyFont="1"/>
    <xf numFmtId="0" fontId="8" fillId="0" borderId="0" xfId="0" quotePrefix="1" applyFont="1"/>
    <xf numFmtId="0" fontId="8" fillId="0" borderId="0" xfId="0" applyFont="1"/>
    <xf numFmtId="0" fontId="98" fillId="0" borderId="0" xfId="19">
      <alignment vertical="center"/>
    </xf>
    <xf numFmtId="0" fontId="99" fillId="0" borderId="0" xfId="7">
      <alignment vertical="center"/>
    </xf>
    <xf numFmtId="49" fontId="87" fillId="0" borderId="0" xfId="20" applyBorder="1"/>
    <xf numFmtId="49" fontId="108" fillId="0" borderId="0" xfId="21">
      <alignment vertical="center"/>
    </xf>
    <xf numFmtId="0" fontId="44" fillId="41" borderId="0" xfId="22" applyBorder="1">
      <alignment horizontal="left" vertical="center"/>
    </xf>
    <xf numFmtId="167" fontId="33" fillId="22" borderId="0" xfId="11" applyBorder="1">
      <alignment horizontal="right"/>
      <protection locked="0"/>
    </xf>
    <xf numFmtId="10" fontId="33" fillId="22" borderId="0" xfId="18" applyBorder="1">
      <alignment horizontal="right"/>
      <protection locked="0"/>
    </xf>
    <xf numFmtId="0" fontId="21" fillId="0" borderId="221" xfId="10">
      <alignment horizontal="left" vertical="center" indent="1"/>
    </xf>
    <xf numFmtId="49" fontId="8" fillId="4" borderId="70" xfId="9" applyAlignment="1">
      <protection locked="0"/>
    </xf>
    <xf numFmtId="49" fontId="8" fillId="5" borderId="70" xfId="23" applyAlignment="1" applyProtection="1"/>
    <xf numFmtId="168" fontId="34" fillId="60" borderId="10" xfId="6">
      <alignment horizontal="right" vertical="center"/>
      <protection locked="0"/>
    </xf>
    <xf numFmtId="168" fontId="34" fillId="69" borderId="53" xfId="24">
      <alignment horizontal="right" vertical="center"/>
      <protection locked="0"/>
    </xf>
    <xf numFmtId="0" fontId="96" fillId="68" borderId="74" xfId="25" applyBorder="1" applyAlignment="1">
      <alignment vertical="center" wrapText="1"/>
    </xf>
    <xf numFmtId="0" fontId="12" fillId="9" borderId="123" xfId="26">
      <alignment horizontal="right" vertical="center" wrapText="1" indent="1"/>
    </xf>
    <xf numFmtId="0" fontId="12" fillId="20" borderId="123" xfId="27">
      <alignment horizontal="right" vertical="center" wrapText="1" indent="1"/>
    </xf>
    <xf numFmtId="49" fontId="12" fillId="17" borderId="40" xfId="28" applyBorder="1" applyAlignment="1">
      <alignment vertical="center" wrapText="1"/>
    </xf>
    <xf numFmtId="0" fontId="12" fillId="18" borderId="123" xfId="29" applyBorder="1">
      <alignment horizontal="right" vertical="center" wrapText="1" indent="1"/>
    </xf>
    <xf numFmtId="0" fontId="12" fillId="42" borderId="123" xfId="30" applyBorder="1">
      <alignment horizontal="right" vertical="center" wrapText="1" indent="1"/>
    </xf>
    <xf numFmtId="0" fontId="0" fillId="0" borderId="0" xfId="0" quotePrefix="1" applyAlignment="1">
      <alignment horizontal="center" vertical="top"/>
    </xf>
    <xf numFmtId="0" fontId="60" fillId="43" borderId="0" xfId="0" applyFont="1" applyFill="1" applyAlignment="1">
      <alignment horizontal="left"/>
    </xf>
    <xf numFmtId="0" fontId="24" fillId="31" borderId="26"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3" fillId="20" borderId="124" xfId="0" quotePrefix="1" applyFont="1" applyFill="1" applyBorder="1"/>
    <xf numFmtId="0" fontId="23" fillId="20" borderId="124" xfId="0" applyFont="1" applyFill="1" applyBorder="1"/>
    <xf numFmtId="0" fontId="23" fillId="20" borderId="119" xfId="0" applyFont="1" applyFill="1" applyBorder="1"/>
    <xf numFmtId="0" fontId="0" fillId="0" borderId="0" xfId="0" applyAlignment="1">
      <alignment horizontal="left"/>
    </xf>
    <xf numFmtId="0" fontId="23" fillId="20" borderId="36" xfId="0" applyFont="1" applyFill="1" applyBorder="1"/>
    <xf numFmtId="0" fontId="23" fillId="20" borderId="29" xfId="0" applyFont="1" applyFill="1" applyBorder="1"/>
    <xf numFmtId="0" fontId="23" fillId="0" borderId="38" xfId="0" applyFont="1" applyBorder="1"/>
    <xf numFmtId="0" fontId="23" fillId="0" borderId="31" xfId="0" applyFont="1" applyBorder="1"/>
    <xf numFmtId="49" fontId="23" fillId="3" borderId="0" xfId="0" applyNumberFormat="1" applyFont="1" applyFill="1"/>
    <xf numFmtId="0" fontId="23" fillId="14" borderId="24" xfId="0" applyFont="1" applyFill="1" applyBorder="1" applyAlignment="1">
      <alignment horizontal="left" vertical="top" wrapText="1"/>
    </xf>
    <xf numFmtId="0" fontId="23" fillId="20" borderId="27" xfId="0" applyFont="1" applyFill="1" applyBorder="1"/>
    <xf numFmtId="0" fontId="23" fillId="20" borderId="22" xfId="0" applyFont="1" applyFill="1" applyBorder="1"/>
    <xf numFmtId="0" fontId="23" fillId="20" borderId="77" xfId="0" applyFont="1" applyFill="1" applyBorder="1"/>
    <xf numFmtId="0" fontId="23" fillId="20" borderId="58" xfId="0" applyFont="1" applyFill="1" applyBorder="1"/>
    <xf numFmtId="1" fontId="23" fillId="3" borderId="0" xfId="0" applyNumberFormat="1" applyFont="1" applyFill="1"/>
    <xf numFmtId="0" fontId="23" fillId="20" borderId="31" xfId="0" applyFont="1" applyFill="1" applyBorder="1"/>
    <xf numFmtId="0" fontId="62" fillId="0" borderId="0" xfId="0" applyFont="1"/>
    <xf numFmtId="1" fontId="63" fillId="3" borderId="0" xfId="0" applyNumberFormat="1" applyFont="1" applyFill="1"/>
    <xf numFmtId="0" fontId="5" fillId="14" borderId="26" xfId="0" applyFont="1" applyFill="1" applyBorder="1" applyAlignment="1">
      <alignment horizontal="left" vertical="top" wrapText="1"/>
    </xf>
    <xf numFmtId="0" fontId="27" fillId="14" borderId="26" xfId="0" applyFont="1" applyFill="1" applyBorder="1" applyAlignment="1">
      <alignment horizontal="left" vertical="top" wrapText="1"/>
    </xf>
    <xf numFmtId="0" fontId="27" fillId="7" borderId="26" xfId="0" applyFont="1" applyFill="1" applyBorder="1" applyAlignment="1">
      <alignment horizontal="left" vertical="center" wrapText="1"/>
    </xf>
    <xf numFmtId="0" fontId="27" fillId="7" borderId="26" xfId="0" applyFont="1" applyFill="1" applyBorder="1" applyAlignment="1">
      <alignment horizontal="center" vertical="center" wrapText="1"/>
    </xf>
    <xf numFmtId="0" fontId="38" fillId="7" borderId="26" xfId="0" applyFont="1" applyFill="1" applyBorder="1" applyAlignment="1">
      <alignment horizontal="center" vertical="center" wrapText="1"/>
    </xf>
    <xf numFmtId="0" fontId="38" fillId="14" borderId="9" xfId="0" applyFont="1" applyFill="1" applyBorder="1" applyAlignment="1">
      <alignment horizontal="centerContinuous" vertical="center" wrapText="1"/>
    </xf>
    <xf numFmtId="0" fontId="38" fillId="14" borderId="11" xfId="0" applyFont="1" applyFill="1" applyBorder="1" applyAlignment="1">
      <alignment horizontal="centerContinuous" vertical="center" wrapText="1"/>
    </xf>
    <xf numFmtId="0" fontId="0" fillId="23" borderId="74" xfId="0" applyFill="1" applyBorder="1"/>
    <xf numFmtId="0" fontId="0" fillId="23" borderId="75" xfId="0" applyFill="1" applyBorder="1" applyProtection="1">
      <protection locked="0"/>
    </xf>
    <xf numFmtId="49" fontId="0" fillId="23" borderId="75" xfId="0" applyNumberFormat="1" applyFill="1" applyBorder="1"/>
    <xf numFmtId="0" fontId="0" fillId="23" borderId="75" xfId="0" applyFill="1" applyBorder="1" applyAlignment="1">
      <alignment vertical="center"/>
    </xf>
    <xf numFmtId="49" fontId="0" fillId="23" borderId="116" xfId="0" applyNumberFormat="1" applyFill="1" applyBorder="1"/>
    <xf numFmtId="0" fontId="8" fillId="45" borderId="74" xfId="0" applyFont="1" applyFill="1" applyBorder="1" applyAlignment="1">
      <alignment horizontal="left"/>
    </xf>
    <xf numFmtId="0" fontId="33" fillId="7" borderId="75" xfId="0" applyFont="1" applyFill="1" applyBorder="1"/>
    <xf numFmtId="0" fontId="0" fillId="7" borderId="90" xfId="0" applyFill="1" applyBorder="1" applyAlignment="1">
      <alignment horizontal="left" vertical="center"/>
    </xf>
    <xf numFmtId="0" fontId="0" fillId="0" borderId="56" xfId="0" applyBorder="1" applyAlignment="1">
      <alignment horizontal="left" vertical="center"/>
    </xf>
    <xf numFmtId="0" fontId="33" fillId="20" borderId="75" xfId="0" applyFont="1" applyFill="1" applyBorder="1"/>
    <xf numFmtId="0" fontId="0" fillId="23" borderId="67" xfId="0" applyFill="1" applyBorder="1"/>
    <xf numFmtId="0" fontId="0" fillId="23" borderId="70" xfId="0" applyFill="1" applyBorder="1" applyProtection="1">
      <protection locked="0"/>
    </xf>
    <xf numFmtId="0" fontId="0" fillId="23" borderId="70" xfId="0" applyFill="1" applyBorder="1"/>
    <xf numFmtId="0" fontId="0" fillId="23" borderId="76" xfId="0" applyFill="1" applyBorder="1"/>
    <xf numFmtId="0" fontId="8" fillId="45" borderId="67" xfId="0" applyFont="1" applyFill="1" applyBorder="1" applyAlignment="1">
      <alignment horizontal="left"/>
    </xf>
    <xf numFmtId="0" fontId="33" fillId="7" borderId="70" xfId="0" applyFont="1" applyFill="1" applyBorder="1"/>
    <xf numFmtId="0" fontId="0" fillId="7" borderId="94" xfId="0" applyFill="1" applyBorder="1" applyAlignment="1">
      <alignment horizontal="left" vertical="center"/>
    </xf>
    <xf numFmtId="0" fontId="0" fillId="0" borderId="79" xfId="0" applyBorder="1" applyAlignment="1">
      <alignment horizontal="left" vertical="center"/>
    </xf>
    <xf numFmtId="0" fontId="33" fillId="20" borderId="70" xfId="0" applyFont="1" applyFill="1" applyBorder="1"/>
    <xf numFmtId="0" fontId="0" fillId="23" borderId="70" xfId="0" applyFill="1" applyBorder="1" applyAlignment="1">
      <alignment vertical="center"/>
    </xf>
    <xf numFmtId="0" fontId="0" fillId="23" borderId="76" xfId="0" applyFill="1" applyBorder="1" applyAlignment="1">
      <alignment vertical="center"/>
    </xf>
    <xf numFmtId="0" fontId="0" fillId="7" borderId="125" xfId="0" applyFill="1" applyBorder="1"/>
    <xf numFmtId="0" fontId="0" fillId="0" borderId="87" xfId="0" applyBorder="1"/>
    <xf numFmtId="0" fontId="0" fillId="7" borderId="92" xfId="0" applyFill="1" applyBorder="1"/>
    <xf numFmtId="0" fontId="0" fillId="0" borderId="88" xfId="0" applyBorder="1"/>
    <xf numFmtId="0" fontId="0" fillId="0" borderId="67" xfId="0" applyBorder="1"/>
    <xf numFmtId="0" fontId="0" fillId="0" borderId="70" xfId="0" applyBorder="1"/>
    <xf numFmtId="0" fontId="0" fillId="7" borderId="92" xfId="0" applyFill="1" applyBorder="1" applyAlignment="1">
      <alignment horizontal="left" vertical="center"/>
    </xf>
    <xf numFmtId="1" fontId="23" fillId="3" borderId="70" xfId="0" applyNumberFormat="1" applyFont="1" applyFill="1" applyBorder="1"/>
    <xf numFmtId="0" fontId="0" fillId="7" borderId="94" xfId="0" applyFill="1" applyBorder="1"/>
    <xf numFmtId="0" fontId="0" fillId="0" borderId="76" xfId="0" applyBorder="1"/>
    <xf numFmtId="0" fontId="0" fillId="7" borderId="126" xfId="0" applyFill="1" applyBorder="1" applyAlignment="1">
      <alignment horizontal="left" vertical="center"/>
    </xf>
    <xf numFmtId="0" fontId="0" fillId="3" borderId="83" xfId="0" applyFill="1" applyBorder="1" applyAlignment="1">
      <alignment vertical="center"/>
    </xf>
    <xf numFmtId="0" fontId="0" fillId="0" borderId="62" xfId="0" applyBorder="1" applyAlignment="1">
      <alignment horizontal="left" vertical="center"/>
    </xf>
    <xf numFmtId="0" fontId="23" fillId="3" borderId="70" xfId="0" applyFont="1" applyFill="1" applyBorder="1"/>
    <xf numFmtId="0" fontId="0" fillId="7" borderId="96" xfId="0" applyFill="1" applyBorder="1" applyAlignment="1">
      <alignment horizontal="left" vertical="center"/>
    </xf>
    <xf numFmtId="0" fontId="0" fillId="3" borderId="91" xfId="0" applyFill="1" applyBorder="1" applyAlignment="1">
      <alignment vertical="center"/>
    </xf>
    <xf numFmtId="0" fontId="0" fillId="2" borderId="5" xfId="0" applyFill="1" applyBorder="1"/>
    <xf numFmtId="0" fontId="0" fillId="7" borderId="96" xfId="0" applyFill="1" applyBorder="1"/>
    <xf numFmtId="0" fontId="0" fillId="3" borderId="56" xfId="0" applyFill="1" applyBorder="1" applyAlignment="1">
      <alignment horizontal="left" vertical="center"/>
    </xf>
    <xf numFmtId="0" fontId="0" fillId="3" borderId="87" xfId="0" applyFill="1" applyBorder="1" applyAlignment="1">
      <alignment horizontal="left" vertical="center"/>
    </xf>
    <xf numFmtId="0" fontId="0" fillId="3" borderId="16" xfId="0" applyFill="1" applyBorder="1" applyAlignment="1">
      <alignment vertical="center"/>
    </xf>
    <xf numFmtId="0" fontId="0" fillId="0" borderId="89" xfId="0" applyBorder="1"/>
    <xf numFmtId="0" fontId="0" fillId="3" borderId="79" xfId="0" applyFill="1" applyBorder="1" applyAlignment="1">
      <alignment horizontal="left" vertical="center"/>
    </xf>
    <xf numFmtId="0" fontId="0" fillId="3" borderId="62" xfId="0" applyFill="1" applyBorder="1" applyAlignment="1">
      <alignment horizontal="left" vertical="center"/>
    </xf>
    <xf numFmtId="0" fontId="0" fillId="0" borderId="70" xfId="0" applyBorder="1" applyAlignment="1">
      <alignment vertical="center"/>
    </xf>
    <xf numFmtId="0" fontId="0" fillId="3" borderId="16" xfId="0" applyFill="1" applyBorder="1" applyAlignment="1">
      <alignment vertical="top"/>
    </xf>
    <xf numFmtId="0" fontId="0" fillId="3" borderId="89" xfId="0" applyFill="1" applyBorder="1" applyAlignment="1">
      <alignment horizontal="left" vertical="center"/>
    </xf>
    <xf numFmtId="0" fontId="0" fillId="3" borderId="92" xfId="0" applyFill="1" applyBorder="1" applyAlignment="1">
      <alignment horizontal="left" vertical="center"/>
    </xf>
    <xf numFmtId="0" fontId="0" fillId="0" borderId="71" xfId="0" applyBorder="1"/>
    <xf numFmtId="0" fontId="0" fillId="0" borderId="73" xfId="0" applyBorder="1"/>
    <xf numFmtId="0" fontId="0" fillId="0" borderId="78" xfId="0" applyBorder="1"/>
    <xf numFmtId="0" fontId="0" fillId="0" borderId="73" xfId="0" applyBorder="1" applyAlignment="1">
      <alignment vertical="center"/>
    </xf>
    <xf numFmtId="0" fontId="0" fillId="3" borderId="99" xfId="0" applyFill="1" applyBorder="1" applyAlignment="1">
      <alignment horizontal="left" vertical="center"/>
    </xf>
    <xf numFmtId="0" fontId="0" fillId="3" borderId="83" xfId="0" applyFill="1" applyBorder="1" applyAlignment="1">
      <alignment vertical="top"/>
    </xf>
    <xf numFmtId="0" fontId="0" fillId="3" borderId="119" xfId="0" applyFill="1" applyBorder="1" applyAlignment="1">
      <alignment vertical="center"/>
    </xf>
    <xf numFmtId="0" fontId="0" fillId="3" borderId="29" xfId="0" applyFill="1" applyBorder="1" applyAlignment="1">
      <alignment vertical="center"/>
    </xf>
    <xf numFmtId="0" fontId="0" fillId="3" borderId="31" xfId="0" applyFill="1" applyBorder="1" applyAlignment="1">
      <alignment vertical="center"/>
    </xf>
    <xf numFmtId="0" fontId="0" fillId="2" borderId="8" xfId="0" applyFill="1" applyBorder="1"/>
    <xf numFmtId="49" fontId="0" fillId="23" borderId="90" xfId="0" applyNumberFormat="1" applyFill="1" applyBorder="1"/>
    <xf numFmtId="0" fontId="0" fillId="23" borderId="92" xfId="0" applyFill="1" applyBorder="1"/>
    <xf numFmtId="0" fontId="0" fillId="23" borderId="92" xfId="0" applyFill="1" applyBorder="1" applyAlignment="1">
      <alignment vertical="center"/>
    </xf>
    <xf numFmtId="0" fontId="0" fillId="0" borderId="92" xfId="0" applyBorder="1" applyAlignment="1">
      <alignment vertical="center"/>
    </xf>
    <xf numFmtId="0" fontId="0" fillId="23" borderId="73" xfId="0" applyFill="1" applyBorder="1"/>
    <xf numFmtId="0" fontId="0" fillId="0" borderId="99" xfId="0" applyBorder="1" applyAlignment="1">
      <alignment vertical="center"/>
    </xf>
    <xf numFmtId="0" fontId="65" fillId="43" borderId="0" xfId="0" applyFont="1" applyFill="1" applyAlignment="1">
      <alignment horizontal="left"/>
    </xf>
    <xf numFmtId="0" fontId="0" fillId="43" borderId="0" xfId="0" applyFill="1"/>
    <xf numFmtId="0" fontId="0" fillId="0" borderId="7" xfId="0" applyBorder="1" applyAlignment="1">
      <alignment vertical="center"/>
    </xf>
    <xf numFmtId="0" fontId="38" fillId="17" borderId="127" xfId="0" applyFont="1" applyFill="1" applyBorder="1" applyAlignment="1">
      <alignment vertical="center" wrapText="1"/>
    </xf>
    <xf numFmtId="0" fontId="38" fillId="44" borderId="128" xfId="0" applyFont="1" applyFill="1" applyBorder="1" applyAlignment="1">
      <alignment vertical="center" wrapText="1"/>
    </xf>
    <xf numFmtId="0" fontId="38" fillId="44" borderId="128" xfId="0" applyFont="1" applyFill="1" applyBorder="1" applyAlignment="1">
      <alignment horizontal="left" vertical="center" wrapText="1"/>
    </xf>
    <xf numFmtId="0" fontId="38" fillId="17" borderId="128" xfId="0" applyFont="1" applyFill="1" applyBorder="1" applyAlignment="1">
      <alignment vertical="center" wrapText="1"/>
    </xf>
    <xf numFmtId="0" fontId="38" fillId="17" borderId="129"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6" fillId="23" borderId="74" xfId="0" applyFont="1" applyFill="1" applyBorder="1" applyAlignment="1">
      <alignment wrapText="1"/>
    </xf>
    <xf numFmtId="0" fontId="8" fillId="23" borderId="75" xfId="0" applyFont="1" applyFill="1" applyBorder="1" applyAlignment="1">
      <alignment wrapText="1"/>
    </xf>
    <xf numFmtId="0" fontId="47" fillId="23" borderId="75" xfId="0" applyFont="1" applyFill="1" applyBorder="1" applyAlignment="1">
      <alignment vertical="center"/>
    </xf>
    <xf numFmtId="0" fontId="67" fillId="23" borderId="75" xfId="0" applyFont="1" applyFill="1" applyBorder="1" applyAlignment="1">
      <alignment vertical="center" wrapText="1"/>
    </xf>
    <xf numFmtId="0" fontId="67" fillId="23" borderId="90" xfId="0" applyFont="1" applyFill="1" applyBorder="1" applyAlignment="1">
      <alignment vertical="center" wrapText="1"/>
    </xf>
    <xf numFmtId="0" fontId="47" fillId="23" borderId="74" xfId="0" applyFont="1" applyFill="1" applyBorder="1" applyAlignment="1">
      <alignment vertical="center"/>
    </xf>
    <xf numFmtId="0" fontId="47" fillId="23" borderId="90" xfId="0" applyFont="1" applyFill="1" applyBorder="1" applyAlignment="1">
      <alignment vertical="center"/>
    </xf>
    <xf numFmtId="0" fontId="66" fillId="23" borderId="67" xfId="0" applyFont="1" applyFill="1" applyBorder="1" applyAlignment="1">
      <alignment wrapText="1"/>
    </xf>
    <xf numFmtId="0" fontId="8" fillId="23" borderId="70" xfId="0" applyFont="1" applyFill="1" applyBorder="1" applyAlignment="1">
      <alignment wrapText="1"/>
    </xf>
    <xf numFmtId="0" fontId="47" fillId="23" borderId="70" xfId="0" applyFont="1" applyFill="1" applyBorder="1" applyAlignment="1">
      <alignment vertical="center"/>
    </xf>
    <xf numFmtId="0" fontId="67" fillId="23" borderId="70" xfId="0" applyFont="1" applyFill="1" applyBorder="1" applyAlignment="1">
      <alignment vertical="center" wrapText="1"/>
    </xf>
    <xf numFmtId="0" fontId="67" fillId="23" borderId="92" xfId="0" applyFont="1" applyFill="1" applyBorder="1" applyAlignment="1">
      <alignment vertical="center" wrapText="1"/>
    </xf>
    <xf numFmtId="0" fontId="47" fillId="23" borderId="67" xfId="0" applyFont="1" applyFill="1" applyBorder="1" applyAlignment="1">
      <alignment vertical="center"/>
    </xf>
    <xf numFmtId="0" fontId="47" fillId="23" borderId="92" xfId="0" applyFont="1" applyFill="1" applyBorder="1" applyAlignment="1">
      <alignment vertical="center"/>
    </xf>
    <xf numFmtId="0" fontId="47" fillId="0" borderId="92" xfId="0" applyFont="1" applyBorder="1" applyAlignment="1">
      <alignment vertical="center"/>
    </xf>
    <xf numFmtId="0" fontId="8" fillId="0" borderId="70" xfId="0" applyFont="1" applyBorder="1"/>
    <xf numFmtId="0" fontId="8" fillId="0" borderId="92" xfId="0" applyFont="1" applyBorder="1"/>
    <xf numFmtId="0" fontId="47" fillId="0" borderId="67" xfId="0" applyFont="1" applyBorder="1" applyAlignment="1">
      <alignment vertical="center"/>
    </xf>
    <xf numFmtId="0" fontId="47" fillId="0" borderId="70" xfId="0" applyFont="1" applyBorder="1" applyAlignment="1">
      <alignment vertical="center"/>
    </xf>
    <xf numFmtId="0" fontId="8" fillId="0" borderId="70" xfId="0" applyFont="1" applyBorder="1" applyAlignment="1">
      <alignment vertical="center"/>
    </xf>
    <xf numFmtId="0" fontId="8" fillId="0" borderId="67" xfId="0" applyFont="1" applyBorder="1" applyAlignment="1">
      <alignment vertical="center"/>
    </xf>
    <xf numFmtId="0" fontId="8" fillId="0" borderId="71" xfId="0" applyFont="1" applyBorder="1" applyAlignment="1">
      <alignment vertical="center"/>
    </xf>
    <xf numFmtId="0" fontId="8" fillId="23" borderId="73" xfId="0" applyFont="1" applyFill="1" applyBorder="1" applyAlignment="1">
      <alignment wrapText="1"/>
    </xf>
    <xf numFmtId="0" fontId="8" fillId="0" borderId="73" xfId="0" applyFont="1" applyBorder="1" applyAlignment="1">
      <alignment vertical="center"/>
    </xf>
    <xf numFmtId="0" fontId="8" fillId="0" borderId="73" xfId="0" applyFont="1" applyBorder="1"/>
    <xf numFmtId="0" fontId="8" fillId="0" borderId="99" xfId="0" applyFont="1" applyBorder="1"/>
    <xf numFmtId="0" fontId="47" fillId="0" borderId="71" xfId="0" applyFont="1" applyBorder="1" applyAlignment="1">
      <alignment vertical="center"/>
    </xf>
    <xf numFmtId="0" fontId="47" fillId="0" borderId="73" xfId="0" applyFont="1" applyBorder="1" applyAlignment="1">
      <alignment vertical="center"/>
    </xf>
    <xf numFmtId="0" fontId="47" fillId="0" borderId="99"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8" fillId="44" borderId="24" xfId="0" applyFont="1" applyFill="1" applyBorder="1" applyAlignment="1">
      <alignment vertical="center" wrapText="1"/>
    </xf>
    <xf numFmtId="0" fontId="11" fillId="23" borderId="119" xfId="0" applyFont="1" applyFill="1" applyBorder="1" applyAlignment="1">
      <alignment horizontal="center" vertical="top" wrapText="1"/>
    </xf>
    <xf numFmtId="0" fontId="11" fillId="23" borderId="29" xfId="0" applyFont="1" applyFill="1" applyBorder="1" applyAlignment="1">
      <alignment horizontal="center" vertical="top" wrapText="1"/>
    </xf>
    <xf numFmtId="0" fontId="23" fillId="23" borderId="31" xfId="0" applyFont="1" applyFill="1" applyBorder="1" applyAlignment="1">
      <alignment horizontal="center" vertical="center"/>
    </xf>
    <xf numFmtId="0" fontId="38" fillId="17" borderId="130" xfId="0" applyFont="1" applyFill="1" applyBorder="1" applyAlignment="1">
      <alignment vertical="center" wrapText="1"/>
    </xf>
    <xf numFmtId="0" fontId="47" fillId="23" borderId="27" xfId="0" applyFont="1" applyFill="1" applyBorder="1" applyAlignment="1">
      <alignment horizontal="center" vertical="center"/>
    </xf>
    <xf numFmtId="0" fontId="47" fillId="23" borderId="29" xfId="0" applyFont="1" applyFill="1" applyBorder="1" applyAlignment="1">
      <alignment horizontal="center" vertical="center"/>
    </xf>
    <xf numFmtId="0" fontId="47" fillId="23" borderId="31" xfId="0" applyFont="1" applyFill="1" applyBorder="1" applyAlignment="1">
      <alignment horizontal="center" vertical="center"/>
    </xf>
    <xf numFmtId="0" fontId="26" fillId="46" borderId="132" xfId="0" applyFont="1" applyFill="1" applyBorder="1" applyAlignment="1">
      <alignment horizontal="center" vertical="center" wrapText="1"/>
    </xf>
    <xf numFmtId="0" fontId="26" fillId="46" borderId="133" xfId="0" applyFont="1" applyFill="1" applyBorder="1" applyAlignment="1">
      <alignment horizontal="center" vertical="center" wrapText="1"/>
    </xf>
    <xf numFmtId="0" fontId="26" fillId="46" borderId="134" xfId="0" applyFont="1" applyFill="1" applyBorder="1" applyAlignment="1">
      <alignment horizontal="center" vertical="center" wrapText="1"/>
    </xf>
    <xf numFmtId="0" fontId="0" fillId="20" borderId="4" xfId="0" applyFill="1" applyBorder="1" applyAlignment="1">
      <alignment horizontal="center"/>
    </xf>
    <xf numFmtId="0" fontId="0" fillId="20" borderId="0" xfId="0" applyFill="1" applyAlignment="1">
      <alignment horizontal="center"/>
    </xf>
    <xf numFmtId="0" fontId="0" fillId="20" borderId="19" xfId="0" applyFill="1" applyBorder="1" applyAlignment="1">
      <alignment horizontal="center" vertical="center" wrapText="1"/>
    </xf>
    <xf numFmtId="0" fontId="0" fillId="20" borderId="136" xfId="0" applyFill="1" applyBorder="1" applyAlignment="1">
      <alignment horizontal="center" vertical="center" wrapText="1"/>
    </xf>
    <xf numFmtId="0" fontId="0" fillId="20" borderId="67" xfId="0" applyFill="1" applyBorder="1" applyAlignment="1">
      <alignment horizontal="center" vertical="center" wrapText="1"/>
    </xf>
    <xf numFmtId="0" fontId="0" fillId="20" borderId="70" xfId="0" applyFill="1" applyBorder="1" applyAlignment="1">
      <alignment horizontal="center" vertical="center" wrapText="1"/>
    </xf>
    <xf numFmtId="0" fontId="0" fillId="0" borderId="137" xfId="0" applyBorder="1"/>
    <xf numFmtId="0" fontId="0" fillId="0" borderId="67" xfId="0" applyBorder="1" applyAlignment="1">
      <alignment vertical="center"/>
    </xf>
    <xf numFmtId="0" fontId="0" fillId="20" borderId="73" xfId="0" applyFill="1" applyBorder="1" applyAlignment="1">
      <alignment horizontal="center" vertical="center" wrapText="1"/>
    </xf>
    <xf numFmtId="0" fontId="0" fillId="0" borderId="138" xfId="0" applyBorder="1"/>
    <xf numFmtId="0" fontId="62" fillId="0" borderId="139" xfId="0" applyFont="1" applyBorder="1"/>
    <xf numFmtId="0" fontId="0" fillId="0" borderId="140" xfId="0" applyBorder="1"/>
    <xf numFmtId="0" fontId="3" fillId="47" borderId="0" xfId="0" applyFont="1" applyFill="1" applyAlignment="1">
      <alignment horizontal="centerContinuous"/>
    </xf>
    <xf numFmtId="0" fontId="26" fillId="46" borderId="141" xfId="0" applyFont="1" applyFill="1" applyBorder="1" applyAlignment="1">
      <alignment horizontal="center" vertical="center" wrapText="1"/>
    </xf>
    <xf numFmtId="0" fontId="26" fillId="46" borderId="142" xfId="0" applyFont="1" applyFill="1" applyBorder="1" applyAlignment="1">
      <alignment horizontal="center" vertical="center" wrapText="1"/>
    </xf>
    <xf numFmtId="0" fontId="26" fillId="46" borderId="143" xfId="0" applyFont="1" applyFill="1" applyBorder="1" applyAlignment="1">
      <alignment horizontal="center" vertical="center" wrapText="1"/>
    </xf>
    <xf numFmtId="0" fontId="0" fillId="20" borderId="145" xfId="0" applyFill="1" applyBorder="1" applyAlignment="1">
      <alignment horizontal="center"/>
    </xf>
    <xf numFmtId="0" fontId="0" fillId="0" borderId="19" xfId="0" applyBorder="1"/>
    <xf numFmtId="0" fontId="0" fillId="20" borderId="146" xfId="0" applyFill="1" applyBorder="1" applyAlignment="1">
      <alignment horizontal="center" vertical="center" wrapText="1"/>
    </xf>
    <xf numFmtId="0" fontId="0" fillId="20" borderId="147" xfId="0" applyFill="1" applyBorder="1" applyAlignment="1">
      <alignment horizontal="center"/>
    </xf>
    <xf numFmtId="0" fontId="0" fillId="20" borderId="148" xfId="0" applyFill="1" applyBorder="1" applyAlignment="1">
      <alignment horizontal="center" vertical="center" wrapText="1"/>
    </xf>
    <xf numFmtId="0" fontId="0" fillId="0" borderId="148" xfId="0" applyBorder="1"/>
    <xf numFmtId="0" fontId="0" fillId="20" borderId="150" xfId="0" applyFill="1" applyBorder="1" applyAlignment="1">
      <alignment horizontal="center"/>
    </xf>
    <xf numFmtId="0" fontId="0" fillId="0" borderId="151" xfId="0" applyBorder="1"/>
    <xf numFmtId="0" fontId="0" fillId="0" borderId="152" xfId="0" applyBorder="1"/>
    <xf numFmtId="0" fontId="0" fillId="0" borderId="153" xfId="0" applyBorder="1"/>
    <xf numFmtId="0" fontId="26" fillId="46" borderId="24" xfId="0" applyFont="1" applyFill="1" applyBorder="1" applyAlignment="1">
      <alignment horizontal="center" vertical="center" wrapText="1"/>
    </xf>
    <xf numFmtId="0" fontId="0" fillId="20" borderId="29" xfId="0" applyFill="1" applyBorder="1" applyAlignment="1">
      <alignment horizontal="center"/>
    </xf>
    <xf numFmtId="0" fontId="0" fillId="20" borderId="31" xfId="0" applyFill="1" applyBorder="1" applyAlignment="1">
      <alignment horizontal="center"/>
    </xf>
    <xf numFmtId="0" fontId="26" fillId="48" borderId="13" xfId="0" applyFont="1" applyFill="1" applyBorder="1" applyAlignment="1">
      <alignment vertical="center" wrapText="1"/>
    </xf>
    <xf numFmtId="0" fontId="26" fillId="48" borderId="154" xfId="0" applyFont="1" applyFill="1" applyBorder="1" applyAlignment="1">
      <alignment vertical="center" wrapText="1"/>
    </xf>
    <xf numFmtId="0" fontId="26" fillId="48" borderId="155" xfId="0" applyFont="1" applyFill="1" applyBorder="1" applyAlignment="1">
      <alignment vertical="center" wrapText="1"/>
    </xf>
    <xf numFmtId="0" fontId="0" fillId="49" borderId="74" xfId="0" applyFill="1" applyBorder="1" applyAlignment="1">
      <alignment horizontal="center" vertical="center" wrapText="1"/>
    </xf>
    <xf numFmtId="0" fontId="0" fillId="49" borderId="75" xfId="0" applyFill="1" applyBorder="1" applyAlignment="1">
      <alignment horizontal="center" vertical="center" wrapText="1"/>
    </xf>
    <xf numFmtId="0" fontId="0" fillId="0" borderId="75" xfId="0" applyBorder="1"/>
    <xf numFmtId="0" fontId="0" fillId="0" borderId="90" xfId="0" applyBorder="1"/>
    <xf numFmtId="0" fontId="0" fillId="49" borderId="67" xfId="0" applyFill="1" applyBorder="1" applyAlignment="1">
      <alignment horizontal="center" vertical="center" wrapText="1"/>
    </xf>
    <xf numFmtId="0" fontId="0" fillId="49" borderId="70" xfId="0" applyFill="1" applyBorder="1" applyAlignment="1">
      <alignment horizontal="center" vertical="center" wrapText="1"/>
    </xf>
    <xf numFmtId="0" fontId="0" fillId="0" borderId="92" xfId="0" applyBorder="1"/>
    <xf numFmtId="0" fontId="0" fillId="49" borderId="71" xfId="0" applyFill="1" applyBorder="1" applyAlignment="1">
      <alignment horizontal="center" vertical="center" wrapText="1"/>
    </xf>
    <xf numFmtId="0" fontId="0" fillId="0" borderId="99" xfId="0" applyBorder="1"/>
    <xf numFmtId="0" fontId="38" fillId="50" borderId="114" xfId="0" applyFont="1" applyFill="1" applyBorder="1" applyAlignment="1">
      <alignment horizontal="center" vertical="center" wrapText="1"/>
    </xf>
    <xf numFmtId="0" fontId="38" fillId="50" borderId="156" xfId="0" applyFont="1" applyFill="1" applyBorder="1" applyAlignment="1">
      <alignment horizontal="center" vertical="center" wrapText="1"/>
    </xf>
    <xf numFmtId="0" fontId="38" fillId="50" borderId="115"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8" fillId="50" borderId="110" xfId="0" applyFont="1" applyFill="1" applyBorder="1" applyAlignment="1">
      <alignment horizontal="center" vertical="center" wrapText="1"/>
    </xf>
    <xf numFmtId="0" fontId="38" fillId="50" borderId="157" xfId="0" applyFont="1" applyFill="1" applyBorder="1" applyAlignment="1">
      <alignment horizontal="center" vertical="center" wrapText="1"/>
    </xf>
    <xf numFmtId="0" fontId="5" fillId="50" borderId="158" xfId="0" applyFont="1" applyFill="1" applyBorder="1" applyAlignment="1">
      <alignment vertical="center"/>
    </xf>
    <xf numFmtId="0" fontId="0" fillId="6" borderId="74" xfId="0" applyFill="1" applyBorder="1" applyAlignment="1">
      <alignment horizontal="left" vertical="center" wrapText="1"/>
    </xf>
    <xf numFmtId="0" fontId="0" fillId="6" borderId="75" xfId="0" applyFill="1" applyBorder="1" applyAlignment="1">
      <alignment horizontal="left"/>
    </xf>
    <xf numFmtId="0" fontId="0" fillId="6" borderId="90" xfId="0" applyFill="1" applyBorder="1" applyAlignment="1">
      <alignment horizontal="left"/>
    </xf>
    <xf numFmtId="0" fontId="0" fillId="6" borderId="67" xfId="0" applyFill="1" applyBorder="1" applyAlignment="1">
      <alignment horizontal="left" vertical="center" wrapText="1"/>
    </xf>
    <xf numFmtId="0" fontId="0" fillId="6" borderId="70" xfId="0" applyFill="1" applyBorder="1" applyAlignment="1">
      <alignment horizontal="left" vertical="top"/>
    </xf>
    <xf numFmtId="0" fontId="0" fillId="0" borderId="92" xfId="0" applyBorder="1" applyAlignment="1">
      <alignment horizontal="left"/>
    </xf>
    <xf numFmtId="0" fontId="0" fillId="6" borderId="71" xfId="0" applyFill="1" applyBorder="1" applyAlignment="1">
      <alignment horizontal="left" vertical="center" wrapText="1"/>
    </xf>
    <xf numFmtId="0" fontId="0" fillId="0" borderId="73" xfId="0" applyBorder="1" applyAlignment="1">
      <alignment horizontal="left" vertical="top"/>
    </xf>
    <xf numFmtId="0" fontId="0" fillId="0" borderId="99" xfId="0" applyBorder="1" applyAlignment="1">
      <alignment horizontal="left"/>
    </xf>
    <xf numFmtId="0" fontId="38" fillId="6" borderId="9" xfId="0" applyFont="1" applyFill="1" applyBorder="1" applyAlignment="1">
      <alignment vertical="center"/>
    </xf>
    <xf numFmtId="0" fontId="38" fillId="6" borderId="10" xfId="0" applyFont="1" applyFill="1" applyBorder="1" applyAlignment="1">
      <alignment vertical="center"/>
    </xf>
    <xf numFmtId="0" fontId="38" fillId="6" borderId="11" xfId="0" applyFont="1" applyFill="1" applyBorder="1" applyAlignment="1">
      <alignment vertical="center"/>
    </xf>
    <xf numFmtId="0" fontId="38" fillId="0" borderId="0" xfId="0" applyFont="1" applyAlignment="1">
      <alignment vertical="center"/>
    </xf>
    <xf numFmtId="0" fontId="8" fillId="0" borderId="0" xfId="0" applyFont="1" applyAlignment="1">
      <alignment horizontal="left" indent="3"/>
    </xf>
    <xf numFmtId="0" fontId="69" fillId="0" borderId="114" xfId="0" applyFont="1" applyBorder="1" applyAlignment="1">
      <alignment horizontal="center" vertical="center" wrapText="1"/>
    </xf>
    <xf numFmtId="0" fontId="69" fillId="0" borderId="156" xfId="0" applyFont="1" applyBorder="1" applyAlignment="1">
      <alignment horizontal="center" vertical="center" wrapText="1"/>
    </xf>
    <xf numFmtId="0" fontId="69" fillId="0" borderId="115" xfId="0" applyFont="1" applyBorder="1" applyAlignment="1">
      <alignment horizontal="center" vertical="center" wrapText="1"/>
    </xf>
    <xf numFmtId="0" fontId="70" fillId="0" borderId="0" xfId="0" applyFont="1" applyAlignment="1">
      <alignment vertical="center"/>
    </xf>
    <xf numFmtId="3" fontId="38" fillId="7" borderId="64" xfId="0" applyNumberFormat="1" applyFont="1" applyFill="1" applyBorder="1" applyAlignment="1">
      <alignment horizontal="left" vertical="center" wrapText="1"/>
    </xf>
    <xf numFmtId="3" fontId="38" fillId="7" borderId="51" xfId="0" applyNumberFormat="1" applyFont="1" applyFill="1" applyBorder="1" applyAlignment="1" applyProtection="1">
      <alignment horizontal="left" vertical="center" wrapText="1"/>
      <protection locked="0"/>
    </xf>
    <xf numFmtId="176" fontId="38" fillId="7" borderId="51" xfId="0" applyNumberFormat="1" applyFont="1" applyFill="1" applyBorder="1" applyAlignment="1" applyProtection="1">
      <alignment horizontal="left" vertical="center" wrapText="1"/>
      <protection locked="0"/>
    </xf>
    <xf numFmtId="176" fontId="38" fillId="7" borderId="100" xfId="0" applyNumberFormat="1" applyFont="1" applyFill="1" applyBorder="1" applyAlignment="1" applyProtection="1">
      <alignment horizontal="left" vertical="center" wrapText="1"/>
      <protection locked="0"/>
    </xf>
    <xf numFmtId="0" fontId="69" fillId="0" borderId="1" xfId="0" applyFont="1" applyBorder="1" applyAlignment="1">
      <alignment horizontal="center" vertical="center" wrapText="1"/>
    </xf>
    <xf numFmtId="0" fontId="69" fillId="0" borderId="2" xfId="0" applyFont="1" applyBorder="1" applyAlignment="1">
      <alignment horizontal="center" vertical="center" wrapText="1"/>
    </xf>
    <xf numFmtId="0" fontId="69" fillId="0" borderId="3" xfId="0" applyFont="1" applyBorder="1" applyAlignment="1">
      <alignment horizontal="center" vertical="center" wrapText="1"/>
    </xf>
    <xf numFmtId="0" fontId="36" fillId="17" borderId="25" xfId="0" applyFont="1" applyFill="1" applyBorder="1" applyAlignment="1">
      <alignment horizontal="center" vertical="center" wrapText="1"/>
    </xf>
    <xf numFmtId="0" fontId="38" fillId="17" borderId="12" xfId="0" applyFont="1" applyFill="1" applyBorder="1" applyAlignment="1">
      <alignment horizontal="center" vertical="center" wrapText="1"/>
    </xf>
    <xf numFmtId="14" fontId="0" fillId="17" borderId="24" xfId="0" applyNumberFormat="1" applyFill="1" applyBorder="1" applyAlignment="1">
      <alignment horizontal="left" vertical="center"/>
    </xf>
    <xf numFmtId="0" fontId="69" fillId="0" borderId="9" xfId="0" applyFont="1" applyBorder="1" applyAlignment="1">
      <alignment horizontal="center" vertical="center"/>
    </xf>
    <xf numFmtId="0" fontId="69" fillId="0" borderId="10" xfId="0" applyFont="1" applyBorder="1" applyAlignment="1">
      <alignment horizontal="center" vertical="center"/>
    </xf>
    <xf numFmtId="0" fontId="69" fillId="0" borderId="11" xfId="0" applyFont="1" applyBorder="1" applyAlignment="1">
      <alignment horizontal="center" vertical="center"/>
    </xf>
    <xf numFmtId="14" fontId="38" fillId="17" borderId="24" xfId="0" applyNumberFormat="1" applyFont="1" applyFill="1" applyBorder="1" applyAlignment="1">
      <alignment horizontal="left" vertical="center"/>
    </xf>
    <xf numFmtId="14" fontId="38" fillId="17" borderId="24" xfId="0" applyNumberFormat="1" applyFont="1" applyFill="1" applyBorder="1" applyAlignment="1">
      <alignment vertical="center"/>
    </xf>
    <xf numFmtId="0" fontId="38" fillId="44" borderId="0" xfId="0" applyFont="1" applyFill="1" applyAlignment="1">
      <alignment horizontal="right" vertical="center" wrapText="1"/>
    </xf>
    <xf numFmtId="0" fontId="71" fillId="0" borderId="9" xfId="0" applyFont="1" applyBorder="1" applyAlignment="1">
      <alignment horizontal="right" vertical="center"/>
    </xf>
    <xf numFmtId="0" fontId="38" fillId="23" borderId="25" xfId="0" applyFont="1" applyFill="1" applyBorder="1" applyAlignment="1">
      <alignment horizontal="center" vertical="center" wrapText="1"/>
    </xf>
    <xf numFmtId="0" fontId="38" fillId="17" borderId="113" xfId="0" applyFont="1" applyFill="1" applyBorder="1" applyAlignment="1">
      <alignment horizontal="center" vertical="center" wrapText="1"/>
    </xf>
    <xf numFmtId="0" fontId="72" fillId="51" borderId="0" xfId="0" applyFont="1" applyFill="1" applyAlignment="1">
      <alignment vertical="center"/>
    </xf>
    <xf numFmtId="0" fontId="5" fillId="51" borderId="0" xfId="0" applyFont="1" applyFill="1" applyAlignment="1">
      <alignment vertical="center"/>
    </xf>
    <xf numFmtId="0" fontId="51" fillId="0" borderId="0" xfId="0" applyFont="1"/>
    <xf numFmtId="0" fontId="71" fillId="0" borderId="24" xfId="0" applyFont="1" applyBorder="1" applyAlignment="1">
      <alignment horizontal="right"/>
    </xf>
    <xf numFmtId="177" fontId="38" fillId="17" borderId="81" xfId="0" applyNumberFormat="1" applyFont="1" applyFill="1" applyBorder="1" applyAlignment="1">
      <alignment horizontal="center" vertical="center" wrapText="1"/>
    </xf>
    <xf numFmtId="177" fontId="38" fillId="17" borderId="63" xfId="0" applyNumberFormat="1" applyFont="1" applyFill="1" applyBorder="1" applyAlignment="1">
      <alignment horizontal="center" vertical="center" wrapText="1"/>
    </xf>
    <xf numFmtId="177" fontId="38" fillId="23" borderId="63" xfId="0" applyNumberFormat="1" applyFont="1" applyFill="1" applyBorder="1" applyAlignment="1">
      <alignment horizontal="left" vertical="center" wrapText="1"/>
    </xf>
    <xf numFmtId="177" fontId="38" fillId="23" borderId="63" xfId="0" applyNumberFormat="1" applyFont="1" applyFill="1" applyBorder="1" applyAlignment="1">
      <alignment horizontal="center" vertical="center" wrapText="1"/>
    </xf>
    <xf numFmtId="0" fontId="8" fillId="0" borderId="0" xfId="0" applyFont="1" applyAlignment="1">
      <alignment horizontal="right" vertical="center"/>
    </xf>
    <xf numFmtId="0" fontId="8" fillId="26" borderId="0" xfId="0" applyFont="1" applyFill="1" applyAlignment="1">
      <alignment vertical="top"/>
    </xf>
    <xf numFmtId="0" fontId="0" fillId="0" borderId="5" xfId="0" applyBorder="1" applyAlignment="1">
      <alignment vertical="center"/>
    </xf>
    <xf numFmtId="177" fontId="38" fillId="23" borderId="159" xfId="0" applyNumberFormat="1" applyFont="1" applyFill="1" applyBorder="1" applyAlignment="1">
      <alignment horizontal="center" vertical="center" wrapText="1"/>
    </xf>
    <xf numFmtId="177" fontId="38" fillId="23" borderId="156" xfId="0" applyNumberFormat="1" applyFont="1" applyFill="1" applyBorder="1" applyAlignment="1">
      <alignment horizontal="center" vertical="center" wrapText="1"/>
    </xf>
    <xf numFmtId="177" fontId="38" fillId="23" borderId="156" xfId="0" applyNumberFormat="1" applyFont="1" applyFill="1" applyBorder="1" applyAlignment="1">
      <alignment horizontal="left" vertical="center" wrapText="1"/>
    </xf>
    <xf numFmtId="177" fontId="38" fillId="23" borderId="115" xfId="0" applyNumberFormat="1" applyFont="1" applyFill="1" applyBorder="1" applyAlignment="1">
      <alignment horizontal="center" vertical="center" wrapText="1"/>
    </xf>
    <xf numFmtId="0" fontId="8" fillId="26" borderId="0" xfId="0" applyFont="1" applyFill="1"/>
    <xf numFmtId="177" fontId="73" fillId="3" borderId="159" xfId="0" applyNumberFormat="1" applyFont="1" applyFill="1" applyBorder="1"/>
    <xf numFmtId="177" fontId="73" fillId="3" borderId="156" xfId="0" applyNumberFormat="1" applyFont="1" applyFill="1" applyBorder="1"/>
    <xf numFmtId="0" fontId="0" fillId="0" borderId="115" xfId="0" applyBorder="1"/>
    <xf numFmtId="0" fontId="0" fillId="0" borderId="0" xfId="0" applyAlignment="1">
      <alignment horizontal="right" indent="1"/>
    </xf>
    <xf numFmtId="0" fontId="74" fillId="0" borderId="0" xfId="0" applyFont="1" applyAlignment="1">
      <alignment vertical="center"/>
    </xf>
    <xf numFmtId="0" fontId="72" fillId="23" borderId="0" xfId="0" applyFont="1" applyFill="1"/>
    <xf numFmtId="0" fontId="74" fillId="23"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52" fillId="23" borderId="0" xfId="0" applyFont="1" applyFill="1" applyAlignment="1">
      <alignment vertical="top"/>
    </xf>
    <xf numFmtId="0" fontId="23" fillId="3" borderId="0" xfId="0" applyFont="1" applyFill="1" applyAlignment="1">
      <alignment horizontal="center"/>
    </xf>
    <xf numFmtId="0" fontId="72" fillId="0" borderId="0" xfId="0" applyFont="1"/>
    <xf numFmtId="0" fontId="23" fillId="3" borderId="0" xfId="0" applyFont="1" applyFill="1" applyAlignment="1">
      <alignment horizontal="left"/>
    </xf>
    <xf numFmtId="0" fontId="11" fillId="52" borderId="0" xfId="0" applyFont="1" applyFill="1" applyAlignment="1">
      <alignment vertical="top"/>
    </xf>
    <xf numFmtId="0" fontId="11" fillId="52" borderId="0" xfId="0" applyFont="1" applyFill="1" applyAlignment="1">
      <alignment horizontal="left" vertical="top"/>
    </xf>
    <xf numFmtId="0" fontId="46" fillId="14" borderId="0" xfId="0" applyFont="1" applyFill="1" applyAlignment="1">
      <alignment horizontal="centerContinuous"/>
    </xf>
    <xf numFmtId="0" fontId="38" fillId="20" borderId="1" xfId="0" applyFont="1" applyFill="1" applyBorder="1" applyAlignment="1">
      <alignment horizontal="centerContinuous"/>
    </xf>
    <xf numFmtId="0" fontId="38" fillId="20" borderId="2" xfId="0" applyFont="1" applyFill="1" applyBorder="1" applyAlignment="1">
      <alignment horizontal="centerContinuous"/>
    </xf>
    <xf numFmtId="0" fontId="5" fillId="20" borderId="3" xfId="0" applyFont="1" applyFill="1" applyBorder="1" applyAlignment="1">
      <alignment horizontal="centerContinuous"/>
    </xf>
    <xf numFmtId="0" fontId="36" fillId="13" borderId="26" xfId="0" applyFont="1" applyFill="1" applyBorder="1" applyAlignment="1">
      <alignment horizontal="centerContinuous"/>
    </xf>
    <xf numFmtId="0" fontId="5" fillId="32" borderId="1" xfId="0" applyFont="1" applyFill="1" applyBorder="1" applyAlignment="1">
      <alignment horizontal="centerContinuous"/>
    </xf>
    <xf numFmtId="0" fontId="5" fillId="32" borderId="2" xfId="0" applyFont="1" applyFill="1" applyBorder="1" applyAlignment="1">
      <alignment horizontal="centerContinuous"/>
    </xf>
    <xf numFmtId="0" fontId="5" fillId="32" borderId="3" xfId="0" applyFont="1" applyFill="1" applyBorder="1" applyAlignment="1">
      <alignment horizontal="centerContinuous"/>
    </xf>
    <xf numFmtId="0" fontId="38" fillId="6" borderId="0" xfId="0" applyFont="1" applyFill="1" applyAlignment="1">
      <alignment horizontal="centerContinuous"/>
    </xf>
    <xf numFmtId="14" fontId="0" fillId="0" borderId="0" xfId="0" applyNumberFormat="1" applyAlignment="1">
      <alignment vertical="center" wrapText="1"/>
    </xf>
    <xf numFmtId="0" fontId="75" fillId="8" borderId="1" xfId="0" applyFont="1" applyFill="1" applyBorder="1" applyAlignment="1">
      <alignment vertical="center" wrapText="1"/>
    </xf>
    <xf numFmtId="0" fontId="75" fillId="8" borderId="14" xfId="0" applyFont="1" applyFill="1" applyBorder="1" applyAlignment="1">
      <alignment vertical="center" wrapText="1"/>
    </xf>
    <xf numFmtId="49" fontId="75" fillId="8" borderId="14" xfId="0" applyNumberFormat="1" applyFont="1" applyFill="1" applyBorder="1" applyAlignment="1">
      <alignment vertical="center" wrapText="1"/>
    </xf>
    <xf numFmtId="0" fontId="38" fillId="51" borderId="1" xfId="0" applyFont="1" applyFill="1" applyBorder="1" applyAlignment="1">
      <alignment horizontal="left" vertical="center" wrapText="1"/>
    </xf>
    <xf numFmtId="0" fontId="38" fillId="51" borderId="14" xfId="0" applyFont="1" applyFill="1" applyBorder="1" applyAlignment="1">
      <alignment horizontal="center" vertical="center" wrapText="1"/>
    </xf>
    <xf numFmtId="0" fontId="26" fillId="53" borderId="14" xfId="0" applyFont="1" applyFill="1" applyBorder="1" applyAlignment="1">
      <alignment horizontal="center" vertical="center" wrapText="1"/>
    </xf>
    <xf numFmtId="1" fontId="26" fillId="53" borderId="14" xfId="0" applyNumberFormat="1" applyFont="1" applyFill="1" applyBorder="1" applyAlignment="1">
      <alignment horizontal="center" vertical="center" wrapText="1"/>
    </xf>
    <xf numFmtId="0" fontId="38" fillId="33" borderId="1" xfId="0" applyFont="1" applyFill="1" applyBorder="1" applyAlignment="1">
      <alignment horizontal="center" vertical="center" wrapText="1"/>
    </xf>
    <xf numFmtId="0" fontId="38" fillId="33" borderId="120" xfId="0" applyFont="1" applyFill="1" applyBorder="1" applyAlignment="1">
      <alignment horizontal="center" vertical="center" wrapText="1"/>
    </xf>
    <xf numFmtId="0" fontId="38" fillId="23" borderId="14" xfId="0" applyFont="1" applyFill="1" applyBorder="1" applyAlignment="1">
      <alignment vertical="center" wrapText="1"/>
    </xf>
    <xf numFmtId="0" fontId="38" fillId="23" borderId="120" xfId="0" applyFont="1" applyFill="1" applyBorder="1" applyAlignment="1">
      <alignment vertical="center" wrapText="1"/>
    </xf>
    <xf numFmtId="0" fontId="38" fillId="17" borderId="120" xfId="0" applyFont="1" applyFill="1" applyBorder="1" applyAlignment="1">
      <alignment vertical="center" wrapText="1"/>
    </xf>
    <xf numFmtId="0" fontId="38" fillId="35" borderId="2" xfId="0" applyFont="1" applyFill="1" applyBorder="1" applyAlignment="1">
      <alignment vertical="center" wrapText="1"/>
    </xf>
    <xf numFmtId="0" fontId="38" fillId="35" borderId="1" xfId="0" applyFont="1" applyFill="1" applyBorder="1" applyAlignment="1">
      <alignment vertical="center" wrapText="1"/>
    </xf>
    <xf numFmtId="0" fontId="38" fillId="6" borderId="120" xfId="0" applyFont="1" applyFill="1" applyBorder="1" applyAlignment="1">
      <alignment vertical="center" wrapText="1"/>
    </xf>
    <xf numFmtId="0" fontId="23" fillId="3" borderId="82" xfId="0" applyFont="1" applyFill="1" applyBorder="1" applyAlignment="1">
      <alignment vertical="top"/>
    </xf>
    <xf numFmtId="166" fontId="8" fillId="3" borderId="160" xfId="0" applyNumberFormat="1" applyFont="1" applyFill="1" applyBorder="1" applyAlignment="1">
      <alignment horizontal="right" vertical="top" indent="1"/>
    </xf>
    <xf numFmtId="0" fontId="8" fillId="54" borderId="121" xfId="0" applyFont="1" applyFill="1" applyBorder="1" applyAlignment="1">
      <alignment horizontal="left" vertical="top"/>
    </xf>
    <xf numFmtId="0" fontId="8" fillId="54" borderId="122" xfId="0" applyFont="1" applyFill="1" applyBorder="1" applyAlignment="1">
      <alignment vertical="top"/>
    </xf>
    <xf numFmtId="0" fontId="35" fillId="3" borderId="122" xfId="0" applyFont="1" applyFill="1" applyBorder="1" applyAlignment="1">
      <alignment vertical="top"/>
    </xf>
    <xf numFmtId="0" fontId="35" fillId="3" borderId="122" xfId="0" applyFont="1" applyFill="1" applyBorder="1" applyAlignment="1">
      <alignment horizontal="center" vertical="top"/>
    </xf>
    <xf numFmtId="0" fontId="8" fillId="54" borderId="121" xfId="0" applyFont="1" applyFill="1" applyBorder="1" applyAlignment="1">
      <alignment horizontal="center" vertical="top"/>
    </xf>
    <xf numFmtId="1" fontId="8" fillId="54" borderId="122" xfId="0" applyNumberFormat="1" applyFont="1" applyFill="1" applyBorder="1" applyAlignment="1">
      <alignment horizontal="center" vertical="top"/>
    </xf>
    <xf numFmtId="1" fontId="8" fillId="54" borderId="161" xfId="0" applyNumberFormat="1" applyFont="1" applyFill="1" applyBorder="1" applyAlignment="1">
      <alignment horizontal="center" vertical="top"/>
    </xf>
    <xf numFmtId="0" fontId="8" fillId="54" borderId="161" xfId="0" applyFont="1" applyFill="1" applyBorder="1" applyAlignment="1">
      <alignment horizontal="center" vertical="top"/>
    </xf>
    <xf numFmtId="0" fontId="8" fillId="54" borderId="121" xfId="0" applyFont="1" applyFill="1" applyBorder="1" applyAlignment="1">
      <alignment vertical="center"/>
    </xf>
    <xf numFmtId="0" fontId="8" fillId="54" borderId="122" xfId="0" applyFont="1" applyFill="1" applyBorder="1" applyAlignment="1">
      <alignment vertical="center"/>
    </xf>
    <xf numFmtId="178" fontId="8" fillId="54" borderId="122" xfId="0" applyNumberFormat="1" applyFont="1" applyFill="1" applyBorder="1" applyAlignment="1">
      <alignment horizontal="center" vertical="center"/>
    </xf>
    <xf numFmtId="0" fontId="76" fillId="54" borderId="121" xfId="0" applyFont="1" applyFill="1" applyBorder="1"/>
    <xf numFmtId="0" fontId="76" fillId="54" borderId="122" xfId="0" applyFont="1" applyFill="1" applyBorder="1"/>
    <xf numFmtId="0" fontId="8" fillId="54" borderId="122" xfId="0" applyFont="1" applyFill="1" applyBorder="1"/>
    <xf numFmtId="0" fontId="8" fillId="54" borderId="122" xfId="0" applyFont="1" applyFill="1" applyBorder="1" applyAlignment="1">
      <alignment horizontal="center"/>
    </xf>
    <xf numFmtId="0" fontId="8" fillId="55" borderId="121" xfId="0" applyFont="1" applyFill="1" applyBorder="1" applyAlignment="1">
      <alignment horizontal="center" vertical="top"/>
    </xf>
    <xf numFmtId="1" fontId="8" fillId="55" borderId="122" xfId="0" applyNumberFormat="1" applyFont="1" applyFill="1" applyBorder="1" applyAlignment="1">
      <alignment horizontal="center" vertical="top"/>
    </xf>
    <xf numFmtId="1" fontId="8" fillId="55" borderId="161" xfId="0" applyNumberFormat="1" applyFont="1" applyFill="1" applyBorder="1" applyAlignment="1">
      <alignment horizontal="center" vertical="top"/>
    </xf>
    <xf numFmtId="0" fontId="8" fillId="55" borderId="122" xfId="0" applyFont="1" applyFill="1" applyBorder="1" applyAlignment="1">
      <alignment vertical="center"/>
    </xf>
    <xf numFmtId="0" fontId="23" fillId="14" borderId="82" xfId="0" applyFont="1" applyFill="1" applyBorder="1" applyAlignment="1">
      <alignment vertical="top"/>
    </xf>
    <xf numFmtId="166" fontId="8" fillId="14" borderId="160" xfId="0" applyNumberFormat="1" applyFont="1" applyFill="1" applyBorder="1" applyAlignment="1">
      <alignment horizontal="right" vertical="top" indent="1"/>
    </xf>
    <xf numFmtId="0" fontId="0" fillId="14" borderId="121" xfId="0" applyFill="1" applyBorder="1" applyAlignment="1">
      <alignment horizontal="left" vertical="top"/>
    </xf>
    <xf numFmtId="0" fontId="8" fillId="14" borderId="122" xfId="0" applyFont="1" applyFill="1" applyBorder="1" applyAlignment="1">
      <alignment vertical="top"/>
    </xf>
    <xf numFmtId="0" fontId="35" fillId="14" borderId="122" xfId="0" applyFont="1" applyFill="1" applyBorder="1" applyAlignment="1">
      <alignment vertical="top"/>
    </xf>
    <xf numFmtId="0" fontId="35" fillId="14" borderId="122" xfId="0" applyFont="1" applyFill="1" applyBorder="1" applyAlignment="1">
      <alignment horizontal="center" vertical="top"/>
    </xf>
    <xf numFmtId="0" fontId="8" fillId="14" borderId="161" xfId="0" applyFont="1" applyFill="1" applyBorder="1" applyAlignment="1">
      <alignment horizontal="center" vertical="top"/>
    </xf>
    <xf numFmtId="0" fontId="8" fillId="14" borderId="121" xfId="0" applyFont="1" applyFill="1" applyBorder="1" applyAlignment="1">
      <alignment vertical="center"/>
    </xf>
    <xf numFmtId="0" fontId="8" fillId="14" borderId="122" xfId="0" applyFont="1" applyFill="1" applyBorder="1" applyAlignment="1">
      <alignment vertical="center"/>
    </xf>
    <xf numFmtId="178" fontId="8" fillId="14" borderId="122" xfId="0" applyNumberFormat="1" applyFont="1" applyFill="1" applyBorder="1" applyAlignment="1">
      <alignment horizontal="center" vertical="center"/>
    </xf>
    <xf numFmtId="0" fontId="0" fillId="54" borderId="122" xfId="0" applyFill="1" applyBorder="1" applyAlignment="1">
      <alignment vertical="center"/>
    </xf>
    <xf numFmtId="178" fontId="8" fillId="54" borderId="122" xfId="0" applyNumberFormat="1" applyFont="1" applyFill="1" applyBorder="1" applyAlignment="1">
      <alignment horizontal="center"/>
    </xf>
    <xf numFmtId="0" fontId="23" fillId="3" borderId="82" xfId="0" applyFont="1" applyFill="1" applyBorder="1" applyAlignment="1">
      <alignment vertical="top" wrapText="1"/>
    </xf>
    <xf numFmtId="0" fontId="23" fillId="3" borderId="57" xfId="0" applyFont="1" applyFill="1" applyBorder="1" applyAlignment="1">
      <alignment vertical="top"/>
    </xf>
    <xf numFmtId="166" fontId="8" fillId="3" borderId="162" xfId="0" applyNumberFormat="1" applyFont="1" applyFill="1" applyBorder="1" applyAlignment="1">
      <alignment horizontal="right" vertical="top" indent="1"/>
    </xf>
    <xf numFmtId="0" fontId="8" fillId="54" borderId="37" xfId="0" applyFont="1" applyFill="1" applyBorder="1" applyAlignment="1">
      <alignment horizontal="left" vertical="top"/>
    </xf>
    <xf numFmtId="0" fontId="8" fillId="54" borderId="78" xfId="0" applyFont="1" applyFill="1" applyBorder="1" applyAlignment="1">
      <alignment vertical="top"/>
    </xf>
    <xf numFmtId="0" fontId="35" fillId="3" borderId="78" xfId="0" applyFont="1" applyFill="1" applyBorder="1" applyAlignment="1">
      <alignment vertical="top"/>
    </xf>
    <xf numFmtId="0" fontId="35" fillId="3" borderId="78" xfId="0" applyFont="1" applyFill="1" applyBorder="1" applyAlignment="1">
      <alignment horizontal="center" vertical="top"/>
    </xf>
    <xf numFmtId="0" fontId="8" fillId="54" borderId="37" xfId="0" applyFont="1" applyFill="1" applyBorder="1" applyAlignment="1">
      <alignment horizontal="center" vertical="top"/>
    </xf>
    <xf numFmtId="1" fontId="8" fillId="54" borderId="78" xfId="0" applyNumberFormat="1" applyFont="1" applyFill="1" applyBorder="1" applyAlignment="1">
      <alignment horizontal="center" vertical="top"/>
    </xf>
    <xf numFmtId="1" fontId="8" fillId="54" borderId="32" xfId="0" applyNumberFormat="1" applyFont="1" applyFill="1" applyBorder="1" applyAlignment="1">
      <alignment horizontal="center" vertical="top"/>
    </xf>
    <xf numFmtId="0" fontId="8" fillId="54" borderId="32" xfId="0" applyFont="1" applyFill="1" applyBorder="1" applyAlignment="1">
      <alignment horizontal="center" vertical="top"/>
    </xf>
    <xf numFmtId="0" fontId="8" fillId="54" borderId="37" xfId="0" applyFont="1" applyFill="1" applyBorder="1" applyAlignment="1">
      <alignment vertical="center"/>
    </xf>
    <xf numFmtId="0" fontId="8" fillId="54" borderId="78" xfId="0" applyFont="1" applyFill="1" applyBorder="1" applyAlignment="1">
      <alignment vertical="center"/>
    </xf>
    <xf numFmtId="178" fontId="8" fillId="54" borderId="78" xfId="0" applyNumberFormat="1" applyFont="1" applyFill="1" applyBorder="1" applyAlignment="1">
      <alignment horizontal="center" vertical="center"/>
    </xf>
    <xf numFmtId="0" fontId="76" fillId="54" borderId="37" xfId="0" applyFont="1" applyFill="1" applyBorder="1"/>
    <xf numFmtId="0" fontId="76" fillId="54" borderId="78" xfId="0" applyFont="1" applyFill="1" applyBorder="1"/>
    <xf numFmtId="0" fontId="8" fillId="54" borderId="78" xfId="0" applyFont="1" applyFill="1" applyBorder="1"/>
    <xf numFmtId="0" fontId="8" fillId="54" borderId="78" xfId="0" applyFont="1" applyFill="1" applyBorder="1" applyAlignment="1">
      <alignment horizontal="center"/>
    </xf>
    <xf numFmtId="0" fontId="12" fillId="56" borderId="163" xfId="0" applyFont="1" applyFill="1" applyBorder="1" applyAlignment="1">
      <alignment vertical="center" wrapText="1"/>
    </xf>
    <xf numFmtId="0" fontId="12" fillId="56" borderId="164" xfId="0" applyFont="1" applyFill="1" applyBorder="1" applyAlignment="1">
      <alignment vertical="center" wrapText="1"/>
    </xf>
    <xf numFmtId="49" fontId="12" fillId="56" borderId="2" xfId="0" applyNumberFormat="1" applyFont="1" applyFill="1" applyBorder="1" applyAlignment="1">
      <alignment vertical="center" wrapText="1"/>
    </xf>
    <xf numFmtId="49" fontId="12" fillId="56" borderId="165" xfId="0" applyNumberFormat="1" applyFont="1" applyFill="1" applyBorder="1" applyAlignment="1">
      <alignment vertical="center" wrapText="1"/>
    </xf>
    <xf numFmtId="1" fontId="23" fillId="3" borderId="0" xfId="0" applyNumberFormat="1" applyFont="1" applyFill="1" applyAlignment="1">
      <alignment vertical="center"/>
    </xf>
    <xf numFmtId="49" fontId="23" fillId="56" borderId="1" xfId="0" applyNumberFormat="1" applyFont="1" applyFill="1" applyBorder="1"/>
    <xf numFmtId="0" fontId="0" fillId="0" borderId="0" xfId="0" quotePrefix="1" applyAlignment="1">
      <alignment horizontal="left"/>
    </xf>
    <xf numFmtId="1" fontId="27" fillId="3" borderId="0" xfId="0" applyNumberFormat="1" applyFont="1" applyFill="1" applyAlignment="1">
      <alignment horizontal="center"/>
    </xf>
    <xf numFmtId="0" fontId="38"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5" borderId="74" xfId="0" applyNumberFormat="1" applyFont="1" applyFill="1" applyBorder="1" applyAlignment="1">
      <alignment horizontal="center"/>
    </xf>
    <xf numFmtId="49" fontId="0" fillId="7" borderId="90" xfId="0" applyNumberFormat="1" applyFill="1" applyBorder="1" applyAlignment="1">
      <alignment horizontal="center"/>
    </xf>
    <xf numFmtId="0" fontId="0" fillId="0" borderId="28" xfId="0" applyBorder="1" applyAlignment="1">
      <alignment horizontal="right"/>
    </xf>
    <xf numFmtId="0" fontId="0" fillId="9" borderId="27" xfId="0" applyFill="1" applyBorder="1" applyAlignment="1">
      <alignment horizontal="left"/>
    </xf>
    <xf numFmtId="0" fontId="28" fillId="57" borderId="10" xfId="0" applyFont="1" applyFill="1" applyBorder="1" applyAlignment="1">
      <alignment horizontal="center"/>
    </xf>
    <xf numFmtId="49" fontId="8" fillId="45" borderId="67" xfId="0" applyNumberFormat="1" applyFont="1" applyFill="1" applyBorder="1" applyAlignment="1">
      <alignment horizontal="center"/>
    </xf>
    <xf numFmtId="49" fontId="0" fillId="7" borderId="92" xfId="0" applyNumberFormat="1" applyFill="1" applyBorder="1" applyAlignment="1">
      <alignment horizontal="center"/>
    </xf>
    <xf numFmtId="0" fontId="0" fillId="0" borderId="30" xfId="0" applyBorder="1" applyAlignment="1">
      <alignment horizontal="right"/>
    </xf>
    <xf numFmtId="0" fontId="0" fillId="9" borderId="29" xfId="0" applyFill="1" applyBorder="1" applyAlignment="1">
      <alignment horizontal="left"/>
    </xf>
    <xf numFmtId="0" fontId="0" fillId="9" borderId="29" xfId="0" quotePrefix="1" applyFill="1" applyBorder="1" applyAlignment="1">
      <alignment horizontal="left"/>
    </xf>
    <xf numFmtId="0" fontId="0" fillId="0" borderId="33" xfId="0" applyBorder="1" applyAlignment="1">
      <alignment horizontal="right"/>
    </xf>
    <xf numFmtId="0" fontId="0" fillId="0" borderId="32" xfId="0" applyBorder="1" applyAlignment="1">
      <alignment horizontal="right"/>
    </xf>
    <xf numFmtId="0" fontId="0" fillId="9" borderId="31" xfId="0" quotePrefix="1" applyFill="1" applyBorder="1" applyAlignment="1">
      <alignment horizontal="left"/>
    </xf>
    <xf numFmtId="0" fontId="0" fillId="0" borderId="74" xfId="0" applyBorder="1"/>
    <xf numFmtId="0" fontId="5" fillId="0" borderId="90" xfId="0" applyFont="1" applyBorder="1"/>
    <xf numFmtId="0" fontId="0" fillId="0" borderId="67" xfId="0" applyBorder="1" applyAlignment="1">
      <alignment horizontal="right"/>
    </xf>
    <xf numFmtId="0" fontId="0" fillId="23" borderId="92" xfId="0" quotePrefix="1" applyFill="1" applyBorder="1" applyAlignment="1">
      <alignment horizontal="left"/>
    </xf>
    <xf numFmtId="0" fontId="23" fillId="3" borderId="0" xfId="0" quotePrefix="1" applyFont="1" applyFill="1" applyAlignment="1">
      <alignment horizontal="left"/>
    </xf>
    <xf numFmtId="0" fontId="0" fillId="0" borderId="71" xfId="0" applyBorder="1" applyAlignment="1">
      <alignment horizontal="right"/>
    </xf>
    <xf numFmtId="0" fontId="0" fillId="23" borderId="99" xfId="0" quotePrefix="1" applyFill="1" applyBorder="1" applyAlignment="1">
      <alignment horizontal="left"/>
    </xf>
    <xf numFmtId="49" fontId="8" fillId="45" borderId="71" xfId="0" applyNumberFormat="1" applyFont="1" applyFill="1" applyBorder="1" applyAlignment="1">
      <alignment horizontal="center"/>
    </xf>
    <xf numFmtId="49" fontId="0" fillId="7" borderId="99" xfId="0" applyNumberFormat="1" applyFill="1" applyBorder="1" applyAlignment="1">
      <alignment horizontal="center"/>
    </xf>
    <xf numFmtId="0" fontId="0" fillId="0" borderId="0" xfId="0" quotePrefix="1" applyAlignment="1">
      <alignment horizontal="center"/>
    </xf>
    <xf numFmtId="0" fontId="79" fillId="32" borderId="0" xfId="0" applyFont="1" applyFill="1"/>
    <xf numFmtId="0" fontId="80" fillId="32" borderId="0" xfId="0" applyFont="1" applyFill="1" applyAlignment="1">
      <alignment horizontal="center"/>
    </xf>
    <xf numFmtId="0" fontId="81" fillId="32" borderId="0" xfId="0" quotePrefix="1" applyFont="1" applyFill="1"/>
    <xf numFmtId="0" fontId="23" fillId="32" borderId="0" xfId="0" applyFont="1" applyFill="1"/>
    <xf numFmtId="0" fontId="23" fillId="3" borderId="0" xfId="0" applyFont="1" applyFill="1" applyProtection="1">
      <protection locked="0"/>
    </xf>
    <xf numFmtId="0" fontId="50" fillId="0" borderId="1" xfId="0" applyFont="1" applyBorder="1" applyAlignment="1">
      <alignment horizontal="left"/>
    </xf>
    <xf numFmtId="0" fontId="0" fillId="0" borderId="2" xfId="0" applyBorder="1"/>
    <xf numFmtId="0" fontId="23" fillId="3" borderId="2" xfId="0" applyFont="1" applyFill="1" applyBorder="1"/>
    <xf numFmtId="0" fontId="0" fillId="0" borderId="3" xfId="0" applyBorder="1"/>
    <xf numFmtId="0" fontId="50" fillId="3" borderId="4" xfId="0" applyFont="1" applyFill="1" applyBorder="1"/>
    <xf numFmtId="0" fontId="23" fillId="3" borderId="5" xfId="0" applyFont="1" applyFill="1" applyBorder="1"/>
    <xf numFmtId="0" fontId="50" fillId="0" borderId="6" xfId="0" applyFont="1" applyBorder="1"/>
    <xf numFmtId="0" fontId="23" fillId="3" borderId="7" xfId="0" applyFont="1" applyFill="1" applyBorder="1"/>
    <xf numFmtId="0" fontId="23" fillId="3" borderId="8" xfId="0" applyFont="1" applyFill="1" applyBorder="1"/>
    <xf numFmtId="0" fontId="0" fillId="0" borderId="10" xfId="0" applyBorder="1"/>
    <xf numFmtId="0" fontId="0" fillId="0" borderId="62" xfId="0" applyBorder="1"/>
    <xf numFmtId="0" fontId="0" fillId="0" borderId="0" xfId="0" applyAlignment="1">
      <alignment horizontal="right"/>
    </xf>
    <xf numFmtId="0" fontId="0" fillId="20" borderId="33" xfId="0" applyFill="1" applyBorder="1"/>
    <xf numFmtId="0" fontId="0" fillId="20" borderId="89" xfId="0" applyFill="1" applyBorder="1"/>
    <xf numFmtId="0" fontId="0" fillId="20" borderId="30" xfId="0" applyFill="1" applyBorder="1"/>
    <xf numFmtId="0" fontId="0" fillId="20" borderId="79" xfId="0" applyFill="1" applyBorder="1"/>
    <xf numFmtId="0" fontId="82" fillId="20" borderId="30" xfId="0" applyFont="1" applyFill="1" applyBorder="1" applyAlignment="1">
      <alignment vertical="top"/>
    </xf>
    <xf numFmtId="0" fontId="82" fillId="20" borderId="79" xfId="0" applyFont="1" applyFill="1" applyBorder="1" applyAlignment="1">
      <alignment vertical="top"/>
    </xf>
    <xf numFmtId="0" fontId="73" fillId="20" borderId="70" xfId="0" applyFont="1" applyFill="1" applyBorder="1" applyAlignment="1">
      <alignment vertical="top"/>
    </xf>
    <xf numFmtId="0" fontId="0" fillId="20" borderId="32" xfId="0" applyFill="1" applyBorder="1"/>
    <xf numFmtId="0" fontId="0" fillId="20" borderId="59" xfId="0" applyFill="1" applyBorder="1"/>
    <xf numFmtId="0" fontId="66" fillId="40" borderId="130" xfId="0" applyFont="1" applyFill="1" applyBorder="1"/>
    <xf numFmtId="0" fontId="66" fillId="40" borderId="155" xfId="0" applyFont="1" applyFill="1" applyBorder="1"/>
    <xf numFmtId="0" fontId="0" fillId="20" borderId="75" xfId="0" applyFill="1" applyBorder="1" applyAlignment="1">
      <alignment vertical="center"/>
    </xf>
    <xf numFmtId="0" fontId="0" fillId="20" borderId="90" xfId="0" applyFill="1" applyBorder="1" applyAlignment="1">
      <alignment vertical="center"/>
    </xf>
    <xf numFmtId="0" fontId="0" fillId="20" borderId="70" xfId="0" applyFill="1" applyBorder="1" applyAlignment="1">
      <alignment vertical="center"/>
    </xf>
    <xf numFmtId="0" fontId="0" fillId="20" borderId="92" xfId="0" applyFill="1" applyBorder="1" applyAlignment="1">
      <alignment vertical="center"/>
    </xf>
    <xf numFmtId="0" fontId="0" fillId="20" borderId="70" xfId="0" applyFill="1" applyBorder="1"/>
    <xf numFmtId="0" fontId="0" fillId="20" borderId="92" xfId="0" applyFill="1" applyBorder="1"/>
    <xf numFmtId="0" fontId="0" fillId="20" borderId="73" xfId="0" applyFill="1" applyBorder="1"/>
    <xf numFmtId="0" fontId="0" fillId="20" borderId="99" xfId="0" applyFill="1" applyBorder="1"/>
    <xf numFmtId="0" fontId="66" fillId="40" borderId="168" xfId="0" applyFont="1" applyFill="1" applyBorder="1"/>
    <xf numFmtId="0" fontId="66" fillId="40" borderId="169" xfId="0" applyFont="1" applyFill="1" applyBorder="1"/>
    <xf numFmtId="0" fontId="0" fillId="20" borderId="30" xfId="0" applyFill="1" applyBorder="1" applyAlignment="1">
      <alignment vertical="center"/>
    </xf>
    <xf numFmtId="0" fontId="0" fillId="20" borderId="79" xfId="0" applyFill="1" applyBorder="1" applyAlignment="1">
      <alignment vertical="center"/>
    </xf>
    <xf numFmtId="0" fontId="0" fillId="34" borderId="42" xfId="0" applyFill="1" applyBorder="1"/>
    <xf numFmtId="0" fontId="0" fillId="34" borderId="43" xfId="0" applyFill="1" applyBorder="1"/>
    <xf numFmtId="0" fontId="0" fillId="34" borderId="0" xfId="0" applyFill="1"/>
    <xf numFmtId="0" fontId="0" fillId="34" borderId="5" xfId="0" applyFill="1" applyBorder="1"/>
    <xf numFmtId="0" fontId="0" fillId="34" borderId="33" xfId="0" applyFill="1" applyBorder="1"/>
    <xf numFmtId="0" fontId="0" fillId="34" borderId="89" xfId="0" applyFill="1" applyBorder="1"/>
    <xf numFmtId="0" fontId="0" fillId="34" borderId="30" xfId="0" applyFill="1" applyBorder="1"/>
    <xf numFmtId="0" fontId="0" fillId="34" borderId="79" xfId="0" applyFill="1" applyBorder="1"/>
    <xf numFmtId="0" fontId="0" fillId="34" borderId="86" xfId="0" applyFill="1" applyBorder="1"/>
    <xf numFmtId="0" fontId="0" fillId="34" borderId="87" xfId="0" applyFill="1" applyBorder="1"/>
    <xf numFmtId="0" fontId="0" fillId="34" borderId="161" xfId="0" applyFill="1" applyBorder="1"/>
    <xf numFmtId="0" fontId="0" fillId="34" borderId="172" xfId="0" applyFill="1" applyBorder="1"/>
    <xf numFmtId="0" fontId="0" fillId="34" borderId="32" xfId="0" applyFill="1" applyBorder="1"/>
    <xf numFmtId="0" fontId="0" fillId="34" borderId="59" xfId="0" applyFill="1" applyBorder="1"/>
    <xf numFmtId="0" fontId="0" fillId="35" borderId="175" xfId="0" applyFill="1" applyBorder="1"/>
    <xf numFmtId="0" fontId="0" fillId="35" borderId="176" xfId="0" applyFill="1" applyBorder="1"/>
    <xf numFmtId="0" fontId="0" fillId="35" borderId="33" xfId="0" applyFill="1" applyBorder="1" applyAlignment="1">
      <alignment vertical="center"/>
    </xf>
    <xf numFmtId="0" fontId="0" fillId="35" borderId="89" xfId="0" applyFill="1" applyBorder="1" applyAlignment="1">
      <alignment vertical="center"/>
    </xf>
    <xf numFmtId="0" fontId="0" fillId="35" borderId="30" xfId="0" applyFill="1" applyBorder="1" applyAlignment="1">
      <alignment vertical="center"/>
    </xf>
    <xf numFmtId="0" fontId="0" fillId="35" borderId="79" xfId="0" applyFill="1" applyBorder="1" applyAlignment="1">
      <alignment vertical="center"/>
    </xf>
    <xf numFmtId="0" fontId="0" fillId="35" borderId="0" xfId="0" applyFill="1"/>
    <xf numFmtId="0" fontId="0" fillId="35" borderId="5" xfId="0" applyFill="1" applyBorder="1"/>
    <xf numFmtId="0" fontId="66" fillId="40" borderId="171" xfId="0" applyFont="1" applyFill="1" applyBorder="1"/>
    <xf numFmtId="0" fontId="66" fillId="40" borderId="177" xfId="0" applyFont="1" applyFill="1" applyBorder="1"/>
    <xf numFmtId="0" fontId="73" fillId="35" borderId="33" xfId="0" applyFont="1" applyFill="1" applyBorder="1" applyAlignment="1">
      <alignment vertical="top"/>
    </xf>
    <xf numFmtId="0" fontId="0" fillId="35" borderId="33" xfId="0" applyFill="1" applyBorder="1"/>
    <xf numFmtId="0" fontId="0" fillId="35" borderId="89" xfId="0" applyFill="1" applyBorder="1"/>
    <xf numFmtId="0" fontId="23" fillId="35" borderId="0" xfId="0" applyFont="1" applyFill="1"/>
    <xf numFmtId="0" fontId="23" fillId="35" borderId="5" xfId="0" applyFont="1" applyFill="1" applyBorder="1"/>
    <xf numFmtId="0" fontId="73" fillId="35" borderId="89" xfId="0" applyFont="1" applyFill="1" applyBorder="1" applyAlignment="1">
      <alignment vertical="top"/>
    </xf>
    <xf numFmtId="0" fontId="73" fillId="35" borderId="86" xfId="0" applyFont="1" applyFill="1" applyBorder="1" applyAlignment="1">
      <alignment vertical="top"/>
    </xf>
    <xf numFmtId="0" fontId="73" fillId="35" borderId="87" xfId="0" applyFont="1" applyFill="1" applyBorder="1" applyAlignment="1">
      <alignment vertical="top"/>
    </xf>
    <xf numFmtId="0" fontId="0" fillId="35" borderId="30" xfId="0" applyFill="1" applyBorder="1"/>
    <xf numFmtId="0" fontId="0" fillId="35" borderId="79" xfId="0" applyFill="1" applyBorder="1"/>
    <xf numFmtId="0" fontId="23" fillId="35" borderId="61" xfId="0" applyFont="1" applyFill="1" applyBorder="1"/>
    <xf numFmtId="0" fontId="23" fillId="35" borderId="62" xfId="0" applyFont="1" applyFill="1" applyBorder="1"/>
    <xf numFmtId="0" fontId="73" fillId="20" borderId="0" xfId="0" applyFont="1" applyFill="1" applyAlignment="1">
      <alignment vertical="top"/>
    </xf>
    <xf numFmtId="0" fontId="73" fillId="20" borderId="5" xfId="0" applyFont="1" applyFill="1" applyBorder="1" applyAlignment="1">
      <alignment vertical="top"/>
    </xf>
    <xf numFmtId="0" fontId="73" fillId="20" borderId="61" xfId="0" applyFont="1" applyFill="1" applyBorder="1" applyAlignment="1">
      <alignment vertical="top"/>
    </xf>
    <xf numFmtId="0" fontId="73" fillId="20" borderId="62" xfId="0" applyFont="1" applyFill="1" applyBorder="1" applyAlignment="1">
      <alignment vertical="top"/>
    </xf>
    <xf numFmtId="0" fontId="23" fillId="20" borderId="0" xfId="0" applyFont="1" applyFill="1" applyAlignment="1">
      <alignment vertical="top"/>
    </xf>
    <xf numFmtId="0" fontId="23" fillId="20" borderId="5" xfId="0" applyFont="1" applyFill="1" applyBorder="1" applyAlignment="1">
      <alignment vertical="top"/>
    </xf>
    <xf numFmtId="0" fontId="23" fillId="20" borderId="185" xfId="0" applyFont="1" applyFill="1" applyBorder="1" applyAlignment="1">
      <alignment vertical="top"/>
    </xf>
    <xf numFmtId="0" fontId="23" fillId="20" borderId="186" xfId="0" applyFont="1" applyFill="1" applyBorder="1" applyAlignment="1">
      <alignment vertical="top"/>
    </xf>
    <xf numFmtId="0" fontId="23" fillId="20" borderId="0" xfId="0" applyFont="1" applyFill="1"/>
    <xf numFmtId="0" fontId="23" fillId="20" borderId="5" xfId="0" applyFont="1" applyFill="1" applyBorder="1"/>
    <xf numFmtId="0" fontId="23" fillId="20" borderId="61" xfId="0" applyFont="1" applyFill="1" applyBorder="1" applyAlignment="1">
      <alignment vertical="top"/>
    </xf>
    <xf numFmtId="0" fontId="23" fillId="20" borderId="62" xfId="0" applyFont="1" applyFill="1" applyBorder="1" applyAlignment="1">
      <alignment vertical="top"/>
    </xf>
    <xf numFmtId="0" fontId="23" fillId="20" borderId="7" xfId="0" applyFont="1" applyFill="1" applyBorder="1" applyAlignment="1">
      <alignment vertical="top"/>
    </xf>
    <xf numFmtId="0" fontId="23" fillId="20" borderId="8" xfId="0" applyFont="1" applyFill="1" applyBorder="1" applyAlignment="1">
      <alignment vertical="top"/>
    </xf>
    <xf numFmtId="0" fontId="23" fillId="20" borderId="189" xfId="0" applyFont="1" applyFill="1" applyBorder="1" applyAlignment="1">
      <alignment vertical="top"/>
    </xf>
    <xf numFmtId="0" fontId="23" fillId="20" borderId="190" xfId="0" applyFont="1" applyFill="1" applyBorder="1" applyAlignment="1">
      <alignment vertical="top"/>
    </xf>
    <xf numFmtId="0" fontId="23" fillId="2" borderId="0" xfId="0" applyFont="1" applyFill="1" applyAlignment="1">
      <alignment vertical="top"/>
    </xf>
    <xf numFmtId="0" fontId="23" fillId="2" borderId="5" xfId="0" applyFont="1" applyFill="1" applyBorder="1" applyAlignment="1">
      <alignment vertical="top"/>
    </xf>
    <xf numFmtId="0" fontId="23" fillId="20" borderId="195" xfId="0" applyFont="1" applyFill="1" applyBorder="1" applyAlignment="1">
      <alignment vertical="top"/>
    </xf>
    <xf numFmtId="0" fontId="23" fillId="20" borderId="196" xfId="0" applyFont="1" applyFill="1" applyBorder="1" applyAlignment="1">
      <alignment vertical="top"/>
    </xf>
    <xf numFmtId="0" fontId="23" fillId="20" borderId="111" xfId="0" applyFont="1" applyFill="1" applyBorder="1" applyAlignment="1">
      <alignment vertical="top"/>
    </xf>
    <xf numFmtId="0" fontId="23" fillId="20" borderId="49" xfId="0" applyFont="1" applyFill="1" applyBorder="1" applyAlignment="1">
      <alignment vertical="top"/>
    </xf>
    <xf numFmtId="0" fontId="73" fillId="20" borderId="19" xfId="0" applyFont="1" applyFill="1" applyBorder="1" applyAlignment="1">
      <alignment vertical="top"/>
    </xf>
    <xf numFmtId="0" fontId="73" fillId="20" borderId="96" xfId="0" applyFont="1" applyFill="1" applyBorder="1" applyAlignment="1">
      <alignment vertical="top"/>
    </xf>
    <xf numFmtId="0" fontId="73" fillId="20" borderId="92" xfId="0" applyFont="1" applyFill="1" applyBorder="1" applyAlignment="1">
      <alignment vertical="top"/>
    </xf>
    <xf numFmtId="0" fontId="73" fillId="20" borderId="201" xfId="0" applyFont="1" applyFill="1" applyBorder="1" applyAlignment="1">
      <alignment vertical="top"/>
    </xf>
    <xf numFmtId="0" fontId="73" fillId="20" borderId="202" xfId="0" applyFont="1" applyFill="1" applyBorder="1" applyAlignment="1">
      <alignment vertical="top"/>
    </xf>
    <xf numFmtId="0" fontId="73" fillId="20" borderId="187" xfId="0" applyFont="1" applyFill="1" applyBorder="1" applyAlignment="1">
      <alignment vertical="top"/>
    </xf>
    <xf numFmtId="0" fontId="73" fillId="20" borderId="203" xfId="0" applyFont="1" applyFill="1" applyBorder="1" applyAlignment="1">
      <alignment vertical="top"/>
    </xf>
    <xf numFmtId="0" fontId="66" fillId="58" borderId="171" xfId="0" applyFont="1" applyFill="1" applyBorder="1"/>
    <xf numFmtId="0" fontId="66" fillId="58" borderId="177" xfId="0" applyFont="1" applyFill="1" applyBorder="1"/>
    <xf numFmtId="0" fontId="82" fillId="20" borderId="10" xfId="0" applyFont="1" applyFill="1" applyBorder="1" applyAlignment="1">
      <alignment vertical="top"/>
    </xf>
    <xf numFmtId="0" fontId="82" fillId="20" borderId="11" xfId="0" applyFont="1" applyFill="1" applyBorder="1" applyAlignment="1">
      <alignment vertical="top"/>
    </xf>
    <xf numFmtId="0" fontId="66" fillId="58" borderId="128" xfId="0" applyFont="1" applyFill="1" applyBorder="1"/>
    <xf numFmtId="0" fontId="83" fillId="58" borderId="129" xfId="0" applyFont="1" applyFill="1" applyBorder="1"/>
    <xf numFmtId="0" fontId="84" fillId="59" borderId="206" xfId="0" applyFont="1" applyFill="1" applyBorder="1" applyAlignment="1">
      <alignment vertical="top"/>
    </xf>
    <xf numFmtId="0" fontId="84" fillId="59" borderId="207" xfId="0" applyFont="1" applyFill="1" applyBorder="1" applyAlignment="1">
      <alignment vertical="top"/>
    </xf>
    <xf numFmtId="0" fontId="8" fillId="59" borderId="209" xfId="0" applyFont="1" applyFill="1" applyBorder="1" applyAlignment="1">
      <alignment vertical="top"/>
    </xf>
    <xf numFmtId="0" fontId="8" fillId="59" borderId="210" xfId="0" applyFont="1" applyFill="1" applyBorder="1" applyAlignment="1">
      <alignment vertical="top"/>
    </xf>
    <xf numFmtId="0" fontId="84" fillId="59" borderId="209" xfId="0" applyFont="1" applyFill="1" applyBorder="1" applyAlignment="1">
      <alignment vertical="top"/>
    </xf>
    <xf numFmtId="0" fontId="84" fillId="59" borderId="210" xfId="0" applyFont="1" applyFill="1" applyBorder="1" applyAlignment="1">
      <alignment vertical="top"/>
    </xf>
    <xf numFmtId="0" fontId="84" fillId="59" borderId="212" xfId="0" applyFont="1" applyFill="1" applyBorder="1" applyAlignment="1">
      <alignment vertical="top"/>
    </xf>
    <xf numFmtId="0" fontId="84" fillId="59" borderId="213" xfId="0" applyFont="1" applyFill="1" applyBorder="1" applyAlignment="1">
      <alignment vertical="top"/>
    </xf>
    <xf numFmtId="0" fontId="84" fillId="59" borderId="215" xfId="0" applyFont="1" applyFill="1" applyBorder="1" applyAlignment="1">
      <alignment vertical="top"/>
    </xf>
    <xf numFmtId="0" fontId="84" fillId="59" borderId="216" xfId="0" applyFont="1" applyFill="1" applyBorder="1" applyAlignment="1">
      <alignment vertical="top"/>
    </xf>
    <xf numFmtId="0" fontId="37" fillId="3" borderId="0" xfId="0" applyFont="1" applyFill="1" applyAlignment="1">
      <alignment horizontal="center" vertical="center"/>
    </xf>
    <xf numFmtId="0" fontId="55" fillId="3" borderId="0" xfId="0" applyFont="1" applyFill="1" applyProtection="1">
      <protection hidden="1"/>
    </xf>
    <xf numFmtId="0" fontId="91" fillId="0" borderId="107" xfId="0" applyFont="1" applyBorder="1" applyAlignment="1" applyProtection="1">
      <alignment horizontal="left" vertical="top" wrapText="1"/>
      <protection locked="0"/>
    </xf>
    <xf numFmtId="0" fontId="0" fillId="3" borderId="0" xfId="0" applyFill="1" applyAlignment="1">
      <alignment horizontal="center"/>
    </xf>
    <xf numFmtId="165" fontId="95" fillId="65" borderId="0" xfId="34" applyNumberFormat="1" applyFont="1" applyFill="1" applyBorder="1" applyAlignment="1">
      <alignment horizontal="centerContinuous" vertical="center" wrapText="1"/>
    </xf>
    <xf numFmtId="0" fontId="55" fillId="3" borderId="0" xfId="0" applyFont="1" applyFill="1"/>
    <xf numFmtId="0" fontId="48" fillId="0" borderId="0" xfId="0" applyFont="1"/>
    <xf numFmtId="0" fontId="48" fillId="3" borderId="0" xfId="0" applyFont="1" applyFill="1"/>
    <xf numFmtId="0" fontId="97" fillId="3" borderId="0" xfId="0" applyFont="1" applyFill="1"/>
    <xf numFmtId="0" fontId="44" fillId="3" borderId="220" xfId="31" applyFont="1" applyBorder="1">
      <alignment horizontal="center" wrapText="1"/>
    </xf>
    <xf numFmtId="0" fontId="44" fillId="3" borderId="70" xfId="31" applyFont="1" applyBorder="1">
      <alignment horizontal="center" wrapText="1"/>
    </xf>
    <xf numFmtId="0" fontId="44" fillId="3" borderId="117" xfId="31" applyFont="1" applyBorder="1">
      <alignment horizontal="center" wrapText="1"/>
    </xf>
    <xf numFmtId="0" fontId="101" fillId="3" borderId="0" xfId="0" applyFont="1" applyFill="1" applyAlignment="1">
      <alignment horizontal="right" indent="1"/>
    </xf>
    <xf numFmtId="0" fontId="103" fillId="3" borderId="0" xfId="0" applyFont="1" applyFill="1" applyAlignment="1">
      <alignment horizontal="right" indent="1"/>
    </xf>
    <xf numFmtId="0" fontId="105" fillId="3" borderId="0" xfId="0" applyFont="1" applyFill="1" applyAlignment="1">
      <alignment horizontal="right" indent="1"/>
    </xf>
    <xf numFmtId="0" fontId="20" fillId="3" borderId="0" xfId="0" applyFont="1" applyFill="1" applyAlignment="1">
      <alignment horizontal="right" indent="1"/>
    </xf>
    <xf numFmtId="0" fontId="55" fillId="0" borderId="70" xfId="0" applyFont="1" applyBorder="1" applyAlignment="1">
      <alignment horizontal="center" vertical="center" wrapText="1"/>
    </xf>
    <xf numFmtId="0" fontId="55" fillId="0" borderId="117" xfId="0" applyFont="1" applyBorder="1" applyAlignment="1">
      <alignment horizontal="center" vertical="center" wrapText="1"/>
    </xf>
    <xf numFmtId="0" fontId="106" fillId="3" borderId="0" xfId="0" applyFont="1" applyFill="1" applyAlignment="1">
      <alignment horizontal="right" indent="1"/>
    </xf>
    <xf numFmtId="0" fontId="46" fillId="3" borderId="0" xfId="0" applyFont="1" applyFill="1"/>
    <xf numFmtId="0" fontId="107" fillId="3" borderId="0" xfId="0" applyFont="1" applyFill="1" applyAlignment="1">
      <alignment horizontal="right" indent="1"/>
    </xf>
    <xf numFmtId="0" fontId="107" fillId="3" borderId="0" xfId="0" applyFont="1" applyFill="1" applyAlignment="1">
      <alignment horizontal="right" vertical="center" indent="1"/>
    </xf>
    <xf numFmtId="0" fontId="42" fillId="0" borderId="70" xfId="37" applyFont="1" applyBorder="1" applyAlignment="1">
      <alignment horizontal="center" vertical="center" wrapText="1"/>
    </xf>
    <xf numFmtId="0" fontId="42" fillId="0" borderId="117" xfId="37" applyFont="1" applyBorder="1" applyAlignment="1">
      <alignment horizontal="center" vertical="center" wrapText="1"/>
    </xf>
    <xf numFmtId="0" fontId="42" fillId="0" borderId="0" xfId="37" applyFont="1" applyBorder="1" applyAlignment="1">
      <alignment horizontal="center" vertical="center" wrapText="1"/>
    </xf>
    <xf numFmtId="0" fontId="9" fillId="20" borderId="4" xfId="0" applyFont="1" applyFill="1" applyBorder="1" applyAlignment="1" applyProtection="1">
      <alignment horizontal="left" indent="2"/>
      <protection locked="0"/>
    </xf>
    <xf numFmtId="0" fontId="13" fillId="14" borderId="0" xfId="0" applyFont="1" applyFill="1" applyAlignment="1" applyProtection="1">
      <alignment horizontal="left"/>
      <protection locked="0"/>
    </xf>
    <xf numFmtId="0" fontId="109" fillId="14" borderId="0" xfId="0" applyFont="1" applyFill="1" applyAlignment="1" applyProtection="1">
      <alignment horizontal="left"/>
      <protection locked="0"/>
    </xf>
    <xf numFmtId="0" fontId="109" fillId="20" borderId="0" xfId="0" applyFont="1" applyFill="1" applyAlignment="1" applyProtection="1">
      <alignment horizontal="left"/>
      <protection locked="0"/>
    </xf>
    <xf numFmtId="0" fontId="97" fillId="20" borderId="0" xfId="0" applyFont="1" applyFill="1" applyAlignment="1" applyProtection="1">
      <alignment horizontal="left"/>
      <protection locked="0"/>
    </xf>
    <xf numFmtId="0" fontId="97" fillId="20" borderId="5" xfId="0" applyFont="1" applyFill="1" applyBorder="1" applyAlignment="1" applyProtection="1">
      <alignment horizontal="left"/>
      <protection locked="0"/>
    </xf>
    <xf numFmtId="0" fontId="9" fillId="20" borderId="48" xfId="0" applyFont="1" applyFill="1" applyBorder="1" applyAlignment="1" applyProtection="1">
      <alignment horizontal="left" indent="2"/>
      <protection locked="0"/>
    </xf>
    <xf numFmtId="0" fontId="13" fillId="5" borderId="111" xfId="0" applyFont="1" applyFill="1" applyBorder="1" applyAlignment="1" applyProtection="1">
      <alignment horizontal="left"/>
      <protection locked="0"/>
    </xf>
    <xf numFmtId="0" fontId="109" fillId="20" borderId="111" xfId="0" applyFont="1" applyFill="1" applyBorder="1" applyAlignment="1" applyProtection="1">
      <alignment horizontal="left"/>
      <protection locked="0"/>
    </xf>
    <xf numFmtId="0" fontId="110" fillId="20" borderId="111" xfId="0" applyFont="1" applyFill="1" applyBorder="1" applyAlignment="1" applyProtection="1">
      <alignment horizontal="left" vertical="top"/>
      <protection locked="0"/>
    </xf>
    <xf numFmtId="0" fontId="97" fillId="20" borderId="111" xfId="0" applyFont="1" applyFill="1" applyBorder="1" applyAlignment="1" applyProtection="1">
      <alignment horizontal="left"/>
      <protection locked="0"/>
    </xf>
    <xf numFmtId="0" fontId="97" fillId="20"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110" fillId="20" borderId="0" xfId="0" applyFont="1" applyFill="1" applyAlignment="1" applyProtection="1">
      <alignment horizontal="left" vertical="top"/>
      <protection locked="0"/>
    </xf>
    <xf numFmtId="0" fontId="111" fillId="20" borderId="0" xfId="0" applyFont="1" applyFill="1" applyAlignment="1" applyProtection="1">
      <alignment horizontal="left" wrapText="1"/>
      <protection locked="0"/>
    </xf>
    <xf numFmtId="0" fontId="111" fillId="20" borderId="5" xfId="0" applyFont="1" applyFill="1" applyBorder="1" applyAlignment="1" applyProtection="1">
      <alignment horizontal="left" wrapText="1"/>
      <protection locked="0"/>
    </xf>
    <xf numFmtId="0" fontId="9" fillId="20" borderId="4" xfId="0" applyFont="1" applyFill="1" applyBorder="1" applyAlignment="1" applyProtection="1">
      <alignment horizontal="left" vertical="center" indent="2"/>
      <protection locked="0"/>
    </xf>
    <xf numFmtId="0" fontId="109" fillId="20" borderId="0" xfId="0" applyFont="1" applyFill="1" applyAlignment="1" applyProtection="1">
      <alignment horizontal="left" vertical="center"/>
      <protection locked="0"/>
    </xf>
    <xf numFmtId="0" fontId="9" fillId="20"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12" fillId="20" borderId="7" xfId="0" applyFont="1" applyFill="1" applyBorder="1" applyAlignment="1" applyProtection="1">
      <alignment horizontal="left"/>
      <protection locked="0"/>
    </xf>
    <xf numFmtId="0" fontId="110" fillId="20" borderId="7" xfId="0" applyFont="1" applyFill="1" applyBorder="1" applyAlignment="1" applyProtection="1">
      <alignment horizontal="left" vertical="top"/>
      <protection locked="0"/>
    </xf>
    <xf numFmtId="0" fontId="109" fillId="20" borderId="7" xfId="0" applyFont="1" applyFill="1" applyBorder="1" applyAlignment="1" applyProtection="1">
      <alignment horizontal="left" vertical="top"/>
      <protection locked="0"/>
    </xf>
    <xf numFmtId="0" fontId="109" fillId="20" borderId="8" xfId="0" applyFont="1" applyFill="1" applyBorder="1" applyAlignment="1" applyProtection="1">
      <alignment horizontal="left" vertical="top"/>
      <protection locked="0"/>
    </xf>
    <xf numFmtId="0" fontId="9" fillId="20" borderId="114" xfId="0" applyFont="1" applyFill="1" applyBorder="1" applyAlignment="1">
      <alignment horizontal="left" indent="2"/>
    </xf>
    <xf numFmtId="0" fontId="9" fillId="4" borderId="156" xfId="0" applyFont="1" applyFill="1" applyBorder="1" applyAlignment="1" applyProtection="1">
      <alignment horizontal="center"/>
      <protection locked="0"/>
    </xf>
    <xf numFmtId="0" fontId="97" fillId="20" borderId="156" xfId="0" applyFont="1" applyFill="1" applyBorder="1"/>
    <xf numFmtId="0" fontId="97" fillId="20" borderId="115" xfId="0" applyFont="1" applyFill="1" applyBorder="1"/>
    <xf numFmtId="0" fontId="9" fillId="20" borderId="18" xfId="0" applyFont="1" applyFill="1" applyBorder="1" applyAlignment="1">
      <alignment horizontal="left" vertical="top" indent="2"/>
    </xf>
    <xf numFmtId="0" fontId="9" fillId="20" borderId="19" xfId="0" applyFont="1" applyFill="1" applyBorder="1" applyAlignment="1">
      <alignment horizontal="center" vertical="top"/>
    </xf>
    <xf numFmtId="0" fontId="109" fillId="20" borderId="19" xfId="0" quotePrefix="1" applyFont="1" applyFill="1" applyBorder="1" applyAlignment="1">
      <alignment vertical="top"/>
    </xf>
    <xf numFmtId="0" fontId="109" fillId="20" borderId="20" xfId="0" quotePrefix="1" applyFont="1" applyFill="1" applyBorder="1" applyAlignment="1">
      <alignment vertical="top"/>
    </xf>
    <xf numFmtId="0" fontId="109" fillId="20" borderId="33" xfId="0" applyFont="1" applyFill="1" applyBorder="1" applyAlignment="1">
      <alignment vertical="top"/>
    </xf>
    <xf numFmtId="0" fontId="9" fillId="20" borderId="69" xfId="0" applyFont="1" applyFill="1" applyBorder="1" applyAlignment="1">
      <alignment horizontal="left" vertical="top" indent="2"/>
    </xf>
    <xf numFmtId="0" fontId="13" fillId="20" borderId="70" xfId="0" applyFont="1" applyFill="1" applyBorder="1" applyAlignment="1">
      <alignment horizontal="center" vertical="top"/>
    </xf>
    <xf numFmtId="0" fontId="109" fillId="20" borderId="70" xfId="0" quotePrefix="1" applyFont="1" applyFill="1" applyBorder="1" applyAlignment="1">
      <alignment vertical="top"/>
    </xf>
    <xf numFmtId="0" fontId="109" fillId="20" borderId="76" xfId="0" quotePrefix="1" applyFont="1" applyFill="1" applyBorder="1" applyAlignment="1">
      <alignment vertical="top"/>
    </xf>
    <xf numFmtId="0" fontId="109" fillId="20" borderId="30" xfId="0" applyFont="1" applyFill="1" applyBorder="1" applyAlignment="1">
      <alignment vertical="top"/>
    </xf>
    <xf numFmtId="0" fontId="9" fillId="20" borderId="70" xfId="0" applyFont="1" applyFill="1" applyBorder="1" applyAlignment="1">
      <alignment horizontal="center" vertical="top"/>
    </xf>
    <xf numFmtId="0" fontId="9" fillId="20" borderId="70" xfId="0" quotePrefix="1" applyFont="1" applyFill="1" applyBorder="1" applyAlignment="1">
      <alignment horizontal="center" vertical="center"/>
    </xf>
    <xf numFmtId="0" fontId="22" fillId="20" borderId="76" xfId="0" quotePrefix="1" applyFont="1" applyFill="1" applyBorder="1" applyAlignment="1">
      <alignment horizontal="left" vertical="top" indent="4"/>
    </xf>
    <xf numFmtId="0" fontId="113" fillId="20" borderId="30" xfId="0" applyFont="1" applyFill="1" applyBorder="1" applyAlignment="1">
      <alignment vertical="top"/>
    </xf>
    <xf numFmtId="0" fontId="109" fillId="20" borderId="70" xfId="0" applyFont="1" applyFill="1" applyBorder="1" applyAlignment="1">
      <alignment vertical="top"/>
    </xf>
    <xf numFmtId="0" fontId="114" fillId="20" borderId="76" xfId="0" applyFont="1" applyFill="1" applyBorder="1" applyAlignment="1">
      <alignment horizontal="left" vertical="top" indent="3"/>
    </xf>
    <xf numFmtId="0" fontId="9" fillId="20" borderId="72" xfId="0" applyFont="1" applyFill="1" applyBorder="1" applyAlignment="1">
      <alignment horizontal="left" vertical="top" indent="2"/>
    </xf>
    <xf numFmtId="0" fontId="9" fillId="20" borderId="73" xfId="0" applyFont="1" applyFill="1" applyBorder="1" applyAlignment="1">
      <alignment horizontal="center" vertical="top"/>
    </xf>
    <xf numFmtId="0" fontId="109" fillId="20" borderId="73" xfId="0" quotePrefix="1" applyFont="1" applyFill="1" applyBorder="1" applyAlignment="1">
      <alignment vertical="top"/>
    </xf>
    <xf numFmtId="0" fontId="109" fillId="20" borderId="78" xfId="0" quotePrefix="1" applyFont="1" applyFill="1" applyBorder="1" applyAlignment="1">
      <alignment vertical="top"/>
    </xf>
    <xf numFmtId="0" fontId="109" fillId="20" borderId="32" xfId="0" applyFont="1" applyFill="1" applyBorder="1" applyAlignment="1">
      <alignment vertical="top"/>
    </xf>
    <xf numFmtId="0" fontId="115" fillId="40" borderId="166" xfId="0" applyFont="1" applyFill="1" applyBorder="1"/>
    <xf numFmtId="0" fontId="116" fillId="40" borderId="128" xfId="0" applyFont="1" applyFill="1" applyBorder="1"/>
    <xf numFmtId="0" fontId="116" fillId="40" borderId="130" xfId="0" applyFont="1" applyFill="1" applyBorder="1"/>
    <xf numFmtId="0" fontId="117" fillId="40" borderId="130" xfId="0" applyFont="1" applyFill="1" applyBorder="1"/>
    <xf numFmtId="0" fontId="9" fillId="20" borderId="65" xfId="0" applyFont="1" applyFill="1" applyBorder="1" applyAlignment="1" applyProtection="1">
      <alignment horizontal="left" vertical="center"/>
      <protection locked="0"/>
    </xf>
    <xf numFmtId="0" fontId="9" fillId="20" borderId="19" xfId="0" quotePrefix="1" applyFont="1" applyFill="1" applyBorder="1" applyAlignment="1">
      <alignment horizontal="center" vertical="center"/>
    </xf>
    <xf numFmtId="0" fontId="48" fillId="20" borderId="19" xfId="0" applyFont="1" applyFill="1" applyBorder="1" applyAlignment="1">
      <alignment vertical="center"/>
    </xf>
    <xf numFmtId="0" fontId="48" fillId="20" borderId="75" xfId="0" applyFont="1" applyFill="1" applyBorder="1" applyAlignment="1">
      <alignment vertical="center"/>
    </xf>
    <xf numFmtId="0" fontId="9" fillId="20" borderId="67" xfId="0" applyFont="1" applyFill="1" applyBorder="1" applyAlignment="1">
      <alignment horizontal="left" vertical="center"/>
    </xf>
    <xf numFmtId="0" fontId="109" fillId="20" borderId="70" xfId="0" applyFont="1" applyFill="1" applyBorder="1" applyAlignment="1">
      <alignment vertical="center"/>
    </xf>
    <xf numFmtId="0" fontId="109" fillId="20" borderId="70" xfId="0" quotePrefix="1" applyFont="1" applyFill="1" applyBorder="1" applyAlignment="1">
      <alignment vertical="center"/>
    </xf>
    <xf numFmtId="0" fontId="9" fillId="20" borderId="67" xfId="0" applyFont="1" applyFill="1" applyBorder="1" applyAlignment="1">
      <alignment horizontal="left" vertical="top" indent="1"/>
    </xf>
    <xf numFmtId="0" fontId="9" fillId="20" borderId="70" xfId="0" quotePrefix="1" applyFont="1" applyFill="1" applyBorder="1" applyAlignment="1">
      <alignment horizontal="center" vertical="top"/>
    </xf>
    <xf numFmtId="0" fontId="9" fillId="20" borderId="71" xfId="0" applyFont="1" applyFill="1" applyBorder="1" applyAlignment="1">
      <alignment horizontal="left" vertical="top" indent="1"/>
    </xf>
    <xf numFmtId="0" fontId="9" fillId="20" borderId="73" xfId="0" quotePrefix="1" applyFont="1" applyFill="1" applyBorder="1" applyAlignment="1">
      <alignment horizontal="center" vertical="top"/>
    </xf>
    <xf numFmtId="0" fontId="109" fillId="20" borderId="73" xfId="0" applyFont="1" applyFill="1" applyBorder="1" applyAlignment="1">
      <alignment vertical="top"/>
    </xf>
    <xf numFmtId="0" fontId="115" fillId="40" borderId="167" xfId="0" applyFont="1" applyFill="1" applyBorder="1"/>
    <xf numFmtId="0" fontId="116" fillId="40" borderId="168" xfId="0" applyFont="1" applyFill="1" applyBorder="1"/>
    <xf numFmtId="0" fontId="117" fillId="40" borderId="168" xfId="0" applyFont="1" applyFill="1" applyBorder="1"/>
    <xf numFmtId="0" fontId="9" fillId="20" borderId="67" xfId="0" applyFont="1" applyFill="1" applyBorder="1" applyAlignment="1">
      <alignment horizontal="left" vertical="center" indent="2"/>
    </xf>
    <xf numFmtId="0" fontId="9" fillId="20" borderId="70" xfId="0" applyFont="1" applyFill="1" applyBorder="1" applyAlignment="1">
      <alignment horizontal="center" vertical="center"/>
    </xf>
    <xf numFmtId="0" fontId="109" fillId="20" borderId="76" xfId="0" quotePrefix="1" applyFont="1" applyFill="1" applyBorder="1" applyAlignment="1">
      <alignment vertical="center"/>
    </xf>
    <xf numFmtId="0" fontId="109" fillId="20" borderId="30" xfId="0" applyFont="1" applyFill="1" applyBorder="1" applyAlignment="1">
      <alignment vertical="center"/>
    </xf>
    <xf numFmtId="0" fontId="115" fillId="40" borderId="170" xfId="0" applyFont="1" applyFill="1" applyBorder="1"/>
    <xf numFmtId="0" fontId="116" fillId="40" borderId="171" xfId="0" applyFont="1" applyFill="1" applyBorder="1"/>
    <xf numFmtId="0" fontId="48" fillId="34" borderId="1" xfId="0" applyFont="1" applyFill="1" applyBorder="1" applyAlignment="1">
      <alignment horizontal="left" indent="1"/>
    </xf>
    <xf numFmtId="0" fontId="118" fillId="9" borderId="1" xfId="0" applyFont="1" applyFill="1" applyBorder="1" applyAlignment="1">
      <alignment horizontal="center"/>
    </xf>
    <xf numFmtId="0" fontId="48" fillId="34" borderId="41" xfId="0" applyFont="1" applyFill="1" applyBorder="1" applyAlignment="1">
      <alignment horizontal="left"/>
    </xf>
    <xf numFmtId="0" fontId="48" fillId="34" borderId="42" xfId="0" applyFont="1" applyFill="1" applyBorder="1"/>
    <xf numFmtId="0" fontId="48" fillId="34" borderId="4" xfId="0" applyFont="1" applyFill="1" applyBorder="1" applyAlignment="1">
      <alignment horizontal="left" indent="1"/>
    </xf>
    <xf numFmtId="0" fontId="118" fillId="9" borderId="4" xfId="0" applyFont="1" applyFill="1" applyBorder="1" applyAlignment="1">
      <alignment horizontal="center"/>
    </xf>
    <xf numFmtId="0" fontId="48" fillId="34" borderId="4" xfId="0" applyFont="1" applyFill="1" applyBorder="1" applyAlignment="1">
      <alignment horizontal="left"/>
    </xf>
    <xf numFmtId="0" fontId="48" fillId="34" borderId="0" xfId="0" applyFont="1" applyFill="1"/>
    <xf numFmtId="0" fontId="48" fillId="34" borderId="84" xfId="0" applyFont="1" applyFill="1" applyBorder="1" applyAlignment="1">
      <alignment horizontal="left" indent="1"/>
    </xf>
    <xf numFmtId="0" fontId="48" fillId="9" borderId="84" xfId="0" quotePrefix="1" applyFont="1" applyFill="1" applyBorder="1" applyAlignment="1">
      <alignment horizontal="center"/>
    </xf>
    <xf numFmtId="0" fontId="48" fillId="34" borderId="34" xfId="0" applyFont="1" applyFill="1" applyBorder="1" applyAlignment="1">
      <alignment horizontal="left"/>
    </xf>
    <xf numFmtId="0" fontId="48" fillId="34" borderId="33" xfId="0" applyFont="1" applyFill="1" applyBorder="1"/>
    <xf numFmtId="0" fontId="48" fillId="34" borderId="35" xfId="0" applyFont="1" applyFill="1" applyBorder="1" applyAlignment="1">
      <alignment horizontal="left" indent="1"/>
    </xf>
    <xf numFmtId="0" fontId="48" fillId="9" borderId="35" xfId="0" applyFont="1" applyFill="1" applyBorder="1" applyAlignment="1">
      <alignment horizontal="center"/>
    </xf>
    <xf numFmtId="0" fontId="48" fillId="34" borderId="35" xfId="0" applyFont="1" applyFill="1" applyBorder="1" applyAlignment="1">
      <alignment horizontal="left"/>
    </xf>
    <xf numFmtId="0" fontId="48" fillId="34" borderId="30" xfId="0" applyFont="1" applyFill="1" applyBorder="1"/>
    <xf numFmtId="0" fontId="48" fillId="34" borderId="121" xfId="0" applyFont="1" applyFill="1" applyBorder="1" applyAlignment="1">
      <alignment horizontal="left" indent="1"/>
    </xf>
    <xf numFmtId="0" fontId="48" fillId="9" borderId="121" xfId="0" applyFont="1" applyFill="1" applyBorder="1" applyAlignment="1">
      <alignment horizontal="center"/>
    </xf>
    <xf numFmtId="0" fontId="48" fillId="34" borderId="85" xfId="0" applyFont="1" applyFill="1" applyBorder="1" applyAlignment="1">
      <alignment horizontal="left"/>
    </xf>
    <xf numFmtId="0" fontId="48" fillId="34" borderId="86" xfId="0" applyFont="1" applyFill="1" applyBorder="1"/>
    <xf numFmtId="0" fontId="48" fillId="9" borderId="84" xfId="0" applyFont="1" applyFill="1" applyBorder="1" applyAlignment="1">
      <alignment horizontal="center"/>
    </xf>
    <xf numFmtId="0" fontId="48" fillId="34" borderId="85" xfId="0" applyFont="1" applyFill="1" applyBorder="1" applyAlignment="1">
      <alignment horizontal="left" indent="1"/>
    </xf>
    <xf numFmtId="0" fontId="48" fillId="9" borderId="85" xfId="0" applyFont="1" applyFill="1" applyBorder="1" applyAlignment="1">
      <alignment horizontal="center"/>
    </xf>
    <xf numFmtId="0" fontId="118" fillId="9" borderId="85" xfId="0" applyFont="1" applyFill="1" applyBorder="1" applyAlignment="1">
      <alignment horizontal="center"/>
    </xf>
    <xf numFmtId="0" fontId="48" fillId="9" borderId="4" xfId="0" applyFont="1" applyFill="1" applyBorder="1" applyAlignment="1">
      <alignment horizontal="center"/>
    </xf>
    <xf numFmtId="0" fontId="48" fillId="34" borderId="45" xfId="0" applyFont="1" applyFill="1" applyBorder="1" applyAlignment="1">
      <alignment horizontal="left"/>
    </xf>
    <xf numFmtId="0" fontId="48" fillId="34" borderId="46" xfId="0" applyFont="1" applyFill="1" applyBorder="1"/>
    <xf numFmtId="0" fontId="48" fillId="34" borderId="161" xfId="0" applyFont="1" applyFill="1" applyBorder="1"/>
    <xf numFmtId="0" fontId="48" fillId="34" borderId="50" xfId="0" applyFont="1" applyFill="1" applyBorder="1" applyAlignment="1">
      <alignment horizontal="left" indent="1"/>
    </xf>
    <xf numFmtId="0" fontId="48" fillId="9" borderId="50" xfId="0" applyFont="1" applyFill="1" applyBorder="1" applyAlignment="1">
      <alignment horizontal="center"/>
    </xf>
    <xf numFmtId="0" fontId="48" fillId="34" borderId="34" xfId="0" applyFont="1" applyFill="1" applyBorder="1" applyAlignment="1">
      <alignment horizontal="left" indent="1"/>
    </xf>
    <xf numFmtId="0" fontId="48" fillId="9" borderId="34" xfId="0" applyFont="1" applyFill="1" applyBorder="1" applyAlignment="1">
      <alignment horizontal="center"/>
    </xf>
    <xf numFmtId="0" fontId="48" fillId="34" borderId="30" xfId="0" quotePrefix="1" applyFont="1" applyFill="1" applyBorder="1"/>
    <xf numFmtId="0" fontId="48" fillId="34" borderId="37" xfId="0" applyFont="1" applyFill="1" applyBorder="1" applyAlignment="1">
      <alignment horizontal="left" indent="1"/>
    </xf>
    <xf numFmtId="0" fontId="48" fillId="9" borderId="37" xfId="0" applyFont="1" applyFill="1" applyBorder="1" applyAlignment="1">
      <alignment horizontal="center"/>
    </xf>
    <xf numFmtId="0" fontId="48" fillId="34" borderId="37" xfId="0" applyFont="1" applyFill="1" applyBorder="1" applyAlignment="1">
      <alignment horizontal="left"/>
    </xf>
    <xf numFmtId="0" fontId="48" fillId="34" borderId="32" xfId="0" applyFont="1" applyFill="1" applyBorder="1"/>
    <xf numFmtId="0" fontId="13" fillId="35" borderId="65" xfId="0" applyFont="1" applyFill="1" applyBorder="1" applyAlignment="1">
      <alignment horizontal="left"/>
    </xf>
    <xf numFmtId="0" fontId="22" fillId="35" borderId="70" xfId="0" quotePrefix="1" applyFont="1" applyFill="1" applyBorder="1" applyAlignment="1">
      <alignment horizontal="center" vertical="center"/>
    </xf>
    <xf numFmtId="0" fontId="109" fillId="35" borderId="173" xfId="0" quotePrefix="1" applyFont="1" applyFill="1" applyBorder="1" applyAlignment="1">
      <alignment vertical="top"/>
    </xf>
    <xf numFmtId="0" fontId="109" fillId="35" borderId="174" xfId="0" quotePrefix="1" applyFont="1" applyFill="1" applyBorder="1" applyAlignment="1">
      <alignment vertical="top"/>
    </xf>
    <xf numFmtId="0" fontId="109" fillId="35" borderId="175" xfId="0" applyFont="1" applyFill="1" applyBorder="1" applyAlignment="1">
      <alignment vertical="top"/>
    </xf>
    <xf numFmtId="0" fontId="9" fillId="35" borderId="65" xfId="0" applyFont="1" applyFill="1" applyBorder="1" applyAlignment="1">
      <alignment horizontal="left" vertical="top" indent="4"/>
    </xf>
    <xf numFmtId="0" fontId="9" fillId="35" borderId="70" xfId="0" applyFont="1" applyFill="1" applyBorder="1" applyAlignment="1">
      <alignment horizontal="center" vertical="top"/>
    </xf>
    <xf numFmtId="0" fontId="109" fillId="35" borderId="19" xfId="0" quotePrefix="1" applyFont="1" applyFill="1" applyBorder="1" applyAlignment="1">
      <alignment vertical="center"/>
    </xf>
    <xf numFmtId="0" fontId="114" fillId="35" borderId="20" xfId="0" applyFont="1" applyFill="1" applyBorder="1" applyAlignment="1">
      <alignment horizontal="left" vertical="center"/>
    </xf>
    <xf numFmtId="0" fontId="109" fillId="35" borderId="33" xfId="0" applyFont="1" applyFill="1" applyBorder="1" applyAlignment="1">
      <alignment vertical="center"/>
    </xf>
    <xf numFmtId="0" fontId="9" fillId="35" borderId="33" xfId="0" applyFont="1" applyFill="1" applyBorder="1" applyAlignment="1">
      <alignment horizontal="center" vertical="center" wrapText="1"/>
    </xf>
    <xf numFmtId="0" fontId="114" fillId="35" borderId="76" xfId="0" applyFont="1" applyFill="1" applyBorder="1" applyAlignment="1">
      <alignment horizontal="left" vertical="center"/>
    </xf>
    <xf numFmtId="0" fontId="109" fillId="35" borderId="30" xfId="0" applyFont="1" applyFill="1" applyBorder="1" applyAlignment="1">
      <alignment vertical="center"/>
    </xf>
    <xf numFmtId="0" fontId="9" fillId="35" borderId="102" xfId="0" applyFont="1" applyFill="1" applyBorder="1" applyAlignment="1">
      <alignment horizontal="left" vertical="top" indent="4"/>
    </xf>
    <xf numFmtId="0" fontId="9" fillId="35" borderId="19" xfId="0" applyFont="1" applyFill="1" applyBorder="1" applyAlignment="1">
      <alignment horizontal="center" vertical="top"/>
    </xf>
    <xf numFmtId="0" fontId="109" fillId="35" borderId="0" xfId="0" quotePrefix="1" applyFont="1" applyFill="1" applyAlignment="1">
      <alignment vertical="top"/>
    </xf>
    <xf numFmtId="0" fontId="109" fillId="35" borderId="0" xfId="0" applyFont="1" applyFill="1" applyAlignment="1">
      <alignment vertical="top"/>
    </xf>
    <xf numFmtId="0" fontId="117" fillId="40" borderId="171" xfId="0" applyFont="1" applyFill="1" applyBorder="1"/>
    <xf numFmtId="0" fontId="13" fillId="35" borderId="65" xfId="0" applyFont="1" applyFill="1" applyBorder="1" applyAlignment="1">
      <alignment horizontal="left" vertical="top"/>
    </xf>
    <xf numFmtId="0" fontId="9" fillId="35" borderId="0" xfId="0" applyFont="1" applyFill="1" applyAlignment="1">
      <alignment horizontal="center"/>
    </xf>
    <xf numFmtId="0" fontId="109" fillId="35" borderId="19" xfId="0" quotePrefix="1" applyFont="1" applyFill="1" applyBorder="1" applyAlignment="1">
      <alignment vertical="top"/>
    </xf>
    <xf numFmtId="0" fontId="109" fillId="35" borderId="20" xfId="0" quotePrefix="1" applyFont="1" applyFill="1" applyBorder="1" applyAlignment="1">
      <alignment vertical="top"/>
    </xf>
    <xf numFmtId="0" fontId="109" fillId="35" borderId="33" xfId="0" applyFont="1" applyFill="1" applyBorder="1" applyAlignment="1">
      <alignment vertical="top"/>
    </xf>
    <xf numFmtId="0" fontId="111" fillId="35" borderId="19" xfId="0" quotePrefix="1" applyFont="1" applyFill="1" applyBorder="1" applyAlignment="1">
      <alignment horizontal="center"/>
    </xf>
    <xf numFmtId="0" fontId="109" fillId="35" borderId="178" xfId="0" quotePrefix="1" applyFont="1" applyFill="1" applyBorder="1" applyAlignment="1">
      <alignment vertical="top"/>
    </xf>
    <xf numFmtId="0" fontId="97" fillId="35" borderId="0" xfId="0" applyFont="1" applyFill="1"/>
    <xf numFmtId="0" fontId="109" fillId="35" borderId="19" xfId="0" quotePrefix="1" applyFont="1" applyFill="1" applyBorder="1" applyAlignment="1">
      <alignment horizontal="left" vertical="top"/>
    </xf>
    <xf numFmtId="0" fontId="109" fillId="35" borderId="20" xfId="0" quotePrefix="1" applyFont="1" applyFill="1" applyBorder="1" applyAlignment="1">
      <alignment horizontal="left" vertical="top"/>
    </xf>
    <xf numFmtId="0" fontId="9" fillId="35" borderId="93" xfId="0" applyFont="1" applyFill="1" applyBorder="1" applyAlignment="1">
      <alignment horizontal="left" vertical="top" indent="4"/>
    </xf>
    <xf numFmtId="0" fontId="13" fillId="35" borderId="117" xfId="0" applyFont="1" applyFill="1" applyBorder="1" applyAlignment="1">
      <alignment horizontal="center" vertical="top"/>
    </xf>
    <xf numFmtId="0" fontId="109" fillId="35" borderId="117" xfId="0" quotePrefix="1" applyFont="1" applyFill="1" applyBorder="1" applyAlignment="1">
      <alignment vertical="top"/>
    </xf>
    <xf numFmtId="0" fontId="109" fillId="35" borderId="118" xfId="0" quotePrefix="1" applyFont="1" applyFill="1" applyBorder="1" applyAlignment="1">
      <alignment vertical="top"/>
    </xf>
    <xf numFmtId="0" fontId="109" fillId="35" borderId="86" xfId="0" applyFont="1" applyFill="1" applyBorder="1" applyAlignment="1">
      <alignment vertical="top"/>
    </xf>
    <xf numFmtId="0" fontId="13" fillId="35" borderId="179" xfId="0" applyFont="1" applyFill="1" applyBorder="1" applyAlignment="1">
      <alignment horizontal="left" vertical="top"/>
    </xf>
    <xf numFmtId="0" fontId="109" fillId="35" borderId="19" xfId="0" quotePrefix="1" applyFont="1" applyFill="1" applyBorder="1" applyAlignment="1">
      <alignment horizontal="center" vertical="top"/>
    </xf>
    <xf numFmtId="0" fontId="109" fillId="35" borderId="70" xfId="0" quotePrefix="1" applyFont="1" applyFill="1" applyBorder="1" applyAlignment="1">
      <alignment horizontal="center" vertical="top"/>
    </xf>
    <xf numFmtId="0" fontId="109" fillId="35" borderId="70" xfId="0" quotePrefix="1" applyFont="1" applyFill="1" applyBorder="1" applyAlignment="1">
      <alignment vertical="top"/>
    </xf>
    <xf numFmtId="0" fontId="109" fillId="35" borderId="76" xfId="0" quotePrefix="1" applyFont="1" applyFill="1" applyBorder="1" applyAlignment="1">
      <alignment vertical="top"/>
    </xf>
    <xf numFmtId="0" fontId="109" fillId="35" borderId="30" xfId="0" applyFont="1" applyFill="1" applyBorder="1" applyAlignment="1">
      <alignment vertical="top"/>
    </xf>
    <xf numFmtId="0" fontId="9" fillId="35" borderId="4" xfId="0" applyFont="1" applyFill="1" applyBorder="1" applyAlignment="1">
      <alignment horizontal="left" vertical="top" indent="4"/>
    </xf>
    <xf numFmtId="0" fontId="9" fillId="35" borderId="76" xfId="0" quotePrefix="1" applyFont="1" applyFill="1" applyBorder="1" applyAlignment="1">
      <alignment horizontal="center" vertical="top"/>
    </xf>
    <xf numFmtId="0" fontId="97" fillId="35" borderId="50" xfId="0" applyFont="1" applyFill="1" applyBorder="1" applyAlignment="1">
      <alignment horizontal="left" indent="4"/>
    </xf>
    <xf numFmtId="0" fontId="9" fillId="35" borderId="180" xfId="0" quotePrefix="1" applyFont="1" applyFill="1" applyBorder="1" applyAlignment="1">
      <alignment horizontal="center" vertical="top"/>
    </xf>
    <xf numFmtId="0" fontId="97" fillId="35" borderId="61" xfId="0" applyFont="1" applyFill="1" applyBorder="1"/>
    <xf numFmtId="0" fontId="9" fillId="35" borderId="19" xfId="0" quotePrefix="1" applyFont="1" applyFill="1" applyBorder="1" applyAlignment="1">
      <alignment horizontal="center" vertical="top"/>
    </xf>
    <xf numFmtId="0" fontId="9" fillId="35" borderId="117" xfId="0" applyFont="1" applyFill="1" applyBorder="1" applyAlignment="1">
      <alignment horizontal="center" vertical="top"/>
    </xf>
    <xf numFmtId="0" fontId="109" fillId="35" borderId="117" xfId="0" quotePrefix="1" applyFont="1" applyFill="1" applyBorder="1" applyAlignment="1">
      <alignment horizontal="left" vertical="top"/>
    </xf>
    <xf numFmtId="0" fontId="109" fillId="35" borderId="118" xfId="0" quotePrefix="1" applyFont="1" applyFill="1" applyBorder="1" applyAlignment="1">
      <alignment horizontal="left" vertical="top"/>
    </xf>
    <xf numFmtId="0" fontId="9" fillId="20" borderId="67" xfId="0" applyFont="1" applyFill="1" applyBorder="1" applyAlignment="1">
      <alignment vertical="center"/>
    </xf>
    <xf numFmtId="0" fontId="119" fillId="20" borderId="179" xfId="0" applyFont="1" applyFill="1" applyBorder="1" applyAlignment="1">
      <alignment horizontal="left" vertical="top" indent="1"/>
    </xf>
    <xf numFmtId="0" fontId="9" fillId="20" borderId="0" xfId="0" applyFont="1" applyFill="1" applyAlignment="1">
      <alignment horizontal="center" vertical="top" wrapText="1"/>
    </xf>
    <xf numFmtId="0" fontId="109" fillId="20" borderId="173" xfId="0" quotePrefix="1" applyFont="1" applyFill="1" applyBorder="1" applyAlignment="1">
      <alignment horizontal="left" vertical="top" indent="1"/>
    </xf>
    <xf numFmtId="0" fontId="109" fillId="20" borderId="0" xfId="0" applyFont="1" applyFill="1" applyAlignment="1">
      <alignment vertical="top"/>
    </xf>
    <xf numFmtId="0" fontId="109" fillId="20" borderId="173" xfId="0" quotePrefix="1" applyFont="1" applyFill="1" applyBorder="1" applyAlignment="1">
      <alignment horizontal="left" vertical="top"/>
    </xf>
    <xf numFmtId="0" fontId="119" fillId="20" borderId="179" xfId="0" applyFont="1" applyFill="1" applyBorder="1" applyAlignment="1">
      <alignment horizontal="left" vertical="top" indent="2"/>
    </xf>
    <xf numFmtId="0" fontId="109" fillId="20" borderId="178" xfId="0" quotePrefix="1" applyFont="1" applyFill="1" applyBorder="1" applyAlignment="1">
      <alignment horizontal="left" vertical="top"/>
    </xf>
    <xf numFmtId="0" fontId="13" fillId="20" borderId="19" xfId="0" quotePrefix="1" applyFont="1" applyFill="1" applyBorder="1" applyAlignment="1">
      <alignment horizontal="center" wrapText="1"/>
    </xf>
    <xf numFmtId="0" fontId="120" fillId="20" borderId="179" xfId="0" applyFont="1" applyFill="1" applyBorder="1" applyAlignment="1">
      <alignment horizontal="left" vertical="top" indent="2"/>
    </xf>
    <xf numFmtId="0" fontId="120" fillId="20" borderId="102" xfId="0" applyFont="1" applyFill="1" applyBorder="1" applyAlignment="1">
      <alignment horizontal="left" vertical="top" indent="2"/>
    </xf>
    <xf numFmtId="0" fontId="13" fillId="20" borderId="180" xfId="0" quotePrefix="1" applyFont="1" applyFill="1" applyBorder="1" applyAlignment="1">
      <alignment horizontal="center" wrapText="1"/>
    </xf>
    <xf numFmtId="0" fontId="109" fillId="20" borderId="180" xfId="0" quotePrefix="1" applyFont="1" applyFill="1" applyBorder="1" applyAlignment="1">
      <alignment horizontal="left" vertical="top" indent="1"/>
    </xf>
    <xf numFmtId="0" fontId="109" fillId="20" borderId="181" xfId="0" quotePrefix="1" applyFont="1" applyFill="1" applyBorder="1" applyAlignment="1">
      <alignment horizontal="left" vertical="top"/>
    </xf>
    <xf numFmtId="0" fontId="109" fillId="20" borderId="61" xfId="0" applyFont="1" applyFill="1" applyBorder="1" applyAlignment="1">
      <alignment vertical="top"/>
    </xf>
    <xf numFmtId="0" fontId="120" fillId="20" borderId="179" xfId="0" applyFont="1" applyFill="1" applyBorder="1" applyAlignment="1">
      <alignment horizontal="left" vertical="top" indent="1"/>
    </xf>
    <xf numFmtId="0" fontId="9" fillId="20" borderId="173" xfId="0" applyFont="1" applyFill="1" applyBorder="1" applyAlignment="1">
      <alignment horizontal="center" vertical="top"/>
    </xf>
    <xf numFmtId="0" fontId="109" fillId="20" borderId="173" xfId="0" quotePrefix="1" applyFont="1" applyFill="1" applyBorder="1" applyAlignment="1">
      <alignment vertical="top"/>
    </xf>
    <xf numFmtId="0" fontId="97" fillId="20" borderId="0" xfId="0" applyFont="1" applyFill="1" applyAlignment="1">
      <alignment vertical="top"/>
    </xf>
    <xf numFmtId="0" fontId="121" fillId="20" borderId="173" xfId="0" applyFont="1" applyFill="1" applyBorder="1" applyAlignment="1">
      <alignment horizontal="center" vertical="top" wrapText="1"/>
    </xf>
    <xf numFmtId="0" fontId="121" fillId="20" borderId="173" xfId="0" quotePrefix="1" applyFont="1" applyFill="1" applyBorder="1" applyAlignment="1">
      <alignment horizontal="left" vertical="top" indent="1"/>
    </xf>
    <xf numFmtId="0" fontId="123" fillId="20" borderId="178" xfId="0" quotePrefix="1" applyFont="1" applyFill="1" applyBorder="1" applyAlignment="1">
      <alignment horizontal="left" vertical="top" indent="2"/>
    </xf>
    <xf numFmtId="0" fontId="124" fillId="20" borderId="0" xfId="0" applyFont="1" applyFill="1" applyAlignment="1">
      <alignment vertical="top"/>
    </xf>
    <xf numFmtId="0" fontId="121" fillId="20" borderId="178" xfId="0" quotePrefix="1" applyFont="1" applyFill="1" applyBorder="1" applyAlignment="1">
      <alignment horizontal="left" vertical="top"/>
    </xf>
    <xf numFmtId="0" fontId="120" fillId="20" borderId="179" xfId="0" applyFont="1" applyFill="1" applyBorder="1" applyAlignment="1">
      <alignment horizontal="left" vertical="top" indent="4"/>
    </xf>
    <xf numFmtId="14" fontId="9" fillId="20" borderId="173" xfId="0" quotePrefix="1" applyNumberFormat="1" applyFont="1" applyFill="1" applyBorder="1" applyAlignment="1">
      <alignment horizontal="center" vertical="top" wrapText="1"/>
    </xf>
    <xf numFmtId="0" fontId="109" fillId="20" borderId="178" xfId="0" quotePrefix="1" applyFont="1" applyFill="1" applyBorder="1" applyAlignment="1">
      <alignment horizontal="center" vertical="center"/>
    </xf>
    <xf numFmtId="0" fontId="109" fillId="20" borderId="178" xfId="0" quotePrefix="1" applyFont="1" applyFill="1" applyBorder="1" applyAlignment="1">
      <alignment vertical="top"/>
    </xf>
    <xf numFmtId="0" fontId="120" fillId="20" borderId="182" xfId="0" applyFont="1" applyFill="1" applyBorder="1" applyAlignment="1">
      <alignment horizontal="left" vertical="top" indent="2"/>
    </xf>
    <xf numFmtId="0" fontId="13" fillId="20" borderId="183" xfId="0" quotePrefix="1" applyFont="1" applyFill="1" applyBorder="1" applyAlignment="1">
      <alignment horizontal="center" vertical="top"/>
    </xf>
    <xf numFmtId="0" fontId="109" fillId="20" borderId="183" xfId="0" quotePrefix="1" applyFont="1" applyFill="1" applyBorder="1" applyAlignment="1">
      <alignment vertical="top"/>
    </xf>
    <xf numFmtId="0" fontId="109" fillId="20" borderId="184" xfId="0" quotePrefix="1" applyFont="1" applyFill="1" applyBorder="1" applyAlignment="1">
      <alignment horizontal="left" vertical="top"/>
    </xf>
    <xf numFmtId="0" fontId="97" fillId="20" borderId="185" xfId="0" applyFont="1" applyFill="1" applyBorder="1" applyAlignment="1">
      <alignment vertical="top"/>
    </xf>
    <xf numFmtId="0" fontId="119" fillId="20" borderId="179" xfId="0" applyFont="1" applyFill="1" applyBorder="1" applyAlignment="1">
      <alignment horizontal="left"/>
    </xf>
    <xf numFmtId="0" fontId="10" fillId="20" borderId="173" xfId="0" quotePrefix="1" applyFont="1" applyFill="1" applyBorder="1" applyAlignment="1">
      <alignment horizontal="left"/>
    </xf>
    <xf numFmtId="0" fontId="109" fillId="20" borderId="173" xfId="0" quotePrefix="1" applyFont="1" applyFill="1" applyBorder="1"/>
    <xf numFmtId="0" fontId="109" fillId="20" borderId="178" xfId="0" quotePrefix="1" applyFont="1" applyFill="1" applyBorder="1" applyAlignment="1">
      <alignment horizontal="left"/>
    </xf>
    <xf numFmtId="0" fontId="97" fillId="20" borderId="0" xfId="0" applyFont="1" applyFill="1"/>
    <xf numFmtId="0" fontId="13" fillId="20" borderId="173" xfId="0" quotePrefix="1" applyFont="1" applyFill="1" applyBorder="1" applyAlignment="1">
      <alignment horizontal="center" vertical="top"/>
    </xf>
    <xf numFmtId="0" fontId="9" fillId="20" borderId="180" xfId="0" quotePrefix="1" applyFont="1" applyFill="1" applyBorder="1" applyAlignment="1">
      <alignment horizontal="center" vertical="top"/>
    </xf>
    <xf numFmtId="0" fontId="109" fillId="20" borderId="180" xfId="0" quotePrefix="1" applyFont="1" applyFill="1" applyBorder="1" applyAlignment="1">
      <alignment vertical="top"/>
    </xf>
    <xf numFmtId="0" fontId="109" fillId="20" borderId="118" xfId="0" quotePrefix="1" applyFont="1" applyFill="1" applyBorder="1" applyAlignment="1">
      <alignment horizontal="left" vertical="top"/>
    </xf>
    <xf numFmtId="0" fontId="97" fillId="20" borderId="61" xfId="0" applyFont="1" applyFill="1" applyBorder="1" applyAlignment="1">
      <alignment vertical="top"/>
    </xf>
    <xf numFmtId="0" fontId="9" fillId="20" borderId="173" xfId="0" quotePrefix="1" applyFont="1" applyFill="1" applyBorder="1" applyAlignment="1">
      <alignment horizontal="center" vertical="top"/>
    </xf>
    <xf numFmtId="0" fontId="121" fillId="20" borderId="173" xfId="0" quotePrefix="1" applyFont="1" applyFill="1" applyBorder="1" applyAlignment="1">
      <alignment horizontal="left" vertical="top" indent="3"/>
    </xf>
    <xf numFmtId="0" fontId="120" fillId="20" borderId="103" xfId="0" applyFont="1" applyFill="1" applyBorder="1" applyAlignment="1">
      <alignment horizontal="left" vertical="top" indent="2"/>
    </xf>
    <xf numFmtId="0" fontId="9" fillId="20" borderId="187" xfId="0" quotePrefix="1" applyFont="1" applyFill="1" applyBorder="1" applyAlignment="1">
      <alignment horizontal="center" vertical="top"/>
    </xf>
    <xf numFmtId="0" fontId="109" fillId="20" borderId="187" xfId="0" quotePrefix="1" applyFont="1" applyFill="1" applyBorder="1" applyAlignment="1">
      <alignment vertical="top"/>
    </xf>
    <xf numFmtId="0" fontId="109" fillId="20" borderId="187" xfId="0" quotePrefix="1" applyFont="1" applyFill="1" applyBorder="1" applyAlignment="1">
      <alignment horizontal="left" vertical="top"/>
    </xf>
    <xf numFmtId="0" fontId="97" fillId="20" borderId="7" xfId="0" applyFont="1" applyFill="1" applyBorder="1" applyAlignment="1">
      <alignment vertical="top"/>
    </xf>
    <xf numFmtId="0" fontId="119" fillId="20" borderId="188" xfId="0" applyFont="1" applyFill="1" applyBorder="1" applyAlignment="1">
      <alignment horizontal="left" vertical="top" indent="1"/>
    </xf>
    <xf numFmtId="0" fontId="97" fillId="20" borderId="189" xfId="0" applyFont="1" applyFill="1" applyBorder="1" applyAlignment="1">
      <alignment vertical="top"/>
    </xf>
    <xf numFmtId="0" fontId="114" fillId="20" borderId="178" xfId="0" applyFont="1" applyFill="1" applyBorder="1" applyAlignment="1">
      <alignment horizontal="left" vertical="top" indent="3"/>
    </xf>
    <xf numFmtId="0" fontId="109" fillId="20" borderId="178" xfId="0" quotePrefix="1" applyFont="1" applyFill="1" applyBorder="1" applyAlignment="1">
      <alignment horizontal="center" vertical="top"/>
    </xf>
    <xf numFmtId="0" fontId="109" fillId="20" borderId="191" xfId="0" quotePrefix="1" applyFont="1" applyFill="1" applyBorder="1" applyAlignment="1">
      <alignment horizontal="center" vertical="top"/>
    </xf>
    <xf numFmtId="0" fontId="109" fillId="20" borderId="191" xfId="0" quotePrefix="1" applyFont="1" applyFill="1" applyBorder="1" applyAlignment="1">
      <alignment horizontal="left" vertical="top"/>
    </xf>
    <xf numFmtId="0" fontId="109" fillId="20" borderId="7" xfId="0" quotePrefix="1" applyFont="1" applyFill="1" applyBorder="1" applyAlignment="1">
      <alignment horizontal="left" vertical="top" indent="1"/>
    </xf>
    <xf numFmtId="0" fontId="109" fillId="20" borderId="0" xfId="0" quotePrefix="1" applyFont="1" applyFill="1" applyAlignment="1">
      <alignment horizontal="left" vertical="top" indent="1"/>
    </xf>
    <xf numFmtId="0" fontId="125" fillId="20" borderId="178" xfId="0" quotePrefix="1" applyFont="1" applyFill="1" applyBorder="1" applyAlignment="1">
      <alignment vertical="top"/>
    </xf>
    <xf numFmtId="0" fontId="120"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109" fillId="2" borderId="0" xfId="0" quotePrefix="1" applyFont="1" applyFill="1" applyAlignment="1">
      <alignment vertical="top"/>
    </xf>
    <xf numFmtId="0" fontId="125" fillId="2" borderId="0" xfId="0" quotePrefix="1" applyFont="1" applyFill="1" applyAlignment="1">
      <alignment vertical="top"/>
    </xf>
    <xf numFmtId="0" fontId="97" fillId="2" borderId="0" xfId="0" applyFont="1" applyFill="1" applyAlignment="1">
      <alignment vertical="top"/>
    </xf>
    <xf numFmtId="0" fontId="9" fillId="20" borderId="192" xfId="0" applyFont="1" applyFill="1" applyBorder="1" applyAlignment="1">
      <alignment vertical="top"/>
    </xf>
    <xf numFmtId="0" fontId="9" fillId="20" borderId="193" xfId="0" applyFont="1" applyFill="1" applyBorder="1" applyAlignment="1">
      <alignment horizontal="center" vertical="top"/>
    </xf>
    <xf numFmtId="0" fontId="109" fillId="20" borderId="193" xfId="0" quotePrefix="1" applyFont="1" applyFill="1" applyBorder="1" applyAlignment="1">
      <alignment horizontal="left" vertical="top"/>
    </xf>
    <xf numFmtId="0" fontId="97" fillId="20" borderId="194" xfId="0" applyFont="1" applyFill="1" applyBorder="1" applyAlignment="1">
      <alignment vertical="top"/>
    </xf>
    <xf numFmtId="0" fontId="97" fillId="20" borderId="195" xfId="0" applyFont="1" applyFill="1" applyBorder="1" applyAlignment="1">
      <alignment vertical="top"/>
    </xf>
    <xf numFmtId="0" fontId="9" fillId="20" borderId="197" xfId="0" applyFont="1" applyFill="1" applyBorder="1" applyAlignment="1">
      <alignment vertical="top"/>
    </xf>
    <xf numFmtId="0" fontId="9" fillId="20" borderId="198" xfId="0" quotePrefix="1" applyFont="1" applyFill="1" applyBorder="1" applyAlignment="1">
      <alignment horizontal="center" vertical="top"/>
    </xf>
    <xf numFmtId="0" fontId="109" fillId="20" borderId="198" xfId="0" quotePrefix="1" applyFont="1" applyFill="1" applyBorder="1" applyAlignment="1">
      <alignment horizontal="left" vertical="top"/>
    </xf>
    <xf numFmtId="0" fontId="109" fillId="20" borderId="199" xfId="0" quotePrefix="1" applyFont="1" applyFill="1" applyBorder="1" applyAlignment="1">
      <alignment vertical="top"/>
    </xf>
    <xf numFmtId="0" fontId="97" fillId="20" borderId="111" xfId="0" applyFont="1" applyFill="1" applyBorder="1" applyAlignment="1">
      <alignment vertical="top"/>
    </xf>
    <xf numFmtId="0" fontId="9" fillId="20" borderId="65" xfId="0" applyFont="1" applyFill="1" applyBorder="1" applyAlignment="1">
      <alignment horizontal="left" vertical="top" indent="2"/>
    </xf>
    <xf numFmtId="0" fontId="109" fillId="20" borderId="19" xfId="0" applyFont="1" applyFill="1" applyBorder="1" applyAlignment="1">
      <alignment vertical="top"/>
    </xf>
    <xf numFmtId="0" fontId="9" fillId="20" borderId="67" xfId="0" applyFont="1" applyFill="1" applyBorder="1" applyAlignment="1">
      <alignment horizontal="left" vertical="top" indent="2"/>
    </xf>
    <xf numFmtId="0" fontId="9" fillId="20" borderId="200" xfId="0" applyFont="1" applyFill="1" applyBorder="1" applyAlignment="1">
      <alignment horizontal="left" vertical="top" indent="2"/>
    </xf>
    <xf numFmtId="0" fontId="9" fillId="20" borderId="201" xfId="0" applyFont="1" applyFill="1" applyBorder="1" applyAlignment="1">
      <alignment horizontal="center" vertical="top"/>
    </xf>
    <xf numFmtId="0" fontId="109" fillId="20" borderId="201" xfId="0" quotePrefix="1" applyFont="1" applyFill="1" applyBorder="1" applyAlignment="1">
      <alignment vertical="top"/>
    </xf>
    <xf numFmtId="0" fontId="109" fillId="20" borderId="201" xfId="0" applyFont="1" applyFill="1" applyBorder="1" applyAlignment="1">
      <alignment vertical="top"/>
    </xf>
    <xf numFmtId="0" fontId="9" fillId="20" borderId="103" xfId="0" applyFont="1" applyFill="1" applyBorder="1" applyAlignment="1">
      <alignment horizontal="left" vertical="top" indent="2"/>
    </xf>
    <xf numFmtId="0" fontId="9" fillId="20" borderId="187" xfId="0" applyFont="1" applyFill="1" applyBorder="1" applyAlignment="1">
      <alignment horizontal="center" vertical="top"/>
    </xf>
    <xf numFmtId="0" fontId="109" fillId="20" borderId="187" xfId="0" applyFont="1" applyFill="1" applyBorder="1" applyAlignment="1">
      <alignment vertical="top"/>
    </xf>
    <xf numFmtId="0" fontId="115" fillId="58" borderId="170" xfId="0" applyFont="1" applyFill="1" applyBorder="1"/>
    <xf numFmtId="0" fontId="116" fillId="58" borderId="171" xfId="0" applyFont="1" applyFill="1" applyBorder="1"/>
    <xf numFmtId="0" fontId="117" fillId="58" borderId="171" xfId="0" applyFont="1" applyFill="1" applyBorder="1"/>
    <xf numFmtId="0" fontId="9" fillId="20" borderId="114" xfId="0" applyFont="1" applyFill="1" applyBorder="1" applyAlignment="1">
      <alignment vertical="top"/>
    </xf>
    <xf numFmtId="0" fontId="97" fillId="20" borderId="156" xfId="0" quotePrefix="1" applyFont="1" applyFill="1" applyBorder="1" applyAlignment="1">
      <alignment horizontal="center" vertical="center"/>
    </xf>
    <xf numFmtId="0" fontId="109" fillId="20" borderId="156" xfId="0" quotePrefix="1" applyFont="1" applyFill="1" applyBorder="1" applyAlignment="1">
      <alignment vertical="top"/>
    </xf>
    <xf numFmtId="0" fontId="22" fillId="20" borderId="204" xfId="0" quotePrefix="1" applyFont="1" applyFill="1" applyBorder="1" applyAlignment="1">
      <alignment vertical="top"/>
    </xf>
    <xf numFmtId="0" fontId="113" fillId="20" borderId="10" xfId="0" applyFont="1" applyFill="1" applyBorder="1" applyAlignment="1">
      <alignment vertical="top"/>
    </xf>
    <xf numFmtId="0" fontId="9" fillId="20" borderId="67" xfId="0" applyFont="1" applyFill="1" applyBorder="1" applyAlignment="1">
      <alignment vertical="top"/>
    </xf>
    <xf numFmtId="0" fontId="97" fillId="20" borderId="70" xfId="0" quotePrefix="1" applyFont="1" applyFill="1" applyBorder="1" applyAlignment="1">
      <alignment horizontal="center" vertical="center"/>
    </xf>
    <xf numFmtId="0" fontId="113" fillId="20" borderId="76" xfId="0" quotePrefix="1" applyFont="1" applyFill="1" applyBorder="1" applyAlignment="1">
      <alignment vertical="top"/>
    </xf>
    <xf numFmtId="0" fontId="115" fillId="58" borderId="127" xfId="0" applyFont="1" applyFill="1" applyBorder="1"/>
    <xf numFmtId="0" fontId="116" fillId="58" borderId="128" xfId="0" applyFont="1" applyFill="1" applyBorder="1"/>
    <xf numFmtId="0" fontId="117" fillId="58" borderId="128" xfId="0" applyFont="1" applyFill="1" applyBorder="1"/>
    <xf numFmtId="0" fontId="9" fillId="59" borderId="205" xfId="0" applyFont="1" applyFill="1" applyBorder="1" applyAlignment="1">
      <alignment vertical="top"/>
    </xf>
    <xf numFmtId="0" fontId="126" fillId="59" borderId="206" xfId="0" quotePrefix="1" applyFont="1" applyFill="1" applyBorder="1" applyAlignment="1">
      <alignment vertical="top"/>
    </xf>
    <xf numFmtId="0" fontId="127" fillId="59" borderId="206" xfId="0" quotePrefix="1" applyFont="1" applyFill="1" applyBorder="1" applyAlignment="1">
      <alignment vertical="top"/>
    </xf>
    <xf numFmtId="0" fontId="127" fillId="59" borderId="206" xfId="0" applyFont="1" applyFill="1" applyBorder="1" applyAlignment="1">
      <alignment vertical="top"/>
    </xf>
    <xf numFmtId="0" fontId="9" fillId="59" borderId="208" xfId="0" applyFont="1" applyFill="1" applyBorder="1" applyAlignment="1">
      <alignment horizontal="left" vertical="top" indent="2"/>
    </xf>
    <xf numFmtId="0" fontId="13" fillId="59" borderId="209" xfId="0" applyFont="1" applyFill="1" applyBorder="1" applyAlignment="1">
      <alignment horizontal="center" vertical="top"/>
    </xf>
    <xf numFmtId="0" fontId="13" fillId="59" borderId="209" xfId="0" quotePrefix="1" applyFont="1" applyFill="1" applyBorder="1" applyAlignment="1">
      <alignment vertical="top"/>
    </xf>
    <xf numFmtId="0" fontId="9" fillId="59" borderId="209" xfId="0" quotePrefix="1" applyFont="1" applyFill="1" applyBorder="1" applyAlignment="1">
      <alignment vertical="top"/>
    </xf>
    <xf numFmtId="0" fontId="9" fillId="59" borderId="209" xfId="0" applyFont="1" applyFill="1" applyBorder="1" applyAlignment="1">
      <alignment vertical="top"/>
    </xf>
    <xf numFmtId="0" fontId="9" fillId="59" borderId="209" xfId="0" applyFont="1" applyFill="1" applyBorder="1" applyAlignment="1">
      <alignment horizontal="center" vertical="top"/>
    </xf>
    <xf numFmtId="0" fontId="126" fillId="59" borderId="209" xfId="0" quotePrefix="1" applyFont="1" applyFill="1" applyBorder="1" applyAlignment="1">
      <alignment vertical="top"/>
    </xf>
    <xf numFmtId="0" fontId="127" fillId="59" borderId="209" xfId="0" quotePrefix="1" applyFont="1" applyFill="1" applyBorder="1" applyAlignment="1">
      <alignment vertical="top"/>
    </xf>
    <xf numFmtId="0" fontId="127" fillId="59" borderId="209" xfId="0" applyFont="1" applyFill="1" applyBorder="1" applyAlignment="1">
      <alignment vertical="top"/>
    </xf>
    <xf numFmtId="0" fontId="9" fillId="59" borderId="211" xfId="0" applyFont="1" applyFill="1" applyBorder="1" applyAlignment="1">
      <alignment horizontal="left" vertical="top" indent="2"/>
    </xf>
    <xf numFmtId="0" fontId="9" fillId="59" borderId="212" xfId="0" applyFont="1" applyFill="1" applyBorder="1" applyAlignment="1">
      <alignment horizontal="center" vertical="top"/>
    </xf>
    <xf numFmtId="0" fontId="126" fillId="59" borderId="212" xfId="0" quotePrefix="1" applyFont="1" applyFill="1" applyBorder="1" applyAlignment="1">
      <alignment vertical="top"/>
    </xf>
    <xf numFmtId="0" fontId="127" fillId="59" borderId="212" xfId="0" quotePrefix="1" applyFont="1" applyFill="1" applyBorder="1" applyAlignment="1">
      <alignment vertical="top"/>
    </xf>
    <xf numFmtId="0" fontId="127" fillId="59" borderId="212" xfId="0" applyFont="1" applyFill="1" applyBorder="1" applyAlignment="1">
      <alignment vertical="top"/>
    </xf>
    <xf numFmtId="0" fontId="9" fillId="59" borderId="214" xfId="0" applyFont="1" applyFill="1" applyBorder="1" applyAlignment="1">
      <alignment horizontal="left" vertical="top" indent="2"/>
    </xf>
    <xf numFmtId="0" fontId="9" fillId="59" borderId="215" xfId="0" applyFont="1" applyFill="1" applyBorder="1" applyAlignment="1">
      <alignment horizontal="center" vertical="top"/>
    </xf>
    <xf numFmtId="0" fontId="126" fillId="59" borderId="215" xfId="0" quotePrefix="1" applyFont="1" applyFill="1" applyBorder="1" applyAlignment="1">
      <alignment vertical="top"/>
    </xf>
    <xf numFmtId="0" fontId="127" fillId="59" borderId="215" xfId="0" quotePrefix="1" applyFont="1" applyFill="1" applyBorder="1" applyAlignment="1">
      <alignment vertical="top"/>
    </xf>
    <xf numFmtId="0" fontId="127" fillId="59" borderId="215" xfId="0" applyFont="1" applyFill="1" applyBorder="1" applyAlignment="1">
      <alignment vertical="top"/>
    </xf>
    <xf numFmtId="0" fontId="0" fillId="32" borderId="7" xfId="0" quotePrefix="1" applyFill="1" applyBorder="1" applyAlignment="1">
      <alignment horizontal="left" vertical="top" wrapText="1"/>
    </xf>
    <xf numFmtId="0" fontId="0" fillId="32" borderId="7" xfId="0" applyFill="1" applyBorder="1" applyAlignment="1">
      <alignment horizontal="left" vertical="top" wrapText="1"/>
    </xf>
    <xf numFmtId="49" fontId="0" fillId="32" borderId="7" xfId="0" quotePrefix="1" applyNumberFormat="1" applyFill="1" applyBorder="1" applyAlignment="1">
      <alignment horizontal="left" vertical="top" wrapText="1"/>
    </xf>
    <xf numFmtId="0" fontId="0" fillId="32" borderId="8" xfId="0" applyFill="1" applyBorder="1" applyAlignment="1">
      <alignment horizontal="left" vertical="top" wrapText="1"/>
    </xf>
    <xf numFmtId="0" fontId="8" fillId="0" borderId="0" xfId="0" applyFont="1" applyAlignment="1">
      <alignment horizontal="left" wrapText="1"/>
    </xf>
    <xf numFmtId="0" fontId="36" fillId="34" borderId="2" xfId="0" applyFont="1" applyFill="1" applyBorder="1" applyAlignment="1">
      <alignment horizontal="center" wrapText="1"/>
    </xf>
    <xf numFmtId="0" fontId="36" fillId="35" borderId="2" xfId="0" applyFont="1" applyFill="1" applyBorder="1" applyAlignment="1">
      <alignment horizontal="center" wrapText="1"/>
    </xf>
    <xf numFmtId="0" fontId="36" fillId="30" borderId="2" xfId="0" applyFont="1" applyFill="1" applyBorder="1" applyAlignment="1">
      <alignment horizontal="center" wrapText="1"/>
    </xf>
    <xf numFmtId="0" fontId="38" fillId="29" borderId="2" xfId="0" applyFont="1" applyFill="1" applyBorder="1" applyAlignment="1">
      <alignment horizontal="center" wrapText="1"/>
    </xf>
    <xf numFmtId="0" fontId="38" fillId="33" borderId="2" xfId="0" applyFont="1" applyFill="1" applyBorder="1" applyAlignment="1">
      <alignment horizontal="center" wrapText="1"/>
    </xf>
    <xf numFmtId="0" fontId="38" fillId="19" borderId="2" xfId="0" applyFont="1" applyFill="1" applyBorder="1" applyAlignment="1">
      <alignment horizontal="center" wrapText="1"/>
    </xf>
    <xf numFmtId="0" fontId="38" fillId="19" borderId="1" xfId="0" applyFont="1" applyFill="1" applyBorder="1" applyAlignment="1">
      <alignment horizontal="center" wrapText="1"/>
    </xf>
    <xf numFmtId="0" fontId="38" fillId="19" borderId="26" xfId="0" applyFont="1" applyFill="1" applyBorder="1" applyAlignment="1">
      <alignment horizontal="center" wrapText="1"/>
    </xf>
    <xf numFmtId="0" fontId="128" fillId="3" borderId="0" xfId="0" applyFont="1" applyFill="1" applyAlignment="1">
      <alignment horizontal="right" indent="1"/>
    </xf>
    <xf numFmtId="0" fontId="129" fillId="3" borderId="0" xfId="0" applyFont="1" applyFill="1" applyAlignment="1">
      <alignment horizontal="right" indent="1"/>
    </xf>
    <xf numFmtId="0" fontId="86" fillId="3" borderId="0" xfId="0" applyFont="1" applyFill="1"/>
    <xf numFmtId="168" fontId="133" fillId="71" borderId="0" xfId="33" applyNumberFormat="1" applyFont="1" applyFill="1" applyBorder="1" applyAlignment="1">
      <alignment horizontal="right"/>
    </xf>
    <xf numFmtId="168" fontId="55" fillId="71" borderId="0" xfId="33" applyNumberFormat="1" applyFont="1" applyFill="1" applyBorder="1" applyAlignment="1">
      <alignment horizontal="center"/>
    </xf>
    <xf numFmtId="0" fontId="134" fillId="3" borderId="0" xfId="0" applyFont="1" applyFill="1" applyAlignment="1">
      <alignment horizontal="right" vertical="center"/>
    </xf>
    <xf numFmtId="0" fontId="37" fillId="3" borderId="0" xfId="0" applyFont="1" applyFill="1"/>
    <xf numFmtId="0" fontId="30" fillId="15" borderId="0" xfId="0" applyFont="1" applyFill="1" applyAlignment="1">
      <alignment horizontal="left" vertical="center"/>
    </xf>
    <xf numFmtId="167" fontId="55" fillId="4" borderId="224" xfId="5" applyFont="1" applyFill="1" applyBorder="1">
      <alignment horizontal="right" indent="2"/>
      <protection locked="0"/>
    </xf>
    <xf numFmtId="0" fontId="42" fillId="0" borderId="225" xfId="10" applyFont="1" applyBorder="1">
      <alignment horizontal="left" vertical="center" indent="1"/>
    </xf>
    <xf numFmtId="0" fontId="42" fillId="0" borderId="218" xfId="0" applyFont="1" applyBorder="1" applyAlignment="1">
      <alignment horizontal="center" vertical="center"/>
    </xf>
    <xf numFmtId="167" fontId="55" fillId="71" borderId="218" xfId="0" applyNumberFormat="1" applyFont="1" applyFill="1" applyBorder="1"/>
    <xf numFmtId="167" fontId="55" fillId="4" borderId="218" xfId="5" applyFont="1" applyFill="1" applyBorder="1">
      <alignment horizontal="right" indent="2"/>
      <protection locked="0"/>
    </xf>
    <xf numFmtId="167" fontId="55" fillId="4" borderId="226" xfId="5" applyFont="1" applyFill="1" applyBorder="1">
      <alignment horizontal="right" indent="2"/>
      <protection locked="0"/>
    </xf>
    <xf numFmtId="0" fontId="42" fillId="0" borderId="227" xfId="10" applyFont="1" applyBorder="1">
      <alignment horizontal="left" vertical="center" indent="1"/>
    </xf>
    <xf numFmtId="0" fontId="42" fillId="0" borderId="228" xfId="0" applyFont="1" applyBorder="1" applyAlignment="1">
      <alignment horizontal="center" vertical="center"/>
    </xf>
    <xf numFmtId="167" fontId="55" fillId="71" borderId="228" xfId="0" applyNumberFormat="1" applyFont="1" applyFill="1" applyBorder="1"/>
    <xf numFmtId="167" fontId="55" fillId="4" borderId="228" xfId="5" applyFont="1" applyFill="1" applyBorder="1">
      <alignment horizontal="right" indent="2"/>
      <protection locked="0"/>
    </xf>
    <xf numFmtId="167" fontId="55" fillId="4" borderId="229" xfId="5" applyFont="1" applyFill="1" applyBorder="1">
      <alignment horizontal="right" indent="2"/>
      <protection locked="0"/>
    </xf>
    <xf numFmtId="0" fontId="53" fillId="3" borderId="0" xfId="0" applyFont="1" applyFill="1"/>
    <xf numFmtId="167" fontId="55" fillId="71" borderId="0" xfId="0" applyNumberFormat="1" applyFont="1" applyFill="1"/>
    <xf numFmtId="0" fontId="137" fillId="15" borderId="2" xfId="0" applyFont="1" applyFill="1" applyBorder="1" applyAlignment="1">
      <alignment vertical="center"/>
    </xf>
    <xf numFmtId="0" fontId="137" fillId="15" borderId="0" xfId="0" applyFont="1" applyFill="1" applyAlignment="1">
      <alignment horizontal="left" vertical="center"/>
    </xf>
    <xf numFmtId="0" fontId="137" fillId="15" borderId="0" xfId="0" applyFont="1" applyFill="1" applyAlignment="1">
      <alignment vertical="center"/>
    </xf>
    <xf numFmtId="0" fontId="137" fillId="12" borderId="0" xfId="3" applyFont="1">
      <alignment horizontal="left" vertical="center"/>
      <protection locked="0"/>
    </xf>
    <xf numFmtId="167" fontId="55" fillId="3" borderId="0" xfId="5" applyFont="1" applyFill="1" applyBorder="1">
      <alignment horizontal="right" indent="2"/>
      <protection locked="0"/>
    </xf>
    <xf numFmtId="167" fontId="55" fillId="67" borderId="0" xfId="5" applyFont="1" applyFill="1" applyBorder="1">
      <alignment horizontal="right" indent="2"/>
      <protection locked="0"/>
    </xf>
    <xf numFmtId="167" fontId="55" fillId="3" borderId="0" xfId="5" quotePrefix="1" applyFont="1" applyFill="1" applyBorder="1">
      <alignment horizontal="right" indent="2"/>
      <protection locked="0"/>
    </xf>
    <xf numFmtId="0" fontId="30" fillId="3" borderId="0" xfId="3" applyFont="1" applyFill="1">
      <alignment horizontal="left" vertical="center"/>
      <protection locked="0"/>
    </xf>
    <xf numFmtId="0" fontId="135" fillId="3" borderId="0" xfId="0" applyFont="1" applyFill="1" applyAlignment="1">
      <alignment horizontal="center" vertical="center" wrapText="1"/>
    </xf>
    <xf numFmtId="168" fontId="37" fillId="3" borderId="0" xfId="33" applyNumberFormat="1" applyFont="1" applyFill="1" applyBorder="1"/>
    <xf numFmtId="167" fontId="55" fillId="3" borderId="0" xfId="5" quotePrefix="1" applyFont="1" applyFill="1" applyBorder="1" applyProtection="1">
      <alignment horizontal="right" indent="2"/>
    </xf>
    <xf numFmtId="0" fontId="55" fillId="3" borderId="0" xfId="0" applyFont="1" applyFill="1" applyAlignment="1" applyProtection="1">
      <alignment vertical="center"/>
      <protection hidden="1"/>
    </xf>
    <xf numFmtId="0" fontId="48" fillId="3" borderId="0" xfId="0" applyFont="1" applyFill="1" applyProtection="1">
      <protection hidden="1"/>
    </xf>
    <xf numFmtId="0" fontId="55" fillId="3" borderId="238" xfId="0" applyFont="1" applyFill="1" applyBorder="1" applyAlignment="1" applyProtection="1">
      <alignment horizontal="center" vertical="center"/>
      <protection hidden="1"/>
    </xf>
    <xf numFmtId="0" fontId="135" fillId="68" borderId="0" xfId="25" applyFont="1">
      <alignment horizontal="center" vertical="center" wrapText="1"/>
    </xf>
    <xf numFmtId="167" fontId="0" fillId="3" borderId="0" xfId="5" applyFont="1" applyFill="1" applyBorder="1">
      <alignment horizontal="right" indent="2"/>
      <protection locked="0"/>
    </xf>
    <xf numFmtId="0" fontId="39" fillId="3" borderId="0" xfId="0" applyFont="1" applyFill="1" applyAlignment="1">
      <alignment horizontal="center" vertical="center"/>
    </xf>
    <xf numFmtId="49" fontId="42" fillId="4" borderId="222" xfId="9" applyFont="1" applyBorder="1" applyAlignment="1">
      <alignment horizontal="left" vertical="center" indent="1"/>
      <protection locked="0"/>
    </xf>
    <xf numFmtId="0" fontId="53" fillId="3" borderId="0" xfId="0" applyFont="1" applyFill="1" applyAlignment="1" applyProtection="1">
      <alignment horizontal="center"/>
      <protection hidden="1"/>
    </xf>
    <xf numFmtId="49" fontId="42" fillId="4" borderId="98" xfId="9" applyFont="1" applyBorder="1" applyAlignment="1">
      <alignment horizontal="left" vertical="center" indent="1"/>
      <protection locked="0"/>
    </xf>
    <xf numFmtId="0" fontId="53" fillId="3" borderId="0" xfId="0" applyFont="1" applyFill="1" applyAlignment="1">
      <alignment horizontal="center"/>
    </xf>
    <xf numFmtId="0" fontId="42" fillId="26" borderId="70" xfId="0" applyFont="1" applyFill="1" applyBorder="1" applyAlignment="1">
      <alignment horizontal="center" vertical="center"/>
    </xf>
    <xf numFmtId="0" fontId="42" fillId="26" borderId="117" xfId="0" applyFont="1" applyFill="1" applyBorder="1" applyAlignment="1">
      <alignment horizontal="center" vertical="center"/>
    </xf>
    <xf numFmtId="0" fontId="42" fillId="26" borderId="0" xfId="0" applyFont="1" applyFill="1" applyAlignment="1">
      <alignment horizontal="center" vertical="center"/>
    </xf>
    <xf numFmtId="0" fontId="42" fillId="26" borderId="19" xfId="0" applyFont="1" applyFill="1" applyBorder="1" applyAlignment="1">
      <alignment horizontal="center" vertical="center"/>
    </xf>
    <xf numFmtId="0" fontId="42" fillId="26" borderId="180" xfId="0" applyFont="1" applyFill="1" applyBorder="1" applyAlignment="1">
      <alignment horizontal="center" vertical="center"/>
    </xf>
    <xf numFmtId="0" fontId="42" fillId="0" borderId="222" xfId="37" applyFont="1" applyBorder="1">
      <alignment horizontal="left" vertical="center" wrapText="1" indent="1"/>
    </xf>
    <xf numFmtId="0" fontId="42" fillId="0" borderId="98" xfId="37" applyFont="1" applyBorder="1">
      <alignment horizontal="left" vertical="center" wrapText="1" indent="1"/>
    </xf>
    <xf numFmtId="0" fontId="42" fillId="0" borderId="98" xfId="37" applyFont="1" applyBorder="1" applyAlignment="1">
      <alignment horizontal="left" vertical="center" wrapText="1" indent="2"/>
    </xf>
    <xf numFmtId="0" fontId="0" fillId="27" borderId="0" xfId="0" applyFill="1"/>
    <xf numFmtId="0" fontId="0" fillId="3" borderId="0" xfId="0" applyFill="1" applyAlignment="1">
      <alignment horizontal="right" indent="1"/>
    </xf>
    <xf numFmtId="170" fontId="0" fillId="3" borderId="0" xfId="0" applyNumberFormat="1" applyFill="1"/>
    <xf numFmtId="0" fontId="42" fillId="0" borderId="97" xfId="37" applyFont="1" applyBorder="1">
      <alignment horizontal="left" vertical="center" wrapText="1" indent="1"/>
    </xf>
    <xf numFmtId="0" fontId="42" fillId="3" borderId="0" xfId="0" applyFont="1" applyFill="1" applyAlignment="1">
      <alignment horizontal="left" vertical="center"/>
    </xf>
    <xf numFmtId="0" fontId="55" fillId="3" borderId="241" xfId="0" applyFont="1" applyFill="1" applyBorder="1" applyAlignment="1">
      <alignment horizontal="center" vertical="center" wrapText="1"/>
    </xf>
    <xf numFmtId="0" fontId="42" fillId="0" borderId="104" xfId="0" applyFont="1" applyBorder="1" applyAlignment="1" applyProtection="1">
      <alignment horizontal="left" vertical="top" wrapText="1"/>
      <protection locked="0"/>
    </xf>
    <xf numFmtId="0" fontId="42" fillId="0" borderId="105" xfId="0" applyFont="1" applyBorder="1" applyAlignment="1" applyProtection="1">
      <alignment horizontal="left" vertical="top" wrapText="1"/>
      <protection locked="0"/>
    </xf>
    <xf numFmtId="0" fontId="42" fillId="0" borderId="106" xfId="0" applyFont="1" applyBorder="1" applyAlignment="1" applyProtection="1">
      <alignment horizontal="left" vertical="top" wrapText="1"/>
      <protection locked="0"/>
    </xf>
    <xf numFmtId="0" fontId="42" fillId="0" borderId="107" xfId="0" applyFont="1" applyBorder="1" applyAlignment="1" applyProtection="1">
      <alignment horizontal="left" vertical="top" wrapText="1"/>
      <protection locked="0"/>
    </xf>
    <xf numFmtId="0" fontId="0" fillId="0" borderId="107" xfId="0" applyBorder="1" applyAlignment="1" applyProtection="1">
      <alignment horizontal="left" vertical="top" wrapText="1"/>
      <protection locked="0"/>
    </xf>
    <xf numFmtId="0" fontId="42" fillId="0" borderId="108" xfId="0" applyFont="1" applyBorder="1" applyAlignment="1" applyProtection="1">
      <alignment horizontal="left" vertical="top" wrapText="1"/>
      <protection locked="0"/>
    </xf>
    <xf numFmtId="0" fontId="42" fillId="0" borderId="109" xfId="0" applyFont="1" applyBorder="1" applyAlignment="1" applyProtection="1">
      <alignment horizontal="left" vertical="top" wrapText="1"/>
      <protection locked="0"/>
    </xf>
    <xf numFmtId="0" fontId="0" fillId="3" borderId="0" xfId="0" applyFill="1" applyAlignment="1">
      <alignment horizontal="center" vertical="center"/>
    </xf>
    <xf numFmtId="0" fontId="25" fillId="3" borderId="0" xfId="0" applyFont="1" applyFill="1"/>
    <xf numFmtId="0" fontId="30" fillId="3" borderId="0" xfId="0" applyFont="1" applyFill="1" applyAlignment="1">
      <alignment horizontal="left"/>
    </xf>
    <xf numFmtId="0" fontId="139" fillId="3" borderId="0" xfId="0" applyFont="1" applyFill="1"/>
    <xf numFmtId="0" fontId="0" fillId="3" borderId="0" xfId="0" applyFill="1" applyAlignment="1">
      <alignment vertical="center" wrapText="1"/>
    </xf>
    <xf numFmtId="0" fontId="100" fillId="3" borderId="0" xfId="0" applyFont="1" applyFill="1"/>
    <xf numFmtId="0" fontId="37" fillId="3" borderId="0" xfId="19" applyFont="1" applyFill="1">
      <alignment vertical="center"/>
    </xf>
    <xf numFmtId="0" fontId="55" fillId="3" borderId="0" xfId="0" applyFont="1" applyFill="1" applyAlignment="1">
      <alignment horizontal="center"/>
    </xf>
    <xf numFmtId="49" fontId="44" fillId="3" borderId="0" xfId="20" applyFont="1" applyFill="1" applyBorder="1"/>
    <xf numFmtId="0" fontId="42" fillId="3" borderId="218" xfId="0" applyFont="1" applyFill="1" applyBorder="1" applyAlignment="1">
      <alignment horizontal="center" vertical="center"/>
    </xf>
    <xf numFmtId="0" fontId="42" fillId="3" borderId="224" xfId="0" applyFont="1" applyFill="1" applyBorder="1" applyAlignment="1">
      <alignment horizontal="center" wrapText="1"/>
    </xf>
    <xf numFmtId="167" fontId="55" fillId="4" borderId="239" xfId="5" applyFont="1" applyFill="1" applyBorder="1">
      <alignment horizontal="right" indent="2"/>
      <protection locked="0"/>
    </xf>
    <xf numFmtId="0" fontId="42" fillId="3" borderId="228" xfId="0" applyFont="1" applyFill="1" applyBorder="1" applyAlignment="1">
      <alignment horizontal="center" vertical="center"/>
    </xf>
    <xf numFmtId="0" fontId="42" fillId="3" borderId="237" xfId="0" applyFont="1" applyFill="1" applyBorder="1" applyAlignment="1">
      <alignment horizontal="center" vertical="center"/>
    </xf>
    <xf numFmtId="167" fontId="55" fillId="4" borderId="237" xfId="5" applyFont="1" applyFill="1" applyBorder="1">
      <alignment horizontal="right" indent="2"/>
      <protection locked="0"/>
    </xf>
    <xf numFmtId="167" fontId="55" fillId="16" borderId="224" xfId="5" applyFont="1" applyFill="1" applyBorder="1">
      <alignment horizontal="right" indent="2"/>
      <protection locked="0"/>
    </xf>
    <xf numFmtId="167" fontId="55" fillId="16" borderId="239" xfId="5" applyFont="1" applyFill="1" applyBorder="1">
      <alignment horizontal="right" indent="2"/>
      <protection locked="0"/>
    </xf>
    <xf numFmtId="167" fontId="55" fillId="4" borderId="245" xfId="5" applyFont="1" applyFill="1" applyBorder="1">
      <alignment horizontal="right" indent="2"/>
      <protection locked="0"/>
    </xf>
    <xf numFmtId="0" fontId="42" fillId="3" borderId="247" xfId="0" applyFont="1" applyFill="1" applyBorder="1" applyAlignment="1">
      <alignment horizontal="center" vertical="center"/>
    </xf>
    <xf numFmtId="167" fontId="55" fillId="4" borderId="247" xfId="5" applyFont="1" applyFill="1" applyBorder="1">
      <alignment horizontal="right" indent="2"/>
      <protection locked="0"/>
    </xf>
    <xf numFmtId="167" fontId="55" fillId="4" borderId="248" xfId="5" applyFont="1" applyFill="1" applyBorder="1">
      <alignment horizontal="right" indent="2"/>
      <protection locked="0"/>
    </xf>
    <xf numFmtId="0" fontId="135" fillId="65" borderId="0" xfId="0" applyFont="1" applyFill="1" applyAlignment="1">
      <alignment horizontal="center" vertical="center" wrapText="1"/>
    </xf>
    <xf numFmtId="0" fontId="44" fillId="3" borderId="0" xfId="7" applyFont="1" applyFill="1">
      <alignment vertical="center"/>
    </xf>
    <xf numFmtId="0" fontId="135" fillId="68" borderId="111" xfId="25" applyFont="1" applyBorder="1">
      <alignment horizontal="center" vertical="center" wrapText="1"/>
    </xf>
    <xf numFmtId="0" fontId="30" fillId="3" borderId="0" xfId="0" applyFont="1" applyFill="1" applyAlignment="1">
      <alignment vertical="center"/>
    </xf>
    <xf numFmtId="0" fontId="39" fillId="3" borderId="0" xfId="0" applyFont="1" applyFill="1" applyAlignment="1">
      <alignment vertical="center"/>
    </xf>
    <xf numFmtId="0" fontId="42" fillId="3" borderId="0" xfId="0" applyFont="1" applyFill="1" applyAlignment="1">
      <alignment vertical="center"/>
    </xf>
    <xf numFmtId="0" fontId="44" fillId="3" borderId="0" xfId="0" applyFont="1" applyFill="1"/>
    <xf numFmtId="0" fontId="42" fillId="3" borderId="223" xfId="0" applyFont="1" applyFill="1" applyBorder="1" applyAlignment="1">
      <alignment vertical="center"/>
    </xf>
    <xf numFmtId="0" fontId="42" fillId="3" borderId="224" xfId="0" applyFont="1" applyFill="1" applyBorder="1" applyAlignment="1">
      <alignment horizontal="center" vertical="center"/>
    </xf>
    <xf numFmtId="0" fontId="42" fillId="3" borderId="225" xfId="0" applyFont="1" applyFill="1" applyBorder="1" applyAlignment="1">
      <alignment vertical="center"/>
    </xf>
    <xf numFmtId="0" fontId="55" fillId="0" borderId="225" xfId="0" applyFont="1" applyBorder="1"/>
    <xf numFmtId="0" fontId="55" fillId="0" borderId="227" xfId="0" applyFont="1" applyBorder="1"/>
    <xf numFmtId="0" fontId="42" fillId="3" borderId="0" xfId="0" applyFont="1" applyFill="1" applyAlignment="1">
      <alignment horizontal="center" vertical="center"/>
    </xf>
    <xf numFmtId="0" fontId="135" fillId="65" borderId="246" xfId="0" applyFont="1" applyFill="1" applyBorder="1" applyAlignment="1">
      <alignment horizontal="center" vertical="center" wrapText="1"/>
    </xf>
    <xf numFmtId="0" fontId="135" fillId="65" borderId="247" xfId="0" applyFont="1" applyFill="1" applyBorder="1" applyAlignment="1">
      <alignment horizontal="center" vertical="center" wrapText="1"/>
    </xf>
    <xf numFmtId="167" fontId="55" fillId="7" borderId="0" xfId="5" applyFont="1" applyFill="1" applyBorder="1">
      <alignment horizontal="right" indent="2"/>
      <protection locked="0"/>
    </xf>
    <xf numFmtId="0" fontId="42" fillId="3" borderId="0" xfId="0" applyFont="1" applyFill="1" applyAlignment="1">
      <alignment horizontal="left" vertical="center" wrapText="1" indent="1"/>
    </xf>
    <xf numFmtId="0" fontId="42" fillId="3" borderId="0" xfId="0" applyFont="1" applyFill="1" applyAlignment="1">
      <alignment horizontal="right" vertical="center" indent="1"/>
    </xf>
    <xf numFmtId="0" fontId="44" fillId="0" borderId="0" xfId="0" applyFont="1"/>
    <xf numFmtId="167" fontId="55" fillId="4" borderId="112" xfId="5" applyFont="1" applyFill="1" applyBorder="1">
      <alignment horizontal="right" indent="2"/>
      <protection locked="0"/>
    </xf>
    <xf numFmtId="167" fontId="55" fillId="4" borderId="68" xfId="5" applyFont="1" applyFill="1" applyBorder="1">
      <alignment horizontal="right" indent="2"/>
      <protection locked="0"/>
    </xf>
    <xf numFmtId="167" fontId="55" fillId="4" borderId="217" xfId="5" applyFont="1" applyFill="1" applyBorder="1">
      <alignment horizontal="right" indent="2"/>
      <protection locked="0"/>
    </xf>
    <xf numFmtId="168" fontId="133" fillId="71" borderId="0" xfId="33" applyNumberFormat="1" applyFont="1" applyFill="1" applyBorder="1" applyAlignment="1">
      <alignment horizontal="right" vertical="center"/>
    </xf>
    <xf numFmtId="168" fontId="55" fillId="71" borderId="0" xfId="33" applyNumberFormat="1" applyFont="1" applyFill="1" applyBorder="1" applyAlignment="1">
      <alignment horizontal="center" vertical="center"/>
    </xf>
    <xf numFmtId="167" fontId="55" fillId="71" borderId="0" xfId="0" applyNumberFormat="1" applyFont="1" applyFill="1" applyAlignment="1">
      <alignment vertical="center"/>
    </xf>
    <xf numFmtId="0" fontId="21" fillId="3" borderId="0" xfId="7" applyFont="1" applyFill="1">
      <alignment vertical="center"/>
    </xf>
    <xf numFmtId="49" fontId="90" fillId="3" borderId="0" xfId="35" applyFont="1" applyFill="1" applyAlignment="1">
      <alignment horizontal="centerContinuous" vertical="center" wrapText="1"/>
    </xf>
    <xf numFmtId="0" fontId="135" fillId="65" borderId="60" xfId="0" applyFont="1" applyFill="1" applyBorder="1" applyAlignment="1">
      <alignment horizontal="centerContinuous" vertical="center" wrapText="1"/>
    </xf>
    <xf numFmtId="0" fontId="89" fillId="3" borderId="0" xfId="0" applyFont="1" applyFill="1"/>
    <xf numFmtId="0" fontId="137" fillId="2" borderId="0" xfId="0" applyFont="1" applyFill="1" applyAlignment="1">
      <alignment horizontal="left" vertical="center" wrapText="1"/>
    </xf>
    <xf numFmtId="167" fontId="55" fillId="4" borderId="70" xfId="5" applyFont="1" applyFill="1" applyBorder="1">
      <alignment horizontal="right" indent="2"/>
      <protection locked="0"/>
    </xf>
    <xf numFmtId="167" fontId="55" fillId="4" borderId="117" xfId="5" applyFont="1" applyFill="1" applyBorder="1">
      <alignment horizontal="right" indent="2"/>
      <protection locked="0"/>
    </xf>
    <xf numFmtId="167" fontId="42" fillId="22" borderId="217" xfId="11" applyFont="1" applyBorder="1">
      <alignment horizontal="right"/>
      <protection locked="0"/>
    </xf>
    <xf numFmtId="0" fontId="42" fillId="0" borderId="222" xfId="10" applyFont="1" applyBorder="1">
      <alignment horizontal="left" vertical="center" indent="1"/>
    </xf>
    <xf numFmtId="0" fontId="42" fillId="0" borderId="98" xfId="10" applyFont="1" applyBorder="1">
      <alignment horizontal="left" vertical="center" indent="1"/>
    </xf>
    <xf numFmtId="0" fontId="42" fillId="0" borderId="97" xfId="10" applyFont="1" applyBorder="1">
      <alignment horizontal="left" vertical="center" indent="1"/>
    </xf>
    <xf numFmtId="0" fontId="42" fillId="3" borderId="0" xfId="40" applyFont="1" applyFill="1" applyAlignment="1">
      <alignment horizontal="left" vertical="center"/>
    </xf>
    <xf numFmtId="0" fontId="42" fillId="3" borderId="0" xfId="40" applyFont="1" applyFill="1" applyAlignment="1">
      <alignment horizontal="center" vertical="center"/>
    </xf>
    <xf numFmtId="167" fontId="55" fillId="4" borderId="239" xfId="5" applyFont="1" applyFill="1" applyBorder="1" applyAlignment="1">
      <alignment horizontal="right" vertical="center"/>
      <protection locked="0"/>
    </xf>
    <xf numFmtId="167" fontId="55" fillId="4" borderId="226" xfId="5" applyFont="1" applyFill="1" applyBorder="1" applyAlignment="1">
      <alignment horizontal="right" vertical="center"/>
      <protection locked="0"/>
    </xf>
    <xf numFmtId="0" fontId="42" fillId="3" borderId="227" xfId="0" applyFont="1" applyFill="1" applyBorder="1" applyAlignment="1">
      <alignment vertical="center" wrapText="1"/>
    </xf>
    <xf numFmtId="0" fontId="0" fillId="3" borderId="0" xfId="7" applyFont="1" applyFill="1">
      <alignment vertical="center"/>
    </xf>
    <xf numFmtId="0" fontId="133" fillId="3" borderId="0" xfId="0" applyFont="1" applyFill="1" applyAlignment="1">
      <alignment horizontal="right"/>
    </xf>
    <xf numFmtId="0" fontId="55" fillId="3" borderId="0" xfId="0" applyFont="1" applyFill="1" applyAlignment="1">
      <alignment vertical="center"/>
    </xf>
    <xf numFmtId="0" fontId="55" fillId="3" borderId="0" xfId="0" applyFont="1" applyFill="1" applyAlignment="1">
      <alignment horizontal="center" vertical="center"/>
    </xf>
    <xf numFmtId="167" fontId="55" fillId="7" borderId="19" xfId="5" applyFont="1" applyFill="1" applyBorder="1">
      <alignment horizontal="right" indent="2"/>
      <protection locked="0"/>
    </xf>
    <xf numFmtId="167" fontId="42" fillId="22" borderId="226" xfId="11" applyFont="1" applyBorder="1">
      <alignment horizontal="right"/>
      <protection locked="0"/>
    </xf>
    <xf numFmtId="167" fontId="42" fillId="22" borderId="229" xfId="11" applyFont="1" applyBorder="1">
      <alignment horizontal="right"/>
      <protection locked="0"/>
    </xf>
    <xf numFmtId="49" fontId="44" fillId="0" borderId="0" xfId="20" applyFont="1" applyBorder="1"/>
    <xf numFmtId="0" fontId="44" fillId="3" borderId="0" xfId="40" applyFont="1" applyFill="1"/>
    <xf numFmtId="0" fontId="141" fillId="28" borderId="0" xfId="0" applyFont="1" applyFill="1" applyAlignment="1" applyProtection="1">
      <alignment vertical="top" wrapText="1"/>
      <protection locked="0"/>
    </xf>
    <xf numFmtId="0" fontId="25" fillId="3" borderId="0" xfId="0" applyFont="1" applyFill="1" applyAlignment="1">
      <alignment vertical="center"/>
    </xf>
    <xf numFmtId="0" fontId="32" fillId="3" borderId="0" xfId="4" applyFont="1" applyFill="1">
      <alignment vertical="center"/>
      <protection locked="0"/>
    </xf>
    <xf numFmtId="167" fontId="55" fillId="4" borderId="0" xfId="5" applyFont="1" applyFill="1" applyBorder="1" applyAlignment="1">
      <protection locked="0"/>
    </xf>
    <xf numFmtId="169" fontId="55" fillId="0" borderId="98" xfId="8" applyFont="1" applyFill="1" applyBorder="1" applyAlignment="1">
      <alignment horizontal="left" vertical="center" wrapText="1" indent="1"/>
    </xf>
    <xf numFmtId="0" fontId="42" fillId="3" borderId="70" xfId="0" applyFont="1" applyFill="1" applyBorder="1" applyAlignment="1">
      <alignment horizontal="center" vertical="center" wrapText="1"/>
    </xf>
    <xf numFmtId="169" fontId="55" fillId="0" borderId="97" xfId="8" applyFont="1" applyFill="1" applyBorder="1" applyAlignment="1">
      <alignment horizontal="left" vertical="center" wrapText="1" indent="1"/>
    </xf>
    <xf numFmtId="0" fontId="55" fillId="0" borderId="117" xfId="0" applyFont="1" applyBorder="1" applyAlignment="1">
      <alignment horizontal="center" vertical="center"/>
    </xf>
    <xf numFmtId="169" fontId="55" fillId="0" borderId="222" xfId="8" applyFont="1" applyFill="1" applyBorder="1" applyAlignment="1">
      <alignment horizontal="left" vertical="center" wrapText="1" indent="1"/>
    </xf>
    <xf numFmtId="0" fontId="42" fillId="3" borderId="70" xfId="0" applyFont="1" applyFill="1" applyBorder="1" applyAlignment="1">
      <alignment horizontal="center" vertical="center"/>
    </xf>
    <xf numFmtId="0" fontId="42" fillId="3" borderId="117" xfId="0" applyFont="1" applyFill="1" applyBorder="1" applyAlignment="1">
      <alignment horizontal="center" vertical="center"/>
    </xf>
    <xf numFmtId="0" fontId="42" fillId="3" borderId="223" xfId="0" applyFont="1" applyFill="1" applyBorder="1" applyAlignment="1">
      <alignment horizontal="left" vertical="center" indent="1"/>
    </xf>
    <xf numFmtId="0" fontId="55" fillId="3" borderId="224" xfId="0" applyFont="1" applyFill="1" applyBorder="1" applyAlignment="1">
      <alignment horizontal="center" vertical="center"/>
    </xf>
    <xf numFmtId="167" fontId="42" fillId="22" borderId="239" xfId="11" applyFont="1" applyBorder="1">
      <alignment horizontal="right"/>
      <protection locked="0"/>
    </xf>
    <xf numFmtId="0" fontId="42" fillId="3" borderId="225" xfId="0" applyFont="1" applyFill="1" applyBorder="1" applyAlignment="1">
      <alignment horizontal="left" vertical="center" indent="1"/>
    </xf>
    <xf numFmtId="0" fontId="55" fillId="3" borderId="218" xfId="0" applyFont="1" applyFill="1" applyBorder="1" applyAlignment="1">
      <alignment horizontal="center" vertical="center"/>
    </xf>
    <xf numFmtId="0" fontId="42" fillId="3" borderId="227" xfId="0" applyFont="1" applyFill="1" applyBorder="1" applyAlignment="1">
      <alignment horizontal="left" vertical="center" indent="1"/>
    </xf>
    <xf numFmtId="0" fontId="55" fillId="3" borderId="228" xfId="0" applyFont="1" applyFill="1" applyBorder="1" applyAlignment="1">
      <alignment horizontal="center" vertical="center"/>
    </xf>
    <xf numFmtId="0" fontId="145" fillId="3" borderId="0" xfId="0" applyFont="1" applyFill="1" applyAlignment="1">
      <alignment horizontal="right" vertical="center"/>
    </xf>
    <xf numFmtId="0" fontId="37" fillId="3" borderId="0" xfId="0" applyFont="1" applyFill="1" applyAlignment="1">
      <alignment vertical="center"/>
    </xf>
    <xf numFmtId="0" fontId="145" fillId="3" borderId="0" xfId="0" applyFont="1" applyFill="1" applyAlignment="1">
      <alignment horizontal="right"/>
    </xf>
    <xf numFmtId="0" fontId="37" fillId="73" borderId="0" xfId="0" applyFont="1" applyFill="1" applyAlignment="1">
      <alignment vertical="center"/>
    </xf>
    <xf numFmtId="0" fontId="55" fillId="3" borderId="0" xfId="0" applyFont="1" applyFill="1" applyAlignment="1">
      <alignment horizontal="right"/>
    </xf>
    <xf numFmtId="0" fontId="146" fillId="3" borderId="0" xfId="0" applyFont="1" applyFill="1" applyAlignment="1">
      <alignment horizontal="right" vertical="center" wrapText="1"/>
    </xf>
    <xf numFmtId="0" fontId="42" fillId="0" borderId="244" xfId="10" applyFont="1" applyBorder="1">
      <alignment horizontal="left" vertical="center" indent="1"/>
    </xf>
    <xf numFmtId="0" fontId="42" fillId="26" borderId="237" xfId="0" applyFont="1" applyFill="1" applyBorder="1" applyAlignment="1">
      <alignment horizontal="center" vertical="center"/>
    </xf>
    <xf numFmtId="167" fontId="42" fillId="22" borderId="237" xfId="11" applyFont="1" applyBorder="1">
      <alignment horizontal="right"/>
      <protection locked="0"/>
    </xf>
    <xf numFmtId="167" fontId="42" fillId="22" borderId="245" xfId="11" applyFont="1" applyBorder="1">
      <alignment horizontal="right"/>
      <protection locked="0"/>
    </xf>
    <xf numFmtId="0" fontId="42" fillId="26" borderId="247" xfId="0" applyFont="1" applyFill="1" applyBorder="1" applyAlignment="1">
      <alignment horizontal="center" vertical="center"/>
    </xf>
    <xf numFmtId="167" fontId="42" fillId="22" borderId="247" xfId="11" applyFont="1" applyBorder="1">
      <alignment horizontal="right"/>
      <protection locked="0"/>
    </xf>
    <xf numFmtId="167" fontId="42" fillId="22" borderId="248" xfId="11" applyFont="1" applyBorder="1">
      <alignment horizontal="right"/>
      <protection locked="0"/>
    </xf>
    <xf numFmtId="0" fontId="137" fillId="2" borderId="0" xfId="0" applyFont="1" applyFill="1" applyAlignment="1">
      <alignment vertical="center"/>
    </xf>
    <xf numFmtId="0" fontId="137" fillId="2" borderId="0" xfId="0" applyFont="1" applyFill="1" applyAlignment="1">
      <alignment horizontal="left" vertical="center"/>
    </xf>
    <xf numFmtId="0" fontId="131" fillId="24" borderId="0" xfId="0" applyFont="1" applyFill="1"/>
    <xf numFmtId="0" fontId="147" fillId="15" borderId="0" xfId="0" applyFont="1" applyFill="1" applyAlignment="1">
      <alignment vertical="center"/>
    </xf>
    <xf numFmtId="0" fontId="32" fillId="15" borderId="0" xfId="0" applyFont="1" applyFill="1" applyAlignment="1">
      <alignment vertical="center"/>
    </xf>
    <xf numFmtId="0" fontId="137" fillId="15" borderId="0" xfId="0" applyFont="1" applyFill="1" applyAlignment="1">
      <alignment horizontal="center" vertical="center"/>
    </xf>
    <xf numFmtId="0" fontId="25" fillId="2" borderId="0" xfId="0" applyFont="1" applyFill="1" applyAlignment="1">
      <alignment vertical="center"/>
    </xf>
    <xf numFmtId="0" fontId="137" fillId="2" borderId="0" xfId="0" applyFont="1" applyFill="1" applyAlignment="1">
      <alignment horizontal="center" vertical="center" wrapText="1"/>
    </xf>
    <xf numFmtId="0" fontId="137" fillId="2" borderId="0" xfId="0" applyFont="1" applyFill="1" applyAlignment="1">
      <alignment vertical="center" wrapText="1"/>
    </xf>
    <xf numFmtId="0" fontId="137" fillId="15" borderId="0" xfId="0" applyFont="1" applyFill="1" applyAlignment="1">
      <alignment horizontal="center" vertical="center" wrapText="1"/>
    </xf>
    <xf numFmtId="0" fontId="137" fillId="15" borderId="0" xfId="0" applyFont="1" applyFill="1" applyAlignment="1">
      <alignment horizontal="left" vertical="center" wrapText="1"/>
    </xf>
    <xf numFmtId="0" fontId="147" fillId="3" borderId="0" xfId="0" applyFont="1" applyFill="1" applyAlignment="1">
      <alignment vertical="center"/>
    </xf>
    <xf numFmtId="0" fontId="25" fillId="2" borderId="0" xfId="0" applyFont="1" applyFill="1"/>
    <xf numFmtId="0" fontId="40" fillId="2" borderId="0" xfId="0" applyFont="1" applyFill="1" applyAlignment="1">
      <alignment vertical="center" wrapText="1"/>
    </xf>
    <xf numFmtId="0" fontId="25" fillId="27" borderId="0" xfId="0" applyFont="1" applyFill="1"/>
    <xf numFmtId="0" fontId="25" fillId="2" borderId="0" xfId="0" applyFont="1" applyFill="1" applyAlignment="1">
      <alignment horizontal="center"/>
    </xf>
    <xf numFmtId="0" fontId="137" fillId="3" borderId="0" xfId="0" applyFont="1" applyFill="1" applyAlignment="1">
      <alignment vertical="center" wrapText="1"/>
    </xf>
    <xf numFmtId="0" fontId="33" fillId="3" borderId="0" xfId="0" applyFont="1" applyFill="1" applyAlignment="1">
      <alignment vertical="center" wrapText="1"/>
    </xf>
    <xf numFmtId="0" fontId="55" fillId="0" borderId="222" xfId="0" applyFont="1" applyBorder="1" applyAlignment="1">
      <alignment horizontal="left" vertical="center" indent="1"/>
    </xf>
    <xf numFmtId="0" fontId="55" fillId="0" borderId="98" xfId="0" applyFont="1" applyBorder="1" applyAlignment="1">
      <alignment horizontal="left" vertical="center" indent="1"/>
    </xf>
    <xf numFmtId="0" fontId="55" fillId="0" borderId="70" xfId="0" applyFont="1" applyBorder="1" applyAlignment="1">
      <alignment horizontal="center" vertical="center"/>
    </xf>
    <xf numFmtId="0" fontId="55" fillId="0" borderId="97" xfId="0" applyFont="1" applyBorder="1" applyAlignment="1">
      <alignment horizontal="left" vertical="center" indent="1"/>
    </xf>
    <xf numFmtId="0" fontId="5" fillId="3" borderId="0" xfId="0" applyFont="1" applyFill="1" applyAlignment="1">
      <alignment horizontal="left"/>
    </xf>
    <xf numFmtId="0" fontId="33" fillId="3" borderId="0" xfId="0" applyFont="1" applyFill="1" applyAlignment="1">
      <alignment horizontal="left" vertical="center"/>
    </xf>
    <xf numFmtId="0" fontId="151" fillId="3" borderId="0" xfId="0" applyFont="1" applyFill="1" applyAlignment="1">
      <alignment horizontal="right" vertical="center"/>
    </xf>
    <xf numFmtId="0" fontId="42" fillId="3" borderId="222" xfId="10" applyFont="1" applyFill="1" applyBorder="1">
      <alignment horizontal="left" vertical="center" indent="1"/>
    </xf>
    <xf numFmtId="167" fontId="42" fillId="22" borderId="66" xfId="11" applyFont="1" applyBorder="1">
      <alignment horizontal="right"/>
      <protection locked="0"/>
    </xf>
    <xf numFmtId="0" fontId="42" fillId="0" borderId="246" xfId="10" applyFont="1" applyBorder="1">
      <alignment horizontal="left" vertical="center" indent="1"/>
    </xf>
    <xf numFmtId="49" fontId="44" fillId="3" borderId="61" xfId="20" applyFont="1" applyFill="1"/>
    <xf numFmtId="0" fontId="42" fillId="4" borderId="222" xfId="0" quotePrefix="1" applyFont="1" applyFill="1" applyBorder="1" applyAlignment="1">
      <alignment horizontal="left" vertical="center" indent="1"/>
    </xf>
    <xf numFmtId="0" fontId="42" fillId="4" borderId="98" xfId="0" quotePrefix="1" applyFont="1" applyFill="1" applyBorder="1" applyAlignment="1">
      <alignment horizontal="left" vertical="center" indent="1"/>
    </xf>
    <xf numFmtId="0" fontId="42" fillId="4" borderId="97" xfId="0" quotePrefix="1" applyFont="1" applyFill="1" applyBorder="1" applyAlignment="1">
      <alignment horizontal="left" vertical="center" indent="1"/>
    </xf>
    <xf numFmtId="0" fontId="42" fillId="3" borderId="0" xfId="42" applyFont="1" applyFill="1" applyAlignment="1">
      <alignment vertical="center" wrapText="1"/>
    </xf>
    <xf numFmtId="0" fontId="42" fillId="3" borderId="0" xfId="46" applyFont="1" applyFill="1"/>
    <xf numFmtId="169" fontId="41" fillId="3" borderId="0" xfId="42" applyNumberFormat="1" applyFont="1" applyFill="1" applyAlignment="1">
      <alignment horizontal="center"/>
    </xf>
    <xf numFmtId="167" fontId="55" fillId="4" borderId="247" xfId="45" applyFont="1" applyFill="1" applyBorder="1">
      <alignment horizontal="right" indent="2"/>
      <protection locked="0"/>
    </xf>
    <xf numFmtId="167" fontId="55" fillId="4" borderId="248" xfId="45" applyFont="1" applyFill="1" applyBorder="1">
      <alignment horizontal="right" indent="2"/>
      <protection locked="0"/>
    </xf>
    <xf numFmtId="0" fontId="44" fillId="72" borderId="244" xfId="43" applyFont="1" applyFill="1" applyBorder="1" applyAlignment="1">
      <alignment vertical="center" wrapText="1"/>
    </xf>
    <xf numFmtId="0" fontId="42" fillId="72" borderId="244" xfId="43" applyFont="1" applyFill="1" applyBorder="1" applyAlignment="1">
      <alignment horizontal="left" vertical="center" wrapText="1" indent="1"/>
    </xf>
    <xf numFmtId="0" fontId="135" fillId="65" borderId="111" xfId="0" applyFont="1" applyFill="1" applyBorder="1" applyAlignment="1">
      <alignment horizontal="center" vertical="center" wrapText="1"/>
    </xf>
    <xf numFmtId="165" fontId="138" fillId="65" borderId="111" xfId="34" applyNumberFormat="1" applyFont="1" applyFill="1" applyBorder="1" applyAlignment="1">
      <alignment horizontal="center" vertical="center" wrapText="1"/>
    </xf>
    <xf numFmtId="0" fontId="138" fillId="3" borderId="0" xfId="0" applyFont="1" applyFill="1" applyAlignment="1">
      <alignment horizontal="left" vertical="center" indent="1"/>
    </xf>
    <xf numFmtId="0" fontId="55" fillId="3" borderId="244" xfId="0" applyFont="1" applyFill="1" applyBorder="1" applyAlignment="1">
      <alignment horizontal="left" vertical="center"/>
    </xf>
    <xf numFmtId="0" fontId="55" fillId="3" borderId="237" xfId="0" applyFont="1" applyFill="1" applyBorder="1" applyAlignment="1">
      <alignment horizontal="center" vertical="center"/>
    </xf>
    <xf numFmtId="0" fontId="42" fillId="3" borderId="244" xfId="0" applyFont="1" applyFill="1" applyBorder="1" applyAlignment="1">
      <alignment horizontal="left" vertical="top"/>
    </xf>
    <xf numFmtId="0" fontId="143" fillId="3" borderId="244" xfId="0" applyFont="1" applyFill="1" applyBorder="1" applyAlignment="1">
      <alignment horizontal="left" vertical="center" wrapText="1" indent="2"/>
    </xf>
    <xf numFmtId="0" fontId="143" fillId="3" borderId="244" xfId="0" applyFont="1" applyFill="1" applyBorder="1" applyAlignment="1">
      <alignment horizontal="left" vertical="top" indent="2"/>
    </xf>
    <xf numFmtId="0" fontId="143" fillId="3" borderId="244" xfId="0" applyFont="1" applyFill="1" applyBorder="1" applyAlignment="1">
      <alignment horizontal="left" indent="2"/>
    </xf>
    <xf numFmtId="0" fontId="143" fillId="3" borderId="246" xfId="0" applyFont="1" applyFill="1" applyBorder="1" applyAlignment="1">
      <alignment horizontal="left" indent="2"/>
    </xf>
    <xf numFmtId="0" fontId="55" fillId="3" borderId="247" xfId="0" applyFont="1" applyFill="1" applyBorder="1" applyAlignment="1">
      <alignment horizontal="center" vertical="center"/>
    </xf>
    <xf numFmtId="0" fontId="42" fillId="3" borderId="98" xfId="10" applyFont="1" applyFill="1" applyBorder="1">
      <alignment horizontal="left" vertical="center" indent="1"/>
    </xf>
    <xf numFmtId="0" fontId="42" fillId="3" borderId="97" xfId="10" applyFont="1" applyFill="1" applyBorder="1">
      <alignment horizontal="left" vertical="center" indent="1"/>
    </xf>
    <xf numFmtId="0" fontId="137" fillId="3" borderId="0" xfId="0" applyFont="1" applyFill="1" applyAlignment="1">
      <alignment horizontal="left" vertical="center" wrapText="1"/>
    </xf>
    <xf numFmtId="0" fontId="37" fillId="3" borderId="0" xfId="0" applyFont="1" applyFill="1" applyAlignment="1">
      <alignment vertical="center" wrapText="1"/>
    </xf>
    <xf numFmtId="0" fontId="141" fillId="0" borderId="237" xfId="0" applyFont="1" applyBorder="1" applyAlignment="1">
      <alignment horizontal="left" vertical="center" wrapText="1"/>
    </xf>
    <xf numFmtId="0" fontId="141" fillId="0" borderId="247" xfId="0" applyFont="1" applyBorder="1" applyAlignment="1">
      <alignment horizontal="left" vertical="center" wrapText="1"/>
    </xf>
    <xf numFmtId="0" fontId="141" fillId="28" borderId="0" xfId="0" applyFont="1" applyFill="1" applyAlignment="1" applyProtection="1">
      <alignment wrapText="1"/>
      <protection locked="0"/>
    </xf>
    <xf numFmtId="0" fontId="135" fillId="3" borderId="0" xfId="0" applyFont="1" applyFill="1"/>
    <xf numFmtId="0" fontId="53" fillId="3" borderId="0" xfId="0" applyFont="1" applyFill="1" applyAlignment="1">
      <alignment horizontal="center" vertical="center"/>
    </xf>
    <xf numFmtId="0" fontId="53" fillId="3" borderId="0" xfId="0" applyFont="1" applyFill="1" applyAlignment="1">
      <alignment horizontal="left" vertical="center" indent="1"/>
    </xf>
    <xf numFmtId="0" fontId="37" fillId="3" borderId="0" xfId="0" applyFont="1" applyFill="1" applyAlignment="1">
      <alignment horizontal="center"/>
    </xf>
    <xf numFmtId="0" fontId="42" fillId="3" borderId="0" xfId="7" applyFont="1" applyFill="1">
      <alignment vertical="center"/>
    </xf>
    <xf numFmtId="0" fontId="32" fillId="3" borderId="0" xfId="0" applyFont="1" applyFill="1"/>
    <xf numFmtId="0" fontId="6" fillId="3" borderId="0" xfId="0" applyFont="1" applyFill="1" applyAlignment="1">
      <alignment horizontal="left" vertical="center" indent="1"/>
    </xf>
    <xf numFmtId="0" fontId="42" fillId="3" borderId="244" xfId="10" applyFont="1" applyFill="1" applyBorder="1">
      <alignment horizontal="left" vertical="center" indent="1"/>
    </xf>
    <xf numFmtId="0" fontId="42" fillId="3" borderId="246" xfId="10" applyFont="1" applyFill="1" applyBorder="1">
      <alignment horizontal="left" vertical="center" indent="1"/>
    </xf>
    <xf numFmtId="0" fontId="42" fillId="72" borderId="0" xfId="0" applyFont="1" applyFill="1" applyAlignment="1">
      <alignment horizontal="center" vertical="center"/>
    </xf>
    <xf numFmtId="0" fontId="42" fillId="3" borderId="244" xfId="10" applyFont="1" applyFill="1" applyBorder="1" applyAlignment="1">
      <alignment horizontal="left" vertical="center"/>
    </xf>
    <xf numFmtId="49" fontId="42" fillId="0" borderId="244" xfId="20" applyFont="1" applyBorder="1"/>
    <xf numFmtId="0" fontId="55" fillId="3" borderId="245" xfId="0" applyFont="1" applyFill="1" applyBorder="1"/>
    <xf numFmtId="0" fontId="42" fillId="3" borderId="244" xfId="37" applyFont="1" applyFill="1" applyBorder="1" applyAlignment="1">
      <alignment horizontal="left" vertical="center" indent="1"/>
    </xf>
    <xf numFmtId="0" fontId="42" fillId="3" borderId="244" xfId="10" applyFont="1" applyFill="1" applyBorder="1" applyAlignment="1">
      <alignment horizontal="left" vertical="top" wrapText="1"/>
    </xf>
    <xf numFmtId="0" fontId="42" fillId="3" borderId="246" xfId="10" applyFont="1" applyFill="1" applyBorder="1" applyAlignment="1">
      <alignment horizontal="left" vertical="top"/>
    </xf>
    <xf numFmtId="0" fontId="42" fillId="0" borderId="230" xfId="10" applyFont="1" applyBorder="1">
      <alignment horizontal="left" vertical="center" indent="1"/>
    </xf>
    <xf numFmtId="0" fontId="42" fillId="0" borderId="232" xfId="10" applyFont="1" applyBorder="1">
      <alignment horizontal="left" vertical="center" indent="1"/>
    </xf>
    <xf numFmtId="0" fontId="85" fillId="61" borderId="218" xfId="0" applyFont="1" applyFill="1" applyBorder="1" applyAlignment="1">
      <alignment horizontal="left" vertical="center" indent="1"/>
    </xf>
    <xf numFmtId="0" fontId="85" fillId="38" borderId="218" xfId="0" applyFont="1" applyFill="1" applyBorder="1" applyAlignment="1">
      <alignment horizontal="left" vertical="center" indent="1"/>
    </xf>
    <xf numFmtId="0" fontId="85" fillId="39" borderId="218" xfId="0" applyFont="1" applyFill="1" applyBorder="1" applyAlignment="1">
      <alignment horizontal="left" vertical="center" indent="1"/>
    </xf>
    <xf numFmtId="0" fontId="42" fillId="72" borderId="46" xfId="0" applyFont="1" applyFill="1" applyBorder="1" applyAlignment="1">
      <alignment horizontal="center" vertical="center"/>
    </xf>
    <xf numFmtId="49" fontId="152" fillId="3" borderId="0" xfId="20" applyFont="1" applyFill="1" applyBorder="1" applyAlignment="1">
      <alignment horizontal="right"/>
    </xf>
    <xf numFmtId="0" fontId="55" fillId="3" borderId="0" xfId="0" applyFont="1" applyFill="1" applyAlignment="1">
      <alignment horizontal="left"/>
    </xf>
    <xf numFmtId="0" fontId="131" fillId="72" borderId="0" xfId="0" applyFont="1" applyFill="1"/>
    <xf numFmtId="0" fontId="131" fillId="72" borderId="0" xfId="13" applyFont="1" applyFill="1" applyAlignment="1"/>
    <xf numFmtId="0" fontId="55" fillId="3" borderId="0" xfId="7" applyFont="1" applyFill="1">
      <alignment vertical="center"/>
    </xf>
    <xf numFmtId="0" fontId="42" fillId="0" borderId="235" xfId="10" applyFont="1" applyBorder="1">
      <alignment horizontal="left" vertical="center" indent="1"/>
    </xf>
    <xf numFmtId="0" fontId="42" fillId="0" borderId="23" xfId="10" applyFont="1" applyBorder="1">
      <alignment horizontal="left" vertical="center" indent="1"/>
    </xf>
    <xf numFmtId="0" fontId="42" fillId="0" borderId="231" xfId="10" applyFont="1" applyBorder="1">
      <alignment horizontal="left" vertical="center" indent="1"/>
    </xf>
    <xf numFmtId="0" fontId="143" fillId="0" borderId="231" xfId="10" applyFont="1" applyBorder="1" applyAlignment="1">
      <alignment horizontal="left" vertical="center" indent="3"/>
    </xf>
    <xf numFmtId="0" fontId="143" fillId="3" borderId="0" xfId="10" applyFont="1" applyFill="1" applyBorder="1" applyAlignment="1">
      <alignment horizontal="left" vertical="center" indent="3"/>
    </xf>
    <xf numFmtId="167" fontId="42" fillId="45" borderId="245" xfId="11" applyFont="1" applyFill="1" applyBorder="1">
      <alignment horizontal="right"/>
      <protection locked="0"/>
    </xf>
    <xf numFmtId="0" fontId="143" fillId="0" borderId="244" xfId="10" applyFont="1" applyBorder="1" applyAlignment="1">
      <alignment horizontal="left" vertical="center" indent="3"/>
    </xf>
    <xf numFmtId="0" fontId="42" fillId="3" borderId="0" xfId="10" applyFont="1" applyFill="1" applyBorder="1">
      <alignment horizontal="left" vertical="center" indent="1"/>
    </xf>
    <xf numFmtId="49" fontId="44" fillId="0" borderId="222" xfId="20" applyFont="1" applyBorder="1" applyProtection="1"/>
    <xf numFmtId="0" fontId="37" fillId="0" borderId="98" xfId="0" applyFont="1" applyBorder="1" applyAlignment="1">
      <alignment horizontal="left" vertical="center" indent="1"/>
    </xf>
    <xf numFmtId="169" fontId="55" fillId="0" borderId="68" xfId="0" applyNumberFormat="1" applyFont="1" applyBorder="1"/>
    <xf numFmtId="0" fontId="55" fillId="0" borderId="98" xfId="0" applyFont="1" applyBorder="1" applyAlignment="1">
      <alignment horizontal="left" vertical="center" indent="2"/>
    </xf>
    <xf numFmtId="0" fontId="37" fillId="0" borderId="97" xfId="0" applyFont="1" applyBorder="1" applyAlignment="1">
      <alignment vertical="center"/>
    </xf>
    <xf numFmtId="167" fontId="42" fillId="4" borderId="68" xfId="15" applyFont="1" applyBorder="1">
      <alignment horizontal="right"/>
      <protection locked="0"/>
    </xf>
    <xf numFmtId="167" fontId="42" fillId="4" borderId="217" xfId="15" applyFont="1" applyBorder="1">
      <alignment horizontal="right"/>
      <protection locked="0"/>
    </xf>
    <xf numFmtId="0" fontId="153" fillId="3" borderId="0" xfId="0" applyFont="1" applyFill="1" applyAlignment="1">
      <alignment horizontal="right" indent="1"/>
    </xf>
    <xf numFmtId="173" fontId="42" fillId="4" borderId="68" xfId="17" applyFont="1" applyBorder="1">
      <alignment horizontal="right"/>
      <protection locked="0"/>
    </xf>
    <xf numFmtId="173" fontId="42" fillId="4" borderId="217" xfId="17" applyFont="1" applyBorder="1">
      <alignment horizontal="right"/>
      <protection locked="0"/>
    </xf>
    <xf numFmtId="0" fontId="55" fillId="3" borderId="222" xfId="0" applyFont="1" applyFill="1" applyBorder="1" applyAlignment="1">
      <alignment horizontal="left" vertical="center" wrapText="1" indent="1"/>
    </xf>
    <xf numFmtId="0" fontId="55" fillId="3" borderId="98" xfId="0" applyFont="1" applyFill="1" applyBorder="1" applyAlignment="1">
      <alignment horizontal="left" vertical="center" wrapText="1" indent="2"/>
    </xf>
    <xf numFmtId="0" fontId="55" fillId="3" borderId="97" xfId="0" applyFont="1" applyFill="1" applyBorder="1" applyAlignment="1">
      <alignment horizontal="left" vertical="center" wrapText="1" indent="1"/>
    </xf>
    <xf numFmtId="0" fontId="102" fillId="3" borderId="0" xfId="0" applyFont="1" applyFill="1"/>
    <xf numFmtId="168" fontId="140" fillId="7" borderId="217" xfId="24" applyFont="1" applyFill="1" applyBorder="1">
      <alignment horizontal="right" vertical="center"/>
      <protection locked="0"/>
    </xf>
    <xf numFmtId="49" fontId="144" fillId="3" borderId="0" xfId="21" applyFont="1" applyFill="1">
      <alignment vertical="center"/>
    </xf>
    <xf numFmtId="0" fontId="129" fillId="3" borderId="0" xfId="0" applyFont="1" applyFill="1" applyAlignment="1">
      <alignment horizontal="right" vertical="center" wrapText="1" indent="1"/>
    </xf>
    <xf numFmtId="0" fontId="42" fillId="0" borderId="70" xfId="0" applyFont="1" applyBorder="1" applyAlignment="1">
      <alignment horizontal="center" wrapText="1"/>
    </xf>
    <xf numFmtId="0" fontId="42" fillId="0" borderId="117" xfId="0" applyFont="1" applyBorder="1" applyAlignment="1">
      <alignment horizontal="center" wrapText="1"/>
    </xf>
    <xf numFmtId="0" fontId="154" fillId="3" borderId="0" xfId="0" applyFont="1" applyFill="1" applyAlignment="1">
      <alignment horizontal="right" indent="1"/>
    </xf>
    <xf numFmtId="0" fontId="55" fillId="0" borderId="237" xfId="0" applyFont="1" applyBorder="1" applyAlignment="1">
      <alignment horizontal="center" vertical="center" wrapText="1"/>
    </xf>
    <xf numFmtId="0" fontId="55" fillId="0" borderId="247" xfId="0" applyFont="1" applyBorder="1" applyAlignment="1">
      <alignment horizontal="center" vertical="center" wrapText="1"/>
    </xf>
    <xf numFmtId="0" fontId="14" fillId="38" borderId="218" xfId="0" applyFont="1" applyFill="1" applyBorder="1" applyAlignment="1">
      <alignment vertical="center"/>
    </xf>
    <xf numFmtId="0" fontId="14" fillId="62" borderId="218" xfId="0" applyFont="1" applyFill="1" applyBorder="1" applyAlignment="1">
      <alignment vertical="center"/>
    </xf>
    <xf numFmtId="0" fontId="4" fillId="3" borderId="0" xfId="0" applyFont="1" applyFill="1"/>
    <xf numFmtId="0" fontId="104" fillId="3" borderId="0" xfId="0" applyFont="1" applyFill="1" applyAlignment="1">
      <alignment horizontal="left" vertical="center" wrapText="1"/>
    </xf>
    <xf numFmtId="0" fontId="52" fillId="3" borderId="0" xfId="0" applyFont="1" applyFill="1" applyAlignment="1">
      <alignment horizontal="left" vertical="center" wrapText="1"/>
    </xf>
    <xf numFmtId="0" fontId="42" fillId="4" borderId="98" xfId="37" applyFont="1" applyFill="1" applyBorder="1" applyAlignment="1">
      <alignment horizontal="left" vertical="center" wrapText="1" indent="2"/>
    </xf>
    <xf numFmtId="0" fontId="55" fillId="0" borderId="98" xfId="0" applyFont="1" applyBorder="1" applyAlignment="1">
      <alignment horizontal="left" vertical="center" indent="3"/>
    </xf>
    <xf numFmtId="167" fontId="42" fillId="71" borderId="68" xfId="15" applyFont="1" applyFill="1" applyBorder="1">
      <alignment horizontal="right"/>
      <protection locked="0"/>
    </xf>
    <xf numFmtId="167" fontId="42" fillId="71" borderId="217" xfId="15" applyFont="1" applyFill="1" applyBorder="1">
      <alignment horizontal="right"/>
      <protection locked="0"/>
    </xf>
    <xf numFmtId="49" fontId="44" fillId="3" borderId="0" xfId="20" applyFont="1" applyFill="1" applyBorder="1" applyProtection="1">
      <protection locked="0"/>
    </xf>
    <xf numFmtId="0" fontId="37" fillId="3" borderId="70" xfId="0" applyFont="1" applyFill="1" applyBorder="1" applyAlignment="1">
      <alignment horizontal="center" vertical="center"/>
    </xf>
    <xf numFmtId="0" fontId="55" fillId="3" borderId="70" xfId="0" applyFont="1" applyFill="1" applyBorder="1" applyAlignment="1">
      <alignment horizontal="center" vertical="center"/>
    </xf>
    <xf numFmtId="0" fontId="55" fillId="3" borderId="117" xfId="0" applyFont="1" applyFill="1" applyBorder="1" applyAlignment="1">
      <alignment horizontal="center" vertical="center"/>
    </xf>
    <xf numFmtId="49" fontId="37" fillId="3" borderId="0" xfId="16" applyFont="1" applyFill="1" applyBorder="1" applyAlignment="1">
      <alignment vertical="top"/>
      <protection locked="0"/>
    </xf>
    <xf numFmtId="168" fontId="140" fillId="71" borderId="217" xfId="24" applyFont="1" applyFill="1" applyBorder="1">
      <alignment horizontal="right" vertical="center"/>
      <protection locked="0"/>
    </xf>
    <xf numFmtId="49" fontId="100" fillId="3" borderId="0" xfId="21" applyFont="1" applyFill="1">
      <alignment vertical="center"/>
    </xf>
    <xf numFmtId="170" fontId="48" fillId="3" borderId="0" xfId="0" quotePrefix="1" applyNumberFormat="1" applyFont="1" applyFill="1"/>
    <xf numFmtId="167" fontId="42" fillId="4" borderId="70" xfId="15" applyFont="1" applyBorder="1">
      <alignment horizontal="right"/>
      <protection locked="0"/>
    </xf>
    <xf numFmtId="0" fontId="55" fillId="3" borderId="70" xfId="0" applyFont="1" applyFill="1" applyBorder="1" applyAlignment="1">
      <alignment horizontal="center" vertical="center" wrapText="1"/>
    </xf>
    <xf numFmtId="0" fontId="55" fillId="3" borderId="117" xfId="0" applyFont="1" applyFill="1" applyBorder="1" applyAlignment="1">
      <alignment horizontal="center" vertical="center" wrapText="1"/>
    </xf>
    <xf numFmtId="0" fontId="153" fillId="3" borderId="0" xfId="0" applyFont="1" applyFill="1"/>
    <xf numFmtId="0" fontId="42" fillId="3" borderId="222" xfId="37" applyFont="1" applyFill="1" applyBorder="1">
      <alignment horizontal="left" vertical="center" wrapText="1" indent="1"/>
    </xf>
    <xf numFmtId="0" fontId="42" fillId="3" borderId="98" xfId="37" applyFont="1" applyFill="1" applyBorder="1">
      <alignment horizontal="left" vertical="center" wrapText="1" indent="1"/>
    </xf>
    <xf numFmtId="0" fontId="42" fillId="3" borderId="97" xfId="37" applyFont="1" applyFill="1" applyBorder="1">
      <alignment horizontal="left" vertical="center" wrapText="1" indent="1"/>
    </xf>
    <xf numFmtId="0" fontId="42" fillId="3" borderId="0" xfId="37" applyFont="1" applyFill="1" applyBorder="1">
      <alignment horizontal="left" vertical="center" wrapText="1" indent="1"/>
    </xf>
    <xf numFmtId="0" fontId="55" fillId="3" borderId="0" xfId="0" applyFont="1" applyFill="1" applyAlignment="1">
      <alignment horizontal="center" vertical="center" wrapText="1"/>
    </xf>
    <xf numFmtId="167" fontId="42" fillId="4" borderId="117" xfId="15" applyFont="1" applyBorder="1">
      <alignment horizontal="right"/>
      <protection locked="0"/>
    </xf>
    <xf numFmtId="49" fontId="44" fillId="3" borderId="0" xfId="35" applyFont="1" applyFill="1">
      <alignment horizontal="center" vertical="center" wrapText="1"/>
    </xf>
    <xf numFmtId="0" fontId="154" fillId="3" borderId="0" xfId="0" applyFont="1" applyFill="1" applyAlignment="1">
      <alignment horizontal="right" vertical="center" wrapText="1" indent="1"/>
    </xf>
    <xf numFmtId="49" fontId="44" fillId="0" borderId="0" xfId="20" applyFont="1" applyBorder="1" applyProtection="1"/>
    <xf numFmtId="0" fontId="106" fillId="3" borderId="0" xfId="0" applyFont="1" applyFill="1"/>
    <xf numFmtId="49" fontId="44" fillId="3" borderId="0" xfId="20" applyFont="1" applyFill="1" applyBorder="1" applyProtection="1"/>
    <xf numFmtId="0" fontId="154" fillId="3" borderId="0" xfId="0" applyFont="1" applyFill="1"/>
    <xf numFmtId="0" fontId="42" fillId="0" borderId="222" xfId="10" applyFont="1" applyBorder="1" applyAlignment="1">
      <alignment horizontal="left" vertical="center" wrapText="1" indent="1"/>
    </xf>
    <xf numFmtId="0" fontId="42" fillId="0" borderId="98" xfId="10" applyFont="1" applyBorder="1" applyAlignment="1">
      <alignment horizontal="left" vertical="center" wrapText="1" indent="1"/>
    </xf>
    <xf numFmtId="0" fontId="1" fillId="3" borderId="0" xfId="0" applyFont="1" applyFill="1" applyAlignment="1">
      <alignment vertical="center"/>
    </xf>
    <xf numFmtId="0" fontId="1" fillId="27" borderId="0" xfId="0" applyFont="1" applyFill="1" applyAlignment="1">
      <alignment vertical="center"/>
    </xf>
    <xf numFmtId="164" fontId="42" fillId="3" borderId="117" xfId="51" applyFont="1" applyFill="1" applyBorder="1" applyAlignment="1" applyProtection="1">
      <alignment horizontal="center" vertical="center"/>
    </xf>
    <xf numFmtId="164" fontId="42" fillId="3" borderId="217" xfId="51" applyFont="1" applyFill="1" applyBorder="1" applyAlignment="1" applyProtection="1">
      <alignment horizontal="center" vertical="center"/>
    </xf>
    <xf numFmtId="0" fontId="55" fillId="0" borderId="98" xfId="0" applyFont="1" applyBorder="1" applyAlignment="1">
      <alignment horizontal="left" vertical="top" wrapText="1" indent="1"/>
    </xf>
    <xf numFmtId="0" fontId="55" fillId="0" borderId="70" xfId="0" applyFont="1" applyBorder="1" applyAlignment="1">
      <alignment horizontal="center" vertical="top" wrapText="1"/>
    </xf>
    <xf numFmtId="0" fontId="55" fillId="3" borderId="70" xfId="0" applyFont="1" applyFill="1" applyBorder="1" applyAlignment="1">
      <alignment horizontal="center" vertical="top" wrapText="1"/>
    </xf>
    <xf numFmtId="0" fontId="55" fillId="3" borderId="117" xfId="0" applyFont="1" applyFill="1" applyBorder="1" applyAlignment="1">
      <alignment horizontal="center" vertical="top" wrapText="1"/>
    </xf>
    <xf numFmtId="0" fontId="55" fillId="0" borderId="222" xfId="0" quotePrefix="1" applyFont="1" applyBorder="1" applyAlignment="1">
      <alignment horizontal="left" vertical="top" wrapText="1"/>
    </xf>
    <xf numFmtId="0" fontId="55" fillId="0" borderId="98" xfId="0" applyFont="1" applyBorder="1" applyAlignment="1">
      <alignment horizontal="left" vertical="top" wrapText="1"/>
    </xf>
    <xf numFmtId="0" fontId="55" fillId="0" borderId="117" xfId="0" applyFont="1" applyBorder="1" applyAlignment="1">
      <alignment horizontal="center" vertical="top" wrapText="1"/>
    </xf>
    <xf numFmtId="172" fontId="42" fillId="7" borderId="68" xfId="15" applyNumberFormat="1" applyFont="1" applyFill="1" applyBorder="1">
      <alignment horizontal="right"/>
      <protection locked="0"/>
    </xf>
    <xf numFmtId="0" fontId="55" fillId="0" borderId="222" xfId="0" applyFont="1" applyBorder="1" applyAlignment="1">
      <alignment horizontal="left" vertical="top" wrapText="1" indent="1"/>
    </xf>
    <xf numFmtId="0" fontId="55" fillId="0" borderId="97" xfId="0" applyFont="1" applyBorder="1" applyAlignment="1">
      <alignment horizontal="left" vertical="top" wrapText="1" indent="1"/>
    </xf>
    <xf numFmtId="0" fontId="140" fillId="3" borderId="0" xfId="0" applyFont="1" applyFill="1" applyAlignment="1">
      <alignment horizontal="left" vertical="center"/>
    </xf>
    <xf numFmtId="0" fontId="42" fillId="3" borderId="0" xfId="37" applyFont="1" applyFill="1" applyBorder="1" applyAlignment="1">
      <alignment horizontal="center" vertical="center" wrapText="1"/>
    </xf>
    <xf numFmtId="0" fontId="21" fillId="3" borderId="0" xfId="37" applyFont="1" applyFill="1" applyBorder="1">
      <alignment horizontal="left" vertical="center" wrapText="1" indent="1"/>
    </xf>
    <xf numFmtId="167" fontId="42" fillId="4" borderId="98" xfId="15" applyFont="1" applyBorder="1">
      <alignment horizontal="right"/>
      <protection locked="0"/>
    </xf>
    <xf numFmtId="0" fontId="55" fillId="3" borderId="98" xfId="0" applyFont="1" applyFill="1" applyBorder="1" applyAlignment="1">
      <alignment horizontal="left" vertical="top" wrapText="1" indent="1"/>
    </xf>
    <xf numFmtId="0" fontId="55" fillId="3" borderId="222" xfId="0" applyFont="1" applyFill="1" applyBorder="1" applyAlignment="1">
      <alignment horizontal="left" vertical="top" wrapText="1" indent="1"/>
    </xf>
    <xf numFmtId="0" fontId="55" fillId="3" borderId="97" xfId="0" applyFont="1" applyFill="1" applyBorder="1" applyAlignment="1">
      <alignment horizontal="left" vertical="top" wrapText="1" indent="1"/>
    </xf>
    <xf numFmtId="0" fontId="155" fillId="3" borderId="0" xfId="0" applyFont="1" applyFill="1" applyAlignment="1">
      <alignment horizontal="right" vertical="center" indent="1"/>
    </xf>
    <xf numFmtId="0" fontId="0" fillId="3" borderId="0" xfId="0" applyFill="1" applyAlignment="1">
      <alignment horizontal="center" vertical="center" wrapText="1"/>
    </xf>
    <xf numFmtId="167" fontId="42" fillId="4" borderId="222" xfId="15" applyFont="1" applyBorder="1">
      <alignment horizontal="right"/>
      <protection locked="0"/>
    </xf>
    <xf numFmtId="167" fontId="42" fillId="4" borderId="97" xfId="15" applyFont="1" applyBorder="1">
      <alignment horizontal="right"/>
      <protection locked="0"/>
    </xf>
    <xf numFmtId="0" fontId="4" fillId="3" borderId="0" xfId="0" applyFont="1" applyFill="1" applyAlignment="1">
      <alignment horizontal="left" vertical="center" indent="1"/>
    </xf>
    <xf numFmtId="0" fontId="130" fillId="11" borderId="0" xfId="0" applyFont="1" applyFill="1" applyAlignment="1">
      <alignment horizontal="right" vertical="center" indent="2"/>
    </xf>
    <xf numFmtId="0" fontId="157" fillId="11" borderId="0" xfId="0" quotePrefix="1" applyFont="1" applyFill="1" applyAlignment="1">
      <alignment vertical="center"/>
    </xf>
    <xf numFmtId="0" fontId="17" fillId="3" borderId="3" xfId="0" applyFont="1" applyFill="1" applyBorder="1"/>
    <xf numFmtId="0" fontId="17" fillId="3" borderId="5" xfId="0" applyFont="1" applyFill="1" applyBorder="1"/>
    <xf numFmtId="0" fontId="18" fillId="3" borderId="5" xfId="0" applyFont="1" applyFill="1" applyBorder="1" applyAlignment="1">
      <alignment vertical="center"/>
    </xf>
    <xf numFmtId="0" fontId="0" fillId="3" borderId="5" xfId="0" applyFill="1" applyBorder="1"/>
    <xf numFmtId="0" fontId="156" fillId="3" borderId="5" xfId="0" applyFont="1" applyFill="1" applyBorder="1" applyAlignment="1">
      <alignment vertical="center"/>
    </xf>
    <xf numFmtId="0" fontId="17" fillId="3" borderId="8" xfId="0" applyFont="1" applyFill="1" applyBorder="1" applyAlignment="1">
      <alignment vertical="center"/>
    </xf>
    <xf numFmtId="0" fontId="17" fillId="3" borderId="1" xfId="0" applyFont="1" applyFill="1" applyBorder="1"/>
    <xf numFmtId="0" fontId="17" fillId="3" borderId="4" xfId="0" applyFont="1" applyFill="1" applyBorder="1"/>
    <xf numFmtId="0" fontId="18" fillId="3" borderId="4" xfId="0" applyFont="1" applyFill="1" applyBorder="1" applyAlignment="1">
      <alignment vertical="center"/>
    </xf>
    <xf numFmtId="0" fontId="0" fillId="3" borderId="4" xfId="0" applyFill="1" applyBorder="1"/>
    <xf numFmtId="0" fontId="156" fillId="3" borderId="4" xfId="0" applyFont="1" applyFill="1" applyBorder="1" applyAlignment="1">
      <alignment vertical="center"/>
    </xf>
    <xf numFmtId="0" fontId="17" fillId="3" borderId="6" xfId="0" applyFont="1" applyFill="1" applyBorder="1" applyAlignment="1">
      <alignment vertical="center"/>
    </xf>
    <xf numFmtId="0" fontId="17" fillId="3" borderId="2" xfId="0" applyFont="1" applyFill="1" applyBorder="1"/>
    <xf numFmtId="0" fontId="20" fillId="10" borderId="0" xfId="0" applyFont="1" applyFill="1" applyAlignment="1">
      <alignment horizontal="right" vertical="center" indent="2"/>
    </xf>
    <xf numFmtId="0" fontId="20" fillId="75" borderId="0" xfId="0" applyFont="1" applyFill="1" applyAlignment="1">
      <alignment horizontal="right" vertical="center" indent="2"/>
    </xf>
    <xf numFmtId="0" fontId="157" fillId="11" borderId="0" xfId="0" applyFont="1" applyFill="1" applyAlignment="1">
      <alignment horizontal="right" vertical="center" indent="2"/>
    </xf>
    <xf numFmtId="0" fontId="21" fillId="76" borderId="0" xfId="0" applyFont="1" applyFill="1" applyAlignment="1">
      <alignment horizontal="right" vertical="center" indent="2"/>
    </xf>
    <xf numFmtId="0" fontId="17" fillId="3" borderId="7" xfId="0" applyFont="1" applyFill="1" applyBorder="1" applyAlignment="1">
      <alignment vertical="center"/>
    </xf>
    <xf numFmtId="0" fontId="14" fillId="63" borderId="257" xfId="0" applyFont="1" applyFill="1" applyBorder="1" applyAlignment="1">
      <alignment vertical="center"/>
    </xf>
    <xf numFmtId="0" fontId="85" fillId="64" borderId="257" xfId="0" applyFont="1" applyFill="1" applyBorder="1" applyAlignment="1">
      <alignment horizontal="left" vertical="center" wrapText="1" indent="1"/>
    </xf>
    <xf numFmtId="0" fontId="55" fillId="3" borderId="222" xfId="0" applyFont="1" applyFill="1" applyBorder="1"/>
    <xf numFmtId="0" fontId="55" fillId="3" borderId="98" xfId="0" applyFont="1" applyFill="1" applyBorder="1"/>
    <xf numFmtId="0" fontId="55" fillId="3" borderId="70" xfId="0" applyFont="1" applyFill="1" applyBorder="1"/>
    <xf numFmtId="0" fontId="55" fillId="3" borderId="97" xfId="0" applyFont="1" applyFill="1" applyBorder="1"/>
    <xf numFmtId="0" fontId="55" fillId="3" borderId="117" xfId="0" applyFont="1" applyFill="1" applyBorder="1"/>
    <xf numFmtId="2" fontId="55" fillId="0" borderId="70" xfId="0" applyNumberFormat="1" applyFont="1" applyBorder="1" applyAlignment="1">
      <alignment horizontal="right" vertical="top" wrapText="1"/>
    </xf>
    <xf numFmtId="2" fontId="55" fillId="3" borderId="70" xfId="0" applyNumberFormat="1" applyFont="1" applyFill="1" applyBorder="1" applyAlignment="1">
      <alignment horizontal="right"/>
    </xf>
    <xf numFmtId="2" fontId="55" fillId="0" borderId="220" xfId="0" applyNumberFormat="1" applyFont="1" applyBorder="1" applyAlignment="1">
      <alignment horizontal="right" vertical="top" wrapText="1"/>
    </xf>
    <xf numFmtId="2" fontId="55" fillId="0" borderId="117" xfId="0" applyNumberFormat="1" applyFont="1" applyBorder="1" applyAlignment="1">
      <alignment horizontal="right" vertical="top" wrapText="1"/>
    </xf>
    <xf numFmtId="2" fontId="55" fillId="3" borderId="117" xfId="0" applyNumberFormat="1" applyFont="1" applyFill="1" applyBorder="1" applyAlignment="1">
      <alignment horizontal="right"/>
    </xf>
    <xf numFmtId="165" fontId="95" fillId="74" borderId="60" xfId="48" applyNumberFormat="1" applyFont="1" applyFill="1" applyBorder="1" applyAlignment="1">
      <alignment horizontal="center" vertical="center" wrapText="1"/>
    </xf>
    <xf numFmtId="164" fontId="42" fillId="3" borderId="70" xfId="51" applyFont="1" applyFill="1" applyBorder="1" applyAlignment="1" applyProtection="1">
      <alignment horizontal="center" vertical="center"/>
    </xf>
    <xf numFmtId="164" fontId="42" fillId="3" borderId="68" xfId="51" applyFont="1" applyFill="1" applyBorder="1" applyAlignment="1" applyProtection="1">
      <alignment horizontal="center" vertical="center"/>
    </xf>
    <xf numFmtId="0" fontId="37" fillId="3" borderId="222" xfId="0" applyFont="1" applyFill="1" applyBorder="1" applyAlignment="1">
      <alignment horizontal="right" vertical="center"/>
    </xf>
    <xf numFmtId="0" fontId="37" fillId="3" borderId="220" xfId="0" applyFont="1" applyFill="1" applyBorder="1" applyAlignment="1">
      <alignment horizontal="center" vertical="center"/>
    </xf>
    <xf numFmtId="0" fontId="37" fillId="3" borderId="112" xfId="0" applyFont="1" applyFill="1" applyBorder="1" applyAlignment="1">
      <alignment horizontal="center" vertical="center"/>
    </xf>
    <xf numFmtId="0" fontId="42" fillId="3" borderId="98" xfId="0" applyFont="1" applyFill="1" applyBorder="1" applyAlignment="1">
      <alignment horizontal="right" vertical="center" wrapText="1"/>
    </xf>
    <xf numFmtId="0" fontId="42" fillId="3" borderId="97" xfId="0" applyFont="1" applyFill="1" applyBorder="1" applyAlignment="1">
      <alignment horizontal="right" vertical="center" wrapText="1"/>
    </xf>
    <xf numFmtId="167" fontId="42" fillId="3" borderId="68" xfId="15" applyFont="1" applyFill="1" applyBorder="1">
      <alignment horizontal="right"/>
      <protection locked="0"/>
    </xf>
    <xf numFmtId="0" fontId="42" fillId="22" borderId="70" xfId="0" applyFont="1" applyFill="1" applyBorder="1" applyAlignment="1">
      <alignment horizontal="center" vertical="center"/>
    </xf>
    <xf numFmtId="0" fontId="42" fillId="22" borderId="117" xfId="0" applyFont="1" applyFill="1" applyBorder="1" applyAlignment="1">
      <alignment horizontal="center" vertical="center"/>
    </xf>
    <xf numFmtId="0" fontId="159" fillId="3" borderId="0" xfId="0" applyFont="1" applyFill="1"/>
    <xf numFmtId="0" fontId="136" fillId="3" borderId="0" xfId="0" applyFont="1" applyFill="1" applyAlignment="1">
      <alignment horizontal="center" vertical="center"/>
    </xf>
    <xf numFmtId="0" fontId="136" fillId="3" borderId="0" xfId="0" applyFont="1" applyFill="1" applyAlignment="1">
      <alignment horizontal="left" vertical="center" indent="1"/>
    </xf>
    <xf numFmtId="0" fontId="0" fillId="78" borderId="218" xfId="0" applyFill="1" applyBorder="1" applyAlignment="1">
      <alignment horizontal="center" vertical="center"/>
    </xf>
    <xf numFmtId="0" fontId="0" fillId="3" borderId="218" xfId="0" applyFill="1" applyBorder="1" applyAlignment="1">
      <alignment horizontal="center" vertical="center"/>
    </xf>
    <xf numFmtId="0" fontId="0" fillId="3" borderId="261" xfId="0" applyFill="1" applyBorder="1" applyAlignment="1">
      <alignment horizontal="center" vertical="center"/>
    </xf>
    <xf numFmtId="0" fontId="0" fillId="3" borderId="262" xfId="0" applyFill="1" applyBorder="1" applyAlignment="1">
      <alignment horizontal="center" vertical="center"/>
    </xf>
    <xf numFmtId="0" fontId="0" fillId="78" borderId="261" xfId="0" applyFill="1" applyBorder="1" applyAlignment="1">
      <alignment horizontal="center" vertical="center"/>
    </xf>
    <xf numFmtId="0" fontId="0" fillId="78" borderId="262" xfId="0" applyFill="1" applyBorder="1" applyAlignment="1">
      <alignment horizontal="center" vertical="center"/>
    </xf>
    <xf numFmtId="0" fontId="0" fillId="78" borderId="263" xfId="0" applyFill="1" applyBorder="1" applyAlignment="1">
      <alignment horizontal="center" vertical="center"/>
    </xf>
    <xf numFmtId="0" fontId="0" fillId="78" borderId="264" xfId="0" applyFill="1" applyBorder="1" applyAlignment="1">
      <alignment horizontal="center" vertical="center"/>
    </xf>
    <xf numFmtId="0" fontId="0" fillId="3" borderId="237" xfId="0" applyFill="1" applyBorder="1" applyAlignment="1">
      <alignment horizontal="center" vertical="center"/>
    </xf>
    <xf numFmtId="0" fontId="0" fillId="78" borderId="237" xfId="0" applyFill="1" applyBorder="1" applyAlignment="1">
      <alignment horizontal="center" vertical="center"/>
    </xf>
    <xf numFmtId="0" fontId="0" fillId="78" borderId="260" xfId="0" applyFill="1" applyBorder="1" applyAlignment="1">
      <alignment horizontal="center" vertical="center"/>
    </xf>
    <xf numFmtId="0" fontId="0" fillId="3" borderId="218" xfId="0" applyFill="1" applyBorder="1"/>
    <xf numFmtId="0" fontId="0" fillId="3" borderId="261" xfId="0" applyFill="1" applyBorder="1"/>
    <xf numFmtId="0" fontId="55" fillId="3" borderId="279" xfId="0" applyFont="1" applyFill="1" applyBorder="1" applyProtection="1">
      <protection hidden="1"/>
    </xf>
    <xf numFmtId="0" fontId="0" fillId="78" borderId="266" xfId="0" applyFill="1" applyBorder="1" applyAlignment="1">
      <alignment horizontal="center" vertical="center"/>
    </xf>
    <xf numFmtId="0" fontId="0" fillId="78" borderId="268" xfId="0" applyFill="1" applyBorder="1" applyAlignment="1">
      <alignment horizontal="center" vertical="center"/>
    </xf>
    <xf numFmtId="0" fontId="0" fillId="78" borderId="265" xfId="0" applyFill="1" applyBorder="1" applyAlignment="1">
      <alignment horizontal="center" vertical="center"/>
    </xf>
    <xf numFmtId="0" fontId="55" fillId="3" borderId="178" xfId="0" applyFont="1" applyFill="1" applyBorder="1" applyProtection="1">
      <protection hidden="1"/>
    </xf>
    <xf numFmtId="0" fontId="55" fillId="3" borderId="273" xfId="0" applyFont="1" applyFill="1" applyBorder="1" applyProtection="1">
      <protection hidden="1"/>
    </xf>
    <xf numFmtId="0" fontId="55" fillId="3" borderId="20" xfId="0" applyFont="1" applyFill="1" applyBorder="1" applyProtection="1">
      <protection hidden="1"/>
    </xf>
    <xf numFmtId="0" fontId="55" fillId="3" borderId="33" xfId="0" applyFont="1" applyFill="1" applyBorder="1" applyProtection="1">
      <protection hidden="1"/>
    </xf>
    <xf numFmtId="0" fontId="55" fillId="3" borderId="274" xfId="0" applyFont="1" applyFill="1" applyBorder="1" applyProtection="1">
      <protection hidden="1"/>
    </xf>
    <xf numFmtId="0" fontId="25" fillId="3" borderId="160" xfId="0" applyFont="1" applyFill="1" applyBorder="1"/>
    <xf numFmtId="0" fontId="25" fillId="3" borderId="281" xfId="0" applyFont="1" applyFill="1" applyBorder="1"/>
    <xf numFmtId="0" fontId="25" fillId="3" borderId="288" xfId="0" applyFont="1" applyFill="1" applyBorder="1"/>
    <xf numFmtId="0" fontId="55" fillId="3" borderId="277" xfId="0" applyFont="1" applyFill="1" applyBorder="1" applyProtection="1">
      <protection hidden="1"/>
    </xf>
    <xf numFmtId="0" fontId="55" fillId="3" borderId="278" xfId="0" applyFont="1" applyFill="1" applyBorder="1" applyProtection="1">
      <protection hidden="1"/>
    </xf>
    <xf numFmtId="0" fontId="55" fillId="3" borderId="280" xfId="0" applyFont="1" applyFill="1" applyBorder="1" applyProtection="1">
      <protection hidden="1"/>
    </xf>
    <xf numFmtId="167" fontId="55" fillId="4" borderId="226" xfId="5" quotePrefix="1" applyFont="1" applyFill="1" applyBorder="1">
      <alignment horizontal="right" indent="2"/>
      <protection locked="0"/>
    </xf>
    <xf numFmtId="0" fontId="160" fillId="3" borderId="0" xfId="0" applyFont="1" applyFill="1" applyAlignment="1">
      <alignment horizontal="center" vertical="center"/>
    </xf>
    <xf numFmtId="0" fontId="161" fillId="3" borderId="0" xfId="0" applyFont="1" applyFill="1" applyAlignment="1">
      <alignment horizontal="center" vertical="center" textRotation="90" wrapText="1"/>
    </xf>
    <xf numFmtId="0" fontId="142" fillId="3" borderId="0" xfId="0" applyFont="1" applyFill="1" applyAlignment="1">
      <alignment vertical="center" wrapText="1"/>
    </xf>
    <xf numFmtId="0" fontId="0" fillId="78" borderId="292" xfId="0" applyFill="1" applyBorder="1" applyAlignment="1">
      <alignment horizontal="center" vertical="center"/>
    </xf>
    <xf numFmtId="0" fontId="142" fillId="3" borderId="0" xfId="0" applyFont="1" applyFill="1" applyAlignment="1">
      <alignment vertical="top" wrapText="1"/>
    </xf>
    <xf numFmtId="0" fontId="0" fillId="3" borderId="264" xfId="0" applyFill="1" applyBorder="1" applyAlignment="1">
      <alignment horizontal="center" vertical="center"/>
    </xf>
    <xf numFmtId="0" fontId="0" fillId="3" borderId="260" xfId="0" applyFill="1" applyBorder="1" applyAlignment="1">
      <alignment horizontal="center" vertical="center"/>
    </xf>
    <xf numFmtId="0" fontId="0" fillId="3" borderId="263" xfId="0" applyFill="1" applyBorder="1" applyAlignment="1">
      <alignment horizontal="center" vertical="center"/>
    </xf>
    <xf numFmtId="0" fontId="0" fillId="3" borderId="295" xfId="0" applyFill="1" applyBorder="1" applyAlignment="1">
      <alignment horizontal="center" vertical="center"/>
    </xf>
    <xf numFmtId="0" fontId="0" fillId="78" borderId="290" xfId="0" applyFill="1" applyBorder="1" applyAlignment="1">
      <alignment horizontal="center" vertical="center"/>
    </xf>
    <xf numFmtId="0" fontId="0" fillId="78" borderId="294" xfId="0" applyFill="1" applyBorder="1" applyAlignment="1">
      <alignment horizontal="center" vertical="center"/>
    </xf>
    <xf numFmtId="0" fontId="142" fillId="3" borderId="273" xfId="0" applyFont="1" applyFill="1" applyBorder="1" applyAlignment="1">
      <alignment vertical="top" wrapText="1"/>
    </xf>
    <xf numFmtId="0" fontId="0" fillId="3" borderId="268" xfId="0" applyFill="1" applyBorder="1" applyAlignment="1">
      <alignment horizontal="center" vertical="center"/>
    </xf>
    <xf numFmtId="0" fontId="0" fillId="3" borderId="296" xfId="0" applyFill="1" applyBorder="1"/>
    <xf numFmtId="0" fontId="0" fillId="3" borderId="297" xfId="0" applyFill="1" applyBorder="1"/>
    <xf numFmtId="0" fontId="160" fillId="3" borderId="0" xfId="0" applyFont="1" applyFill="1" applyAlignment="1">
      <alignment horizontal="center" vertical="center" textRotation="90"/>
    </xf>
    <xf numFmtId="0" fontId="0" fillId="3" borderId="289" xfId="0" applyFill="1" applyBorder="1"/>
    <xf numFmtId="0" fontId="0" fillId="3" borderId="266" xfId="0" applyFill="1" applyBorder="1" applyAlignment="1">
      <alignment horizontal="center" vertical="center"/>
    </xf>
    <xf numFmtId="0" fontId="0" fillId="3" borderId="263" xfId="0" applyFill="1" applyBorder="1"/>
    <xf numFmtId="0" fontId="0" fillId="78" borderId="301" xfId="0" applyFill="1" applyBorder="1" applyAlignment="1">
      <alignment horizontal="center" vertical="center"/>
    </xf>
    <xf numFmtId="0" fontId="0" fillId="78" borderId="243" xfId="0" applyFill="1" applyBorder="1" applyAlignment="1">
      <alignment horizontal="center" vertical="center"/>
    </xf>
    <xf numFmtId="0" fontId="142" fillId="3" borderId="282" xfId="0" applyFont="1" applyFill="1" applyBorder="1" applyAlignment="1">
      <alignment vertical="top" wrapText="1"/>
    </xf>
    <xf numFmtId="0" fontId="142" fillId="3" borderId="283" xfId="0" applyFont="1" applyFill="1" applyBorder="1" applyAlignment="1">
      <alignment vertical="top" wrapText="1"/>
    </xf>
    <xf numFmtId="0" fontId="142" fillId="3" borderId="284" xfId="0" applyFont="1" applyFill="1" applyBorder="1" applyAlignment="1">
      <alignment vertical="top" wrapText="1"/>
    </xf>
    <xf numFmtId="0" fontId="142" fillId="3" borderId="270" xfId="0" applyFont="1" applyFill="1" applyBorder="1" applyAlignment="1">
      <alignment vertical="top" wrapText="1"/>
    </xf>
    <xf numFmtId="0" fontId="142" fillId="3" borderId="271" xfId="0" applyFont="1" applyFill="1" applyBorder="1" applyAlignment="1">
      <alignment vertical="top" wrapText="1"/>
    </xf>
    <xf numFmtId="0" fontId="142" fillId="3" borderId="272" xfId="0" applyFont="1" applyFill="1" applyBorder="1" applyAlignment="1">
      <alignment vertical="top" wrapText="1"/>
    </xf>
    <xf numFmtId="0" fontId="142" fillId="3" borderId="298" xfId="0" applyFont="1" applyFill="1" applyBorder="1" applyAlignment="1">
      <alignment vertical="top" wrapText="1"/>
    </xf>
    <xf numFmtId="0" fontId="142" fillId="3" borderId="299" xfId="0" applyFont="1" applyFill="1" applyBorder="1" applyAlignment="1">
      <alignment vertical="top" wrapText="1"/>
    </xf>
    <xf numFmtId="0" fontId="142" fillId="3" borderId="300" xfId="0" applyFont="1" applyFill="1" applyBorder="1" applyAlignment="1">
      <alignment vertical="top" wrapText="1"/>
    </xf>
    <xf numFmtId="0" fontId="55" fillId="3" borderId="160" xfId="0" applyFont="1" applyFill="1" applyBorder="1"/>
    <xf numFmtId="0" fontId="55" fillId="3" borderId="281" xfId="0" applyFont="1" applyFill="1" applyBorder="1"/>
    <xf numFmtId="0" fontId="55" fillId="3" borderId="277" xfId="0" applyFont="1" applyFill="1" applyBorder="1"/>
    <xf numFmtId="0" fontId="55" fillId="3" borderId="278" xfId="0" applyFont="1" applyFill="1" applyBorder="1"/>
    <xf numFmtId="0" fontId="55" fillId="3" borderId="279" xfId="0" applyFont="1" applyFill="1" applyBorder="1"/>
    <xf numFmtId="0" fontId="142" fillId="3" borderId="218" xfId="0" applyFont="1" applyFill="1" applyBorder="1" applyAlignment="1">
      <alignment wrapText="1"/>
    </xf>
    <xf numFmtId="0" fontId="6" fillId="3" borderId="0" xfId="40" applyFont="1" applyFill="1" applyAlignment="1">
      <alignment vertical="center" wrapText="1"/>
    </xf>
    <xf numFmtId="0" fontId="0" fillId="78" borderId="307" xfId="0" applyFill="1" applyBorder="1" applyAlignment="1">
      <alignment horizontal="center" vertical="center"/>
    </xf>
    <xf numFmtId="0" fontId="0" fillId="78" borderId="308"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0" fillId="3" borderId="268" xfId="0" applyFill="1" applyBorder="1"/>
    <xf numFmtId="0" fontId="163" fillId="61" borderId="218" xfId="0" applyFont="1" applyFill="1" applyBorder="1" applyAlignment="1">
      <alignment vertical="center"/>
    </xf>
    <xf numFmtId="0" fontId="85" fillId="61" borderId="218" xfId="0" applyFont="1" applyFill="1" applyBorder="1" applyAlignment="1">
      <alignment vertical="center"/>
    </xf>
    <xf numFmtId="0" fontId="85" fillId="38" borderId="218" xfId="0" applyFont="1" applyFill="1" applyBorder="1" applyAlignment="1">
      <alignment vertical="center"/>
    </xf>
    <xf numFmtId="0" fontId="85" fillId="39" borderId="218" xfId="0" applyFont="1" applyFill="1" applyBorder="1" applyAlignment="1">
      <alignment vertical="center"/>
    </xf>
    <xf numFmtId="0" fontId="85" fillId="64" borderId="286" xfId="0" applyFont="1" applyFill="1" applyBorder="1" applyAlignment="1">
      <alignment vertical="center" wrapText="1"/>
    </xf>
    <xf numFmtId="0" fontId="85" fillId="64" borderId="310" xfId="0" applyFont="1" applyFill="1" applyBorder="1" applyAlignment="1">
      <alignment vertical="center"/>
    </xf>
    <xf numFmtId="0" fontId="55" fillId="0" borderId="227" xfId="10" applyFont="1" applyBorder="1">
      <alignment horizontal="left" vertical="center" indent="1"/>
    </xf>
    <xf numFmtId="0" fontId="41" fillId="3" borderId="0" xfId="0" applyFont="1" applyFill="1" applyProtection="1">
      <protection hidden="1"/>
    </xf>
    <xf numFmtId="0" fontId="148" fillId="3" borderId="0" xfId="0" applyFont="1" applyFill="1"/>
    <xf numFmtId="0" fontId="164" fillId="3" borderId="0" xfId="0" applyFont="1" applyFill="1" applyAlignment="1">
      <alignment horizontal="right" wrapText="1" indent="1"/>
    </xf>
    <xf numFmtId="0" fontId="164" fillId="3" borderId="0" xfId="0" applyFont="1" applyFill="1" applyAlignment="1">
      <alignment horizontal="right" indent="1"/>
    </xf>
    <xf numFmtId="0" fontId="42" fillId="3" borderId="222" xfId="0" applyFont="1" applyFill="1" applyBorder="1" applyAlignment="1">
      <alignment horizontal="left" vertical="center" wrapText="1" indent="1"/>
    </xf>
    <xf numFmtId="0" fontId="42" fillId="3" borderId="98" xfId="0" applyFont="1" applyFill="1" applyBorder="1" applyAlignment="1">
      <alignment horizontal="left" vertical="center" wrapText="1" indent="2"/>
    </xf>
    <xf numFmtId="0" fontId="42" fillId="3" borderId="97" xfId="0" applyFont="1" applyFill="1" applyBorder="1" applyAlignment="1">
      <alignment horizontal="left" vertical="center" wrapText="1" indent="1"/>
    </xf>
    <xf numFmtId="0" fontId="165" fillId="3" borderId="0" xfId="0" applyFont="1" applyFill="1"/>
    <xf numFmtId="0" fontId="164" fillId="3" borderId="0" xfId="0" applyFont="1" applyFill="1"/>
    <xf numFmtId="0" fontId="164" fillId="72" borderId="0" xfId="32" applyFont="1" applyFill="1">
      <alignment horizontal="right" indent="1" shrinkToFit="1"/>
    </xf>
    <xf numFmtId="0" fontId="164" fillId="3" borderId="0" xfId="0" applyFont="1" applyFill="1" applyAlignment="1">
      <alignment horizontal="right" vertical="center" wrapText="1" indent="1"/>
    </xf>
    <xf numFmtId="0" fontId="42" fillId="0" borderId="97" xfId="10" applyFont="1" applyBorder="1" applyAlignment="1">
      <alignment horizontal="left" vertical="center" wrapText="1" indent="1"/>
    </xf>
    <xf numFmtId="0" fontId="164" fillId="3" borderId="220" xfId="0" applyFont="1" applyFill="1" applyBorder="1" applyAlignment="1">
      <alignment horizontal="right" wrapText="1"/>
    </xf>
    <xf numFmtId="0" fontId="164" fillId="3" borderId="112" xfId="0" applyFont="1" applyFill="1" applyBorder="1" applyAlignment="1">
      <alignment horizontal="right" wrapText="1"/>
    </xf>
    <xf numFmtId="0" fontId="164" fillId="3" borderId="70" xfId="0" applyFont="1" applyFill="1" applyBorder="1" applyAlignment="1">
      <alignment horizontal="right" wrapText="1"/>
    </xf>
    <xf numFmtId="0" fontId="164" fillId="3" borderId="68" xfId="0" applyFont="1" applyFill="1" applyBorder="1" applyAlignment="1">
      <alignment horizontal="right" wrapText="1"/>
    </xf>
    <xf numFmtId="0" fontId="164" fillId="3" borderId="117" xfId="0" applyFont="1" applyFill="1" applyBorder="1" applyAlignment="1">
      <alignment horizontal="right" wrapText="1"/>
    </xf>
    <xf numFmtId="0" fontId="164" fillId="3" borderId="217" xfId="0" applyFont="1" applyFill="1" applyBorder="1" applyAlignment="1">
      <alignment horizontal="right" wrapText="1"/>
    </xf>
    <xf numFmtId="0" fontId="135" fillId="65" borderId="46" xfId="0" applyFont="1" applyFill="1" applyBorder="1" applyAlignment="1">
      <alignment horizontal="center" vertical="center" wrapText="1"/>
    </xf>
    <xf numFmtId="0" fontId="21" fillId="75" borderId="0" xfId="53" quotePrefix="1" applyFont="1" applyFill="1" applyBorder="1" applyAlignment="1" applyProtection="1">
      <alignment vertical="center"/>
    </xf>
    <xf numFmtId="0" fontId="21" fillId="77" borderId="0" xfId="53" quotePrefix="1" applyFont="1" applyFill="1" applyBorder="1" applyAlignment="1" applyProtection="1">
      <alignment vertical="center"/>
    </xf>
    <xf numFmtId="165" fontId="138" fillId="65" borderId="46" xfId="34" applyNumberFormat="1" applyFont="1" applyFill="1" applyBorder="1" applyAlignment="1">
      <alignment horizontal="center" vertical="center" wrapText="1"/>
    </xf>
    <xf numFmtId="0" fontId="85" fillId="64" borderId="311" xfId="0" applyFont="1" applyFill="1" applyBorder="1" applyAlignment="1">
      <alignment vertical="center" wrapText="1"/>
    </xf>
    <xf numFmtId="0" fontId="85" fillId="64" borderId="286" xfId="0" applyFont="1" applyFill="1" applyBorder="1" applyAlignment="1">
      <alignment vertical="center"/>
    </xf>
    <xf numFmtId="0" fontId="85" fillId="64" borderId="311" xfId="0" applyFont="1" applyFill="1" applyBorder="1" applyAlignment="1">
      <alignment vertical="center"/>
    </xf>
    <xf numFmtId="0" fontId="142" fillId="3" borderId="178" xfId="0" applyFont="1" applyFill="1" applyBorder="1" applyAlignment="1">
      <alignment vertical="top" wrapText="1"/>
    </xf>
    <xf numFmtId="0" fontId="37" fillId="3" borderId="0" xfId="0" applyFont="1" applyFill="1" applyAlignment="1">
      <alignment horizontal="center" vertical="center" wrapText="1"/>
    </xf>
    <xf numFmtId="0" fontId="0" fillId="3" borderId="295" xfId="0" applyFill="1" applyBorder="1"/>
    <xf numFmtId="168" fontId="133" fillId="71" borderId="0" xfId="33" applyNumberFormat="1" applyFont="1" applyFill="1" applyBorder="1" applyAlignment="1">
      <alignment horizontal="left"/>
    </xf>
    <xf numFmtId="0" fontId="33" fillId="3" borderId="0" xfId="0" applyFont="1" applyFill="1" applyAlignment="1">
      <alignment wrapText="1"/>
    </xf>
    <xf numFmtId="0" fontId="55" fillId="3" borderId="247" xfId="0" applyFont="1" applyFill="1" applyBorder="1" applyAlignment="1">
      <alignment horizontal="center" vertical="center" wrapText="1"/>
    </xf>
    <xf numFmtId="0" fontId="42" fillId="71" borderId="98" xfId="9" applyNumberFormat="1" applyFont="1" applyFill="1" applyBorder="1" applyAlignment="1">
      <alignment horizontal="left" vertical="center" indent="1"/>
      <protection locked="0"/>
    </xf>
    <xf numFmtId="167" fontId="42" fillId="79" borderId="237" xfId="11" applyFont="1" applyFill="1" applyBorder="1">
      <alignment horizontal="right"/>
      <protection locked="0"/>
    </xf>
    <xf numFmtId="167" fontId="42" fillId="79" borderId="247" xfId="11" applyFont="1" applyFill="1" applyBorder="1">
      <alignment horizontal="right"/>
      <protection locked="0"/>
    </xf>
    <xf numFmtId="0" fontId="135" fillId="65" borderId="228" xfId="0" applyFont="1" applyFill="1" applyBorder="1" applyAlignment="1">
      <alignment horizontal="center" vertical="center" wrapText="1"/>
    </xf>
    <xf numFmtId="0" fontId="135" fillId="65" borderId="229" xfId="0" applyFont="1" applyFill="1" applyBorder="1" applyAlignment="1">
      <alignment horizontal="center" vertical="center" wrapText="1"/>
    </xf>
    <xf numFmtId="0" fontId="42" fillId="26" borderId="259" xfId="0" applyFont="1" applyFill="1" applyBorder="1" applyAlignment="1">
      <alignment horizontal="center" vertical="center"/>
    </xf>
    <xf numFmtId="0" fontId="42" fillId="26" borderId="319" xfId="0" applyFont="1" applyFill="1" applyBorder="1" applyAlignment="1">
      <alignment horizontal="center" vertical="center"/>
    </xf>
    <xf numFmtId="0" fontId="42" fillId="26" borderId="323" xfId="0" applyFont="1" applyFill="1" applyBorder="1" applyAlignment="1">
      <alignment horizontal="center" vertical="center"/>
    </xf>
    <xf numFmtId="49" fontId="42" fillId="4" borderId="223" xfId="9" applyFont="1" applyBorder="1" applyAlignment="1">
      <alignment horizontal="left" vertical="center" indent="1"/>
      <protection locked="0"/>
    </xf>
    <xf numFmtId="49" fontId="42" fillId="4" borderId="225" xfId="9" applyFont="1" applyBorder="1" applyAlignment="1">
      <alignment horizontal="left" vertical="center" indent="1"/>
      <protection locked="0"/>
    </xf>
    <xf numFmtId="49" fontId="42" fillId="4" borderId="227" xfId="9" applyFont="1" applyBorder="1" applyAlignment="1">
      <alignment horizontal="left" vertical="center" indent="1"/>
      <protection locked="0"/>
    </xf>
    <xf numFmtId="0" fontId="158" fillId="71" borderId="0" xfId="0" applyFont="1" applyFill="1" applyAlignment="1">
      <alignment horizontal="center" vertical="center"/>
    </xf>
    <xf numFmtId="0" fontId="31" fillId="3" borderId="0" xfId="0" applyFont="1" applyFill="1" applyAlignment="1">
      <alignment horizontal="centerContinuous" vertical="center"/>
    </xf>
    <xf numFmtId="0" fontId="5" fillId="71" borderId="0" xfId="0" applyFont="1" applyFill="1" applyAlignment="1">
      <alignment horizontal="right" vertical="center" indent="2"/>
    </xf>
    <xf numFmtId="0" fontId="16" fillId="71" borderId="0" xfId="1" applyNumberFormat="1" applyFont="1" applyFill="1" applyAlignment="1">
      <alignment horizontal="centerContinuous" vertical="center"/>
    </xf>
    <xf numFmtId="0" fontId="167" fillId="71" borderId="0" xfId="0" applyFont="1" applyFill="1" applyAlignment="1">
      <alignment horizontal="centerContinuous" vertical="center"/>
    </xf>
    <xf numFmtId="0" fontId="0" fillId="71" borderId="0" xfId="0" applyFill="1"/>
    <xf numFmtId="0" fontId="158" fillId="71" borderId="0" xfId="0" applyFont="1" applyFill="1" applyAlignment="1">
      <alignment vertical="center"/>
    </xf>
    <xf numFmtId="0" fontId="96" fillId="80" borderId="0" xfId="0" applyFont="1" applyFill="1" applyAlignment="1">
      <alignment vertical="center"/>
    </xf>
    <xf numFmtId="0" fontId="3" fillId="80" borderId="0" xfId="0" applyFont="1" applyFill="1"/>
    <xf numFmtId="168" fontId="133" fillId="71" borderId="0" xfId="33" applyNumberFormat="1" applyFont="1" applyFill="1" applyBorder="1" applyAlignment="1"/>
    <xf numFmtId="0" fontId="42" fillId="72" borderId="247" xfId="43" applyFont="1" applyFill="1" applyBorder="1" applyAlignment="1">
      <alignment horizontal="center" vertical="center"/>
    </xf>
    <xf numFmtId="0" fontId="42" fillId="3" borderId="0" xfId="46" applyFont="1" applyFill="1" applyAlignment="1">
      <alignment horizontal="center"/>
    </xf>
    <xf numFmtId="0" fontId="42" fillId="72" borderId="237" xfId="43" applyFont="1" applyFill="1" applyBorder="1" applyAlignment="1">
      <alignment horizontal="center" vertical="center"/>
    </xf>
    <xf numFmtId="0" fontId="55" fillId="71" borderId="0" xfId="0" applyFont="1" applyFill="1"/>
    <xf numFmtId="0" fontId="0" fillId="71" borderId="0" xfId="0" applyFill="1" applyAlignment="1" applyProtection="1">
      <alignment wrapText="1"/>
      <protection locked="0"/>
    </xf>
    <xf numFmtId="0" fontId="42" fillId="0" borderId="327" xfId="0" applyFont="1" applyBorder="1" applyAlignment="1" applyProtection="1">
      <alignment horizontal="left" vertical="top" wrapText="1"/>
      <protection locked="0"/>
    </xf>
    <xf numFmtId="0" fontId="55" fillId="0" borderId="328" xfId="0" applyFont="1" applyBorder="1" applyAlignment="1" applyProtection="1">
      <alignment horizontal="left" vertical="top" wrapText="1"/>
      <protection locked="0"/>
    </xf>
    <xf numFmtId="0" fontId="42" fillId="0" borderId="328" xfId="0" applyFont="1" applyBorder="1" applyAlignment="1" applyProtection="1">
      <alignment horizontal="left" vertical="top" wrapText="1"/>
      <protection locked="0"/>
    </xf>
    <xf numFmtId="0" fontId="0" fillId="0" borderId="328" xfId="0" applyBorder="1" applyAlignment="1" applyProtection="1">
      <alignment horizontal="left" vertical="top" wrapText="1"/>
      <protection locked="0"/>
    </xf>
    <xf numFmtId="0" fontId="42" fillId="0" borderId="329" xfId="0" applyFont="1" applyBorder="1" applyAlignment="1" applyProtection="1">
      <alignment horizontal="left" vertical="top" wrapText="1"/>
      <protection locked="0"/>
    </xf>
    <xf numFmtId="0" fontId="85" fillId="61" borderId="70" xfId="0" applyFont="1" applyFill="1" applyBorder="1" applyAlignment="1">
      <alignment vertical="center"/>
    </xf>
    <xf numFmtId="0" fontId="85" fillId="61" borderId="70" xfId="0" applyFont="1" applyFill="1" applyBorder="1" applyAlignment="1">
      <alignment horizontal="left" vertical="center" indent="1"/>
    </xf>
    <xf numFmtId="0" fontId="85" fillId="38" borderId="70" xfId="0" applyFont="1" applyFill="1" applyBorder="1" applyAlignment="1">
      <alignment vertical="center"/>
    </xf>
    <xf numFmtId="0" fontId="85" fillId="38" borderId="70" xfId="0" applyFont="1" applyFill="1" applyBorder="1" applyAlignment="1">
      <alignment horizontal="left" vertical="center" indent="1"/>
    </xf>
    <xf numFmtId="0" fontId="85" fillId="39" borderId="70" xfId="0" applyFont="1" applyFill="1" applyBorder="1" applyAlignment="1">
      <alignment vertical="center"/>
    </xf>
    <xf numFmtId="0" fontId="85" fillId="39" borderId="70" xfId="0" applyFont="1" applyFill="1" applyBorder="1" applyAlignment="1">
      <alignment horizontal="left" vertical="center" indent="1"/>
    </xf>
    <xf numFmtId="0" fontId="85" fillId="64" borderId="70" xfId="0" applyFont="1" applyFill="1" applyBorder="1" applyAlignment="1">
      <alignment vertical="center"/>
    </xf>
    <xf numFmtId="0" fontId="85" fillId="64" borderId="70" xfId="0" applyFont="1" applyFill="1" applyBorder="1" applyAlignment="1">
      <alignment vertical="center" wrapText="1"/>
    </xf>
    <xf numFmtId="0" fontId="85" fillId="64" borderId="70" xfId="0" applyFont="1" applyFill="1" applyBorder="1" applyAlignment="1">
      <alignment horizontal="left" vertical="center" wrapText="1" indent="1"/>
    </xf>
    <xf numFmtId="49" fontId="42" fillId="4" borderId="97" xfId="9" applyFont="1" applyBorder="1" applyAlignment="1">
      <alignment horizontal="left" vertical="center" indent="1"/>
      <protection locked="0"/>
    </xf>
    <xf numFmtId="0" fontId="42" fillId="3" borderId="0" xfId="0" applyFont="1" applyFill="1" applyAlignment="1">
      <alignment horizontal="left" vertical="center" wrapText="1" indent="2"/>
    </xf>
    <xf numFmtId="10" fontId="42" fillId="4" borderId="229" xfId="51" applyNumberFormat="1" applyFont="1" applyFill="1" applyBorder="1" applyAlignment="1" applyProtection="1">
      <alignment horizontal="right" vertical="center"/>
      <protection locked="0"/>
    </xf>
    <xf numFmtId="0" fontId="0" fillId="78" borderId="333" xfId="0" applyFill="1" applyBorder="1" applyAlignment="1">
      <alignment horizontal="center" vertical="center"/>
    </xf>
    <xf numFmtId="0" fontId="0" fillId="78" borderId="334" xfId="0" applyFill="1" applyBorder="1" applyAlignment="1">
      <alignment horizontal="center" vertical="center"/>
    </xf>
    <xf numFmtId="0" fontId="0" fillId="78" borderId="335" xfId="0" applyFill="1" applyBorder="1" applyAlignment="1">
      <alignment horizontal="center" vertical="center"/>
    </xf>
    <xf numFmtId="0" fontId="0" fillId="78" borderId="336" xfId="0" applyFill="1" applyBorder="1" applyAlignment="1">
      <alignment horizontal="center" vertical="center"/>
    </xf>
    <xf numFmtId="0" fontId="0" fillId="78" borderId="337" xfId="0" applyFill="1" applyBorder="1" applyAlignment="1">
      <alignment horizontal="center" vertical="center"/>
    </xf>
    <xf numFmtId="0" fontId="0" fillId="3" borderId="333" xfId="0" applyFill="1" applyBorder="1" applyAlignment="1">
      <alignment horizontal="center" vertical="center"/>
    </xf>
    <xf numFmtId="0" fontId="0" fillId="3" borderId="334" xfId="0" applyFill="1" applyBorder="1" applyAlignment="1">
      <alignment horizontal="center" vertical="center"/>
    </xf>
    <xf numFmtId="0" fontId="42" fillId="71" borderId="97" xfId="9" applyNumberFormat="1" applyFont="1" applyFill="1" applyBorder="1" applyAlignment="1">
      <alignment horizontal="left" vertical="center" indent="1"/>
      <protection locked="0"/>
    </xf>
    <xf numFmtId="49" fontId="42" fillId="4" borderId="237" xfId="9" applyFont="1" applyBorder="1" applyAlignment="1">
      <alignment horizontal="left" vertical="center" indent="1"/>
      <protection locked="0"/>
    </xf>
    <xf numFmtId="167" fontId="42" fillId="22" borderId="237" xfId="11" applyFont="1" applyBorder="1" applyAlignment="1">
      <alignment horizontal="left"/>
      <protection locked="0"/>
    </xf>
    <xf numFmtId="49" fontId="42" fillId="4" borderId="244" xfId="9" applyFont="1" applyBorder="1" applyAlignment="1">
      <alignment horizontal="left" vertical="center" indent="1"/>
      <protection locked="0"/>
    </xf>
    <xf numFmtId="49" fontId="42" fillId="4" borderId="246" xfId="9" applyFont="1" applyBorder="1" applyAlignment="1">
      <alignment horizontal="left" vertical="center" indent="1"/>
      <protection locked="0"/>
    </xf>
    <xf numFmtId="49" fontId="42" fillId="4" borderId="247" xfId="9" applyFont="1" applyBorder="1" applyAlignment="1">
      <alignment horizontal="left" vertical="center" indent="1"/>
      <protection locked="0"/>
    </xf>
    <xf numFmtId="167" fontId="42" fillId="22" borderId="247" xfId="11" applyFont="1" applyBorder="1" applyAlignment="1">
      <alignment horizontal="left"/>
      <protection locked="0"/>
    </xf>
    <xf numFmtId="10" fontId="42" fillId="45" borderId="248" xfId="11" applyNumberFormat="1" applyFont="1" applyFill="1" applyBorder="1">
      <alignment horizontal="right"/>
      <protection locked="0"/>
    </xf>
    <xf numFmtId="0" fontId="0" fillId="3" borderId="337" xfId="0" applyFill="1" applyBorder="1" applyAlignment="1">
      <alignment horizontal="center" vertical="center"/>
    </xf>
    <xf numFmtId="0" fontId="0" fillId="3" borderId="0" xfId="0" applyFill="1" applyAlignment="1">
      <alignment horizontal="left"/>
    </xf>
    <xf numFmtId="0" fontId="89" fillId="61" borderId="218" xfId="0" applyFont="1" applyFill="1" applyBorder="1" applyAlignment="1">
      <alignment vertical="center"/>
    </xf>
    <xf numFmtId="0" fontId="45" fillId="38" borderId="218" xfId="0" applyFont="1" applyFill="1" applyBorder="1" applyAlignment="1">
      <alignment vertical="center"/>
    </xf>
    <xf numFmtId="0" fontId="45" fillId="62" borderId="218" xfId="0" applyFont="1" applyFill="1" applyBorder="1" applyAlignment="1">
      <alignment vertical="center"/>
    </xf>
    <xf numFmtId="0" fontId="45" fillId="63" borderId="257" xfId="0" applyFont="1" applyFill="1" applyBorder="1" applyAlignment="1">
      <alignment vertical="center"/>
    </xf>
    <xf numFmtId="0" fontId="135" fillId="80" borderId="0" xfId="0" applyFont="1" applyFill="1" applyAlignment="1">
      <alignment vertical="center"/>
    </xf>
    <xf numFmtId="49" fontId="108" fillId="3" borderId="0" xfId="21" applyFill="1">
      <alignment vertical="center"/>
    </xf>
    <xf numFmtId="0" fontId="0" fillId="3" borderId="0" xfId="0" applyFill="1" applyProtection="1">
      <protection hidden="1"/>
    </xf>
    <xf numFmtId="0" fontId="142" fillId="3" borderId="277" xfId="0" applyFont="1" applyFill="1" applyBorder="1" applyAlignment="1">
      <alignment vertical="top" wrapText="1"/>
    </xf>
    <xf numFmtId="0" fontId="142" fillId="3" borderId="278" xfId="0" applyFont="1" applyFill="1" applyBorder="1" applyAlignment="1">
      <alignment vertical="top" wrapText="1"/>
    </xf>
    <xf numFmtId="0" fontId="142" fillId="3" borderId="279" xfId="0" applyFont="1" applyFill="1" applyBorder="1" applyAlignment="1">
      <alignment vertical="top" wrapText="1"/>
    </xf>
    <xf numFmtId="0" fontId="41" fillId="3" borderId="0" xfId="0" applyFont="1" applyFill="1" applyAlignment="1" applyProtection="1">
      <alignment horizontal="right"/>
      <protection hidden="1"/>
    </xf>
    <xf numFmtId="0" fontId="89" fillId="61" borderId="70" xfId="0" applyFont="1" applyFill="1" applyBorder="1" applyAlignment="1">
      <alignment vertical="center"/>
    </xf>
    <xf numFmtId="0" fontId="45" fillId="38" borderId="70" xfId="0" applyFont="1" applyFill="1" applyBorder="1" applyAlignment="1">
      <alignment vertical="center"/>
    </xf>
    <xf numFmtId="0" fontId="45" fillId="62" borderId="70" xfId="0" applyFont="1" applyFill="1" applyBorder="1" applyAlignment="1">
      <alignment vertical="center"/>
    </xf>
    <xf numFmtId="0" fontId="45" fillId="63" borderId="70" xfId="0" applyFont="1" applyFill="1" applyBorder="1" applyAlignment="1">
      <alignment vertical="center"/>
    </xf>
    <xf numFmtId="0" fontId="0" fillId="78" borderId="338" xfId="0" applyFill="1" applyBorder="1" applyAlignment="1">
      <alignment horizontal="center" vertical="center"/>
    </xf>
    <xf numFmtId="0" fontId="0" fillId="78" borderId="339" xfId="0" applyFill="1" applyBorder="1" applyAlignment="1">
      <alignment horizontal="center" vertical="center"/>
    </xf>
    <xf numFmtId="0" fontId="0" fillId="3" borderId="0" xfId="0" applyFill="1" applyAlignment="1">
      <alignment horizontal="right" vertical="center" indent="1"/>
    </xf>
    <xf numFmtId="0" fontId="41" fillId="3" borderId="0" xfId="0" applyFont="1" applyFill="1" applyAlignment="1" applyProtection="1">
      <alignment horizontal="right" vertical="center"/>
      <protection hidden="1"/>
    </xf>
    <xf numFmtId="0" fontId="0" fillId="3" borderId="336" xfId="0" applyFill="1" applyBorder="1" applyAlignment="1">
      <alignment horizontal="center" vertical="center"/>
    </xf>
    <xf numFmtId="0" fontId="148" fillId="3" borderId="0" xfId="0" applyFont="1" applyFill="1" applyAlignment="1">
      <alignment horizontal="right"/>
    </xf>
    <xf numFmtId="49" fontId="44" fillId="71" borderId="0" xfId="20" applyFont="1" applyFill="1" applyBorder="1" applyAlignment="1">
      <alignment vertical="center"/>
    </xf>
    <xf numFmtId="0" fontId="42" fillId="71" borderId="340" xfId="9" applyNumberFormat="1" applyFont="1" applyFill="1" applyBorder="1" applyAlignment="1">
      <alignment horizontal="left" vertical="center" indent="1"/>
      <protection locked="0"/>
    </xf>
    <xf numFmtId="0" fontId="42" fillId="26" borderId="341" xfId="0" applyFont="1" applyFill="1" applyBorder="1" applyAlignment="1">
      <alignment horizontal="center" vertical="center"/>
    </xf>
    <xf numFmtId="167" fontId="42" fillId="22" borderId="341" xfId="11" applyFont="1" applyBorder="1">
      <alignment horizontal="right"/>
      <protection locked="0"/>
    </xf>
    <xf numFmtId="167" fontId="42" fillId="22" borderId="342" xfId="11" applyFont="1" applyBorder="1">
      <alignment horizontal="right"/>
      <protection locked="0"/>
    </xf>
    <xf numFmtId="0" fontId="42" fillId="71" borderId="244" xfId="9" applyNumberFormat="1" applyFont="1" applyFill="1" applyBorder="1" applyAlignment="1">
      <alignment horizontal="left" vertical="center" indent="1"/>
      <protection locked="0"/>
    </xf>
    <xf numFmtId="0" fontId="42" fillId="71" borderId="246" xfId="9" applyNumberFormat="1" applyFont="1" applyFill="1" applyBorder="1" applyAlignment="1">
      <alignment horizontal="left" vertical="center" indent="1"/>
      <protection locked="0"/>
    </xf>
    <xf numFmtId="0" fontId="0" fillId="3" borderId="335" xfId="0" applyFill="1" applyBorder="1" applyAlignment="1">
      <alignment horizontal="center" vertical="center"/>
    </xf>
    <xf numFmtId="0" fontId="21" fillId="3" borderId="0" xfId="10" applyFill="1" applyBorder="1">
      <alignment horizontal="left" vertical="center" indent="1"/>
    </xf>
    <xf numFmtId="0" fontId="172" fillId="7" borderId="0" xfId="0" applyFont="1" applyFill="1" applyAlignment="1">
      <alignment horizontal="left" vertical="center"/>
    </xf>
    <xf numFmtId="0" fontId="173" fillId="7" borderId="0" xfId="0" applyFont="1" applyFill="1" applyAlignment="1">
      <alignment horizontal="left" vertical="center"/>
    </xf>
    <xf numFmtId="0" fontId="174" fillId="7" borderId="0" xfId="0" applyFont="1" applyFill="1" applyAlignment="1">
      <alignment horizontal="left" vertical="center" wrapText="1"/>
    </xf>
    <xf numFmtId="0" fontId="174" fillId="7" borderId="0" xfId="0" applyFont="1" applyFill="1" applyAlignment="1">
      <alignment horizontal="left" vertical="center"/>
    </xf>
    <xf numFmtId="0" fontId="140" fillId="3" borderId="345" xfId="0" applyFont="1" applyFill="1" applyBorder="1" applyAlignment="1">
      <alignment horizontal="left" vertical="center"/>
    </xf>
    <xf numFmtId="0" fontId="55" fillId="3" borderId="347" xfId="0" applyFont="1" applyFill="1" applyBorder="1"/>
    <xf numFmtId="167" fontId="42" fillId="7" borderId="346" xfId="15" applyFont="1" applyFill="1" applyBorder="1">
      <alignment horizontal="right"/>
      <protection locked="0"/>
    </xf>
    <xf numFmtId="0" fontId="0" fillId="3" borderId="0" xfId="0" applyFill="1" applyAlignment="1">
      <alignment horizontal="left" vertical="top" wrapText="1" indent="1"/>
    </xf>
    <xf numFmtId="0" fontId="0" fillId="3" borderId="0" xfId="0" applyFill="1" applyAlignment="1">
      <alignment horizontal="center" vertical="top" wrapText="1"/>
    </xf>
    <xf numFmtId="0" fontId="0" fillId="3" borderId="0" xfId="0" applyFill="1" applyAlignment="1">
      <alignment horizontal="left" vertical="top" wrapText="1"/>
    </xf>
    <xf numFmtId="0" fontId="0" fillId="3" borderId="0" xfId="0" applyFill="1" applyAlignment="1">
      <alignment horizontal="right" vertical="top" indent="1"/>
    </xf>
    <xf numFmtId="0" fontId="0" fillId="78" borderId="330" xfId="0" applyFill="1" applyBorder="1" applyAlignment="1">
      <alignment horizontal="center" vertical="center"/>
    </xf>
    <xf numFmtId="0" fontId="91" fillId="3" borderId="0" xfId="0" applyFont="1" applyFill="1" applyAlignment="1">
      <alignment horizontal="right" indent="1"/>
    </xf>
    <xf numFmtId="0" fontId="149" fillId="3" borderId="98" xfId="52" applyFont="1" applyFill="1" applyBorder="1" applyAlignment="1">
      <alignment vertical="top"/>
    </xf>
    <xf numFmtId="0" fontId="149" fillId="3" borderId="97" xfId="52" applyFont="1" applyFill="1" applyBorder="1" applyAlignment="1">
      <alignment vertical="top"/>
    </xf>
    <xf numFmtId="0" fontId="175" fillId="61" borderId="218" xfId="0" applyFont="1" applyFill="1" applyBorder="1" applyAlignment="1">
      <alignment vertical="center"/>
    </xf>
    <xf numFmtId="0" fontId="176" fillId="38" borderId="218" xfId="0" applyFont="1" applyFill="1" applyBorder="1" applyAlignment="1">
      <alignment vertical="center"/>
    </xf>
    <xf numFmtId="0" fontId="176" fillId="62" borderId="218" xfId="0" applyFont="1" applyFill="1" applyBorder="1" applyAlignment="1">
      <alignment vertical="center"/>
    </xf>
    <xf numFmtId="0" fontId="176" fillId="63" borderId="257" xfId="0" applyFont="1" applyFill="1" applyBorder="1" applyAlignment="1">
      <alignment vertical="center"/>
    </xf>
    <xf numFmtId="0" fontId="55" fillId="66" borderId="340" xfId="0" applyFont="1" applyFill="1" applyBorder="1" applyAlignment="1">
      <alignment vertical="center"/>
    </xf>
    <xf numFmtId="0" fontId="55" fillId="66" borderId="244" xfId="0" applyFont="1" applyFill="1" applyBorder="1" applyAlignment="1">
      <alignment vertical="center"/>
    </xf>
    <xf numFmtId="0" fontId="55" fillId="66" borderId="246" xfId="0" applyFont="1" applyFill="1" applyBorder="1" applyAlignment="1">
      <alignment vertical="center"/>
    </xf>
    <xf numFmtId="0" fontId="162" fillId="7" borderId="348" xfId="0" applyFont="1" applyFill="1" applyBorder="1" applyAlignment="1">
      <alignment horizontal="center" vertical="center" wrapText="1"/>
    </xf>
    <xf numFmtId="167" fontId="55" fillId="66" borderId="0" xfId="50" applyNumberFormat="1" applyFont="1" applyFill="1" applyBorder="1" applyAlignment="1">
      <alignment vertical="center"/>
    </xf>
    <xf numFmtId="167" fontId="55" fillId="3" borderId="0" xfId="0" applyNumberFormat="1" applyFont="1" applyFill="1"/>
    <xf numFmtId="0" fontId="0" fillId="78" borderId="349" xfId="0" applyFill="1" applyBorder="1" applyAlignment="1">
      <alignment horizontal="center" vertical="center"/>
    </xf>
    <xf numFmtId="0" fontId="0" fillId="3" borderId="350" xfId="0" applyFill="1" applyBorder="1" applyAlignment="1">
      <alignment horizontal="center" vertical="center"/>
    </xf>
    <xf numFmtId="0" fontId="0" fillId="78" borderId="351" xfId="0" applyFill="1" applyBorder="1" applyAlignment="1">
      <alignment horizontal="center" vertical="center"/>
    </xf>
    <xf numFmtId="0" fontId="85" fillId="61" borderId="218" xfId="0" applyFont="1" applyFill="1" applyBorder="1" applyAlignment="1">
      <alignment horizontal="left" vertical="center"/>
    </xf>
    <xf numFmtId="0" fontId="85" fillId="38" borderId="218" xfId="0" applyFont="1" applyFill="1" applyBorder="1" applyAlignment="1">
      <alignment horizontal="left" vertical="center"/>
    </xf>
    <xf numFmtId="0" fontId="85" fillId="39" borderId="218" xfId="0" applyFont="1" applyFill="1" applyBorder="1" applyAlignment="1">
      <alignment horizontal="left" vertical="center"/>
    </xf>
    <xf numFmtId="0" fontId="85" fillId="64" borderId="257" xfId="0" applyFont="1" applyFill="1" applyBorder="1" applyAlignment="1">
      <alignment horizontal="left" vertical="center" wrapText="1"/>
    </xf>
    <xf numFmtId="0" fontId="55" fillId="3" borderId="0" xfId="0" applyFont="1" applyFill="1" applyAlignment="1">
      <alignment horizontal="right" vertical="center"/>
    </xf>
    <xf numFmtId="0" fontId="55" fillId="73" borderId="0" xfId="0" applyFont="1" applyFill="1" applyAlignment="1">
      <alignment vertical="center"/>
    </xf>
    <xf numFmtId="49" fontId="42" fillId="4" borderId="340" xfId="9" applyFont="1" applyBorder="1" applyAlignment="1">
      <alignment horizontal="left" vertical="center"/>
      <protection locked="0"/>
    </xf>
    <xf numFmtId="0" fontId="42" fillId="3" borderId="341" xfId="0" applyFont="1" applyFill="1" applyBorder="1" applyAlignment="1">
      <alignment horizontal="center" vertical="center"/>
    </xf>
    <xf numFmtId="167" fontId="55" fillId="4" borderId="341" xfId="0" applyNumberFormat="1" applyFont="1" applyFill="1" applyBorder="1" applyAlignment="1">
      <alignment vertical="center"/>
    </xf>
    <xf numFmtId="167" fontId="55" fillId="66" borderId="341" xfId="50" applyNumberFormat="1" applyFont="1" applyFill="1" applyBorder="1" applyAlignment="1">
      <alignment vertical="center"/>
    </xf>
    <xf numFmtId="167" fontId="55" fillId="4" borderId="342" xfId="0" applyNumberFormat="1" applyFont="1" applyFill="1" applyBorder="1" applyAlignment="1">
      <alignment vertical="center"/>
    </xf>
    <xf numFmtId="49" fontId="42" fillId="4" borderId="244" xfId="9" applyFont="1" applyBorder="1" applyAlignment="1">
      <alignment horizontal="left" vertical="center"/>
      <protection locked="0"/>
    </xf>
    <xf numFmtId="167" fontId="55" fillId="4" borderId="237" xfId="0" applyNumberFormat="1" applyFont="1" applyFill="1" applyBorder="1" applyAlignment="1">
      <alignment vertical="center"/>
    </xf>
    <xf numFmtId="167" fontId="55" fillId="66" borderId="237" xfId="50" applyNumberFormat="1" applyFont="1" applyFill="1" applyBorder="1" applyAlignment="1">
      <alignment vertical="center"/>
    </xf>
    <xf numFmtId="167" fontId="55" fillId="4" borderId="245" xfId="0" applyNumberFormat="1" applyFont="1" applyFill="1" applyBorder="1" applyAlignment="1">
      <alignment vertical="center"/>
    </xf>
    <xf numFmtId="49" fontId="42" fillId="4" borderId="246" xfId="9" applyFont="1" applyBorder="1" applyAlignment="1">
      <alignment horizontal="left" vertical="center"/>
      <protection locked="0"/>
    </xf>
    <xf numFmtId="167" fontId="55" fillId="4" borderId="247" xfId="0" applyNumberFormat="1" applyFont="1" applyFill="1" applyBorder="1" applyAlignment="1">
      <alignment vertical="center"/>
    </xf>
    <xf numFmtId="167" fontId="55" fillId="66" borderId="247" xfId="50" applyNumberFormat="1" applyFont="1" applyFill="1" applyBorder="1" applyAlignment="1">
      <alignment vertical="center"/>
    </xf>
    <xf numFmtId="167" fontId="55" fillId="4" borderId="248" xfId="0" applyNumberFormat="1" applyFont="1" applyFill="1" applyBorder="1" applyAlignment="1">
      <alignment vertical="center"/>
    </xf>
    <xf numFmtId="167" fontId="55" fillId="3" borderId="0" xfId="0" applyNumberFormat="1" applyFont="1" applyFill="1" applyAlignment="1">
      <alignment vertical="center"/>
    </xf>
    <xf numFmtId="0" fontId="55" fillId="4" borderId="244" xfId="0" applyFont="1" applyFill="1" applyBorder="1" applyAlignment="1">
      <alignment vertical="center"/>
    </xf>
    <xf numFmtId="0" fontId="41" fillId="3" borderId="0" xfId="0" applyFont="1" applyFill="1" applyAlignment="1" applyProtection="1">
      <alignment vertical="center"/>
      <protection hidden="1"/>
    </xf>
    <xf numFmtId="0" fontId="55" fillId="4" borderId="246" xfId="0" applyFont="1" applyFill="1" applyBorder="1" applyAlignment="1">
      <alignment vertical="center"/>
    </xf>
    <xf numFmtId="0" fontId="53" fillId="73" borderId="0" xfId="0" applyFont="1" applyFill="1" applyAlignment="1">
      <alignment vertical="center"/>
    </xf>
    <xf numFmtId="0" fontId="41" fillId="3" borderId="0" xfId="0" applyFont="1" applyFill="1" applyAlignment="1" applyProtection="1">
      <alignment vertical="center" wrapText="1"/>
      <protection hidden="1"/>
    </xf>
    <xf numFmtId="0" fontId="55" fillId="4" borderId="320" xfId="0" applyFont="1" applyFill="1" applyBorder="1" applyAlignment="1">
      <alignment vertical="center"/>
    </xf>
    <xf numFmtId="0" fontId="55" fillId="4" borderId="321" xfId="0" applyFont="1" applyFill="1" applyBorder="1" applyAlignment="1">
      <alignment vertical="center"/>
    </xf>
    <xf numFmtId="0" fontId="55" fillId="4" borderId="322" xfId="0" applyFont="1" applyFill="1" applyBorder="1" applyAlignment="1">
      <alignment vertical="center"/>
    </xf>
    <xf numFmtId="0" fontId="135" fillId="65" borderId="353" xfId="0" applyFont="1" applyFill="1" applyBorder="1" applyAlignment="1">
      <alignment horizontal="center" vertical="center" wrapText="1"/>
    </xf>
    <xf numFmtId="0" fontId="135" fillId="65" borderId="354" xfId="0" applyFont="1" applyFill="1" applyBorder="1" applyAlignment="1">
      <alignment horizontal="center" vertical="center" wrapText="1"/>
    </xf>
    <xf numFmtId="0" fontId="135" fillId="65" borderId="355" xfId="0" applyFont="1" applyFill="1" applyBorder="1" applyAlignment="1">
      <alignment horizontal="center" vertical="center" wrapText="1"/>
    </xf>
    <xf numFmtId="0" fontId="135" fillId="65" borderId="356" xfId="0" applyFont="1" applyFill="1" applyBorder="1" applyAlignment="1">
      <alignment horizontal="center" vertical="center" wrapText="1"/>
    </xf>
    <xf numFmtId="0" fontId="170" fillId="0" borderId="291" xfId="0" applyFont="1" applyBorder="1" applyAlignment="1">
      <alignment horizontal="center" vertical="center"/>
    </xf>
    <xf numFmtId="0" fontId="55" fillId="3" borderId="352" xfId="0" applyFont="1" applyFill="1" applyBorder="1" applyAlignment="1">
      <alignment horizontal="center" vertical="center"/>
    </xf>
    <xf numFmtId="0" fontId="55" fillId="3" borderId="338" xfId="0" applyFont="1" applyFill="1" applyBorder="1" applyAlignment="1">
      <alignment horizontal="center" vertical="center"/>
    </xf>
    <xf numFmtId="0" fontId="55" fillId="3" borderId="339" xfId="0" applyFont="1" applyFill="1" applyBorder="1" applyAlignment="1">
      <alignment horizontal="center" vertical="center"/>
    </xf>
    <xf numFmtId="0" fontId="0" fillId="78" borderId="350" xfId="0" applyFill="1" applyBorder="1" applyAlignment="1">
      <alignment horizontal="center" vertical="center"/>
    </xf>
    <xf numFmtId="0" fontId="162" fillId="0" borderId="291" xfId="0" applyFont="1" applyBorder="1" applyAlignment="1">
      <alignment horizontal="center" vertical="center"/>
    </xf>
    <xf numFmtId="0" fontId="162" fillId="3" borderId="302" xfId="0" applyFont="1" applyFill="1" applyBorder="1" applyAlignment="1">
      <alignment horizontal="center" vertical="center"/>
    </xf>
    <xf numFmtId="0" fontId="170" fillId="3" borderId="302" xfId="0" applyFont="1" applyFill="1" applyBorder="1" applyAlignment="1">
      <alignment horizontal="center" vertical="center"/>
    </xf>
    <xf numFmtId="0" fontId="0" fillId="3" borderId="351" xfId="0" applyFill="1" applyBorder="1" applyAlignment="1">
      <alignment horizontal="center" vertical="center"/>
    </xf>
    <xf numFmtId="0" fontId="170" fillId="0" borderId="293" xfId="0" applyFont="1" applyBorder="1" applyAlignment="1">
      <alignment horizontal="center" vertical="center"/>
    </xf>
    <xf numFmtId="0" fontId="170" fillId="0" borderId="290" xfId="0" applyFont="1" applyBorder="1" applyAlignment="1">
      <alignment horizontal="center" vertical="center"/>
    </xf>
    <xf numFmtId="0" fontId="135" fillId="68" borderId="358" xfId="25" applyFont="1" applyBorder="1" applyAlignment="1">
      <alignment horizontal="centerContinuous" vertical="center" wrapText="1"/>
    </xf>
    <xf numFmtId="0" fontId="135" fillId="68" borderId="359" xfId="25" applyFont="1" applyBorder="1" applyAlignment="1">
      <alignment horizontal="centerContinuous" vertical="center" wrapText="1"/>
    </xf>
    <xf numFmtId="0" fontId="0" fillId="3" borderId="349" xfId="0" applyFill="1" applyBorder="1" applyAlignment="1">
      <alignment horizontal="center" vertical="center"/>
    </xf>
    <xf numFmtId="0" fontId="0" fillId="3" borderId="237" xfId="0" applyFill="1" applyBorder="1"/>
    <xf numFmtId="0" fontId="0" fillId="3" borderId="333" xfId="0" applyFill="1" applyBorder="1"/>
    <xf numFmtId="0" fontId="0" fillId="3" borderId="334" xfId="0" applyFill="1" applyBorder="1"/>
    <xf numFmtId="167" fontId="42" fillId="22" borderId="236" xfId="11" applyFont="1" applyBorder="1">
      <alignment horizontal="right"/>
      <protection locked="0"/>
    </xf>
    <xf numFmtId="0" fontId="0" fillId="3" borderId="335" xfId="0" applyFill="1" applyBorder="1"/>
    <xf numFmtId="0" fontId="0" fillId="3" borderId="337" xfId="0" applyFill="1" applyBorder="1"/>
    <xf numFmtId="0" fontId="44" fillId="3" borderId="17" xfId="0" applyFont="1" applyFill="1" applyBorder="1" applyAlignment="1">
      <alignment horizontal="center" vertical="center" wrapText="1"/>
    </xf>
    <xf numFmtId="164" fontId="42" fillId="22" borderId="237" xfId="51" applyFont="1" applyFill="1" applyBorder="1" applyAlignment="1" applyProtection="1">
      <alignment horizontal="right"/>
      <protection locked="0"/>
    </xf>
    <xf numFmtId="164" fontId="42" fillId="22" borderId="245" xfId="51" applyFont="1" applyFill="1" applyBorder="1" applyAlignment="1" applyProtection="1">
      <alignment horizontal="right"/>
      <protection locked="0"/>
    </xf>
    <xf numFmtId="167" fontId="37" fillId="3" borderId="0" xfId="0" applyNumberFormat="1" applyFont="1" applyFill="1"/>
    <xf numFmtId="0" fontId="135" fillId="65" borderId="365" xfId="0" applyFont="1" applyFill="1" applyBorder="1" applyAlignment="1">
      <alignment horizontal="centerContinuous" vertical="center" wrapText="1"/>
    </xf>
    <xf numFmtId="0" fontId="135" fillId="65" borderId="366" xfId="0" applyFont="1" applyFill="1" applyBorder="1" applyAlignment="1">
      <alignment horizontal="centerContinuous" vertical="center" wrapText="1"/>
    </xf>
    <xf numFmtId="0" fontId="44" fillId="3" borderId="354" xfId="0" applyFont="1" applyFill="1" applyBorder="1" applyAlignment="1">
      <alignment horizontal="center" vertical="center" wrapText="1"/>
    </xf>
    <xf numFmtId="0" fontId="44" fillId="3" borderId="356" xfId="0" applyFont="1" applyFill="1" applyBorder="1" applyAlignment="1">
      <alignment horizontal="center" vertical="center" wrapText="1"/>
    </xf>
    <xf numFmtId="0" fontId="42" fillId="71" borderId="244" xfId="0" applyFont="1" applyFill="1" applyBorder="1" applyAlignment="1">
      <alignment horizontal="left" indent="2"/>
    </xf>
    <xf numFmtId="0" fontId="42" fillId="71" borderId="246" xfId="0" applyFont="1" applyFill="1" applyBorder="1" applyAlignment="1">
      <alignment horizontal="left" indent="2"/>
    </xf>
    <xf numFmtId="0" fontId="55" fillId="3" borderId="351" xfId="0" applyFont="1" applyFill="1" applyBorder="1"/>
    <xf numFmtId="0" fontId="55" fillId="3" borderId="334" xfId="0" applyFont="1" applyFill="1" applyBorder="1"/>
    <xf numFmtId="0" fontId="55" fillId="3" borderId="337" xfId="0" applyFont="1" applyFill="1" applyBorder="1"/>
    <xf numFmtId="0" fontId="55" fillId="0" borderId="343" xfId="0" applyFont="1" applyBorder="1" applyAlignment="1">
      <alignment horizontal="center" vertical="center" wrapText="1"/>
    </xf>
    <xf numFmtId="167" fontId="42" fillId="4" borderId="344" xfId="15" applyFont="1" applyBorder="1">
      <alignment horizontal="right"/>
      <protection locked="0"/>
    </xf>
    <xf numFmtId="167" fontId="42" fillId="4" borderId="68" xfId="54" applyNumberFormat="1" applyFont="1" applyFill="1" applyBorder="1" applyAlignment="1" applyProtection="1">
      <alignment horizontal="right"/>
      <protection locked="0"/>
    </xf>
    <xf numFmtId="167" fontId="42" fillId="4" borderId="344" xfId="54" applyNumberFormat="1" applyFont="1" applyFill="1" applyBorder="1" applyAlignment="1" applyProtection="1">
      <alignment horizontal="right"/>
      <protection locked="0"/>
    </xf>
    <xf numFmtId="0" fontId="42" fillId="4" borderId="97" xfId="37" applyFont="1" applyFill="1" applyBorder="1" applyAlignment="1">
      <alignment horizontal="left" vertical="center" wrapText="1" indent="2"/>
    </xf>
    <xf numFmtId="167" fontId="42" fillId="4" borderId="217" xfId="54" applyNumberFormat="1" applyFont="1" applyFill="1" applyBorder="1" applyAlignment="1" applyProtection="1">
      <alignment horizontal="right"/>
      <protection locked="0"/>
    </xf>
    <xf numFmtId="164" fontId="42" fillId="4" borderId="68" xfId="51" applyFont="1" applyFill="1" applyBorder="1" applyAlignment="1" applyProtection="1">
      <alignment horizontal="right"/>
      <protection locked="0"/>
    </xf>
    <xf numFmtId="164" fontId="42" fillId="4" borderId="217" xfId="51" applyFont="1" applyFill="1" applyBorder="1" applyAlignment="1" applyProtection="1">
      <alignment horizontal="right"/>
      <protection locked="0"/>
    </xf>
    <xf numFmtId="164" fontId="55" fillId="71" borderId="0" xfId="51" applyFont="1" applyFill="1"/>
    <xf numFmtId="164" fontId="0" fillId="3" borderId="0" xfId="51" applyFont="1" applyFill="1"/>
    <xf numFmtId="164" fontId="174" fillId="7" borderId="0" xfId="51" applyFont="1" applyFill="1" applyAlignment="1">
      <alignment horizontal="left" vertical="center"/>
    </xf>
    <xf numFmtId="164" fontId="154" fillId="3" borderId="0" xfId="51" applyFont="1" applyFill="1" applyAlignment="1">
      <alignment horizontal="right" indent="1"/>
    </xf>
    <xf numFmtId="164" fontId="107" fillId="3" borderId="0" xfId="51" applyFont="1" applyFill="1" applyAlignment="1">
      <alignment horizontal="right" indent="1"/>
    </xf>
    <xf numFmtId="164" fontId="106" fillId="3" borderId="0" xfId="51" applyFont="1" applyFill="1" applyAlignment="1">
      <alignment horizontal="right" indent="1"/>
    </xf>
    <xf numFmtId="164" fontId="42" fillId="3" borderId="0" xfId="51" applyFont="1" applyFill="1" applyBorder="1" applyAlignment="1" applyProtection="1">
      <alignment horizontal="right"/>
      <protection locked="0"/>
    </xf>
    <xf numFmtId="164" fontId="42" fillId="3" borderId="0" xfId="51" applyFont="1" applyFill="1" applyAlignment="1">
      <alignment horizontal="left" vertical="center" wrapText="1" indent="2"/>
    </xf>
    <xf numFmtId="0" fontId="135" fillId="68" borderId="357" xfId="25" applyFont="1" applyBorder="1">
      <alignment horizontal="center" vertical="center" wrapText="1"/>
    </xf>
    <xf numFmtId="0" fontId="42" fillId="0" borderId="343" xfId="0" applyFont="1" applyBorder="1" applyAlignment="1">
      <alignment horizontal="center" wrapText="1"/>
    </xf>
    <xf numFmtId="0" fontId="42" fillId="0" borderId="117" xfId="0" applyFont="1" applyBorder="1" applyAlignment="1">
      <alignment horizontal="center" vertical="center" wrapText="1"/>
    </xf>
    <xf numFmtId="164" fontId="135" fillId="68" borderId="357" xfId="51" applyFont="1" applyFill="1" applyBorder="1" applyAlignment="1">
      <alignment horizontal="center" vertical="center" wrapText="1"/>
    </xf>
    <xf numFmtId="164" fontId="42" fillId="4" borderId="344" xfId="51" applyFont="1" applyFill="1" applyBorder="1" applyAlignment="1" applyProtection="1">
      <alignment horizontal="right"/>
      <protection locked="0"/>
    </xf>
    <xf numFmtId="0" fontId="42" fillId="0" borderId="222" xfId="0" applyFont="1" applyBorder="1" applyAlignment="1">
      <alignment horizontal="left" vertical="center" wrapText="1" indent="1"/>
    </xf>
    <xf numFmtId="0" fontId="42" fillId="0" borderId="98" xfId="0" applyFont="1" applyBorder="1" applyAlignment="1">
      <alignment horizontal="left" vertical="center" wrapText="1" indent="1"/>
    </xf>
    <xf numFmtId="0" fontId="42" fillId="0" borderId="97" xfId="0" applyFont="1" applyBorder="1" applyAlignment="1">
      <alignment horizontal="left" vertical="center" wrapText="1" indent="1"/>
    </xf>
    <xf numFmtId="164" fontId="42" fillId="4" borderId="217" xfId="51" applyFont="1" applyFill="1" applyBorder="1" applyAlignment="1" applyProtection="1">
      <alignment horizontal="right" vertical="center"/>
      <protection locked="0"/>
    </xf>
    <xf numFmtId="164" fontId="42" fillId="4" borderId="245" xfId="51" applyFont="1" applyFill="1" applyBorder="1" applyAlignment="1" applyProtection="1">
      <alignment horizontal="right"/>
      <protection locked="0"/>
    </xf>
    <xf numFmtId="164" fontId="42" fillId="4" borderId="248" xfId="51" applyFont="1" applyFill="1" applyBorder="1" applyAlignment="1" applyProtection="1">
      <alignment horizontal="right"/>
      <protection locked="0"/>
    </xf>
    <xf numFmtId="0" fontId="162" fillId="0" borderId="368" xfId="0" applyFont="1" applyBorder="1" applyAlignment="1">
      <alignment horizontal="center" vertical="center"/>
    </xf>
    <xf numFmtId="0" fontId="162" fillId="3" borderId="369" xfId="0" applyFont="1" applyFill="1" applyBorder="1" applyAlignment="1">
      <alignment horizontal="center" vertical="center"/>
    </xf>
    <xf numFmtId="0" fontId="180" fillId="15" borderId="371" xfId="0" applyFont="1" applyFill="1" applyBorder="1" applyAlignment="1">
      <alignment vertical="center"/>
    </xf>
    <xf numFmtId="0" fontId="180" fillId="15" borderId="0" xfId="0" applyFont="1" applyFill="1" applyAlignment="1">
      <alignment vertical="center"/>
    </xf>
    <xf numFmtId="0" fontId="85" fillId="64" borderId="311" xfId="0" applyFont="1" applyFill="1" applyBorder="1" applyAlignment="1">
      <alignment horizontal="left" vertical="center" wrapText="1"/>
    </xf>
    <xf numFmtId="0" fontId="99" fillId="72" borderId="0" xfId="55">
      <alignment vertical="center"/>
    </xf>
    <xf numFmtId="0" fontId="37" fillId="3" borderId="0" xfId="0" applyFont="1" applyFill="1" applyAlignment="1">
      <alignment horizontal="right"/>
    </xf>
    <xf numFmtId="0" fontId="0" fillId="3" borderId="374" xfId="0" applyFill="1" applyBorder="1" applyAlignment="1">
      <alignment horizontal="center" vertical="center"/>
    </xf>
    <xf numFmtId="0" fontId="0" fillId="78" borderId="373" xfId="0" applyFill="1" applyBorder="1" applyAlignment="1">
      <alignment horizontal="center" vertical="center"/>
    </xf>
    <xf numFmtId="0" fontId="0" fillId="78" borderId="257" xfId="0" applyFill="1" applyBorder="1" applyAlignment="1">
      <alignment horizontal="center" vertical="center"/>
    </xf>
    <xf numFmtId="0" fontId="0" fillId="3" borderId="376" xfId="0" applyFill="1" applyBorder="1" applyAlignment="1">
      <alignment horizontal="center" vertical="center"/>
    </xf>
    <xf numFmtId="0" fontId="0" fillId="78" borderId="375" xfId="0" applyFill="1" applyBorder="1" applyAlignment="1">
      <alignment horizontal="center" vertical="center"/>
    </xf>
    <xf numFmtId="0" fontId="0" fillId="78" borderId="377" xfId="0" applyFill="1" applyBorder="1" applyAlignment="1">
      <alignment horizontal="center" vertical="center"/>
    </xf>
    <xf numFmtId="0" fontId="52" fillId="0" borderId="0" xfId="0" applyFont="1"/>
    <xf numFmtId="0" fontId="0" fillId="84" borderId="24" xfId="0" applyFill="1" applyBorder="1"/>
    <xf numFmtId="49" fontId="12" fillId="8" borderId="378" xfId="0" applyNumberFormat="1" applyFont="1" applyFill="1" applyBorder="1" applyAlignment="1">
      <alignment vertical="center" wrapText="1"/>
    </xf>
    <xf numFmtId="49" fontId="183" fillId="3" borderId="0" xfId="1" applyFont="1" applyFill="1">
      <alignment vertical="center"/>
    </xf>
    <xf numFmtId="0" fontId="1" fillId="3" borderId="0" xfId="0" applyFont="1" applyFill="1"/>
    <xf numFmtId="0" fontId="183" fillId="3" borderId="0" xfId="2" applyFont="1" applyFill="1">
      <alignment vertical="center"/>
    </xf>
    <xf numFmtId="0" fontId="184" fillId="3" borderId="0" xfId="2" applyFont="1" applyFill="1" applyAlignment="1">
      <alignment horizontal="justify" vertical="center" wrapText="1"/>
    </xf>
    <xf numFmtId="0" fontId="1" fillId="3" borderId="0" xfId="0" applyFont="1" applyFill="1" applyAlignment="1">
      <alignment horizontal="center"/>
    </xf>
    <xf numFmtId="0" fontId="66" fillId="3" borderId="0" xfId="0" applyFont="1" applyFill="1"/>
    <xf numFmtId="0" fontId="66" fillId="3" borderId="0" xfId="0" applyFont="1" applyFill="1" applyAlignment="1">
      <alignment vertical="center"/>
    </xf>
    <xf numFmtId="0" fontId="186" fillId="3" borderId="0" xfId="0" applyFont="1" applyFill="1" applyAlignment="1">
      <alignment vertical="center"/>
    </xf>
    <xf numFmtId="0" fontId="1" fillId="3" borderId="0" xfId="0" quotePrefix="1" applyFont="1" applyFill="1"/>
    <xf numFmtId="0" fontId="66" fillId="3" borderId="0" xfId="0" applyFont="1" applyFill="1" applyAlignment="1">
      <alignment vertical="top"/>
    </xf>
    <xf numFmtId="0" fontId="187" fillId="3" borderId="0" xfId="0" applyFont="1" applyFill="1" applyAlignment="1">
      <alignment vertical="top"/>
    </xf>
    <xf numFmtId="0" fontId="185" fillId="3" borderId="0" xfId="0" applyFont="1" applyFill="1" applyAlignment="1">
      <alignment horizontal="right" vertical="center"/>
    </xf>
    <xf numFmtId="0" fontId="189" fillId="3" borderId="0" xfId="0" applyFont="1" applyFill="1" applyAlignment="1">
      <alignment horizontal="right" vertical="center"/>
    </xf>
    <xf numFmtId="0" fontId="177" fillId="3" borderId="0" xfId="0" applyFont="1" applyFill="1" applyAlignment="1">
      <alignment vertical="center" wrapText="1"/>
    </xf>
    <xf numFmtId="0" fontId="42" fillId="3" borderId="225" xfId="10" applyFont="1" applyFill="1" applyBorder="1">
      <alignment horizontal="left" vertical="center" indent="1"/>
    </xf>
    <xf numFmtId="0" fontId="0" fillId="3" borderId="0" xfId="0" applyFill="1" applyAlignment="1">
      <alignment horizontal="left" vertical="center"/>
    </xf>
    <xf numFmtId="0" fontId="42" fillId="3" borderId="343" xfId="0" applyFont="1" applyFill="1" applyBorder="1" applyAlignment="1">
      <alignment horizontal="center" vertical="center" wrapText="1"/>
    </xf>
    <xf numFmtId="0" fontId="42" fillId="3" borderId="343" xfId="0" applyFont="1" applyFill="1" applyBorder="1" applyAlignment="1">
      <alignment horizontal="center" vertical="center"/>
    </xf>
    <xf numFmtId="167" fontId="55" fillId="4" borderId="344" xfId="5" applyFont="1" applyFill="1" applyBorder="1">
      <alignment horizontal="right" indent="2"/>
      <protection locked="0"/>
    </xf>
    <xf numFmtId="167" fontId="55" fillId="4" borderId="346" xfId="5" applyFont="1" applyFill="1" applyBorder="1">
      <alignment horizontal="right" indent="2"/>
      <protection locked="0"/>
    </xf>
    <xf numFmtId="0" fontId="42" fillId="26" borderId="343" xfId="0" applyFont="1" applyFill="1" applyBorder="1" applyAlignment="1">
      <alignment horizontal="center" vertical="center"/>
    </xf>
    <xf numFmtId="0" fontId="0" fillId="78" borderId="368" xfId="0" applyFill="1" applyBorder="1" applyAlignment="1">
      <alignment horizontal="center" vertical="center"/>
    </xf>
    <xf numFmtId="0" fontId="0" fillId="78" borderId="369" xfId="0" applyFill="1" applyBorder="1" applyAlignment="1">
      <alignment horizontal="center" vertical="center"/>
    </xf>
    <xf numFmtId="0" fontId="0" fillId="3" borderId="370" xfId="0" applyFill="1" applyBorder="1" applyAlignment="1">
      <alignment horizontal="center" vertical="center"/>
    </xf>
    <xf numFmtId="0" fontId="55" fillId="3" borderId="345" xfId="0" applyFont="1" applyFill="1" applyBorder="1" applyAlignment="1">
      <alignment horizontal="left" vertical="center"/>
    </xf>
    <xf numFmtId="0" fontId="55" fillId="3" borderId="347" xfId="0" applyFont="1" applyFill="1" applyBorder="1" applyAlignment="1">
      <alignment horizontal="center" vertical="center"/>
    </xf>
    <xf numFmtId="167" fontId="55" fillId="4" borderId="346" xfId="5" applyFont="1" applyFill="1" applyBorder="1" applyAlignment="1">
      <alignment horizontal="right" vertical="center"/>
      <protection locked="0"/>
    </xf>
    <xf numFmtId="0" fontId="135" fillId="68" borderId="353" xfId="25" applyFont="1" applyBorder="1">
      <alignment horizontal="center" vertical="center" wrapText="1"/>
    </xf>
    <xf numFmtId="0" fontId="43" fillId="3" borderId="0" xfId="0" applyFont="1" applyFill="1"/>
    <xf numFmtId="0" fontId="135" fillId="65" borderId="353" xfId="0" applyFont="1" applyFill="1" applyBorder="1" applyAlignment="1">
      <alignment horizontal="centerContinuous" vertical="center"/>
    </xf>
    <xf numFmtId="0" fontId="44" fillId="7" borderId="356" xfId="0" applyFont="1" applyFill="1" applyBorder="1" applyAlignment="1">
      <alignment horizontal="center" vertical="center" wrapText="1"/>
    </xf>
    <xf numFmtId="0" fontId="44" fillId="7" borderId="353" xfId="0" applyFont="1" applyFill="1" applyBorder="1" applyAlignment="1">
      <alignment horizontal="center" vertical="center" wrapText="1"/>
    </xf>
    <xf numFmtId="0" fontId="44" fillId="7" borderId="354" xfId="0" applyFont="1" applyFill="1" applyBorder="1" applyAlignment="1">
      <alignment horizontal="center" vertical="center" wrapText="1"/>
    </xf>
    <xf numFmtId="0" fontId="55" fillId="3" borderId="355" xfId="0" applyFont="1" applyFill="1" applyBorder="1"/>
    <xf numFmtId="0" fontId="135" fillId="65" borderId="356" xfId="0" applyFont="1" applyFill="1" applyBorder="1" applyAlignment="1">
      <alignment horizontal="center" vertical="center"/>
    </xf>
    <xf numFmtId="0" fontId="42" fillId="3" borderId="341" xfId="0" applyFont="1" applyFill="1" applyBorder="1" applyAlignment="1">
      <alignment horizontal="center" wrapText="1"/>
    </xf>
    <xf numFmtId="167" fontId="55" fillId="4" borderId="341" xfId="5" applyFont="1" applyFill="1" applyBorder="1">
      <alignment horizontal="right" indent="2"/>
      <protection locked="0"/>
    </xf>
    <xf numFmtId="167" fontId="55" fillId="4" borderId="342" xfId="5" applyFont="1" applyFill="1" applyBorder="1">
      <alignment horizontal="right" indent="2"/>
      <protection locked="0"/>
    </xf>
    <xf numFmtId="0" fontId="135" fillId="68" borderId="365" xfId="25" applyFont="1" applyBorder="1">
      <alignment horizontal="center" vertical="center" wrapText="1"/>
    </xf>
    <xf numFmtId="0" fontId="135" fillId="68" borderId="366" xfId="25" applyFont="1" applyBorder="1">
      <alignment horizontal="center" vertical="center" wrapText="1"/>
    </xf>
    <xf numFmtId="0" fontId="135" fillId="65" borderId="365" xfId="0" applyFont="1" applyFill="1" applyBorder="1" applyAlignment="1">
      <alignment horizontal="center" vertical="center" wrapText="1"/>
    </xf>
    <xf numFmtId="0" fontId="135" fillId="65" borderId="366" xfId="0" applyFont="1" applyFill="1" applyBorder="1" applyAlignment="1">
      <alignment horizontal="center" vertical="center" wrapText="1"/>
    </xf>
    <xf numFmtId="0" fontId="135" fillId="68" borderId="358" xfId="25" applyFont="1" applyBorder="1">
      <alignment horizontal="center" vertical="center" wrapText="1"/>
    </xf>
    <xf numFmtId="0" fontId="135" fillId="68" borderId="359" xfId="25" applyFont="1" applyBorder="1">
      <alignment horizontal="center" vertical="center" wrapText="1"/>
    </xf>
    <xf numFmtId="0" fontId="42" fillId="0" borderId="340" xfId="10" applyFont="1" applyBorder="1">
      <alignment horizontal="left" vertical="center" indent="1"/>
    </xf>
    <xf numFmtId="0" fontId="55" fillId="0" borderId="343" xfId="0" applyFont="1" applyBorder="1" applyAlignment="1">
      <alignment horizontal="center" vertical="center"/>
    </xf>
    <xf numFmtId="167" fontId="55" fillId="4" borderId="343" xfId="5" applyFont="1" applyFill="1" applyBorder="1">
      <alignment horizontal="right" indent="2"/>
      <protection locked="0"/>
    </xf>
    <xf numFmtId="0" fontId="55" fillId="0" borderId="345" xfId="0" applyFont="1" applyBorder="1" applyAlignment="1">
      <alignment horizontal="left" vertical="center" indent="1"/>
    </xf>
    <xf numFmtId="0" fontId="55" fillId="0" borderId="347" xfId="0" applyFont="1" applyBorder="1" applyAlignment="1">
      <alignment horizontal="center" vertical="center"/>
    </xf>
    <xf numFmtId="167" fontId="55" fillId="4" borderId="347" xfId="5" applyFont="1" applyFill="1" applyBorder="1">
      <alignment horizontal="right" indent="2"/>
      <protection locked="0"/>
    </xf>
    <xf numFmtId="0" fontId="135" fillId="65" borderId="358" xfId="0" applyFont="1" applyFill="1" applyBorder="1" applyAlignment="1">
      <alignment horizontal="center" vertical="center" wrapText="1"/>
    </xf>
    <xf numFmtId="0" fontId="135" fillId="65" borderId="359" xfId="0" applyFont="1" applyFill="1" applyBorder="1" applyAlignment="1">
      <alignment horizontal="center" vertical="center" wrapText="1"/>
    </xf>
    <xf numFmtId="167" fontId="42" fillId="79" borderId="341" xfId="11" applyFont="1" applyFill="1" applyBorder="1">
      <alignment horizontal="right"/>
      <protection locked="0"/>
    </xf>
    <xf numFmtId="165" fontId="138" fillId="65" borderId="366" xfId="34" applyNumberFormat="1" applyFont="1" applyFill="1" applyBorder="1" applyAlignment="1">
      <alignment horizontal="center" vertical="center" wrapText="1"/>
    </xf>
    <xf numFmtId="0" fontId="42" fillId="72" borderId="340" xfId="43" applyFont="1" applyFill="1" applyBorder="1" applyAlignment="1">
      <alignment vertical="center" wrapText="1"/>
    </xf>
    <xf numFmtId="0" fontId="42" fillId="72" borderId="341" xfId="43" applyFont="1" applyFill="1" applyBorder="1" applyAlignment="1">
      <alignment horizontal="center" vertical="center"/>
    </xf>
    <xf numFmtId="167" fontId="55" fillId="4" borderId="341" xfId="45" applyFont="1" applyFill="1" applyBorder="1">
      <alignment horizontal="right" indent="2"/>
      <protection locked="0"/>
    </xf>
    <xf numFmtId="167" fontId="55" fillId="4" borderId="342" xfId="45" applyFont="1" applyFill="1" applyBorder="1">
      <alignment horizontal="right" indent="2"/>
      <protection locked="0"/>
    </xf>
    <xf numFmtId="0" fontId="42" fillId="72" borderId="246" xfId="43" applyFont="1" applyFill="1" applyBorder="1" applyAlignment="1">
      <alignment vertical="center" wrapText="1"/>
    </xf>
    <xf numFmtId="0" fontId="44" fillId="72" borderId="340" xfId="43" applyFont="1" applyFill="1" applyBorder="1" applyAlignment="1">
      <alignment vertical="center" wrapText="1"/>
    </xf>
    <xf numFmtId="0" fontId="42" fillId="72" borderId="246" xfId="43" applyFont="1" applyFill="1" applyBorder="1" applyAlignment="1">
      <alignment horizontal="left" vertical="center" wrapText="1" indent="1"/>
    </xf>
    <xf numFmtId="167" fontId="0" fillId="3" borderId="0" xfId="0" applyNumberFormat="1" applyFill="1"/>
    <xf numFmtId="0" fontId="55" fillId="3" borderId="340" xfId="0" applyFont="1" applyFill="1" applyBorder="1" applyAlignment="1">
      <alignment horizontal="left" vertical="center"/>
    </xf>
    <xf numFmtId="0" fontId="55" fillId="3" borderId="341" xfId="0" applyFont="1" applyFill="1" applyBorder="1" applyAlignment="1">
      <alignment horizontal="center"/>
    </xf>
    <xf numFmtId="167" fontId="42" fillId="22" borderId="344" xfId="11" applyFont="1" applyBorder="1">
      <alignment horizontal="right"/>
      <protection locked="0"/>
    </xf>
    <xf numFmtId="0" fontId="55" fillId="3" borderId="365" xfId="0" applyFont="1" applyFill="1" applyBorder="1" applyAlignment="1">
      <alignment horizontal="left" vertical="center" wrapText="1"/>
    </xf>
    <xf numFmtId="164" fontId="55" fillId="4" borderId="366" xfId="51" applyFont="1" applyFill="1" applyBorder="1" applyAlignment="1" applyProtection="1">
      <alignment horizontal="right" indent="2"/>
      <protection locked="0"/>
    </xf>
    <xf numFmtId="0" fontId="141" fillId="0" borderId="341" xfId="0" applyFont="1" applyBorder="1" applyAlignment="1">
      <alignment horizontal="left" vertical="center" wrapText="1"/>
    </xf>
    <xf numFmtId="0" fontId="42" fillId="81" borderId="98" xfId="37" applyFont="1" applyFill="1" applyBorder="1">
      <alignment horizontal="left" vertical="center" wrapText="1" indent="1"/>
    </xf>
    <xf numFmtId="167" fontId="42" fillId="4" borderId="68" xfId="54" applyNumberFormat="1" applyFont="1" applyFill="1" applyBorder="1" applyAlignment="1" applyProtection="1">
      <alignment horizontal="left" vertical="center"/>
      <protection locked="0"/>
    </xf>
    <xf numFmtId="170" fontId="0" fillId="3" borderId="0" xfId="0" applyNumberFormat="1" applyFill="1" applyAlignment="1">
      <alignment horizontal="left" vertical="center"/>
    </xf>
    <xf numFmtId="0" fontId="0" fillId="78" borderId="333" xfId="0" applyFill="1" applyBorder="1" applyAlignment="1">
      <alignment horizontal="left" vertical="center"/>
    </xf>
    <xf numFmtId="0" fontId="0" fillId="3" borderId="237" xfId="0" applyFill="1" applyBorder="1" applyAlignment="1">
      <alignment horizontal="left" vertical="center"/>
    </xf>
    <xf numFmtId="0" fontId="55" fillId="3" borderId="343" xfId="0" applyFont="1" applyFill="1" applyBorder="1" applyAlignment="1">
      <alignment horizontal="center" vertical="center"/>
    </xf>
    <xf numFmtId="167" fontId="42" fillId="71" borderId="344" xfId="15" applyFont="1" applyFill="1" applyBorder="1">
      <alignment horizontal="right"/>
      <protection locked="0"/>
    </xf>
    <xf numFmtId="49" fontId="44" fillId="3" borderId="222" xfId="20" applyFont="1" applyFill="1" applyBorder="1" applyProtection="1"/>
    <xf numFmtId="0" fontId="55" fillId="3" borderId="98" xfId="0" applyFont="1" applyFill="1" applyBorder="1" applyAlignment="1">
      <alignment horizontal="left" vertical="center" indent="3"/>
    </xf>
    <xf numFmtId="0" fontId="37" fillId="3" borderId="97" xfId="0" applyFont="1" applyFill="1" applyBorder="1" applyAlignment="1">
      <alignment vertical="center"/>
    </xf>
    <xf numFmtId="0" fontId="55" fillId="3" borderId="343" xfId="0" applyFont="1" applyFill="1" applyBorder="1" applyAlignment="1">
      <alignment horizontal="center" vertical="center" wrapText="1"/>
    </xf>
    <xf numFmtId="0" fontId="162" fillId="3" borderId="370" xfId="0" applyFont="1" applyFill="1" applyBorder="1" applyAlignment="1">
      <alignment horizontal="center" vertical="center" wrapText="1"/>
    </xf>
    <xf numFmtId="173" fontId="42" fillId="4" borderId="344" xfId="17" applyFont="1" applyBorder="1">
      <alignment horizontal="right"/>
      <protection locked="0"/>
    </xf>
    <xf numFmtId="164" fontId="42" fillId="4" borderId="66" xfId="51" applyFont="1" applyFill="1" applyBorder="1" applyAlignment="1" applyProtection="1">
      <alignment horizontal="right"/>
      <protection locked="0"/>
    </xf>
    <xf numFmtId="0" fontId="55" fillId="0" borderId="341" xfId="0" applyFont="1" applyBorder="1" applyAlignment="1">
      <alignment horizontal="center" vertical="center" wrapText="1"/>
    </xf>
    <xf numFmtId="164" fontId="42" fillId="4" borderId="342" xfId="51" applyFont="1" applyFill="1" applyBorder="1" applyAlignment="1" applyProtection="1">
      <alignment horizontal="right"/>
      <protection locked="0"/>
    </xf>
    <xf numFmtId="165" fontId="138" fillId="65" borderId="353" xfId="34" applyNumberFormat="1" applyFont="1" applyFill="1" applyBorder="1" applyAlignment="1">
      <alignment horizontal="center" vertical="center" wrapText="1"/>
    </xf>
    <xf numFmtId="164" fontId="135" fillId="68" borderId="353" xfId="51" applyFont="1" applyFill="1" applyBorder="1" applyAlignment="1">
      <alignment horizontal="center" vertical="center" wrapText="1"/>
    </xf>
    <xf numFmtId="0" fontId="42" fillId="0" borderId="345" xfId="0" applyFont="1" applyBorder="1" applyAlignment="1">
      <alignment horizontal="left" vertical="center" wrapText="1" indent="1"/>
    </xf>
    <xf numFmtId="0" fontId="55" fillId="0" borderId="347" xfId="0" applyFont="1" applyBorder="1" applyAlignment="1">
      <alignment horizontal="center" vertical="center" wrapText="1"/>
    </xf>
    <xf numFmtId="164" fontId="42" fillId="4" borderId="346" xfId="51" applyFont="1" applyFill="1" applyBorder="1" applyAlignment="1" applyProtection="1">
      <alignment horizontal="right"/>
      <protection locked="0"/>
    </xf>
    <xf numFmtId="0" fontId="0" fillId="78" borderId="370" xfId="0" applyFill="1" applyBorder="1" applyAlignment="1">
      <alignment horizontal="center" vertical="center"/>
    </xf>
    <xf numFmtId="0" fontId="140" fillId="3" borderId="354" xfId="0" applyFont="1" applyFill="1" applyBorder="1" applyAlignment="1">
      <alignment horizontal="left" vertical="center"/>
    </xf>
    <xf numFmtId="167" fontId="42" fillId="4" borderId="356" xfId="15" applyFont="1" applyBorder="1">
      <alignment horizontal="right"/>
      <protection locked="0"/>
    </xf>
    <xf numFmtId="0" fontId="55" fillId="0" borderId="343" xfId="0" applyFont="1" applyBorder="1" applyAlignment="1">
      <alignment horizontal="center" vertical="top" wrapText="1"/>
    </xf>
    <xf numFmtId="10" fontId="42" fillId="45" borderId="344" xfId="18" applyFont="1" applyFill="1" applyBorder="1">
      <alignment horizontal="right"/>
      <protection locked="0"/>
    </xf>
    <xf numFmtId="172" fontId="42" fillId="7" borderId="344" xfId="15" applyNumberFormat="1" applyFont="1" applyFill="1" applyBorder="1">
      <alignment horizontal="right"/>
      <protection locked="0"/>
    </xf>
    <xf numFmtId="0" fontId="55" fillId="3" borderId="345" xfId="0" applyFont="1" applyFill="1" applyBorder="1" applyAlignment="1">
      <alignment horizontal="left" vertical="top" wrapText="1" indent="1"/>
    </xf>
    <xf numFmtId="0" fontId="55" fillId="3" borderId="347" xfId="0" applyFont="1" applyFill="1" applyBorder="1" applyAlignment="1">
      <alignment horizontal="center" vertical="top" wrapText="1"/>
    </xf>
    <xf numFmtId="173" fontId="42" fillId="4" borderId="346" xfId="15" applyNumberFormat="1" applyFont="1" applyBorder="1">
      <alignment horizontal="right"/>
      <protection locked="0"/>
    </xf>
    <xf numFmtId="0" fontId="55" fillId="3" borderId="343" xfId="0" applyFont="1" applyFill="1" applyBorder="1" applyAlignment="1">
      <alignment horizontal="center" vertical="top" wrapText="1"/>
    </xf>
    <xf numFmtId="0" fontId="42" fillId="3" borderId="345" xfId="37" applyFont="1" applyFill="1" applyBorder="1">
      <alignment horizontal="left" vertical="center" wrapText="1" indent="1"/>
    </xf>
    <xf numFmtId="0" fontId="42" fillId="3" borderId="347" xfId="37" applyFont="1" applyFill="1" applyBorder="1" applyAlignment="1">
      <alignment horizontal="center" vertical="center" wrapText="1"/>
    </xf>
    <xf numFmtId="167" fontId="42" fillId="4" borderId="346" xfId="15" applyFont="1" applyBorder="1">
      <alignment horizontal="right"/>
      <protection locked="0"/>
    </xf>
    <xf numFmtId="10" fontId="42" fillId="22" borderId="346" xfId="18" applyFont="1" applyBorder="1">
      <alignment horizontal="right"/>
      <protection locked="0"/>
    </xf>
    <xf numFmtId="10" fontId="42" fillId="4" borderId="344" xfId="39" applyNumberFormat="1" applyFont="1" applyFill="1" applyBorder="1" applyAlignment="1" applyProtection="1">
      <alignment horizontal="right"/>
      <protection locked="0"/>
    </xf>
    <xf numFmtId="164" fontId="42" fillId="7" borderId="344" xfId="51" applyFont="1" applyFill="1" applyBorder="1" applyAlignment="1" applyProtection="1">
      <alignment horizontal="right"/>
      <protection locked="0"/>
    </xf>
    <xf numFmtId="0" fontId="55" fillId="4" borderId="340" xfId="0" applyFont="1" applyFill="1" applyBorder="1" applyAlignment="1">
      <alignment vertical="center"/>
    </xf>
    <xf numFmtId="0" fontId="42" fillId="3" borderId="340" xfId="10" applyFont="1" applyFill="1" applyBorder="1">
      <alignment horizontal="left" vertical="center" indent="1"/>
    </xf>
    <xf numFmtId="0" fontId="42" fillId="0" borderId="365" xfId="10" applyFont="1" applyBorder="1">
      <alignment horizontal="left" vertical="center" indent="1"/>
    </xf>
    <xf numFmtId="0" fontId="42" fillId="26" borderId="347" xfId="0" applyFont="1" applyFill="1" applyBorder="1" applyAlignment="1">
      <alignment horizontal="center" vertical="center"/>
    </xf>
    <xf numFmtId="167" fontId="42" fillId="22" borderId="346" xfId="11" applyFont="1" applyBorder="1">
      <alignment horizontal="right"/>
      <protection locked="0"/>
    </xf>
    <xf numFmtId="49" fontId="42" fillId="4" borderId="340" xfId="9" applyFont="1" applyBorder="1" applyAlignment="1">
      <alignment horizontal="left" vertical="center" indent="1"/>
      <protection locked="0"/>
    </xf>
    <xf numFmtId="49" fontId="42" fillId="4" borderId="341" xfId="9" applyFont="1" applyBorder="1" applyAlignment="1">
      <alignment horizontal="left" vertical="center" indent="1"/>
      <protection locked="0"/>
    </xf>
    <xf numFmtId="167" fontId="42" fillId="22" borderId="341" xfId="11" applyFont="1" applyBorder="1" applyAlignment="1">
      <alignment horizontal="left"/>
      <protection locked="0"/>
    </xf>
    <xf numFmtId="0" fontId="41" fillId="3" borderId="0" xfId="0" applyFont="1" applyFill="1" applyAlignment="1" applyProtection="1">
      <alignment horizontal="left" vertical="center"/>
      <protection hidden="1"/>
    </xf>
    <xf numFmtId="0" fontId="42" fillId="0" borderId="343" xfId="37" applyFont="1" applyBorder="1" applyAlignment="1">
      <alignment horizontal="center" vertical="center" wrapText="1"/>
    </xf>
    <xf numFmtId="167" fontId="42" fillId="4" borderId="343" xfId="15" applyFont="1" applyBorder="1">
      <alignment horizontal="right"/>
      <protection locked="0"/>
    </xf>
    <xf numFmtId="0" fontId="42" fillId="3" borderId="98" xfId="37" applyFont="1" applyFill="1" applyBorder="1" applyAlignment="1">
      <alignment horizontal="left" vertical="center" wrapText="1" indent="2"/>
    </xf>
    <xf numFmtId="0" fontId="135" fillId="68" borderId="379" xfId="25" applyFont="1" applyBorder="1">
      <alignment horizontal="center" vertical="center" wrapText="1"/>
    </xf>
    <xf numFmtId="0" fontId="55" fillId="3" borderId="380" xfId="0" applyFont="1" applyFill="1" applyBorder="1" applyAlignment="1">
      <alignment horizontal="left" vertical="center" wrapText="1" indent="1"/>
    </xf>
    <xf numFmtId="0" fontId="55" fillId="0" borderId="381" xfId="0" applyFont="1" applyBorder="1" applyAlignment="1">
      <alignment horizontal="center" vertical="center" wrapText="1"/>
    </xf>
    <xf numFmtId="167" fontId="42" fillId="4" borderId="382" xfId="15" applyFont="1" applyBorder="1">
      <alignment horizontal="right"/>
      <protection locked="0"/>
    </xf>
    <xf numFmtId="0" fontId="55" fillId="3" borderId="383" xfId="0" applyFont="1" applyFill="1" applyBorder="1" applyAlignment="1">
      <alignment horizontal="left" vertical="center" wrapText="1" indent="1"/>
    </xf>
    <xf numFmtId="167" fontId="42" fillId="4" borderId="384" xfId="15" applyFont="1" applyBorder="1">
      <alignment horizontal="right"/>
      <protection locked="0"/>
    </xf>
    <xf numFmtId="0" fontId="135" fillId="65" borderId="385" xfId="0" applyFont="1" applyFill="1" applyBorder="1" applyAlignment="1">
      <alignment horizontal="center" vertical="center" wrapText="1"/>
    </xf>
    <xf numFmtId="0" fontId="42" fillId="3" borderId="389" xfId="10" applyFont="1" applyFill="1" applyBorder="1" applyAlignment="1">
      <alignment vertical="center"/>
    </xf>
    <xf numFmtId="0" fontId="42" fillId="26" borderId="390" xfId="0" applyFont="1" applyFill="1" applyBorder="1" applyAlignment="1">
      <alignment horizontal="center" vertical="center"/>
    </xf>
    <xf numFmtId="0" fontId="0" fillId="78" borderId="392" xfId="0" applyFill="1" applyBorder="1" applyAlignment="1">
      <alignment horizontal="center" vertical="center"/>
    </xf>
    <xf numFmtId="0" fontId="0" fillId="3" borderId="393" xfId="0" applyFill="1" applyBorder="1" applyAlignment="1">
      <alignment horizontal="center" vertical="center"/>
    </xf>
    <xf numFmtId="0" fontId="0" fillId="3" borderId="394" xfId="0" applyFill="1" applyBorder="1" applyAlignment="1">
      <alignment horizontal="center" vertical="center"/>
    </xf>
    <xf numFmtId="0" fontId="42" fillId="3" borderId="389" xfId="10" applyFont="1" applyFill="1" applyBorder="1" applyAlignment="1">
      <alignment horizontal="left" vertical="center"/>
    </xf>
    <xf numFmtId="167" fontId="42" fillId="22" borderId="391" xfId="11" applyFont="1" applyBorder="1">
      <alignment horizontal="right"/>
      <protection locked="0"/>
    </xf>
    <xf numFmtId="0" fontId="0" fillId="3" borderId="392" xfId="0" applyFill="1" applyBorder="1" applyAlignment="1">
      <alignment horizontal="center" vertical="center"/>
    </xf>
    <xf numFmtId="0" fontId="0" fillId="78" borderId="393" xfId="0" applyFill="1" applyBorder="1" applyAlignment="1">
      <alignment horizontal="center" vertical="center"/>
    </xf>
    <xf numFmtId="0" fontId="42" fillId="3" borderId="389" xfId="37" applyFont="1" applyFill="1" applyBorder="1" applyAlignment="1">
      <alignment horizontal="left" vertical="center" indent="1"/>
    </xf>
    <xf numFmtId="0" fontId="135" fillId="65" borderId="379" xfId="0" applyFont="1" applyFill="1" applyBorder="1" applyAlignment="1">
      <alignment horizontal="center" vertical="center" wrapText="1"/>
    </xf>
    <xf numFmtId="0" fontId="170" fillId="0" borderId="386" xfId="0" applyFont="1" applyBorder="1" applyAlignment="1">
      <alignment horizontal="center" vertical="center"/>
    </xf>
    <xf numFmtId="0" fontId="42" fillId="0" borderId="395" xfId="10" applyFont="1" applyBorder="1">
      <alignment horizontal="left" vertical="center" indent="1"/>
    </xf>
    <xf numFmtId="0" fontId="42" fillId="26" borderId="381" xfId="0" applyFont="1" applyFill="1" applyBorder="1" applyAlignment="1">
      <alignment horizontal="center" vertical="center"/>
    </xf>
    <xf numFmtId="167" fontId="42" fillId="22" borderId="396" xfId="11" applyFont="1" applyBorder="1">
      <alignment horizontal="right"/>
      <protection locked="0"/>
    </xf>
    <xf numFmtId="0" fontId="0" fillId="78" borderId="397" xfId="0" applyFill="1" applyBorder="1" applyAlignment="1">
      <alignment horizontal="center" vertical="center"/>
    </xf>
    <xf numFmtId="0" fontId="0" fillId="78" borderId="398" xfId="0" applyFill="1" applyBorder="1" applyAlignment="1">
      <alignment horizontal="center" vertical="center"/>
    </xf>
    <xf numFmtId="0" fontId="42" fillId="0" borderId="389" xfId="10" applyFont="1" applyBorder="1">
      <alignment horizontal="left" vertical="center" indent="1"/>
    </xf>
    <xf numFmtId="0" fontId="44" fillId="0" borderId="386" xfId="0" applyFont="1" applyBorder="1" applyAlignment="1">
      <alignment horizontal="center" vertical="center" wrapText="1"/>
    </xf>
    <xf numFmtId="0" fontId="44" fillId="0" borderId="387" xfId="0" applyFont="1" applyBorder="1" applyAlignment="1">
      <alignment horizontal="center" vertical="center" wrapText="1"/>
    </xf>
    <xf numFmtId="0" fontId="44" fillId="0" borderId="388" xfId="0" applyFont="1" applyBorder="1" applyAlignment="1">
      <alignment horizontal="center" vertical="center" wrapText="1"/>
    </xf>
    <xf numFmtId="0" fontId="42" fillId="0" borderId="402" xfId="10" applyFont="1" applyBorder="1">
      <alignment horizontal="left" vertical="center" indent="1"/>
    </xf>
    <xf numFmtId="0" fontId="42" fillId="0" borderId="403" xfId="0" applyFont="1" applyBorder="1" applyAlignment="1">
      <alignment horizontal="center" vertical="center"/>
    </xf>
    <xf numFmtId="167" fontId="55" fillId="71" borderId="403" xfId="0" applyNumberFormat="1" applyFont="1" applyFill="1" applyBorder="1"/>
    <xf numFmtId="49" fontId="23" fillId="56" borderId="4" xfId="0" applyNumberFormat="1" applyFont="1" applyFill="1" applyBorder="1"/>
    <xf numFmtId="49" fontId="23" fillId="56" borderId="6" xfId="0" applyNumberFormat="1" applyFont="1" applyFill="1" applyBorder="1"/>
    <xf numFmtId="49" fontId="23" fillId="56" borderId="2" xfId="0" applyNumberFormat="1" applyFont="1" applyFill="1" applyBorder="1"/>
    <xf numFmtId="49" fontId="35" fillId="56" borderId="2" xfId="0" applyNumberFormat="1" applyFont="1" applyFill="1" applyBorder="1"/>
    <xf numFmtId="0" fontId="23" fillId="56" borderId="3" xfId="0" applyFont="1" applyFill="1" applyBorder="1" applyAlignment="1">
      <alignment vertical="center"/>
    </xf>
    <xf numFmtId="49" fontId="23" fillId="56" borderId="0" xfId="0" applyNumberFormat="1" applyFont="1" applyFill="1"/>
    <xf numFmtId="49" fontId="35" fillId="56" borderId="0" xfId="0" applyNumberFormat="1" applyFont="1" applyFill="1"/>
    <xf numFmtId="0" fontId="23" fillId="56" borderId="5" xfId="0" applyFont="1" applyFill="1" applyBorder="1" applyAlignment="1">
      <alignment vertical="center"/>
    </xf>
    <xf numFmtId="0" fontId="0" fillId="56" borderId="5" xfId="0" applyFill="1" applyBorder="1"/>
    <xf numFmtId="49" fontId="23" fillId="56" borderId="7" xfId="0" applyNumberFormat="1" applyFont="1" applyFill="1" applyBorder="1"/>
    <xf numFmtId="49" fontId="35" fillId="56" borderId="7" xfId="0" applyNumberFormat="1" applyFont="1" applyFill="1" applyBorder="1"/>
    <xf numFmtId="0" fontId="23" fillId="56" borderId="8" xfId="0" applyFont="1" applyFill="1" applyBorder="1" applyAlignment="1">
      <alignment vertical="center"/>
    </xf>
    <xf numFmtId="0" fontId="25" fillId="87" borderId="0" xfId="0" applyFont="1" applyFill="1" applyAlignment="1">
      <alignment horizontal="center" vertical="center"/>
    </xf>
    <xf numFmtId="0" fontId="40" fillId="0" borderId="0" xfId="0" applyFont="1" applyAlignment="1">
      <alignment horizontal="right" vertical="center"/>
    </xf>
    <xf numFmtId="167" fontId="55" fillId="3" borderId="242" xfId="5" applyFont="1" applyFill="1" applyBorder="1">
      <alignment horizontal="right" indent="2"/>
      <protection locked="0"/>
    </xf>
    <xf numFmtId="167" fontId="55" fillId="3" borderId="226" xfId="5" applyFont="1" applyFill="1" applyBorder="1">
      <alignment horizontal="right" indent="2"/>
      <protection locked="0"/>
    </xf>
    <xf numFmtId="167" fontId="55" fillId="67" borderId="226" xfId="5" applyFont="1" applyFill="1" applyBorder="1">
      <alignment horizontal="right" indent="2"/>
      <protection locked="0"/>
    </xf>
    <xf numFmtId="167" fontId="37" fillId="71" borderId="0" xfId="33" applyNumberFormat="1" applyFont="1" applyFill="1" applyBorder="1"/>
    <xf numFmtId="167" fontId="55" fillId="3" borderId="404" xfId="5" applyFont="1" applyFill="1" applyBorder="1">
      <alignment horizontal="right" indent="2"/>
      <protection locked="0"/>
    </xf>
    <xf numFmtId="167" fontId="55" fillId="71" borderId="218" xfId="5" quotePrefix="1" applyFont="1" applyFill="1" applyBorder="1" applyProtection="1">
      <alignment horizontal="right" indent="2"/>
    </xf>
    <xf numFmtId="167" fontId="55" fillId="71" borderId="226" xfId="5" quotePrefix="1" applyFont="1" applyFill="1" applyBorder="1" applyProtection="1">
      <alignment horizontal="right" indent="2"/>
    </xf>
    <xf numFmtId="167" fontId="55" fillId="67" borderId="229" xfId="5" applyFont="1" applyFill="1" applyBorder="1">
      <alignment horizontal="right" indent="2"/>
      <protection locked="0"/>
    </xf>
    <xf numFmtId="167" fontId="0" fillId="78" borderId="301" xfId="0" applyNumberFormat="1" applyFill="1" applyBorder="1" applyAlignment="1">
      <alignment horizontal="center" vertical="center"/>
    </xf>
    <xf numFmtId="167" fontId="0" fillId="78" borderId="243" xfId="0" applyNumberFormat="1" applyFill="1" applyBorder="1" applyAlignment="1">
      <alignment horizontal="center" vertical="center"/>
    </xf>
    <xf numFmtId="167" fontId="0" fillId="3" borderId="292" xfId="0" applyNumberFormat="1" applyFill="1" applyBorder="1" applyAlignment="1">
      <alignment horizontal="center" vertical="center"/>
    </xf>
    <xf numFmtId="167" fontId="55" fillId="3" borderId="0" xfId="0" applyNumberFormat="1" applyFont="1" applyFill="1" applyProtection="1">
      <protection hidden="1"/>
    </xf>
    <xf numFmtId="167" fontId="0" fillId="78" borderId="262" xfId="0" applyNumberFormat="1" applyFill="1" applyBorder="1" applyAlignment="1">
      <alignment horizontal="center" vertical="center"/>
    </xf>
    <xf numFmtId="167" fontId="0" fillId="78" borderId="218" xfId="0" applyNumberFormat="1" applyFill="1" applyBorder="1" applyAlignment="1">
      <alignment horizontal="center" vertical="center"/>
    </xf>
    <xf numFmtId="167" fontId="0" fillId="3" borderId="261" xfId="0" applyNumberFormat="1" applyFill="1" applyBorder="1" applyAlignment="1">
      <alignment horizontal="center" vertical="center"/>
    </xf>
    <xf numFmtId="167" fontId="0" fillId="78" borderId="264" xfId="0" applyNumberFormat="1" applyFill="1" applyBorder="1" applyAlignment="1">
      <alignment horizontal="center" vertical="center"/>
    </xf>
    <xf numFmtId="167" fontId="0" fillId="78" borderId="260" xfId="0" applyNumberFormat="1" applyFill="1" applyBorder="1" applyAlignment="1">
      <alignment horizontal="center" vertical="center"/>
    </xf>
    <xf numFmtId="167" fontId="0" fillId="3" borderId="263" xfId="0" applyNumberFormat="1" applyFill="1" applyBorder="1" applyAlignment="1">
      <alignment horizontal="center" vertical="center"/>
    </xf>
    <xf numFmtId="167" fontId="0" fillId="78" borderId="265" xfId="0" applyNumberFormat="1" applyFill="1" applyBorder="1" applyAlignment="1">
      <alignment horizontal="center" vertical="center"/>
    </xf>
    <xf numFmtId="167" fontId="0" fillId="78" borderId="266" xfId="0" applyNumberFormat="1" applyFill="1" applyBorder="1" applyAlignment="1">
      <alignment horizontal="center" vertical="center"/>
    </xf>
    <xf numFmtId="167" fontId="0" fillId="3" borderId="268" xfId="0" applyNumberFormat="1" applyFill="1" applyBorder="1" applyAlignment="1">
      <alignment horizontal="center" vertical="center"/>
    </xf>
    <xf numFmtId="167" fontId="25" fillId="3" borderId="0" xfId="0" applyNumberFormat="1" applyFont="1" applyFill="1"/>
    <xf numFmtId="167" fontId="0" fillId="78" borderId="349" xfId="0" applyNumberFormat="1" applyFill="1" applyBorder="1" applyAlignment="1">
      <alignment horizontal="center" vertical="center"/>
    </xf>
    <xf numFmtId="167" fontId="0" fillId="78" borderId="350" xfId="0" applyNumberFormat="1" applyFill="1" applyBorder="1" applyAlignment="1">
      <alignment horizontal="center" vertical="center"/>
    </xf>
    <xf numFmtId="167" fontId="0" fillId="3" borderId="350" xfId="0" applyNumberFormat="1" applyFill="1" applyBorder="1" applyAlignment="1">
      <alignment horizontal="center" vertical="center"/>
    </xf>
    <xf numFmtId="167" fontId="0" fillId="78" borderId="333" xfId="0" applyNumberFormat="1" applyFill="1" applyBorder="1" applyAlignment="1">
      <alignment horizontal="center" vertical="center"/>
    </xf>
    <xf numFmtId="167" fontId="0" fillId="78" borderId="237" xfId="0" applyNumberFormat="1" applyFill="1" applyBorder="1" applyAlignment="1">
      <alignment horizontal="center" vertical="center"/>
    </xf>
    <xf numFmtId="167" fontId="0" fillId="3" borderId="237" xfId="0" applyNumberFormat="1" applyFill="1" applyBorder="1" applyAlignment="1">
      <alignment horizontal="center" vertical="center"/>
    </xf>
    <xf numFmtId="167" fontId="0" fillId="78" borderId="335" xfId="0" applyNumberFormat="1" applyFill="1" applyBorder="1" applyAlignment="1">
      <alignment horizontal="center" vertical="center"/>
    </xf>
    <xf numFmtId="167" fontId="0" fillId="78" borderId="336" xfId="0" applyNumberFormat="1" applyFill="1" applyBorder="1" applyAlignment="1">
      <alignment horizontal="center" vertical="center"/>
    </xf>
    <xf numFmtId="167" fontId="0" fillId="3" borderId="336" xfId="0" applyNumberFormat="1" applyFill="1" applyBorder="1" applyAlignment="1">
      <alignment horizontal="center" vertical="center"/>
    </xf>
    <xf numFmtId="167" fontId="55" fillId="3" borderId="0" xfId="0" applyNumberFormat="1" applyFont="1" applyFill="1" applyAlignment="1" applyProtection="1">
      <alignment vertical="center"/>
      <protection hidden="1"/>
    </xf>
    <xf numFmtId="167" fontId="48" fillId="3" borderId="0" xfId="0" applyNumberFormat="1" applyFont="1" applyFill="1"/>
    <xf numFmtId="167" fontId="0" fillId="78" borderId="340" xfId="0" applyNumberFormat="1" applyFill="1" applyBorder="1" applyAlignment="1">
      <alignment horizontal="center" vertical="center"/>
    </xf>
    <xf numFmtId="167" fontId="0" fillId="78" borderId="341" xfId="0" applyNumberFormat="1" applyFill="1" applyBorder="1" applyAlignment="1">
      <alignment horizontal="center" vertical="center"/>
    </xf>
    <xf numFmtId="167" fontId="0" fillId="3" borderId="341" xfId="0" applyNumberFormat="1" applyFill="1" applyBorder="1" applyAlignment="1">
      <alignment horizontal="center" vertical="center"/>
    </xf>
    <xf numFmtId="167" fontId="0" fillId="78" borderId="244" xfId="0" applyNumberFormat="1" applyFill="1" applyBorder="1" applyAlignment="1">
      <alignment horizontal="center" vertical="center"/>
    </xf>
    <xf numFmtId="167" fontId="0" fillId="78" borderId="245" xfId="0" applyNumberFormat="1" applyFill="1" applyBorder="1" applyAlignment="1">
      <alignment horizontal="center" vertical="center"/>
    </xf>
    <xf numFmtId="167" fontId="0" fillId="78" borderId="246" xfId="0" applyNumberFormat="1" applyFill="1" applyBorder="1" applyAlignment="1">
      <alignment horizontal="center" vertical="center"/>
    </xf>
    <xf numFmtId="167" fontId="0" fillId="78" borderId="247" xfId="0" applyNumberFormat="1" applyFill="1" applyBorder="1" applyAlignment="1">
      <alignment horizontal="center" vertical="center"/>
    </xf>
    <xf numFmtId="167" fontId="0" fillId="3" borderId="247" xfId="0" applyNumberFormat="1" applyFill="1" applyBorder="1" applyAlignment="1">
      <alignment horizontal="center" vertical="center"/>
    </xf>
    <xf numFmtId="167" fontId="0" fillId="78" borderId="248" xfId="0" applyNumberFormat="1" applyFill="1" applyBorder="1" applyAlignment="1">
      <alignment horizontal="center" vertical="center"/>
    </xf>
    <xf numFmtId="167" fontId="0" fillId="78" borderId="334" xfId="0" applyNumberFormat="1" applyFill="1" applyBorder="1" applyAlignment="1">
      <alignment horizontal="center" vertical="center"/>
    </xf>
    <xf numFmtId="167" fontId="0" fillId="78" borderId="337" xfId="0" applyNumberFormat="1" applyFill="1" applyBorder="1" applyAlignment="1">
      <alignment horizontal="center" vertical="center"/>
    </xf>
    <xf numFmtId="164" fontId="55" fillId="4" borderId="224" xfId="51" applyFont="1" applyFill="1" applyBorder="1" applyAlignment="1" applyProtection="1">
      <alignment horizontal="right" indent="2"/>
      <protection locked="0"/>
    </xf>
    <xf numFmtId="164" fontId="55" fillId="4" borderId="239" xfId="51" applyFont="1" applyFill="1" applyBorder="1" applyAlignment="1" applyProtection="1">
      <alignment horizontal="right" indent="2"/>
      <protection locked="0"/>
    </xf>
    <xf numFmtId="164" fontId="55" fillId="4" borderId="218" xfId="51" applyFont="1" applyFill="1" applyBorder="1" applyAlignment="1" applyProtection="1">
      <alignment horizontal="right" indent="2"/>
      <protection locked="0"/>
    </xf>
    <xf numFmtId="164" fontId="55" fillId="4" borderId="226" xfId="51" applyFont="1" applyFill="1" applyBorder="1" applyAlignment="1" applyProtection="1">
      <alignment horizontal="right" indent="2"/>
      <protection locked="0"/>
    </xf>
    <xf numFmtId="164" fontId="55" fillId="4" borderId="228" xfId="51" applyFont="1" applyFill="1" applyBorder="1" applyAlignment="1" applyProtection="1">
      <alignment horizontal="right" indent="2"/>
      <protection locked="0"/>
    </xf>
    <xf numFmtId="164" fontId="55" fillId="4" borderId="229" xfId="51" applyFont="1" applyFill="1" applyBorder="1" applyAlignment="1" applyProtection="1">
      <alignment horizontal="right" indent="2"/>
      <protection locked="0"/>
    </xf>
    <xf numFmtId="164" fontId="55" fillId="3" borderId="0" xfId="51" applyFont="1" applyFill="1"/>
    <xf numFmtId="164" fontId="55" fillId="4" borderId="341" xfId="51" applyFont="1" applyFill="1" applyBorder="1" applyAlignment="1" applyProtection="1">
      <alignment horizontal="right" indent="2"/>
      <protection locked="0"/>
    </xf>
    <xf numFmtId="164" fontId="55" fillId="4" borderId="237" xfId="51" applyFont="1" applyFill="1" applyBorder="1" applyAlignment="1" applyProtection="1">
      <alignment horizontal="right" indent="2"/>
      <protection locked="0"/>
    </xf>
    <xf numFmtId="164" fontId="55" fillId="4" borderId="247" xfId="51" applyFont="1" applyFill="1" applyBorder="1" applyAlignment="1" applyProtection="1">
      <alignment horizontal="right" indent="2"/>
      <protection locked="0"/>
    </xf>
    <xf numFmtId="167" fontId="179" fillId="82" borderId="237" xfId="0" applyNumberFormat="1" applyFont="1" applyFill="1" applyBorder="1" applyAlignment="1">
      <alignment vertical="top" wrapText="1"/>
    </xf>
    <xf numFmtId="167" fontId="179" fillId="82" borderId="237" xfId="0" applyNumberFormat="1" applyFont="1" applyFill="1" applyBorder="1"/>
    <xf numFmtId="167" fontId="55" fillId="71" borderId="237" xfId="0" applyNumberFormat="1" applyFont="1" applyFill="1" applyBorder="1" applyAlignment="1">
      <alignment vertical="top" wrapText="1"/>
    </xf>
    <xf numFmtId="167" fontId="179" fillId="82" borderId="245" xfId="0" applyNumberFormat="1" applyFont="1" applyFill="1" applyBorder="1"/>
    <xf numFmtId="167" fontId="55" fillId="71" borderId="247" xfId="0" applyNumberFormat="1" applyFont="1" applyFill="1" applyBorder="1" applyAlignment="1">
      <alignment vertical="top" wrapText="1"/>
    </xf>
    <xf numFmtId="0" fontId="179" fillId="82" borderId="244" xfId="0" applyFont="1" applyFill="1" applyBorder="1" applyAlignment="1">
      <alignment vertical="top" wrapText="1"/>
    </xf>
    <xf numFmtId="0" fontId="179" fillId="82" borderId="237" xfId="0" applyFont="1" applyFill="1" applyBorder="1" applyAlignment="1">
      <alignment vertical="top" wrapText="1"/>
    </xf>
    <xf numFmtId="164" fontId="179" fillId="82" borderId="237" xfId="51" applyFont="1" applyFill="1" applyBorder="1" applyAlignment="1">
      <alignment vertical="top" wrapText="1"/>
    </xf>
    <xf numFmtId="164" fontId="179" fillId="82" borderId="237" xfId="51" applyFont="1" applyFill="1" applyBorder="1" applyAlignment="1">
      <alignment vertical="top"/>
    </xf>
    <xf numFmtId="182" fontId="179" fillId="82" borderId="237" xfId="0" applyNumberFormat="1" applyFont="1" applyFill="1" applyBorder="1"/>
    <xf numFmtId="182" fontId="179" fillId="82" borderId="247" xfId="0" applyNumberFormat="1" applyFont="1" applyFill="1" applyBorder="1"/>
    <xf numFmtId="49" fontId="42" fillId="4" borderId="391" xfId="9" applyFont="1" applyBorder="1" applyAlignment="1">
      <alignment wrapText="1"/>
      <protection locked="0"/>
    </xf>
    <xf numFmtId="167" fontId="55" fillId="3" borderId="0" xfId="51" applyNumberFormat="1" applyFont="1" applyFill="1" applyAlignment="1">
      <alignment vertical="center"/>
    </xf>
    <xf numFmtId="0" fontId="162" fillId="7" borderId="277" xfId="0" applyFont="1" applyFill="1" applyBorder="1" applyAlignment="1">
      <alignment horizontal="center" vertical="center" wrapText="1"/>
    </xf>
    <xf numFmtId="167" fontId="55" fillId="78" borderId="0" xfId="0" applyNumberFormat="1" applyFont="1" applyFill="1" applyAlignment="1">
      <alignment horizontal="center" vertical="center"/>
    </xf>
    <xf numFmtId="0" fontId="170" fillId="0" borderId="282" xfId="0" applyFont="1" applyBorder="1" applyAlignment="1">
      <alignment horizontal="center" vertical="center"/>
    </xf>
    <xf numFmtId="0" fontId="42" fillId="4" borderId="223" xfId="0" applyFont="1" applyFill="1" applyBorder="1" applyAlignment="1">
      <alignment horizontal="left" indent="1"/>
    </xf>
    <xf numFmtId="0" fontId="42" fillId="4" borderId="225" xfId="0" applyFont="1" applyFill="1" applyBorder="1" applyAlignment="1">
      <alignment horizontal="left" indent="1"/>
    </xf>
    <xf numFmtId="0" fontId="42" fillId="4" borderId="227" xfId="0" applyFont="1" applyFill="1" applyBorder="1" applyAlignment="1">
      <alignment horizontal="left" indent="1"/>
    </xf>
    <xf numFmtId="0" fontId="42" fillId="0" borderId="223" xfId="10" applyFont="1" applyBorder="1">
      <alignment horizontal="left" vertical="center" indent="1"/>
    </xf>
    <xf numFmtId="0" fontId="42" fillId="4" borderId="402" xfId="0" applyFont="1" applyFill="1" applyBorder="1" applyAlignment="1">
      <alignment horizontal="left" indent="1"/>
    </xf>
    <xf numFmtId="0" fontId="42" fillId="3" borderId="403" xfId="0" applyFont="1" applyFill="1" applyBorder="1" applyAlignment="1">
      <alignment horizontal="center" wrapText="1"/>
    </xf>
    <xf numFmtId="164" fontId="55" fillId="4" borderId="403" xfId="51" applyFont="1" applyFill="1" applyBorder="1" applyAlignment="1" applyProtection="1">
      <alignment horizontal="right" indent="2"/>
      <protection locked="0"/>
    </xf>
    <xf numFmtId="164" fontId="55" fillId="4" borderId="404" xfId="51" applyFont="1" applyFill="1" applyBorder="1" applyAlignment="1" applyProtection="1">
      <alignment horizontal="right" indent="2"/>
      <protection locked="0"/>
    </xf>
    <xf numFmtId="0" fontId="179" fillId="82" borderId="390" xfId="0" applyFont="1" applyFill="1" applyBorder="1" applyAlignment="1">
      <alignment vertical="top" wrapText="1"/>
    </xf>
    <xf numFmtId="167" fontId="179" fillId="82" borderId="390" xfId="0" applyNumberFormat="1" applyFont="1" applyFill="1" applyBorder="1" applyAlignment="1">
      <alignment vertical="top" wrapText="1"/>
    </xf>
    <xf numFmtId="0" fontId="0" fillId="78" borderId="406" xfId="0" applyFill="1" applyBorder="1" applyAlignment="1">
      <alignment horizontal="center" vertical="center"/>
    </xf>
    <xf numFmtId="0" fontId="0" fillId="78" borderId="407" xfId="0" applyFill="1" applyBorder="1" applyAlignment="1">
      <alignment horizontal="center" vertical="center"/>
    </xf>
    <xf numFmtId="0" fontId="0" fillId="78" borderId="409" xfId="0" applyFill="1" applyBorder="1" applyAlignment="1">
      <alignment horizontal="center" vertical="center"/>
    </xf>
    <xf numFmtId="0" fontId="0" fillId="3" borderId="406" xfId="0" applyFill="1" applyBorder="1" applyAlignment="1">
      <alignment horizontal="center" vertical="center"/>
    </xf>
    <xf numFmtId="0" fontId="0" fillId="3" borderId="407" xfId="0" applyFill="1" applyBorder="1" applyAlignment="1">
      <alignment horizontal="center" vertical="center"/>
    </xf>
    <xf numFmtId="0" fontId="0" fillId="3" borderId="408" xfId="0" applyFill="1" applyBorder="1" applyAlignment="1">
      <alignment horizontal="center" vertical="center"/>
    </xf>
    <xf numFmtId="0" fontId="0" fillId="78" borderId="408" xfId="0" applyFill="1" applyBorder="1" applyAlignment="1">
      <alignment horizontal="center" vertical="center"/>
    </xf>
    <xf numFmtId="0" fontId="0" fillId="3" borderId="412" xfId="0" applyFill="1" applyBorder="1" applyAlignment="1">
      <alignment horizontal="center" vertical="center"/>
    </xf>
    <xf numFmtId="0" fontId="0" fillId="78" borderId="410" xfId="0" applyFill="1" applyBorder="1" applyAlignment="1">
      <alignment horizontal="center" vertical="center"/>
    </xf>
    <xf numFmtId="0" fontId="0" fillId="78" borderId="411" xfId="0" applyFill="1" applyBorder="1" applyAlignment="1">
      <alignment horizontal="center" vertical="center"/>
    </xf>
    <xf numFmtId="0" fontId="162" fillId="0" borderId="410" xfId="0" applyFont="1" applyBorder="1" applyAlignment="1">
      <alignment horizontal="center" vertical="center"/>
    </xf>
    <xf numFmtId="0" fontId="162" fillId="3" borderId="411" xfId="0" applyFont="1" applyFill="1" applyBorder="1" applyAlignment="1">
      <alignment horizontal="center" vertical="center"/>
    </xf>
    <xf numFmtId="0" fontId="179" fillId="82" borderId="389" xfId="0" applyFont="1" applyFill="1" applyBorder="1" applyAlignment="1">
      <alignment vertical="top" wrapText="1"/>
    </xf>
    <xf numFmtId="164" fontId="179" fillId="82" borderId="390" xfId="51" applyFont="1" applyFill="1" applyBorder="1" applyAlignment="1">
      <alignment vertical="top" wrapText="1"/>
    </xf>
    <xf numFmtId="164" fontId="179" fillId="82" borderId="390" xfId="51" applyFont="1" applyFill="1" applyBorder="1" applyAlignment="1">
      <alignment vertical="top"/>
    </xf>
    <xf numFmtId="167" fontId="179" fillId="81" borderId="390" xfId="0" applyNumberFormat="1" applyFont="1" applyFill="1" applyBorder="1" applyAlignment="1">
      <alignment vertical="top" wrapText="1"/>
    </xf>
    <xf numFmtId="167" fontId="179" fillId="81" borderId="390" xfId="0" applyNumberFormat="1" applyFont="1" applyFill="1" applyBorder="1"/>
    <xf numFmtId="167" fontId="55" fillId="71" borderId="390" xfId="0" applyNumberFormat="1" applyFont="1" applyFill="1" applyBorder="1" applyAlignment="1">
      <alignment vertical="top" wrapText="1"/>
    </xf>
    <xf numFmtId="182" fontId="179" fillId="81" borderId="390" xfId="0" applyNumberFormat="1" applyFont="1" applyFill="1" applyBorder="1" applyAlignment="1">
      <alignment vertical="center"/>
    </xf>
    <xf numFmtId="167" fontId="179" fillId="81" borderId="391" xfId="0" applyNumberFormat="1" applyFont="1" applyFill="1" applyBorder="1"/>
    <xf numFmtId="0" fontId="179" fillId="82" borderId="246" xfId="0" applyFont="1" applyFill="1" applyBorder="1" applyAlignment="1">
      <alignment vertical="top" wrapText="1"/>
    </xf>
    <xf numFmtId="0" fontId="179" fillId="82" borderId="247" xfId="0" applyFont="1" applyFill="1" applyBorder="1" applyAlignment="1">
      <alignment vertical="top" wrapText="1"/>
    </xf>
    <xf numFmtId="164" fontId="179" fillId="82" borderId="247" xfId="51" applyFont="1" applyFill="1" applyBorder="1" applyAlignment="1">
      <alignment vertical="top" wrapText="1"/>
    </xf>
    <xf numFmtId="164" fontId="179" fillId="82" borderId="247" xfId="51" applyFont="1" applyFill="1" applyBorder="1" applyAlignment="1">
      <alignment vertical="top"/>
    </xf>
    <xf numFmtId="167" fontId="179" fillId="82" borderId="247" xfId="0" applyNumberFormat="1" applyFont="1" applyFill="1" applyBorder="1" applyAlignment="1">
      <alignment vertical="top" wrapText="1"/>
    </xf>
    <xf numFmtId="167" fontId="179" fillId="82" borderId="247" xfId="0" applyNumberFormat="1" applyFont="1" applyFill="1" applyBorder="1"/>
    <xf numFmtId="167" fontId="179" fillId="82" borderId="248" xfId="0" applyNumberFormat="1" applyFont="1" applyFill="1" applyBorder="1"/>
    <xf numFmtId="164" fontId="179" fillId="82" borderId="390" xfId="51" applyFont="1" applyFill="1" applyBorder="1" applyAlignment="1">
      <alignment horizontal="right"/>
    </xf>
    <xf numFmtId="164" fontId="179" fillId="82" borderId="390" xfId="51" applyFont="1" applyFill="1" applyBorder="1" applyAlignment="1">
      <alignment horizontal="right" vertical="top"/>
    </xf>
    <xf numFmtId="164" fontId="179" fillId="82" borderId="237" xfId="51" applyFont="1" applyFill="1" applyBorder="1" applyAlignment="1">
      <alignment horizontal="right"/>
    </xf>
    <xf numFmtId="164" fontId="179" fillId="82" borderId="237" xfId="51" applyFont="1" applyFill="1" applyBorder="1" applyAlignment="1">
      <alignment horizontal="right" vertical="top"/>
    </xf>
    <xf numFmtId="164" fontId="179" fillId="82" borderId="247" xfId="51" applyFont="1" applyFill="1" applyBorder="1" applyAlignment="1">
      <alignment horizontal="right"/>
    </xf>
    <xf numFmtId="164" fontId="179" fillId="82" borderId="247" xfId="51" applyFont="1" applyFill="1" applyBorder="1" applyAlignment="1">
      <alignment horizontal="right" vertical="top"/>
    </xf>
    <xf numFmtId="0" fontId="194" fillId="0" borderId="410" xfId="0" applyFont="1" applyBorder="1" applyAlignment="1">
      <alignment horizontal="center" vertical="center"/>
    </xf>
    <xf numFmtId="0" fontId="194" fillId="3" borderId="411" xfId="0" applyFont="1" applyFill="1" applyBorder="1" applyAlignment="1">
      <alignment horizontal="center" vertical="center"/>
    </xf>
    <xf numFmtId="0" fontId="194" fillId="0" borderId="405" xfId="0" applyFont="1" applyBorder="1" applyAlignment="1">
      <alignment horizontal="center" vertical="center" wrapText="1"/>
    </xf>
    <xf numFmtId="0" fontId="194" fillId="3" borderId="405" xfId="0" applyFont="1" applyFill="1" applyBorder="1" applyAlignment="1">
      <alignment horizontal="center" vertical="center" wrapText="1"/>
    </xf>
    <xf numFmtId="0" fontId="194" fillId="3" borderId="410" xfId="0" applyFont="1" applyFill="1" applyBorder="1" applyAlignment="1">
      <alignment horizontal="center" vertical="center" textRotation="90"/>
    </xf>
    <xf numFmtId="0" fontId="194" fillId="7" borderId="405" xfId="0" applyFont="1" applyFill="1" applyBorder="1" applyAlignment="1">
      <alignment horizontal="center" vertical="center" wrapText="1"/>
    </xf>
    <xf numFmtId="0" fontId="194" fillId="3" borderId="412" xfId="0" applyFont="1" applyFill="1" applyBorder="1" applyAlignment="1">
      <alignment horizontal="center" vertical="center" wrapText="1"/>
    </xf>
    <xf numFmtId="0" fontId="195" fillId="3" borderId="412" xfId="0" applyFont="1" applyFill="1" applyBorder="1" applyAlignment="1">
      <alignment horizontal="center" vertical="center" wrapText="1"/>
    </xf>
    <xf numFmtId="49" fontId="42" fillId="3" borderId="237" xfId="9" applyFont="1" applyFill="1" applyBorder="1" applyAlignment="1" applyProtection="1">
      <alignment horizontal="left" vertical="center" indent="1"/>
    </xf>
    <xf numFmtId="49" fontId="42" fillId="71" borderId="406" xfId="9" applyFont="1" applyFill="1" applyBorder="1" applyAlignment="1">
      <alignment horizontal="left" vertical="center" indent="1"/>
      <protection locked="0"/>
    </xf>
    <xf numFmtId="49" fontId="42" fillId="3" borderId="407" xfId="9" applyFont="1" applyFill="1" applyBorder="1" applyAlignment="1" applyProtection="1">
      <alignment horizontal="left" vertical="center" indent="1"/>
    </xf>
    <xf numFmtId="49" fontId="42" fillId="71" borderId="333" xfId="9" applyFont="1" applyFill="1" applyBorder="1" applyAlignment="1">
      <alignment horizontal="left" vertical="center" indent="1"/>
      <protection locked="0"/>
    </xf>
    <xf numFmtId="49" fontId="42" fillId="71" borderId="335" xfId="9" applyFont="1" applyFill="1" applyBorder="1" applyAlignment="1">
      <alignment horizontal="left" vertical="center" indent="1"/>
      <protection locked="0"/>
    </xf>
    <xf numFmtId="49" fontId="42" fillId="3" borderId="336" xfId="9" applyFont="1" applyFill="1" applyBorder="1" applyAlignment="1" applyProtection="1">
      <alignment horizontal="left" vertical="center" indent="1"/>
    </xf>
    <xf numFmtId="0" fontId="162" fillId="3" borderId="412" xfId="0" applyFont="1" applyFill="1" applyBorder="1" applyAlignment="1">
      <alignment horizontal="center" vertical="center" wrapText="1"/>
    </xf>
    <xf numFmtId="0" fontId="171" fillId="3" borderId="411" xfId="0" applyFont="1" applyFill="1" applyBorder="1" applyAlignment="1">
      <alignment horizontal="center" vertical="center" wrapText="1"/>
    </xf>
    <xf numFmtId="0" fontId="162" fillId="3" borderId="412" xfId="0" applyFont="1" applyFill="1" applyBorder="1" applyAlignment="1">
      <alignment horizontal="center" vertical="center"/>
    </xf>
    <xf numFmtId="0" fontId="171" fillId="3" borderId="412" xfId="0" applyFont="1" applyFill="1" applyBorder="1" applyAlignment="1">
      <alignment horizontal="center" vertical="center" wrapText="1"/>
    </xf>
    <xf numFmtId="0" fontId="0" fillId="78" borderId="412" xfId="0" applyFill="1" applyBorder="1" applyAlignment="1">
      <alignment horizontal="center" vertical="center"/>
    </xf>
    <xf numFmtId="0" fontId="0" fillId="3" borderId="406" xfId="0" applyFill="1" applyBorder="1"/>
    <xf numFmtId="0" fontId="0" fillId="3" borderId="407" xfId="0" applyFill="1" applyBorder="1"/>
    <xf numFmtId="0" fontId="0" fillId="3" borderId="408" xfId="0" applyFill="1" applyBorder="1"/>
    <xf numFmtId="183" fontId="55" fillId="4" borderId="344" xfId="51" applyNumberFormat="1" applyFont="1" applyFill="1" applyBorder="1" applyAlignment="1" applyProtection="1">
      <alignment horizontal="right" vertical="center"/>
      <protection locked="0"/>
    </xf>
    <xf numFmtId="183" fontId="55" fillId="4" borderId="68" xfId="51" applyNumberFormat="1" applyFont="1" applyFill="1" applyBorder="1" applyAlignment="1" applyProtection="1">
      <alignment horizontal="right" vertical="center"/>
      <protection locked="0"/>
    </xf>
    <xf numFmtId="183" fontId="55" fillId="4" borderId="217" xfId="51" applyNumberFormat="1" applyFont="1" applyFill="1" applyBorder="1" applyAlignment="1" applyProtection="1">
      <alignment horizontal="right" vertical="center"/>
      <protection locked="0"/>
    </xf>
    <xf numFmtId="173" fontId="55" fillId="4" borderId="344" xfId="5" applyNumberFormat="1" applyFont="1" applyFill="1" applyBorder="1" applyAlignment="1">
      <alignment horizontal="right" vertical="center"/>
      <protection locked="0"/>
    </xf>
    <xf numFmtId="173" fontId="55" fillId="4" borderId="68" xfId="5" applyNumberFormat="1" applyFont="1" applyFill="1" applyBorder="1" applyAlignment="1">
      <alignment horizontal="right" vertical="center"/>
      <protection locked="0"/>
    </xf>
    <xf numFmtId="173" fontId="55" fillId="4" borderId="217" xfId="5" applyNumberFormat="1" applyFont="1" applyFill="1" applyBorder="1" applyAlignment="1">
      <alignment horizontal="right" vertical="center"/>
      <protection locked="0"/>
    </xf>
    <xf numFmtId="167" fontId="55" fillId="4" borderId="344" xfId="12" applyNumberFormat="1" applyFont="1" applyFill="1" applyBorder="1" applyAlignment="1">
      <alignment horizontal="right" vertical="center"/>
      <protection locked="0"/>
    </xf>
    <xf numFmtId="167" fontId="55" fillId="4" borderId="68" xfId="12" applyNumberFormat="1" applyFont="1" applyFill="1" applyBorder="1" applyAlignment="1">
      <alignment horizontal="right" vertical="center"/>
      <protection locked="0"/>
    </xf>
    <xf numFmtId="167" fontId="55" fillId="4" borderId="217" xfId="12" applyNumberFormat="1" applyFont="1" applyFill="1" applyBorder="1" applyAlignment="1">
      <alignment horizontal="right" vertical="center"/>
      <protection locked="0"/>
    </xf>
    <xf numFmtId="0" fontId="171" fillId="3" borderId="268" xfId="0" applyFont="1" applyFill="1" applyBorder="1" applyAlignment="1">
      <alignment horizontal="center" vertical="center" wrapText="1"/>
    </xf>
    <xf numFmtId="0" fontId="170" fillId="0" borderId="410" xfId="0" applyFont="1" applyBorder="1" applyAlignment="1">
      <alignment horizontal="center" vertical="center"/>
    </xf>
    <xf numFmtId="0" fontId="170" fillId="3" borderId="411" xfId="0" applyFont="1" applyFill="1" applyBorder="1" applyAlignment="1">
      <alignment horizontal="center" vertical="center"/>
    </xf>
    <xf numFmtId="0" fontId="142" fillId="3" borderId="333" xfId="0" applyFont="1" applyFill="1" applyBorder="1" applyAlignment="1">
      <alignment vertical="top" wrapText="1"/>
    </xf>
    <xf numFmtId="0" fontId="142" fillId="3" borderId="334" xfId="0" applyFont="1" applyFill="1" applyBorder="1" applyAlignment="1">
      <alignment vertical="top" wrapText="1"/>
    </xf>
    <xf numFmtId="0" fontId="196" fillId="0" borderId="410" xfId="0" applyFont="1" applyBorder="1" applyAlignment="1">
      <alignment horizontal="center" vertical="center"/>
    </xf>
    <xf numFmtId="0" fontId="196" fillId="3" borderId="411" xfId="0" applyFont="1" applyFill="1" applyBorder="1" applyAlignment="1">
      <alignment horizontal="center" vertical="center"/>
    </xf>
    <xf numFmtId="0" fontId="195" fillId="3" borderId="411" xfId="0" applyFont="1" applyFill="1" applyBorder="1" applyAlignment="1">
      <alignment horizontal="center" vertical="center" wrapText="1"/>
    </xf>
    <xf numFmtId="0" fontId="196" fillId="0" borderId="410" xfId="0" applyFont="1" applyBorder="1" applyAlignment="1">
      <alignment horizontal="center" vertical="center" wrapText="1"/>
    </xf>
    <xf numFmtId="0" fontId="197" fillId="0" borderId="265" xfId="0" applyFont="1" applyBorder="1" applyAlignment="1">
      <alignment horizontal="center" vertical="center"/>
    </xf>
    <xf numFmtId="0" fontId="197" fillId="3" borderId="266" xfId="0" applyFont="1" applyFill="1" applyBorder="1" applyAlignment="1">
      <alignment horizontal="center" vertical="center"/>
    </xf>
    <xf numFmtId="0" fontId="198" fillId="3" borderId="268" xfId="0" applyFont="1" applyFill="1" applyBorder="1" applyAlignment="1">
      <alignment horizontal="center" vertical="center" wrapText="1"/>
    </xf>
    <xf numFmtId="0" fontId="198" fillId="3" borderId="269" xfId="0" applyFont="1" applyFill="1" applyBorder="1" applyAlignment="1">
      <alignment horizontal="center" vertical="center" wrapText="1"/>
    </xf>
    <xf numFmtId="167" fontId="55" fillId="78" borderId="0" xfId="0" applyNumberFormat="1" applyFont="1" applyFill="1" applyAlignment="1">
      <alignment vertical="center"/>
    </xf>
    <xf numFmtId="0" fontId="197" fillId="0" borderId="291" xfId="0" applyFont="1" applyBorder="1" applyAlignment="1">
      <alignment horizontal="center" vertical="center"/>
    </xf>
    <xf numFmtId="0" fontId="197" fillId="3" borderId="302" xfId="0" applyFont="1" applyFill="1" applyBorder="1" applyAlignment="1">
      <alignment horizontal="center" vertical="center"/>
    </xf>
    <xf numFmtId="0" fontId="197" fillId="0" borderId="418" xfId="0" applyFont="1" applyBorder="1" applyAlignment="1">
      <alignment horizontal="center" vertical="center"/>
    </xf>
    <xf numFmtId="0" fontId="197" fillId="3" borderId="419" xfId="0" applyFont="1" applyFill="1" applyBorder="1" applyAlignment="1">
      <alignment horizontal="center" vertical="center"/>
    </xf>
    <xf numFmtId="0" fontId="55" fillId="3" borderId="415" xfId="0" applyFont="1" applyFill="1" applyBorder="1"/>
    <xf numFmtId="0" fontId="55" fillId="3" borderId="416" xfId="0" applyFont="1" applyFill="1" applyBorder="1"/>
    <xf numFmtId="0" fontId="197" fillId="3" borderId="276" xfId="0" applyFont="1" applyFill="1" applyBorder="1" applyAlignment="1">
      <alignment horizontal="center" vertical="center"/>
    </xf>
    <xf numFmtId="0" fontId="198" fillId="3" borderId="70" xfId="0" applyFont="1" applyFill="1" applyBorder="1" applyAlignment="1">
      <alignment horizontal="center" vertical="center" wrapText="1"/>
    </xf>
    <xf numFmtId="0" fontId="197" fillId="3" borderId="265" xfId="0" applyFont="1" applyFill="1" applyBorder="1" applyAlignment="1">
      <alignment horizontal="center" vertical="center"/>
    </xf>
    <xf numFmtId="0" fontId="42" fillId="86" borderId="255" xfId="0" applyFont="1" applyFill="1" applyBorder="1" applyAlignment="1">
      <alignment horizontal="center" vertical="center" wrapText="1"/>
    </xf>
    <xf numFmtId="0" fontId="42" fillId="86" borderId="367" xfId="0" applyFont="1" applyFill="1" applyBorder="1" applyAlignment="1">
      <alignment horizontal="center" vertical="center" wrapText="1"/>
    </xf>
    <xf numFmtId="0" fontId="42" fillId="86" borderId="256" xfId="0" applyFont="1" applyFill="1" applyBorder="1" applyAlignment="1">
      <alignment horizontal="center" vertical="center" wrapText="1"/>
    </xf>
    <xf numFmtId="0" fontId="199" fillId="0" borderId="368" xfId="0" applyFont="1" applyBorder="1" applyAlignment="1">
      <alignment horizontal="center" vertical="center"/>
    </xf>
    <xf numFmtId="0" fontId="199" fillId="3" borderId="369" xfId="0" applyFont="1" applyFill="1" applyBorder="1" applyAlignment="1">
      <alignment horizontal="center" vertical="center"/>
    </xf>
    <xf numFmtId="0" fontId="200" fillId="3" borderId="369" xfId="0" applyFont="1" applyFill="1" applyBorder="1" applyAlignment="1">
      <alignment horizontal="center" vertical="center" wrapText="1"/>
    </xf>
    <xf numFmtId="0" fontId="199" fillId="3" borderId="370" xfId="0" applyFont="1" applyFill="1" applyBorder="1" applyAlignment="1">
      <alignment horizontal="center" vertical="center" wrapText="1"/>
    </xf>
    <xf numFmtId="0" fontId="197" fillId="3" borderId="350" xfId="0" applyFont="1" applyFill="1" applyBorder="1" applyAlignment="1">
      <alignment horizontal="center" vertical="center"/>
    </xf>
    <xf numFmtId="0" fontId="198" fillId="3" borderId="350" xfId="0" applyFont="1" applyFill="1" applyBorder="1" applyAlignment="1">
      <alignment horizontal="center" vertical="center" wrapText="1"/>
    </xf>
    <xf numFmtId="0" fontId="197" fillId="0" borderId="351" xfId="0" applyFont="1" applyBorder="1" applyAlignment="1">
      <alignment horizontal="center" vertical="center"/>
    </xf>
    <xf numFmtId="175" fontId="55" fillId="4" borderId="245" xfId="12" applyNumberFormat="1" applyFont="1" applyFill="1" applyBorder="1" applyAlignment="1">
      <alignment horizontal="right" indent="1"/>
      <protection locked="0"/>
    </xf>
    <xf numFmtId="171" fontId="55" fillId="4" borderId="248" xfId="0" applyNumberFormat="1" applyFont="1" applyFill="1" applyBorder="1" applyAlignment="1">
      <alignment horizontal="right" vertical="center" wrapText="1" indent="1"/>
    </xf>
    <xf numFmtId="0" fontId="137" fillId="15" borderId="0" xfId="0" applyFont="1" applyFill="1" applyAlignment="1">
      <alignment horizontal="right" vertical="center"/>
    </xf>
    <xf numFmtId="0" fontId="0" fillId="3" borderId="0" xfId="0" applyFill="1" applyAlignment="1">
      <alignment horizontal="right"/>
    </xf>
    <xf numFmtId="0" fontId="162" fillId="7" borderId="306" xfId="0" applyFont="1" applyFill="1" applyBorder="1" applyAlignment="1">
      <alignment horizontal="center" vertical="center" wrapText="1"/>
    </xf>
    <xf numFmtId="49" fontId="37" fillId="4" borderId="0" xfId="16" applyFont="1" applyFill="1" applyBorder="1" applyAlignment="1">
      <alignment vertical="center" wrapText="1"/>
      <protection locked="0"/>
    </xf>
    <xf numFmtId="0" fontId="162" fillId="0" borderId="406" xfId="0" applyFont="1" applyBorder="1" applyAlignment="1">
      <alignment horizontal="center" vertical="center"/>
    </xf>
    <xf numFmtId="0" fontId="162" fillId="3" borderId="407" xfId="0" applyFont="1" applyFill="1" applyBorder="1" applyAlignment="1">
      <alignment horizontal="center" vertical="center"/>
    </xf>
    <xf numFmtId="0" fontId="171" fillId="3" borderId="408" xfId="0" applyFont="1" applyFill="1" applyBorder="1" applyAlignment="1">
      <alignment horizontal="center" vertical="center" wrapText="1"/>
    </xf>
    <xf numFmtId="0" fontId="199" fillId="0" borderId="291" xfId="0" applyFont="1" applyBorder="1" applyAlignment="1">
      <alignment horizontal="center" vertical="center"/>
    </xf>
    <xf numFmtId="0" fontId="199" fillId="3" borderId="302" xfId="0" applyFont="1" applyFill="1" applyBorder="1" applyAlignment="1">
      <alignment horizontal="center" vertical="center"/>
    </xf>
    <xf numFmtId="0" fontId="199" fillId="0" borderId="410" xfId="0" applyFont="1" applyBorder="1" applyAlignment="1">
      <alignment horizontal="center" vertical="center"/>
    </xf>
    <xf numFmtId="0" fontId="199" fillId="3" borderId="411" xfId="0" applyFont="1" applyFill="1" applyBorder="1" applyAlignment="1">
      <alignment horizontal="center" vertical="center"/>
    </xf>
    <xf numFmtId="0" fontId="199" fillId="3" borderId="303" xfId="0" applyFont="1" applyFill="1" applyBorder="1" applyAlignment="1">
      <alignment horizontal="center" vertical="center" wrapText="1"/>
    </xf>
    <xf numFmtId="0" fontId="199" fillId="0" borderId="349" xfId="0" applyFont="1" applyBorder="1" applyAlignment="1">
      <alignment horizontal="center" vertical="center"/>
    </xf>
    <xf numFmtId="0" fontId="199" fillId="3" borderId="350" xfId="0" applyFont="1" applyFill="1" applyBorder="1" applyAlignment="1">
      <alignment horizontal="center" vertical="center"/>
    </xf>
    <xf numFmtId="0" fontId="198" fillId="3" borderId="351" xfId="0" applyFont="1" applyFill="1" applyBorder="1" applyAlignment="1">
      <alignment horizontal="center" vertical="center" wrapText="1"/>
    </xf>
    <xf numFmtId="0" fontId="197" fillId="0" borderId="368" xfId="0" applyFont="1" applyBorder="1" applyAlignment="1">
      <alignment horizontal="center" vertical="center"/>
    </xf>
    <xf numFmtId="0" fontId="198" fillId="3" borderId="303" xfId="0" applyFont="1" applyFill="1" applyBorder="1" applyAlignment="1">
      <alignment horizontal="center" vertical="center" wrapText="1"/>
    </xf>
    <xf numFmtId="0" fontId="170" fillId="0" borderId="406" xfId="0" applyFont="1" applyBorder="1" applyAlignment="1">
      <alignment horizontal="center" vertical="center"/>
    </xf>
    <xf numFmtId="0" fontId="135" fillId="65" borderId="424" xfId="0" applyFont="1" applyFill="1" applyBorder="1" applyAlignment="1">
      <alignment horizontal="center" vertical="center" wrapText="1"/>
    </xf>
    <xf numFmtId="0" fontId="135" fillId="65" borderId="425" xfId="0" applyFont="1" applyFill="1" applyBorder="1" applyAlignment="1">
      <alignment horizontal="center" vertical="center" wrapText="1"/>
    </xf>
    <xf numFmtId="0" fontId="171" fillId="3" borderId="295" xfId="0" applyFont="1" applyFill="1" applyBorder="1" applyAlignment="1">
      <alignment horizontal="center" vertical="center" wrapText="1"/>
    </xf>
    <xf numFmtId="0" fontId="170" fillId="3" borderId="407" xfId="0" applyFont="1" applyFill="1" applyBorder="1" applyAlignment="1">
      <alignment horizontal="center" vertical="center"/>
    </xf>
    <xf numFmtId="0" fontId="198" fillId="3" borderId="412" xfId="0" applyFont="1" applyFill="1" applyBorder="1" applyAlignment="1">
      <alignment horizontal="center" vertical="center" wrapText="1"/>
    </xf>
    <xf numFmtId="0" fontId="197" fillId="0" borderId="410" xfId="0" applyFont="1" applyBorder="1" applyAlignment="1">
      <alignment horizontal="center" vertical="center"/>
    </xf>
    <xf numFmtId="0" fontId="197" fillId="3" borderId="411" xfId="0" applyFont="1" applyFill="1" applyBorder="1" applyAlignment="1">
      <alignment horizontal="center" vertical="center"/>
    </xf>
    <xf numFmtId="167" fontId="168" fillId="3" borderId="369" xfId="0" applyNumberFormat="1" applyFont="1" applyFill="1" applyBorder="1" applyAlignment="1">
      <alignment horizontal="center" vertical="center" wrapText="1"/>
    </xf>
    <xf numFmtId="0" fontId="135" fillId="68" borderId="413" xfId="25" applyFont="1" applyBorder="1">
      <alignment horizontal="center" vertical="center" wrapText="1"/>
    </xf>
    <xf numFmtId="0" fontId="170" fillId="3" borderId="408" xfId="0" applyFont="1" applyFill="1" applyBorder="1" applyAlignment="1">
      <alignment horizontal="center" vertical="center"/>
    </xf>
    <xf numFmtId="0" fontId="197" fillId="0" borderId="406" xfId="0" applyFont="1" applyBorder="1" applyAlignment="1">
      <alignment horizontal="center" vertical="center"/>
    </xf>
    <xf numFmtId="0" fontId="198" fillId="3" borderId="407" xfId="0" applyFont="1" applyFill="1" applyBorder="1" applyAlignment="1">
      <alignment horizontal="center" vertical="center" wrapText="1"/>
    </xf>
    <xf numFmtId="0" fontId="198" fillId="3" borderId="408" xfId="0" applyFont="1" applyFill="1" applyBorder="1" applyAlignment="1">
      <alignment horizontal="center" vertical="center" wrapText="1"/>
    </xf>
    <xf numFmtId="0" fontId="197" fillId="3" borderId="369" xfId="0" applyFont="1" applyFill="1" applyBorder="1" applyAlignment="1">
      <alignment horizontal="center" vertical="center"/>
    </xf>
    <xf numFmtId="0" fontId="198" fillId="3" borderId="370" xfId="0" applyFont="1" applyFill="1" applyBorder="1" applyAlignment="1">
      <alignment horizontal="center" vertical="center" wrapText="1"/>
    </xf>
    <xf numFmtId="0" fontId="170" fillId="0" borderId="409" xfId="0" applyFont="1" applyBorder="1" applyAlignment="1">
      <alignment horizontal="center" vertical="center"/>
    </xf>
    <xf numFmtId="0" fontId="162" fillId="7" borderId="339" xfId="0" applyFont="1" applyFill="1" applyBorder="1" applyAlignment="1">
      <alignment horizontal="center" vertical="center" wrapText="1"/>
    </xf>
    <xf numFmtId="0" fontId="169" fillId="3" borderId="406" xfId="0" applyFont="1" applyFill="1" applyBorder="1" applyAlignment="1">
      <alignment horizontal="center" vertical="center" wrapText="1"/>
    </xf>
    <xf numFmtId="0" fontId="162" fillId="0" borderId="265" xfId="0" applyFont="1" applyBorder="1" applyAlignment="1">
      <alignment horizontal="center" vertical="center"/>
    </xf>
    <xf numFmtId="0" fontId="162" fillId="3" borderId="266" xfId="0" applyFont="1" applyFill="1" applyBorder="1" applyAlignment="1">
      <alignment horizontal="center" vertical="center"/>
    </xf>
    <xf numFmtId="0" fontId="162" fillId="3" borderId="268" xfId="0" applyFont="1" applyFill="1" applyBorder="1" applyAlignment="1">
      <alignment horizontal="center" vertical="center" wrapText="1"/>
    </xf>
    <xf numFmtId="0" fontId="171" fillId="3" borderId="369" xfId="0" applyFont="1" applyFill="1" applyBorder="1" applyAlignment="1">
      <alignment horizontal="center" vertical="center" wrapText="1"/>
    </xf>
    <xf numFmtId="0" fontId="198" fillId="3" borderId="411" xfId="0" applyFont="1" applyFill="1" applyBorder="1" applyAlignment="1">
      <alignment horizontal="center" vertical="center" wrapText="1"/>
    </xf>
    <xf numFmtId="0" fontId="199" fillId="3" borderId="412" xfId="0" applyFont="1" applyFill="1" applyBorder="1" applyAlignment="1">
      <alignment horizontal="center" vertical="center" wrapText="1"/>
    </xf>
    <xf numFmtId="0" fontId="170" fillId="3" borderId="386" xfId="0" applyFont="1" applyFill="1" applyBorder="1" applyAlignment="1">
      <alignment horizontal="center" vertical="center"/>
    </xf>
    <xf numFmtId="0" fontId="170" fillId="3" borderId="387" xfId="0" applyFont="1" applyFill="1" applyBorder="1" applyAlignment="1">
      <alignment horizontal="center" vertical="center"/>
    </xf>
    <xf numFmtId="0" fontId="170" fillId="3" borderId="388" xfId="0" applyFont="1" applyFill="1" applyBorder="1" applyAlignment="1">
      <alignment horizontal="center" vertical="center"/>
    </xf>
    <xf numFmtId="164" fontId="42" fillId="22" borderId="407" xfId="51" applyFont="1" applyFill="1" applyBorder="1" applyAlignment="1" applyProtection="1">
      <alignment horizontal="right"/>
      <protection locked="0"/>
    </xf>
    <xf numFmtId="164" fontId="42" fillId="22" borderId="336" xfId="51" applyFont="1" applyFill="1" applyBorder="1" applyAlignment="1" applyProtection="1">
      <alignment horizontal="right"/>
      <protection locked="0"/>
    </xf>
    <xf numFmtId="49" fontId="42" fillId="4" borderId="407" xfId="9" applyFont="1" applyBorder="1" applyAlignment="1">
      <alignment horizontal="left" vertical="center"/>
      <protection locked="0"/>
    </xf>
    <xf numFmtId="49" fontId="42" fillId="4" borderId="237" xfId="9" applyFont="1" applyBorder="1" applyAlignment="1">
      <alignment horizontal="left" vertical="center"/>
      <protection locked="0"/>
    </xf>
    <xf numFmtId="49" fontId="42" fillId="4" borderId="336" xfId="9" applyFont="1" applyBorder="1" applyAlignment="1">
      <alignment horizontal="left" vertical="center"/>
      <protection locked="0"/>
    </xf>
    <xf numFmtId="1" fontId="42" fillId="22" borderId="408" xfId="11" applyNumberFormat="1" applyFont="1" applyBorder="1">
      <alignment horizontal="right"/>
      <protection locked="0"/>
    </xf>
    <xf numFmtId="1" fontId="42" fillId="22" borderId="334" xfId="11" applyNumberFormat="1" applyFont="1" applyBorder="1">
      <alignment horizontal="right"/>
      <protection locked="0"/>
    </xf>
    <xf numFmtId="1" fontId="42" fillId="22" borderId="337" xfId="11" applyNumberFormat="1" applyFont="1" applyBorder="1">
      <alignment horizontal="right"/>
      <protection locked="0"/>
    </xf>
    <xf numFmtId="167" fontId="55" fillId="3" borderId="0" xfId="0" applyNumberFormat="1" applyFont="1" applyFill="1" applyAlignment="1">
      <alignment horizontal="left" vertical="center"/>
    </xf>
    <xf numFmtId="167" fontId="140" fillId="71" borderId="217" xfId="24" applyNumberFormat="1" applyFont="1" applyFill="1" applyBorder="1">
      <alignment horizontal="right" vertical="center"/>
      <protection locked="0"/>
    </xf>
    <xf numFmtId="164" fontId="42" fillId="7" borderId="217" xfId="51" applyFont="1" applyFill="1" applyBorder="1" applyAlignment="1" applyProtection="1">
      <alignment horizontal="right"/>
      <protection locked="0"/>
    </xf>
    <xf numFmtId="184" fontId="42" fillId="22" borderId="245" xfId="39" applyNumberFormat="1" applyFont="1" applyFill="1" applyBorder="1" applyAlignment="1" applyProtection="1">
      <alignment horizontal="right"/>
      <protection locked="0"/>
    </xf>
    <xf numFmtId="184" fontId="42" fillId="22" borderId="245" xfId="11" applyNumberFormat="1" applyFont="1" applyBorder="1">
      <alignment horizontal="right"/>
      <protection locked="0"/>
    </xf>
    <xf numFmtId="0" fontId="25" fillId="74" borderId="0" xfId="0" applyFont="1" applyFill="1"/>
    <xf numFmtId="167" fontId="0" fillId="78" borderId="351" xfId="0" applyNumberFormat="1" applyFill="1" applyBorder="1" applyAlignment="1">
      <alignment horizontal="center" vertical="center"/>
    </xf>
    <xf numFmtId="0" fontId="53" fillId="74" borderId="0" xfId="0" applyFont="1" applyFill="1" applyAlignment="1">
      <alignment horizontal="right" vertical="center"/>
    </xf>
    <xf numFmtId="0" fontId="42" fillId="81" borderId="224" xfId="0" applyFont="1" applyFill="1" applyBorder="1" applyAlignment="1">
      <alignment horizontal="center" vertical="center" wrapText="1"/>
    </xf>
    <xf numFmtId="167" fontId="55" fillId="81" borderId="218" xfId="5" applyFont="1" applyFill="1" applyBorder="1" applyAlignment="1">
      <alignment horizontal="center" vertical="center"/>
      <protection locked="0"/>
    </xf>
    <xf numFmtId="167" fontId="55" fillId="81" borderId="228" xfId="5" applyFont="1" applyFill="1" applyBorder="1" applyAlignment="1">
      <alignment horizontal="center" vertical="center"/>
      <protection locked="0"/>
    </xf>
    <xf numFmtId="0" fontId="3" fillId="74" borderId="0" xfId="0" applyFont="1" applyFill="1" applyAlignment="1">
      <alignment horizontal="center" vertical="center"/>
    </xf>
    <xf numFmtId="167" fontId="0" fillId="78" borderId="342" xfId="0" applyNumberFormat="1" applyFill="1" applyBorder="1" applyAlignment="1">
      <alignment horizontal="center" vertical="center"/>
    </xf>
    <xf numFmtId="0" fontId="0" fillId="78" borderId="427" xfId="0" applyFill="1" applyBorder="1" applyAlignment="1">
      <alignment horizontal="center" vertical="center"/>
    </xf>
    <xf numFmtId="0" fontId="194" fillId="74" borderId="426" xfId="0" applyFont="1" applyFill="1" applyBorder="1" applyAlignment="1">
      <alignment horizontal="center" vertical="center" wrapText="1"/>
    </xf>
    <xf numFmtId="0" fontId="0" fillId="78" borderId="429" xfId="0" applyFill="1" applyBorder="1" applyAlignment="1">
      <alignment horizontal="center" vertical="center"/>
    </xf>
    <xf numFmtId="0" fontId="0" fillId="78" borderId="430" xfId="0" applyFill="1" applyBorder="1" applyAlignment="1">
      <alignment horizontal="center" vertical="center"/>
    </xf>
    <xf numFmtId="0" fontId="135" fillId="65" borderId="431" xfId="0" applyFont="1" applyFill="1" applyBorder="1" applyAlignment="1">
      <alignment horizontal="center" vertical="center" wrapText="1"/>
    </xf>
    <xf numFmtId="167" fontId="55" fillId="4" borderId="434" xfId="0" applyNumberFormat="1" applyFont="1" applyFill="1" applyBorder="1" applyAlignment="1">
      <alignment vertical="top" wrapText="1"/>
    </xf>
    <xf numFmtId="0" fontId="55" fillId="3" borderId="433" xfId="0" applyFont="1" applyFill="1" applyBorder="1" applyAlignment="1">
      <alignment vertical="center"/>
    </xf>
    <xf numFmtId="0" fontId="0" fillId="78" borderId="432" xfId="0" applyFill="1" applyBorder="1" applyAlignment="1">
      <alignment horizontal="center" vertical="center"/>
    </xf>
    <xf numFmtId="0" fontId="0" fillId="78" borderId="435" xfId="0" applyFill="1" applyBorder="1" applyAlignment="1">
      <alignment horizontal="center" vertical="center"/>
    </xf>
    <xf numFmtId="0" fontId="0" fillId="78" borderId="426" xfId="0" applyFill="1" applyBorder="1" applyAlignment="1">
      <alignment horizontal="center" vertical="center"/>
    </xf>
    <xf numFmtId="0" fontId="25" fillId="3" borderId="436" xfId="0" applyFont="1" applyFill="1" applyBorder="1" applyAlignment="1">
      <alignment vertical="center"/>
    </xf>
    <xf numFmtId="0" fontId="55" fillId="73" borderId="0" xfId="0" applyFont="1" applyFill="1"/>
    <xf numFmtId="0" fontId="170" fillId="0" borderId="428" xfId="0" applyFont="1" applyBorder="1" applyAlignment="1">
      <alignment horizontal="center" vertical="center"/>
    </xf>
    <xf numFmtId="0" fontId="162" fillId="0" borderId="432" xfId="0" applyFont="1" applyBorder="1" applyAlignment="1">
      <alignment horizontal="center" vertical="center"/>
    </xf>
    <xf numFmtId="0" fontId="171" fillId="3" borderId="435" xfId="0" applyFont="1" applyFill="1" applyBorder="1" applyAlignment="1">
      <alignment horizontal="center" vertical="center" wrapText="1"/>
    </xf>
    <xf numFmtId="0" fontId="171" fillId="3" borderId="426" xfId="0" applyFont="1" applyFill="1" applyBorder="1" applyAlignment="1">
      <alignment horizontal="center" vertical="center" wrapText="1"/>
    </xf>
    <xf numFmtId="0" fontId="53" fillId="3" borderId="0" xfId="0" applyFont="1" applyFill="1" applyAlignment="1">
      <alignment vertical="center"/>
    </xf>
    <xf numFmtId="0" fontId="199" fillId="7" borderId="428" xfId="0" applyFont="1" applyFill="1" applyBorder="1" applyAlignment="1">
      <alignment horizontal="center" vertical="center" wrapText="1"/>
    </xf>
    <xf numFmtId="0" fontId="162" fillId="0" borderId="440" xfId="0" applyFont="1" applyBorder="1" applyAlignment="1">
      <alignment horizontal="center" vertical="center"/>
    </xf>
    <xf numFmtId="0" fontId="0" fillId="3" borderId="430" xfId="0" applyFill="1" applyBorder="1" applyAlignment="1">
      <alignment horizontal="center" vertical="center"/>
    </xf>
    <xf numFmtId="0" fontId="55" fillId="3" borderId="427" xfId="0" applyFont="1" applyFill="1" applyBorder="1" applyAlignment="1">
      <alignment vertical="center"/>
    </xf>
    <xf numFmtId="0" fontId="42" fillId="0" borderId="429" xfId="10" applyFont="1" applyBorder="1" applyAlignment="1">
      <alignment horizontal="left" vertical="center" wrapText="1" indent="1"/>
    </xf>
    <xf numFmtId="0" fontId="55" fillId="0" borderId="430" xfId="0" applyFont="1" applyBorder="1" applyAlignment="1">
      <alignment horizontal="center" vertical="center" wrapText="1"/>
    </xf>
    <xf numFmtId="164" fontId="42" fillId="4" borderId="427" xfId="51" applyFont="1" applyFill="1" applyBorder="1" applyAlignment="1" applyProtection="1">
      <alignment horizontal="right"/>
      <protection locked="0"/>
    </xf>
    <xf numFmtId="0" fontId="42" fillId="0" borderId="333" xfId="10" applyFont="1" applyBorder="1" applyAlignment="1">
      <alignment horizontal="left" vertical="center" wrapText="1" indent="1"/>
    </xf>
    <xf numFmtId="164" fontId="42" fillId="4" borderId="334" xfId="51" applyFont="1" applyFill="1" applyBorder="1" applyAlignment="1" applyProtection="1">
      <alignment horizontal="right"/>
      <protection locked="0"/>
    </xf>
    <xf numFmtId="0" fontId="42" fillId="0" borderId="335" xfId="10" applyFont="1" applyBorder="1" applyAlignment="1">
      <alignment horizontal="left" vertical="center" wrapText="1" indent="1"/>
    </xf>
    <xf numFmtId="0" fontId="55" fillId="0" borderId="336" xfId="0" applyFont="1" applyBorder="1" applyAlignment="1">
      <alignment horizontal="center" vertical="center" wrapText="1"/>
    </xf>
    <xf numFmtId="164" fontId="42" fillId="4" borderId="337" xfId="51" applyFont="1" applyFill="1" applyBorder="1" applyAlignment="1" applyProtection="1">
      <alignment horizontal="right"/>
      <protection locked="0"/>
    </xf>
    <xf numFmtId="0" fontId="197" fillId="3" borderId="418" xfId="0" applyFont="1" applyFill="1" applyBorder="1" applyAlignment="1">
      <alignment horizontal="center" vertical="center"/>
    </xf>
    <xf numFmtId="0" fontId="171" fillId="3" borderId="427" xfId="0" applyFont="1" applyFill="1" applyBorder="1" applyAlignment="1">
      <alignment horizontal="center" vertical="center" wrapText="1"/>
    </xf>
    <xf numFmtId="0" fontId="42" fillId="3" borderId="442" xfId="10" applyFont="1" applyFill="1" applyBorder="1">
      <alignment horizontal="left" vertical="center" indent="1"/>
    </xf>
    <xf numFmtId="0" fontId="42" fillId="3" borderId="234" xfId="10" applyFont="1" applyFill="1" applyBorder="1">
      <alignment horizontal="left" vertical="center" indent="1"/>
    </xf>
    <xf numFmtId="0" fontId="0" fillId="3" borderId="427" xfId="0" applyFill="1" applyBorder="1" applyAlignment="1">
      <alignment horizontal="center" vertical="center"/>
    </xf>
    <xf numFmtId="0" fontId="42" fillId="0" borderId="442" xfId="10" applyFont="1" applyBorder="1">
      <alignment horizontal="left" vertical="center" indent="1"/>
    </xf>
    <xf numFmtId="0" fontId="42" fillId="0" borderId="443" xfId="0" applyFont="1" applyBorder="1" applyAlignment="1">
      <alignment horizontal="center" wrapText="1"/>
    </xf>
    <xf numFmtId="0" fontId="44" fillId="3" borderId="445" xfId="25" applyFont="1" applyFill="1" applyBorder="1">
      <alignment horizontal="center" vertical="center" wrapText="1"/>
    </xf>
    <xf numFmtId="0" fontId="44" fillId="3" borderId="446" xfId="25" applyFont="1" applyFill="1" applyBorder="1">
      <alignment horizontal="center" vertical="center" wrapText="1"/>
    </xf>
    <xf numFmtId="0" fontId="21" fillId="3" borderId="0" xfId="0" applyFont="1" applyFill="1" applyAlignment="1">
      <alignment horizontal="right" indent="1"/>
    </xf>
    <xf numFmtId="0" fontId="44" fillId="3" borderId="246" xfId="25" applyFont="1" applyFill="1" applyBorder="1">
      <alignment horizontal="center" vertical="center" wrapText="1"/>
    </xf>
    <xf numFmtId="0" fontId="44" fillId="3" borderId="248" xfId="25" applyFont="1" applyFill="1" applyBorder="1">
      <alignment horizontal="center" vertical="center" wrapText="1"/>
    </xf>
    <xf numFmtId="0" fontId="44" fillId="3" borderId="0" xfId="25" applyFont="1" applyFill="1">
      <alignment horizontal="center" vertical="center" wrapText="1"/>
    </xf>
    <xf numFmtId="0" fontId="171" fillId="3" borderId="387" xfId="0" applyFont="1" applyFill="1" applyBorder="1" applyAlignment="1">
      <alignment horizontal="center" vertical="center" wrapText="1"/>
    </xf>
    <xf numFmtId="0" fontId="171" fillId="3" borderId="388" xfId="0" applyFont="1" applyFill="1" applyBorder="1" applyAlignment="1">
      <alignment horizontal="center" vertical="center" wrapText="1"/>
    </xf>
    <xf numFmtId="0" fontId="0" fillId="74" borderId="0" xfId="0" applyFill="1"/>
    <xf numFmtId="0" fontId="53" fillId="74" borderId="0" xfId="0" applyFont="1" applyFill="1" applyAlignment="1">
      <alignment vertical="center"/>
    </xf>
    <xf numFmtId="0" fontId="25" fillId="74" borderId="436" xfId="0" applyFont="1" applyFill="1" applyBorder="1" applyAlignment="1">
      <alignment vertical="center"/>
    </xf>
    <xf numFmtId="0" fontId="25" fillId="3" borderId="371" xfId="0" applyFont="1" applyFill="1" applyBorder="1" applyAlignment="1">
      <alignment vertical="center"/>
    </xf>
    <xf numFmtId="0" fontId="0" fillId="3" borderId="317" xfId="0" applyFill="1" applyBorder="1" applyAlignment="1">
      <alignment horizontal="center" vertical="center"/>
    </xf>
    <xf numFmtId="0" fontId="0" fillId="3" borderId="324" xfId="0" applyFill="1" applyBorder="1" applyAlignment="1">
      <alignment horizontal="center" vertical="center"/>
    </xf>
    <xf numFmtId="0" fontId="53" fillId="3" borderId="0" xfId="0" applyFont="1" applyFill="1" applyAlignment="1">
      <alignment horizontal="right" vertical="center"/>
    </xf>
    <xf numFmtId="0" fontId="162" fillId="74" borderId="302" xfId="0" applyFont="1" applyFill="1" applyBorder="1" applyAlignment="1">
      <alignment horizontal="center" vertical="center"/>
    </xf>
    <xf numFmtId="0" fontId="83" fillId="0" borderId="0" xfId="49" applyFont="1"/>
    <xf numFmtId="0" fontId="83" fillId="3" borderId="0" xfId="49" applyFont="1" applyFill="1"/>
    <xf numFmtId="0" fontId="92" fillId="3" borderId="0" xfId="49" applyFill="1"/>
    <xf numFmtId="0" fontId="92" fillId="3" borderId="0" xfId="49" applyFill="1" applyAlignment="1">
      <alignment vertical="center" wrapText="1"/>
    </xf>
    <xf numFmtId="0" fontId="91" fillId="3" borderId="0" xfId="49" applyFont="1" applyFill="1" applyAlignment="1">
      <alignment horizontal="left" vertical="center"/>
    </xf>
    <xf numFmtId="0" fontId="92" fillId="3" borderId="0" xfId="49" applyFill="1" applyAlignment="1">
      <alignment horizontal="left" vertical="center" wrapText="1"/>
    </xf>
    <xf numFmtId="0" fontId="83" fillId="3" borderId="0" xfId="49" applyFont="1" applyFill="1" applyAlignment="1">
      <alignment vertical="center"/>
    </xf>
    <xf numFmtId="0" fontId="92" fillId="89" borderId="0" xfId="49" applyFill="1" applyAlignment="1">
      <alignment vertical="center"/>
    </xf>
    <xf numFmtId="0" fontId="33" fillId="89" borderId="0" xfId="49" applyFont="1" applyFill="1" applyAlignment="1">
      <alignment vertical="center"/>
    </xf>
    <xf numFmtId="0" fontId="21" fillId="3" borderId="0" xfId="49" applyFont="1" applyFill="1" applyAlignment="1">
      <alignment horizontal="left" vertical="center"/>
    </xf>
    <xf numFmtId="0" fontId="92" fillId="3" borderId="0" xfId="49" applyFill="1" applyAlignment="1">
      <alignment horizontal="left" vertical="center" indent="5"/>
    </xf>
    <xf numFmtId="0" fontId="92" fillId="3" borderId="0" xfId="49" quotePrefix="1" applyFill="1" applyAlignment="1">
      <alignment horizontal="left" vertical="center" wrapText="1" indent="2"/>
    </xf>
    <xf numFmtId="0" fontId="206" fillId="3" borderId="0" xfId="49" applyFont="1" applyFill="1"/>
    <xf numFmtId="0" fontId="208" fillId="71" borderId="0" xfId="58" applyFont="1" applyFill="1" applyBorder="1" applyAlignment="1">
      <alignment vertical="center"/>
    </xf>
    <xf numFmtId="0" fontId="209" fillId="3" borderId="0" xfId="49" applyFont="1" applyFill="1" applyAlignment="1">
      <alignment horizontal="center" vertical="center"/>
    </xf>
    <xf numFmtId="167" fontId="179" fillId="3" borderId="0" xfId="49" applyNumberFormat="1" applyFont="1" applyFill="1" applyAlignment="1">
      <alignment vertical="center"/>
    </xf>
    <xf numFmtId="167" fontId="55" fillId="78" borderId="0" xfId="0" applyNumberFormat="1" applyFont="1" applyFill="1"/>
    <xf numFmtId="0" fontId="179" fillId="3" borderId="0" xfId="49" applyFont="1" applyFill="1"/>
    <xf numFmtId="49" fontId="208" fillId="71" borderId="0" xfId="59" applyFont="1" applyFill="1" applyBorder="1" applyAlignment="1">
      <alignment vertical="center"/>
    </xf>
    <xf numFmtId="0" fontId="55" fillId="71" borderId="0" xfId="0" applyFont="1" applyFill="1" applyAlignment="1">
      <alignment vertical="center"/>
    </xf>
    <xf numFmtId="167" fontId="55" fillId="3" borderId="0" xfId="60" applyNumberFormat="1" applyFont="1" applyFill="1"/>
    <xf numFmtId="167" fontId="92" fillId="3" borderId="0" xfId="49" applyNumberFormat="1" applyFill="1" applyAlignment="1">
      <alignment vertical="center"/>
    </xf>
    <xf numFmtId="168" fontId="133" fillId="71" borderId="0" xfId="33" applyNumberFormat="1" applyFont="1" applyFill="1" applyBorder="1" applyAlignment="1">
      <alignment vertical="center"/>
    </xf>
    <xf numFmtId="168" fontId="133" fillId="71" borderId="0" xfId="33" applyNumberFormat="1" applyFont="1" applyFill="1" applyBorder="1" applyAlignment="1">
      <alignment horizontal="left" vertical="center"/>
    </xf>
    <xf numFmtId="0" fontId="3" fillId="90" borderId="0" xfId="0" applyFont="1" applyFill="1" applyAlignment="1">
      <alignment horizontal="left" vertical="center" indent="1"/>
    </xf>
    <xf numFmtId="0" fontId="3" fillId="90" borderId="0" xfId="0" applyFont="1" applyFill="1" applyAlignment="1">
      <alignment vertical="center" wrapText="1"/>
    </xf>
    <xf numFmtId="0" fontId="33" fillId="78" borderId="0" xfId="55" applyFont="1" applyFill="1" applyAlignment="1">
      <alignment horizontal="left" vertical="center" indent="1"/>
    </xf>
    <xf numFmtId="0" fontId="33" fillId="78" borderId="0" xfId="55" applyFont="1" applyFill="1" applyAlignment="1">
      <alignment vertical="center" wrapText="1"/>
    </xf>
    <xf numFmtId="0" fontId="5" fillId="56" borderId="448" xfId="0" applyFont="1" applyFill="1" applyBorder="1" applyAlignment="1">
      <alignment horizontal="left" vertical="center" indent="1"/>
    </xf>
    <xf numFmtId="0" fontId="135" fillId="56" borderId="449" xfId="0" applyFont="1" applyFill="1" applyBorder="1" applyAlignment="1">
      <alignment horizontal="center" vertical="center"/>
    </xf>
    <xf numFmtId="0" fontId="135" fillId="56" borderId="449" xfId="0" applyFont="1" applyFill="1" applyBorder="1" applyAlignment="1">
      <alignment horizontal="center" vertical="center" wrapText="1"/>
    </xf>
    <xf numFmtId="0" fontId="135" fillId="56" borderId="450" xfId="0" applyFont="1" applyFill="1" applyBorder="1" applyAlignment="1">
      <alignment horizontal="center" vertical="center" wrapText="1"/>
    </xf>
    <xf numFmtId="0" fontId="135" fillId="56" borderId="0" xfId="0" applyFont="1" applyFill="1" applyAlignment="1">
      <alignment horizontal="center" vertical="center"/>
    </xf>
    <xf numFmtId="0" fontId="135" fillId="56" borderId="0" xfId="0" applyFont="1" applyFill="1" applyAlignment="1">
      <alignment horizontal="center" vertical="center" wrapText="1"/>
    </xf>
    <xf numFmtId="0" fontId="0" fillId="3" borderId="360" xfId="0" applyFill="1" applyBorder="1" applyAlignment="1">
      <alignment vertical="center"/>
    </xf>
    <xf numFmtId="0" fontId="0" fillId="3" borderId="361" xfId="0" applyFill="1" applyBorder="1" applyAlignment="1">
      <alignment vertical="center" wrapText="1"/>
    </xf>
    <xf numFmtId="0" fontId="0" fillId="91" borderId="237" xfId="0" applyFill="1" applyBorder="1" applyAlignment="1">
      <alignment horizontal="center" vertical="center"/>
    </xf>
    <xf numFmtId="0" fontId="0" fillId="92" borderId="267" xfId="0" applyFill="1" applyBorder="1" applyAlignment="1">
      <alignment horizontal="center" vertical="center"/>
    </xf>
    <xf numFmtId="0" fontId="0" fillId="3" borderId="361" xfId="0" applyFill="1" applyBorder="1" applyAlignment="1">
      <alignment vertical="center"/>
    </xf>
    <xf numFmtId="0" fontId="0" fillId="3" borderId="319" xfId="0" applyFill="1" applyBorder="1" applyAlignment="1">
      <alignment horizontal="left" vertical="center"/>
    </xf>
    <xf numFmtId="0" fontId="0" fillId="3" borderId="363" xfId="0" applyFill="1" applyBorder="1" applyAlignment="1">
      <alignment vertical="center"/>
    </xf>
    <xf numFmtId="0" fontId="0" fillId="3" borderId="364" xfId="0" applyFill="1" applyBorder="1" applyAlignment="1">
      <alignment vertical="center" wrapText="1"/>
    </xf>
    <xf numFmtId="0" fontId="5" fillId="56" borderId="414" xfId="0" applyFont="1" applyFill="1" applyBorder="1" applyAlignment="1">
      <alignment horizontal="left" vertical="center" indent="1"/>
    </xf>
    <xf numFmtId="0" fontId="135" fillId="56" borderId="273" xfId="0" applyFont="1" applyFill="1" applyBorder="1" applyAlignment="1">
      <alignment horizontal="center" vertical="center" wrapText="1"/>
    </xf>
    <xf numFmtId="0" fontId="0" fillId="3" borderId="455" xfId="0" applyFill="1" applyBorder="1" applyAlignment="1">
      <alignment vertical="center"/>
    </xf>
    <xf numFmtId="0" fontId="0" fillId="3" borderId="456" xfId="0" applyFill="1" applyBorder="1" applyAlignment="1">
      <alignment vertical="center"/>
    </xf>
    <xf numFmtId="0" fontId="0" fillId="3" borderId="456" xfId="0" applyFill="1" applyBorder="1" applyAlignment="1">
      <alignment vertical="center" wrapText="1"/>
    </xf>
    <xf numFmtId="0" fontId="0" fillId="3" borderId="456" xfId="0" applyFill="1" applyBorder="1" applyAlignment="1">
      <alignment horizontal="left" vertical="center"/>
    </xf>
    <xf numFmtId="0" fontId="0" fillId="91" borderId="456" xfId="0" applyFill="1" applyBorder="1" applyAlignment="1">
      <alignment horizontal="center" vertical="center"/>
    </xf>
    <xf numFmtId="0" fontId="0" fillId="92" borderId="457" xfId="0" applyFill="1" applyBorder="1" applyAlignment="1">
      <alignment horizontal="center" vertical="center"/>
    </xf>
    <xf numFmtId="0" fontId="0" fillId="3" borderId="361" xfId="0" applyFill="1" applyBorder="1" applyAlignment="1">
      <alignment horizontal="left" vertical="center"/>
    </xf>
    <xf numFmtId="0" fontId="0" fillId="3" borderId="458" xfId="0" applyFill="1" applyBorder="1" applyAlignment="1">
      <alignment vertical="center"/>
    </xf>
    <xf numFmtId="0" fontId="0" fillId="3" borderId="459" xfId="0" applyFill="1" applyBorder="1" applyAlignment="1">
      <alignment vertical="center" wrapText="1"/>
    </xf>
    <xf numFmtId="0" fontId="0" fillId="3" borderId="459" xfId="0" applyFill="1" applyBorder="1" applyAlignment="1">
      <alignment horizontal="left" vertical="center"/>
    </xf>
    <xf numFmtId="0" fontId="0" fillId="3" borderId="319" xfId="0" applyFill="1" applyBorder="1" applyAlignment="1">
      <alignment vertical="center"/>
    </xf>
    <xf numFmtId="0" fontId="55" fillId="3" borderId="431" xfId="0" applyFont="1" applyFill="1" applyBorder="1" applyAlignment="1">
      <alignment horizontal="center" vertical="center"/>
    </xf>
    <xf numFmtId="0" fontId="0" fillId="3" borderId="461" xfId="0" applyFill="1" applyBorder="1" applyAlignment="1">
      <alignment vertical="center"/>
    </xf>
    <xf numFmtId="0" fontId="0" fillId="3" borderId="462" xfId="0" applyFill="1" applyBorder="1" applyAlignment="1">
      <alignment vertical="center"/>
    </xf>
    <xf numFmtId="0" fontId="0" fillId="3" borderId="463" xfId="0" applyFill="1" applyBorder="1" applyAlignment="1">
      <alignment vertical="center"/>
    </xf>
    <xf numFmtId="0" fontId="0" fillId="91" borderId="464" xfId="0" applyFill="1" applyBorder="1" applyAlignment="1">
      <alignment horizontal="center" vertical="center"/>
    </xf>
    <xf numFmtId="0" fontId="0" fillId="92" borderId="465" xfId="0" applyFill="1" applyBorder="1" applyAlignment="1">
      <alignment horizontal="center" vertical="center"/>
    </xf>
    <xf numFmtId="0" fontId="0" fillId="3" borderId="466" xfId="0" applyFill="1" applyBorder="1" applyAlignment="1">
      <alignment vertical="center"/>
    </xf>
    <xf numFmtId="0" fontId="0" fillId="3" borderId="467" xfId="0" applyFill="1" applyBorder="1" applyAlignment="1">
      <alignment vertical="center"/>
    </xf>
    <xf numFmtId="0" fontId="0" fillId="3" borderId="468" xfId="0" applyFill="1" applyBorder="1" applyAlignment="1">
      <alignment vertical="center"/>
    </xf>
    <xf numFmtId="0" fontId="0" fillId="91" borderId="469" xfId="0" applyFill="1" applyBorder="1" applyAlignment="1">
      <alignment horizontal="center" vertical="center"/>
    </xf>
    <xf numFmtId="0" fontId="0" fillId="92" borderId="470" xfId="0" applyFill="1" applyBorder="1" applyAlignment="1">
      <alignment horizontal="center" vertical="center"/>
    </xf>
    <xf numFmtId="0" fontId="0" fillId="3" borderId="364" xfId="0" applyFill="1" applyBorder="1" applyAlignment="1">
      <alignment vertical="center"/>
    </xf>
    <xf numFmtId="0" fontId="0" fillId="3" borderId="453" xfId="0" applyFill="1" applyBorder="1" applyAlignment="1">
      <alignment vertical="center" wrapText="1"/>
    </xf>
    <xf numFmtId="0" fontId="135" fillId="56" borderId="471" xfId="0" applyFont="1" applyFill="1" applyBorder="1" applyAlignment="1">
      <alignment horizontal="center" vertical="center" wrapText="1"/>
    </xf>
    <xf numFmtId="0" fontId="135" fillId="56" borderId="472" xfId="0" applyFont="1" applyFill="1" applyBorder="1" applyAlignment="1">
      <alignment horizontal="center" vertical="center" wrapText="1"/>
    </xf>
    <xf numFmtId="0" fontId="0" fillId="92" borderId="473" xfId="0" applyFill="1" applyBorder="1" applyAlignment="1">
      <alignment horizontal="center" vertical="center"/>
    </xf>
    <xf numFmtId="0" fontId="0" fillId="92" borderId="474" xfId="0" applyFill="1" applyBorder="1" applyAlignment="1">
      <alignment horizontal="center" vertical="center"/>
    </xf>
    <xf numFmtId="0" fontId="0" fillId="3" borderId="453" xfId="0" applyFill="1" applyBorder="1" applyAlignment="1">
      <alignment vertical="center"/>
    </xf>
    <xf numFmtId="0" fontId="0" fillId="3" borderId="451" xfId="0" applyFill="1" applyBorder="1" applyAlignment="1">
      <alignment vertical="center"/>
    </xf>
    <xf numFmtId="0" fontId="0" fillId="3" borderId="452" xfId="0" applyFill="1" applyBorder="1" applyAlignment="1">
      <alignment vertical="center"/>
    </xf>
    <xf numFmtId="0" fontId="0" fillId="3" borderId="475" xfId="0" applyFill="1" applyBorder="1" applyAlignment="1">
      <alignment vertical="center"/>
    </xf>
    <xf numFmtId="0" fontId="5" fillId="56" borderId="478" xfId="0" applyFont="1" applyFill="1" applyBorder="1" applyAlignment="1">
      <alignment horizontal="left" vertical="center" indent="1"/>
    </xf>
    <xf numFmtId="0" fontId="135" fillId="56" borderId="471" xfId="0" applyFont="1" applyFill="1" applyBorder="1" applyAlignment="1">
      <alignment horizontal="center" vertical="center"/>
    </xf>
    <xf numFmtId="0" fontId="135" fillId="56" borderId="479" xfId="0" applyFont="1" applyFill="1" applyBorder="1" applyAlignment="1">
      <alignment horizontal="center" vertical="center" wrapText="1"/>
    </xf>
    <xf numFmtId="0" fontId="0" fillId="3" borderId="480" xfId="0" applyFill="1" applyBorder="1" applyAlignment="1">
      <alignment vertical="center"/>
    </xf>
    <xf numFmtId="0" fontId="0" fillId="3" borderId="481" xfId="0" applyFill="1" applyBorder="1" applyAlignment="1">
      <alignment vertical="center"/>
    </xf>
    <xf numFmtId="0" fontId="0" fillId="3" borderId="481" xfId="0" applyFill="1" applyBorder="1" applyAlignment="1">
      <alignment vertical="center" wrapText="1"/>
    </xf>
    <xf numFmtId="0" fontId="0" fillId="3" borderId="482" xfId="0" applyFill="1" applyBorder="1" applyAlignment="1">
      <alignment vertical="center" wrapText="1"/>
    </xf>
    <xf numFmtId="0" fontId="0" fillId="3" borderId="483" xfId="0" applyFill="1" applyBorder="1" applyAlignment="1">
      <alignment vertical="center"/>
    </xf>
    <xf numFmtId="0" fontId="0" fillId="3" borderId="484" xfId="0" applyFill="1" applyBorder="1" applyAlignment="1">
      <alignment vertical="center"/>
    </xf>
    <xf numFmtId="0" fontId="0" fillId="3" borderId="286" xfId="0" applyFill="1" applyBorder="1" applyAlignment="1">
      <alignment vertical="center"/>
    </xf>
    <xf numFmtId="0" fontId="0" fillId="3" borderId="485" xfId="0" applyFill="1" applyBorder="1" applyAlignment="1">
      <alignment vertical="center"/>
    </xf>
    <xf numFmtId="0" fontId="0" fillId="3" borderId="467" xfId="0" applyFill="1" applyBorder="1" applyAlignment="1">
      <alignment vertical="center" wrapText="1"/>
    </xf>
    <xf numFmtId="0" fontId="0" fillId="3" borderId="468" xfId="0" applyFill="1" applyBorder="1" applyAlignment="1">
      <alignment vertical="center" wrapText="1"/>
    </xf>
    <xf numFmtId="0" fontId="0" fillId="3" borderId="462" xfId="0" applyFill="1" applyBorder="1" applyAlignment="1">
      <alignment vertical="center" wrapText="1"/>
    </xf>
    <xf numFmtId="0" fontId="0" fillId="3" borderId="463" xfId="0" applyFill="1" applyBorder="1" applyAlignment="1">
      <alignment vertical="center" wrapText="1"/>
    </xf>
    <xf numFmtId="167" fontId="42" fillId="61" borderId="218" xfId="0" applyNumberFormat="1" applyFont="1" applyFill="1" applyBorder="1" applyAlignment="1">
      <alignment horizontal="left" vertical="center"/>
    </xf>
    <xf numFmtId="167" fontId="210" fillId="61" borderId="218" xfId="0" applyNumberFormat="1" applyFont="1" applyFill="1" applyBorder="1" applyAlignment="1">
      <alignment horizontal="left" vertical="center"/>
    </xf>
    <xf numFmtId="167" fontId="42" fillId="38" borderId="218" xfId="0" applyNumberFormat="1" applyFont="1" applyFill="1" applyBorder="1" applyAlignment="1">
      <alignment horizontal="left" vertical="center"/>
    </xf>
    <xf numFmtId="167" fontId="208" fillId="38" borderId="218" xfId="0" applyNumberFormat="1" applyFont="1" applyFill="1" applyBorder="1" applyAlignment="1">
      <alignment horizontal="left" vertical="center"/>
    </xf>
    <xf numFmtId="167" fontId="42" fillId="39" borderId="218" xfId="0" applyNumberFormat="1" applyFont="1" applyFill="1" applyBorder="1" applyAlignment="1">
      <alignment horizontal="left" vertical="center"/>
    </xf>
    <xf numFmtId="167" fontId="208" fillId="62" borderId="218" xfId="0" applyNumberFormat="1" applyFont="1" applyFill="1" applyBorder="1" applyAlignment="1">
      <alignment horizontal="left" vertical="center"/>
    </xf>
    <xf numFmtId="167" fontId="42" fillId="64" borderId="310" xfId="0" applyNumberFormat="1" applyFont="1" applyFill="1" applyBorder="1" applyAlignment="1">
      <alignment horizontal="left" vertical="center"/>
    </xf>
    <xf numFmtId="167" fontId="42" fillId="64" borderId="286" xfId="0" applyNumberFormat="1" applyFont="1" applyFill="1" applyBorder="1" applyAlignment="1">
      <alignment horizontal="left" vertical="center"/>
    </xf>
    <xf numFmtId="167" fontId="42" fillId="64" borderId="311" xfId="0" applyNumberFormat="1" applyFont="1" applyFill="1" applyBorder="1" applyAlignment="1">
      <alignment horizontal="left" vertical="center"/>
    </xf>
    <xf numFmtId="167" fontId="42" fillId="64" borderId="257" xfId="0" applyNumberFormat="1" applyFont="1" applyFill="1" applyBorder="1" applyAlignment="1">
      <alignment horizontal="left" vertical="center" wrapText="1"/>
    </xf>
    <xf numFmtId="167" fontId="208" fillId="63" borderId="257" xfId="0" applyNumberFormat="1" applyFont="1" applyFill="1" applyBorder="1" applyAlignment="1">
      <alignment horizontal="left" vertical="center"/>
    </xf>
    <xf numFmtId="0" fontId="193" fillId="3" borderId="0" xfId="0" applyFont="1" applyFill="1" applyAlignment="1">
      <alignment vertical="center"/>
    </xf>
    <xf numFmtId="167" fontId="37" fillId="3" borderId="447" xfId="0" applyNumberFormat="1" applyFont="1" applyFill="1" applyBorder="1"/>
    <xf numFmtId="0" fontId="135" fillId="65" borderId="413" xfId="0" applyFont="1" applyFill="1" applyBorder="1" applyAlignment="1">
      <alignment horizontal="center" vertical="center" wrapText="1"/>
    </xf>
    <xf numFmtId="0" fontId="37" fillId="3" borderId="447" xfId="0" applyFont="1" applyFill="1" applyBorder="1"/>
    <xf numFmtId="0" fontId="37" fillId="71" borderId="0" xfId="0" applyFont="1" applyFill="1"/>
    <xf numFmtId="0" fontId="33" fillId="78" borderId="0" xfId="55" applyFont="1" applyFill="1">
      <alignment vertical="center"/>
    </xf>
    <xf numFmtId="0" fontId="25" fillId="65" borderId="0" xfId="0" applyFont="1" applyFill="1" applyAlignment="1">
      <alignment horizontal="center"/>
    </xf>
    <xf numFmtId="49" fontId="32" fillId="65" borderId="0" xfId="1" applyFont="1" applyFill="1">
      <alignment vertical="center"/>
    </xf>
    <xf numFmtId="0" fontId="32" fillId="65" borderId="0" xfId="0" applyFont="1" applyFill="1" applyAlignment="1">
      <alignment horizontal="right" vertical="center"/>
    </xf>
    <xf numFmtId="0" fontId="0" fillId="65" borderId="0" xfId="0" applyFill="1"/>
    <xf numFmtId="0" fontId="32" fillId="65" borderId="0" xfId="0" applyFont="1" applyFill="1"/>
    <xf numFmtId="0" fontId="0" fillId="65" borderId="0" xfId="0" applyFill="1" applyAlignment="1">
      <alignment vertical="center"/>
    </xf>
    <xf numFmtId="0" fontId="3" fillId="65" borderId="0" xfId="0" applyFont="1" applyFill="1" applyAlignment="1">
      <alignment horizontal="right" vertical="center"/>
    </xf>
    <xf numFmtId="0" fontId="3" fillId="65" borderId="0" xfId="0" applyFont="1" applyFill="1" applyAlignment="1">
      <alignment vertical="center"/>
    </xf>
    <xf numFmtId="0" fontId="25" fillId="65" borderId="0" xfId="0" applyFont="1" applyFill="1" applyAlignment="1">
      <alignment vertical="center"/>
    </xf>
    <xf numFmtId="0" fontId="0" fillId="65" borderId="0" xfId="0" applyFill="1" applyAlignment="1">
      <alignment vertical="top"/>
    </xf>
    <xf numFmtId="0" fontId="32" fillId="65" borderId="0" xfId="0" applyFont="1" applyFill="1" applyAlignment="1">
      <alignment vertical="top"/>
    </xf>
    <xf numFmtId="0" fontId="32" fillId="65" borderId="0" xfId="0" applyFont="1" applyFill="1" applyAlignment="1">
      <alignment horizontal="right" vertical="top"/>
    </xf>
    <xf numFmtId="0" fontId="3" fillId="65" borderId="0" xfId="0" applyFont="1" applyFill="1"/>
    <xf numFmtId="0" fontId="32" fillId="65" borderId="0" xfId="0" applyFont="1" applyFill="1" applyAlignment="1">
      <alignment horizontal="left" vertical="top"/>
    </xf>
    <xf numFmtId="0" fontId="3" fillId="65" borderId="0" xfId="0" applyFont="1" applyFill="1" applyAlignment="1">
      <alignment vertical="top" wrapText="1"/>
    </xf>
    <xf numFmtId="0" fontId="3" fillId="65" borderId="0" xfId="0" applyFont="1" applyFill="1" applyAlignment="1">
      <alignment horizontal="right"/>
    </xf>
    <xf numFmtId="0" fontId="135" fillId="65" borderId="0" xfId="0" applyFont="1" applyFill="1" applyAlignment="1">
      <alignment horizontal="right"/>
    </xf>
    <xf numFmtId="0" fontId="0" fillId="65" borderId="0" xfId="0" applyFill="1" applyAlignment="1">
      <alignment horizontal="left"/>
    </xf>
    <xf numFmtId="0" fontId="32" fillId="65" borderId="0" xfId="0" applyFont="1" applyFill="1" applyAlignment="1">
      <alignment vertical="top" wrapText="1"/>
    </xf>
    <xf numFmtId="0" fontId="20" fillId="65" borderId="0" xfId="0" applyFont="1" applyFill="1" applyAlignment="1">
      <alignment vertical="top"/>
    </xf>
    <xf numFmtId="0" fontId="19" fillId="65" borderId="0" xfId="0" applyFont="1" applyFill="1" applyAlignment="1">
      <alignment horizontal="right" vertical="top"/>
    </xf>
    <xf numFmtId="0" fontId="6" fillId="65" borderId="0" xfId="0" applyFont="1" applyFill="1" applyAlignment="1">
      <alignment horizontal="right" vertical="center"/>
    </xf>
    <xf numFmtId="0" fontId="0" fillId="65" borderId="0" xfId="0" applyFill="1" applyAlignment="1">
      <alignment horizontal="right" vertical="center"/>
    </xf>
    <xf numFmtId="0" fontId="3" fillId="65" borderId="0" xfId="0" applyFont="1" applyFill="1" applyAlignment="1">
      <alignment horizontal="right" vertical="center" wrapText="1"/>
    </xf>
    <xf numFmtId="0" fontId="212" fillId="65" borderId="0" xfId="0" applyFont="1" applyFill="1" applyAlignment="1">
      <alignment vertical="top"/>
    </xf>
    <xf numFmtId="0" fontId="23" fillId="65" borderId="0" xfId="0" applyFont="1" applyFill="1" applyAlignment="1">
      <alignment vertical="top"/>
    </xf>
    <xf numFmtId="0" fontId="198" fillId="3" borderId="420" xfId="0" applyFont="1" applyFill="1" applyBorder="1" applyAlignment="1">
      <alignment horizontal="center" vertical="center" wrapText="1"/>
    </xf>
    <xf numFmtId="0" fontId="44" fillId="7" borderId="0" xfId="0" applyFont="1" applyFill="1" applyAlignment="1">
      <alignment vertical="center"/>
    </xf>
    <xf numFmtId="0" fontId="44" fillId="7" borderId="0" xfId="0" applyFont="1" applyFill="1" applyAlignment="1">
      <alignment horizontal="left" vertical="center"/>
    </xf>
    <xf numFmtId="0" fontId="140" fillId="7" borderId="0" xfId="0" applyFont="1" applyFill="1" applyAlignment="1">
      <alignment vertical="center"/>
    </xf>
    <xf numFmtId="0" fontId="140" fillId="7" borderId="0" xfId="0" applyFont="1" applyFill="1" applyAlignment="1">
      <alignment horizontal="left" vertical="center"/>
    </xf>
    <xf numFmtId="0" fontId="171" fillId="74" borderId="407" xfId="0" applyFont="1" applyFill="1" applyBorder="1" applyAlignment="1">
      <alignment horizontal="center" vertical="center" wrapText="1"/>
    </xf>
    <xf numFmtId="0" fontId="55" fillId="74" borderId="0" xfId="0" applyFont="1" applyFill="1"/>
    <xf numFmtId="0" fontId="42" fillId="3" borderId="389" xfId="10" applyFont="1" applyFill="1" applyBorder="1">
      <alignment horizontal="left" vertical="center" indent="1"/>
    </xf>
    <xf numFmtId="0" fontId="55" fillId="0" borderId="390" xfId="0" applyFont="1" applyBorder="1" applyAlignment="1">
      <alignment horizontal="center" vertical="center" wrapText="1"/>
    </xf>
    <xf numFmtId="14" fontId="55" fillId="4" borderId="391" xfId="0" applyNumberFormat="1" applyFont="1" applyFill="1" applyBorder="1" applyAlignment="1">
      <alignment horizontal="right" vertical="center" indent="1"/>
    </xf>
    <xf numFmtId="0" fontId="0" fillId="3" borderId="427" xfId="0" applyFill="1" applyBorder="1" applyAlignment="1">
      <alignment vertical="center"/>
    </xf>
    <xf numFmtId="0" fontId="0" fillId="3" borderId="334" xfId="0" applyFill="1" applyBorder="1" applyAlignment="1">
      <alignment vertical="center"/>
    </xf>
    <xf numFmtId="0" fontId="55" fillId="3" borderId="430" xfId="0" applyFont="1" applyFill="1" applyBorder="1"/>
    <xf numFmtId="0" fontId="55" fillId="3" borderId="237" xfId="0" applyFont="1" applyFill="1" applyBorder="1"/>
    <xf numFmtId="0" fontId="55" fillId="3" borderId="336" xfId="0" applyFont="1" applyFill="1" applyBorder="1"/>
    <xf numFmtId="0" fontId="55" fillId="7" borderId="486" xfId="0" applyFont="1" applyFill="1" applyBorder="1"/>
    <xf numFmtId="0" fontId="55" fillId="7" borderId="487" xfId="0" applyFont="1" applyFill="1" applyBorder="1"/>
    <xf numFmtId="0" fontId="0" fillId="7" borderId="488" xfId="0" applyFill="1" applyBorder="1"/>
    <xf numFmtId="0" fontId="203" fillId="3" borderId="0" xfId="32" applyFont="1" applyFill="1" applyAlignment="1"/>
    <xf numFmtId="0" fontId="192" fillId="0" borderId="275" xfId="56" applyFont="1" applyBorder="1" applyAlignment="1">
      <alignment horizontal="center" vertical="center" wrapText="1"/>
    </xf>
    <xf numFmtId="0" fontId="197" fillId="0" borderId="432" xfId="0" applyFont="1" applyBorder="1" applyAlignment="1">
      <alignment horizontal="center" vertical="center"/>
    </xf>
    <xf numFmtId="0" fontId="198" fillId="74" borderId="426" xfId="0" applyFont="1" applyFill="1" applyBorder="1" applyAlignment="1">
      <alignment horizontal="center" vertical="center" wrapText="1"/>
    </xf>
    <xf numFmtId="0" fontId="198" fillId="3" borderId="426" xfId="0" applyFont="1" applyFill="1" applyBorder="1" applyAlignment="1">
      <alignment horizontal="center" vertical="center" wrapText="1"/>
    </xf>
    <xf numFmtId="0" fontId="214" fillId="74" borderId="432" xfId="0" applyFont="1" applyFill="1" applyBorder="1" applyAlignment="1">
      <alignment horizontal="center" vertical="center" wrapText="1"/>
    </xf>
    <xf numFmtId="0" fontId="197" fillId="74" borderId="432" xfId="0" applyFont="1" applyFill="1" applyBorder="1" applyAlignment="1">
      <alignment horizontal="center" vertical="center" wrapText="1"/>
    </xf>
    <xf numFmtId="0" fontId="197" fillId="3" borderId="435" xfId="0" applyFont="1" applyFill="1" applyBorder="1" applyAlignment="1">
      <alignment horizontal="center" vertical="center"/>
    </xf>
    <xf numFmtId="0" fontId="198" fillId="3" borderId="435" xfId="0" applyFont="1" applyFill="1" applyBorder="1" applyAlignment="1">
      <alignment horizontal="center" vertical="center" wrapText="1"/>
    </xf>
    <xf numFmtId="0" fontId="0" fillId="0" borderId="429" xfId="0" applyBorder="1" applyAlignment="1">
      <alignment horizontal="center" vertical="center"/>
    </xf>
    <xf numFmtId="0" fontId="0" fillId="0" borderId="333" xfId="0" applyBorder="1" applyAlignment="1">
      <alignment horizontal="center" vertical="center"/>
    </xf>
    <xf numFmtId="0" fontId="0" fillId="0" borderId="335" xfId="0" applyBorder="1" applyAlignment="1">
      <alignment horizontal="center" vertical="center"/>
    </xf>
    <xf numFmtId="0" fontId="171" fillId="74" borderId="295" xfId="0" applyFont="1" applyFill="1" applyBorder="1" applyAlignment="1">
      <alignment horizontal="center" vertical="center" wrapText="1"/>
    </xf>
    <xf numFmtId="0" fontId="0" fillId="3" borderId="452" xfId="0" applyFill="1" applyBorder="1" applyAlignment="1">
      <alignment horizontal="left" vertical="center"/>
    </xf>
    <xf numFmtId="0" fontId="137" fillId="95" borderId="0" xfId="0" applyFont="1" applyFill="1" applyAlignment="1">
      <alignment vertical="center"/>
    </xf>
    <xf numFmtId="0" fontId="211" fillId="0" borderId="432" xfId="0" applyFont="1" applyBorder="1" applyAlignment="1">
      <alignment horizontal="center" vertical="center"/>
    </xf>
    <xf numFmtId="0" fontId="211" fillId="3" borderId="435" xfId="0" applyFont="1" applyFill="1" applyBorder="1" applyAlignment="1">
      <alignment horizontal="center" vertical="center"/>
    </xf>
    <xf numFmtId="0" fontId="168" fillId="3" borderId="426" xfId="0" applyFont="1" applyFill="1" applyBorder="1" applyAlignment="1">
      <alignment horizontal="center" vertical="center" wrapText="1"/>
    </xf>
    <xf numFmtId="49" fontId="209" fillId="96" borderId="0" xfId="61" applyNumberFormat="1" applyFont="1" applyFill="1"/>
    <xf numFmtId="0" fontId="219" fillId="0" borderId="492" xfId="61" applyFont="1" applyBorder="1" applyAlignment="1">
      <alignment horizontal="left" vertical="center" indent="3"/>
    </xf>
    <xf numFmtId="0" fontId="179" fillId="0" borderId="493" xfId="61" applyFont="1" applyBorder="1" applyAlignment="1">
      <alignment horizontal="left" vertical="center" indent="1"/>
    </xf>
    <xf numFmtId="0" fontId="221" fillId="96" borderId="0" xfId="61" applyFont="1" applyFill="1" applyAlignment="1">
      <alignment horizontal="right"/>
    </xf>
    <xf numFmtId="167" fontId="140" fillId="7" borderId="0" xfId="62" applyNumberFormat="1" applyFont="1" applyFill="1" applyBorder="1">
      <alignment horizontal="right" vertical="center"/>
      <protection locked="0"/>
    </xf>
    <xf numFmtId="49" fontId="217" fillId="96" borderId="0" xfId="49" applyNumberFormat="1" applyFont="1" applyFill="1"/>
    <xf numFmtId="0" fontId="220" fillId="96" borderId="0" xfId="49" applyFont="1" applyFill="1" applyAlignment="1">
      <alignment horizontal="center" vertical="center"/>
    </xf>
    <xf numFmtId="185" fontId="217" fillId="0" borderId="0" xfId="49" applyNumberFormat="1" applyFont="1" applyAlignment="1" applyProtection="1">
      <alignment horizontal="right" vertical="center"/>
      <protection locked="0"/>
    </xf>
    <xf numFmtId="0" fontId="220" fillId="0" borderId="495" xfId="49" applyFont="1" applyBorder="1" applyAlignment="1">
      <alignment horizontal="left" vertical="center" indent="1"/>
    </xf>
    <xf numFmtId="0" fontId="192" fillId="96" borderId="496" xfId="49" applyFont="1" applyFill="1" applyBorder="1" applyAlignment="1">
      <alignment horizontal="center" vertical="center"/>
    </xf>
    <xf numFmtId="186" fontId="192" fillId="82" borderId="497" xfId="49" applyNumberFormat="1" applyFont="1" applyFill="1" applyBorder="1" applyAlignment="1" applyProtection="1">
      <alignment horizontal="right"/>
      <protection locked="0"/>
    </xf>
    <xf numFmtId="0" fontId="0" fillId="78" borderId="498" xfId="0" applyFill="1" applyBorder="1" applyAlignment="1">
      <alignment horizontal="center" vertical="center"/>
    </xf>
    <xf numFmtId="0" fontId="0" fillId="3" borderId="499" xfId="0" applyFill="1" applyBorder="1" applyAlignment="1">
      <alignment horizontal="center" vertical="center"/>
    </xf>
    <xf numFmtId="0" fontId="0" fillId="3" borderId="500" xfId="0" applyFill="1" applyBorder="1" applyAlignment="1">
      <alignment horizontal="center" vertical="center"/>
    </xf>
    <xf numFmtId="185" fontId="222" fillId="96" borderId="0" xfId="49" applyNumberFormat="1" applyFont="1" applyFill="1" applyAlignment="1" applyProtection="1">
      <alignment horizontal="right" vertical="center"/>
      <protection locked="0"/>
    </xf>
    <xf numFmtId="0" fontId="192" fillId="96" borderId="0" xfId="49" applyFont="1" applyFill="1" applyAlignment="1">
      <alignment horizontal="center" vertical="center"/>
    </xf>
    <xf numFmtId="185" fontId="208" fillId="97" borderId="0" xfId="49" applyNumberFormat="1" applyFont="1" applyFill="1" applyAlignment="1" applyProtection="1">
      <alignment horizontal="right" vertical="center"/>
      <protection locked="0"/>
    </xf>
    <xf numFmtId="185" fontId="208" fillId="0" borderId="0" xfId="49" applyNumberFormat="1" applyFont="1" applyAlignment="1" applyProtection="1">
      <alignment horizontal="right" vertical="center"/>
      <protection locked="0"/>
    </xf>
    <xf numFmtId="0" fontId="220" fillId="0" borderId="501" xfId="49" applyFont="1" applyBorder="1" applyAlignment="1">
      <alignment horizontal="left" vertical="center" indent="1"/>
    </xf>
    <xf numFmtId="0" fontId="192" fillId="0" borderId="502" xfId="49" applyFont="1" applyBorder="1" applyAlignment="1">
      <alignment horizontal="center" vertical="center"/>
    </xf>
    <xf numFmtId="186" fontId="192" fillId="82" borderId="503" xfId="49" applyNumberFormat="1" applyFont="1" applyFill="1" applyBorder="1" applyAlignment="1" applyProtection="1">
      <alignment horizontal="right"/>
      <protection locked="0"/>
    </xf>
    <xf numFmtId="0" fontId="0" fillId="78" borderId="504" xfId="0" applyFill="1" applyBorder="1" applyAlignment="1">
      <alignment horizontal="center" vertical="center"/>
    </xf>
    <xf numFmtId="0" fontId="0" fillId="78" borderId="505" xfId="0" applyFill="1" applyBorder="1" applyAlignment="1">
      <alignment horizontal="center" vertical="center"/>
    </xf>
    <xf numFmtId="0" fontId="0" fillId="78" borderId="506" xfId="0" applyFill="1" applyBorder="1" applyAlignment="1">
      <alignment horizontal="center" vertical="center"/>
    </xf>
    <xf numFmtId="0" fontId="220" fillId="0" borderId="507" xfId="49" applyFont="1" applyBorder="1" applyAlignment="1">
      <alignment horizontal="left" vertical="center" indent="1"/>
    </xf>
    <xf numFmtId="0" fontId="192" fillId="0" borderId="447" xfId="49" applyFont="1" applyBorder="1" applyAlignment="1">
      <alignment horizontal="center" vertical="center"/>
    </xf>
    <xf numFmtId="186" fontId="192" fillId="82" borderId="508" xfId="49" applyNumberFormat="1" applyFont="1" applyFill="1" applyBorder="1" applyAlignment="1" applyProtection="1">
      <alignment horizontal="right"/>
      <protection locked="0"/>
    </xf>
    <xf numFmtId="0" fontId="4" fillId="3" borderId="0" xfId="0" applyFont="1" applyFill="1" applyAlignment="1">
      <alignment horizontal="right" vertical="center"/>
    </xf>
    <xf numFmtId="0" fontId="41" fillId="3" borderId="0" xfId="0" applyFont="1" applyFill="1" applyAlignment="1">
      <alignment horizontal="right" vertical="center"/>
    </xf>
    <xf numFmtId="49" fontId="44" fillId="3" borderId="447" xfId="59" applyFont="1" applyFill="1"/>
    <xf numFmtId="0" fontId="42" fillId="0" borderId="509" xfId="10" applyFont="1" applyBorder="1">
      <alignment horizontal="left" vertical="center" indent="1"/>
    </xf>
    <xf numFmtId="0" fontId="42" fillId="26" borderId="510" xfId="0" applyFont="1" applyFill="1" applyBorder="1" applyAlignment="1">
      <alignment horizontal="center" vertical="center"/>
    </xf>
    <xf numFmtId="0" fontId="223" fillId="0" borderId="244" xfId="61" applyFont="1" applyBorder="1" applyAlignment="1">
      <alignment horizontal="left" vertical="center" indent="1"/>
    </xf>
    <xf numFmtId="0" fontId="220" fillId="0" borderId="244" xfId="49" applyFont="1" applyBorder="1" applyAlignment="1">
      <alignment horizontal="left" vertical="center" indent="1"/>
    </xf>
    <xf numFmtId="0" fontId="220" fillId="0" borderId="246" xfId="49" applyFont="1" applyBorder="1" applyAlignment="1">
      <alignment horizontal="left" vertical="center" indent="1"/>
    </xf>
    <xf numFmtId="0" fontId="222" fillId="96" borderId="0" xfId="61" applyFont="1" applyFill="1" applyAlignment="1">
      <alignment horizontal="right"/>
    </xf>
    <xf numFmtId="185" fontId="209" fillId="97" borderId="0" xfId="61" applyNumberFormat="1" applyFont="1" applyFill="1" applyAlignment="1" applyProtection="1">
      <alignment horizontal="right" vertical="center"/>
      <protection locked="0"/>
    </xf>
    <xf numFmtId="49" fontId="218" fillId="96" borderId="0" xfId="61" applyNumberFormat="1" applyFont="1" applyFill="1"/>
    <xf numFmtId="0" fontId="223" fillId="0" borderId="512" xfId="61" applyFont="1" applyBorder="1" applyAlignment="1">
      <alignment horizontal="left" vertical="center" indent="1"/>
    </xf>
    <xf numFmtId="0" fontId="42" fillId="26" borderId="513" xfId="0" applyFont="1" applyFill="1" applyBorder="1" applyAlignment="1">
      <alignment horizontal="center" vertical="center"/>
    </xf>
    <xf numFmtId="167" fontId="140" fillId="81" borderId="514" xfId="62" applyNumberFormat="1" applyFont="1" applyFill="1" applyBorder="1">
      <alignment horizontal="right" vertical="center"/>
      <protection locked="0"/>
    </xf>
    <xf numFmtId="167" fontId="55" fillId="0" borderId="0" xfId="0" applyNumberFormat="1" applyFont="1"/>
    <xf numFmtId="0" fontId="92" fillId="96" borderId="0" xfId="61" applyFill="1"/>
    <xf numFmtId="0" fontId="142" fillId="3" borderId="498" xfId="0" applyFont="1" applyFill="1" applyBorder="1" applyAlignment="1">
      <alignment horizontal="center" vertical="center"/>
    </xf>
    <xf numFmtId="0" fontId="168" fillId="3" borderId="500" xfId="0" applyFont="1" applyFill="1" applyBorder="1" applyAlignment="1">
      <alignment horizontal="center" vertical="center" wrapText="1"/>
    </xf>
    <xf numFmtId="0" fontId="211" fillId="0" borderId="498" xfId="0" applyFont="1" applyBorder="1" applyAlignment="1">
      <alignment horizontal="center" vertical="center"/>
    </xf>
    <xf numFmtId="0" fontId="211" fillId="3" borderId="499" xfId="0" applyFont="1" applyFill="1" applyBorder="1" applyAlignment="1">
      <alignment horizontal="center" vertical="center"/>
    </xf>
    <xf numFmtId="0" fontId="217" fillId="96" borderId="0" xfId="61" applyFont="1" applyFill="1" applyAlignment="1">
      <alignment vertical="center"/>
    </xf>
    <xf numFmtId="0" fontId="0" fillId="3" borderId="504" xfId="0" applyFill="1" applyBorder="1"/>
    <xf numFmtId="0" fontId="0" fillId="3" borderId="506" xfId="0" applyFill="1" applyBorder="1"/>
    <xf numFmtId="0" fontId="209" fillId="96" borderId="0" xfId="61" applyFont="1" applyFill="1" applyAlignment="1">
      <alignment vertical="center"/>
    </xf>
    <xf numFmtId="0" fontId="42" fillId="0" borderId="515" xfId="10" applyFont="1" applyBorder="1">
      <alignment horizontal="left" vertical="center" indent="1"/>
    </xf>
    <xf numFmtId="0" fontId="42" fillId="26" borderId="516" xfId="0" applyFont="1" applyFill="1" applyBorder="1" applyAlignment="1">
      <alignment horizontal="center" vertical="center"/>
    </xf>
    <xf numFmtId="0" fontId="55" fillId="3" borderId="518" xfId="0" applyFont="1" applyFill="1" applyBorder="1"/>
    <xf numFmtId="0" fontId="55" fillId="3" borderId="519" xfId="0" applyFont="1" applyFill="1" applyBorder="1"/>
    <xf numFmtId="0" fontId="0" fillId="78" borderId="518" xfId="0" applyFill="1" applyBorder="1" applyAlignment="1">
      <alignment horizontal="center" vertical="center"/>
    </xf>
    <xf numFmtId="0" fontId="55" fillId="3" borderId="520" xfId="0" applyFont="1" applyFill="1" applyBorder="1"/>
    <xf numFmtId="0" fontId="0" fillId="78" borderId="519" xfId="0" applyFill="1" applyBorder="1" applyAlignment="1">
      <alignment horizontal="center" vertical="center"/>
    </xf>
    <xf numFmtId="0" fontId="0" fillId="3" borderId="518" xfId="0" applyFill="1" applyBorder="1"/>
    <xf numFmtId="0" fontId="0" fillId="3" borderId="519" xfId="0" applyFill="1" applyBorder="1"/>
    <xf numFmtId="0" fontId="0" fillId="3" borderId="520" xfId="0" applyFill="1" applyBorder="1" applyAlignment="1">
      <alignment horizontal="center" vertical="center"/>
    </xf>
    <xf numFmtId="0" fontId="42" fillId="0" borderId="521" xfId="10" applyFont="1" applyBorder="1">
      <alignment horizontal="left" vertical="center" indent="1"/>
    </xf>
    <xf numFmtId="0" fontId="42" fillId="22" borderId="516" xfId="0" applyFont="1" applyFill="1" applyBorder="1" applyAlignment="1">
      <alignment horizontal="center" vertical="center"/>
    </xf>
    <xf numFmtId="0" fontId="0" fillId="78" borderId="523" xfId="0" applyFill="1" applyBorder="1" applyAlignment="1">
      <alignment horizontal="center" vertical="center"/>
    </xf>
    <xf numFmtId="0" fontId="0" fillId="78" borderId="524" xfId="0" applyFill="1" applyBorder="1" applyAlignment="1">
      <alignment horizontal="center" vertical="center"/>
    </xf>
    <xf numFmtId="0" fontId="0" fillId="78" borderId="525" xfId="0" applyFill="1" applyBorder="1" applyAlignment="1">
      <alignment horizontal="center" vertical="center"/>
    </xf>
    <xf numFmtId="0" fontId="0" fillId="91" borderId="238" xfId="0" applyFill="1" applyBorder="1" applyAlignment="1">
      <alignment horizontal="center" vertical="center"/>
    </xf>
    <xf numFmtId="0" fontId="0" fillId="92" borderId="526" xfId="0" applyFill="1" applyBorder="1" applyAlignment="1">
      <alignment horizontal="center" vertical="center"/>
    </xf>
    <xf numFmtId="49" fontId="42" fillId="3" borderId="0" xfId="1" quotePrefix="1" applyFont="1" applyFill="1" applyAlignment="1">
      <alignment vertical="center" wrapText="1"/>
    </xf>
    <xf numFmtId="0" fontId="3" fillId="90" borderId="0" xfId="0" applyFont="1" applyFill="1" applyAlignment="1">
      <alignment vertical="center"/>
    </xf>
    <xf numFmtId="0" fontId="44" fillId="65" borderId="529" xfId="0" applyFont="1" applyFill="1" applyBorder="1" applyAlignment="1">
      <alignment horizontal="center" vertical="center"/>
    </xf>
    <xf numFmtId="0" fontId="44" fillId="65" borderId="530" xfId="0" applyFont="1" applyFill="1" applyBorder="1" applyAlignment="1">
      <alignment horizontal="center" vertical="center"/>
    </xf>
    <xf numFmtId="0" fontId="44" fillId="65" borderId="531" xfId="0" applyFont="1" applyFill="1" applyBorder="1" applyAlignment="1">
      <alignment horizontal="center" vertical="center"/>
    </xf>
    <xf numFmtId="0" fontId="44" fillId="17" borderId="532" xfId="0" applyFont="1" applyFill="1" applyBorder="1" applyAlignment="1">
      <alignment horizontal="center" vertical="center"/>
    </xf>
    <xf numFmtId="0" fontId="44" fillId="17" borderId="530" xfId="0" applyFont="1" applyFill="1" applyBorder="1" applyAlignment="1">
      <alignment horizontal="center" vertical="center"/>
    </xf>
    <xf numFmtId="0" fontId="44" fillId="17" borderId="531" xfId="0" applyFont="1" applyFill="1" applyBorder="1" applyAlignment="1">
      <alignment horizontal="center" vertical="center"/>
    </xf>
    <xf numFmtId="0" fontId="44" fillId="17" borderId="533" xfId="0" applyFont="1" applyFill="1" applyBorder="1" applyAlignment="1">
      <alignment horizontal="center" vertical="center"/>
    </xf>
    <xf numFmtId="0" fontId="44" fillId="17" borderId="529" xfId="0" applyFont="1" applyFill="1" applyBorder="1" applyAlignment="1">
      <alignment horizontal="center" vertical="center"/>
    </xf>
    <xf numFmtId="0" fontId="42" fillId="71" borderId="509" xfId="0" applyFont="1" applyFill="1" applyBorder="1" applyAlignment="1">
      <alignment horizontal="left" indent="2"/>
    </xf>
    <xf numFmtId="167" fontId="42" fillId="7" borderId="534" xfId="0" applyNumberFormat="1" applyFont="1" applyFill="1" applyBorder="1" applyAlignment="1">
      <alignment horizontal="center" vertical="center" wrapText="1"/>
    </xf>
    <xf numFmtId="167" fontId="42" fillId="7" borderId="535" xfId="0" applyNumberFormat="1" applyFont="1" applyFill="1" applyBorder="1" applyAlignment="1">
      <alignment horizontal="center" vertical="center" wrapText="1"/>
    </xf>
    <xf numFmtId="167" fontId="42" fillId="7" borderId="536" xfId="0" applyNumberFormat="1" applyFont="1" applyFill="1" applyBorder="1" applyAlignment="1">
      <alignment horizontal="center" vertical="center" wrapText="1"/>
    </xf>
    <xf numFmtId="0" fontId="42" fillId="3" borderId="237" xfId="0" applyFont="1" applyFill="1" applyBorder="1" applyAlignment="1">
      <alignment horizontal="center" wrapText="1"/>
    </xf>
    <xf numFmtId="0" fontId="42" fillId="3" borderId="509" xfId="10" applyFont="1" applyFill="1" applyBorder="1">
      <alignment horizontal="left" vertical="center" indent="1"/>
    </xf>
    <xf numFmtId="0" fontId="42" fillId="3" borderId="390" xfId="0" applyFont="1" applyFill="1" applyBorder="1" applyAlignment="1">
      <alignment horizontal="center" wrapText="1"/>
    </xf>
    <xf numFmtId="0" fontId="42" fillId="3" borderId="247" xfId="0" applyFont="1" applyFill="1" applyBorder="1" applyAlignment="1">
      <alignment horizontal="center" wrapText="1"/>
    </xf>
    <xf numFmtId="167" fontId="42" fillId="7" borderId="255" xfId="0" applyNumberFormat="1" applyFont="1" applyFill="1" applyBorder="1" applyAlignment="1">
      <alignment horizontal="center" vertical="center" wrapText="1"/>
    </xf>
    <xf numFmtId="167" fontId="42" fillId="7" borderId="367" xfId="0" applyNumberFormat="1" applyFont="1" applyFill="1" applyBorder="1" applyAlignment="1">
      <alignment horizontal="center" vertical="center" wrapText="1"/>
    </xf>
    <xf numFmtId="167" fontId="42" fillId="7" borderId="256" xfId="0" applyNumberFormat="1" applyFont="1" applyFill="1" applyBorder="1" applyAlignment="1">
      <alignment horizontal="center" vertical="center" wrapText="1"/>
    </xf>
    <xf numFmtId="167" fontId="55" fillId="3" borderId="0" xfId="0" applyNumberFormat="1" applyFont="1" applyFill="1" applyAlignment="1">
      <alignment horizontal="center"/>
    </xf>
    <xf numFmtId="167" fontId="137" fillId="15" borderId="0" xfId="0" applyNumberFormat="1" applyFont="1" applyFill="1" applyAlignment="1">
      <alignment horizontal="center" vertical="center"/>
    </xf>
    <xf numFmtId="167" fontId="37" fillId="7" borderId="0" xfId="0" applyNumberFormat="1" applyFont="1" applyFill="1" applyAlignment="1">
      <alignment horizontal="center" vertical="center" wrapText="1"/>
    </xf>
    <xf numFmtId="167" fontId="0" fillId="3" borderId="0" xfId="0" applyNumberFormat="1" applyFill="1" applyAlignment="1">
      <alignment horizontal="center"/>
    </xf>
    <xf numFmtId="0" fontId="55" fillId="3" borderId="0" xfId="0" applyFont="1" applyFill="1" applyAlignment="1">
      <alignment horizontal="left" vertical="center"/>
    </xf>
    <xf numFmtId="0" fontId="55" fillId="71" borderId="0" xfId="0" applyFont="1" applyFill="1" applyAlignment="1">
      <alignment horizontal="left" vertical="center" indent="2"/>
    </xf>
    <xf numFmtId="0" fontId="55" fillId="71" borderId="0" xfId="0" applyFont="1" applyFill="1" applyAlignment="1">
      <alignment horizontal="left" indent="2"/>
    </xf>
    <xf numFmtId="167" fontId="42" fillId="22" borderId="509" xfId="11" applyFont="1" applyBorder="1" applyAlignment="1">
      <alignment horizontal="right" vertical="center"/>
      <protection locked="0"/>
    </xf>
    <xf numFmtId="167" fontId="42" fillId="22" borderId="390" xfId="11" applyFont="1" applyBorder="1" applyAlignment="1">
      <alignment horizontal="right" vertical="center"/>
      <protection locked="0"/>
    </xf>
    <xf numFmtId="167" fontId="42" fillId="22" borderId="391" xfId="11" applyFont="1" applyBorder="1" applyAlignment="1">
      <alignment horizontal="right" vertical="center"/>
      <protection locked="0"/>
    </xf>
    <xf numFmtId="167" fontId="42" fillId="22" borderId="244" xfId="11" applyFont="1" applyBorder="1" applyAlignment="1">
      <alignment horizontal="right" vertical="center"/>
      <protection locked="0"/>
    </xf>
    <xf numFmtId="167" fontId="42" fillId="22" borderId="237" xfId="11" applyFont="1" applyBorder="1" applyAlignment="1">
      <alignment horizontal="right" vertical="center"/>
      <protection locked="0"/>
    </xf>
    <xf numFmtId="167" fontId="42" fillId="22" borderId="245" xfId="11" applyFont="1" applyBorder="1" applyAlignment="1">
      <alignment horizontal="right" vertical="center"/>
      <protection locked="0"/>
    </xf>
    <xf numFmtId="167" fontId="42" fillId="22" borderId="246" xfId="11" applyFont="1" applyBorder="1" applyAlignment="1">
      <alignment horizontal="right" vertical="center"/>
      <protection locked="0"/>
    </xf>
    <xf numFmtId="167" fontId="42" fillId="22" borderId="247" xfId="11" applyFont="1" applyBorder="1" applyAlignment="1">
      <alignment horizontal="right" vertical="center"/>
      <protection locked="0"/>
    </xf>
    <xf numFmtId="167" fontId="42" fillId="22" borderId="248" xfId="11" applyFont="1" applyBorder="1" applyAlignment="1">
      <alignment horizontal="right" vertical="center"/>
      <protection locked="0"/>
    </xf>
    <xf numFmtId="164" fontId="42" fillId="22" borderId="509" xfId="51" applyFont="1" applyFill="1" applyBorder="1" applyAlignment="1" applyProtection="1">
      <alignment horizontal="right" vertical="center"/>
      <protection locked="0"/>
    </xf>
    <xf numFmtId="164" fontId="42" fillId="22" borderId="390" xfId="51" applyFont="1" applyFill="1" applyBorder="1" applyAlignment="1" applyProtection="1">
      <alignment horizontal="right" vertical="center"/>
      <protection locked="0"/>
    </xf>
    <xf numFmtId="164" fontId="42" fillId="22" borderId="391" xfId="51" applyFont="1" applyFill="1" applyBorder="1" applyAlignment="1" applyProtection="1">
      <alignment horizontal="right" vertical="center"/>
      <protection locked="0"/>
    </xf>
    <xf numFmtId="164" fontId="42" fillId="22" borderId="244" xfId="51" applyFont="1" applyFill="1" applyBorder="1" applyAlignment="1" applyProtection="1">
      <alignment horizontal="right" vertical="center"/>
      <protection locked="0"/>
    </xf>
    <xf numFmtId="164" fontId="42" fillId="22" borderId="237" xfId="51" applyFont="1" applyFill="1" applyBorder="1" applyAlignment="1" applyProtection="1">
      <alignment horizontal="right" vertical="center"/>
      <protection locked="0"/>
    </xf>
    <xf numFmtId="164" fontId="42" fillId="22" borderId="245" xfId="51" applyFont="1" applyFill="1" applyBorder="1" applyAlignment="1" applyProtection="1">
      <alignment horizontal="right" vertical="center"/>
      <protection locked="0"/>
    </xf>
    <xf numFmtId="164" fontId="42" fillId="22" borderId="246" xfId="51" applyFont="1" applyFill="1" applyBorder="1" applyAlignment="1" applyProtection="1">
      <alignment horizontal="right" vertical="center"/>
      <protection locked="0"/>
    </xf>
    <xf numFmtId="164" fontId="42" fillId="22" borderId="247" xfId="51" applyFont="1" applyFill="1" applyBorder="1" applyAlignment="1" applyProtection="1">
      <alignment horizontal="right" vertical="center"/>
      <protection locked="0"/>
    </xf>
    <xf numFmtId="164" fontId="42" fillId="22" borderId="248" xfId="51" applyFont="1" applyFill="1" applyBorder="1" applyAlignment="1" applyProtection="1">
      <alignment horizontal="right" vertical="center"/>
      <protection locked="0"/>
    </xf>
    <xf numFmtId="167" fontId="55" fillId="4" borderId="509" xfId="5" applyFont="1" applyFill="1" applyBorder="1" applyAlignment="1">
      <alignment horizontal="right" vertical="center"/>
      <protection locked="0"/>
    </xf>
    <xf numFmtId="167" fontId="55" fillId="4" borderId="390" xfId="5" applyFont="1" applyFill="1" applyBorder="1" applyAlignment="1">
      <alignment horizontal="right" vertical="center"/>
      <protection locked="0"/>
    </xf>
    <xf numFmtId="167" fontId="55" fillId="4" borderId="391" xfId="5" applyFont="1" applyFill="1" applyBorder="1" applyAlignment="1">
      <alignment horizontal="right" vertical="center"/>
      <protection locked="0"/>
    </xf>
    <xf numFmtId="167" fontId="55" fillId="4" borderId="244" xfId="5" applyFont="1" applyFill="1" applyBorder="1" applyAlignment="1">
      <alignment horizontal="right" vertical="center"/>
      <protection locked="0"/>
    </xf>
    <xf numFmtId="167" fontId="55" fillId="4" borderId="237" xfId="5" applyFont="1" applyFill="1" applyBorder="1" applyAlignment="1">
      <alignment horizontal="right" vertical="center"/>
      <protection locked="0"/>
    </xf>
    <xf numFmtId="167" fontId="55" fillId="4" borderId="245" xfId="5" applyFont="1" applyFill="1" applyBorder="1" applyAlignment="1">
      <alignment horizontal="right" vertical="center"/>
      <protection locked="0"/>
    </xf>
    <xf numFmtId="167" fontId="55" fillId="4" borderId="246" xfId="5" applyFont="1" applyFill="1" applyBorder="1" applyAlignment="1">
      <alignment horizontal="right" vertical="center"/>
      <protection locked="0"/>
    </xf>
    <xf numFmtId="167" fontId="55" fillId="4" borderId="247" xfId="5" applyFont="1" applyFill="1" applyBorder="1" applyAlignment="1">
      <alignment horizontal="right" vertical="center"/>
      <protection locked="0"/>
    </xf>
    <xf numFmtId="167" fontId="55" fillId="4" borderId="248" xfId="5" applyFont="1" applyFill="1" applyBorder="1" applyAlignment="1">
      <alignment horizontal="right" vertical="center"/>
      <protection locked="0"/>
    </xf>
    <xf numFmtId="0" fontId="170" fillId="74" borderId="540" xfId="0" applyFont="1" applyFill="1" applyBorder="1" applyAlignment="1">
      <alignment horizontal="center" vertical="center"/>
    </xf>
    <xf numFmtId="0" fontId="197" fillId="3" borderId="541" xfId="0" applyFont="1" applyFill="1" applyBorder="1" applyAlignment="1">
      <alignment horizontal="center" vertical="center"/>
    </xf>
    <xf numFmtId="0" fontId="171" fillId="74" borderId="541" xfId="0" applyFont="1" applyFill="1" applyBorder="1" applyAlignment="1">
      <alignment horizontal="center" vertical="center" wrapText="1"/>
    </xf>
    <xf numFmtId="0" fontId="197" fillId="0" borderId="542" xfId="0" applyFont="1" applyBorder="1" applyAlignment="1">
      <alignment horizontal="center" vertical="center"/>
    </xf>
    <xf numFmtId="0" fontId="170" fillId="74" borderId="542" xfId="0" applyFont="1" applyFill="1" applyBorder="1" applyAlignment="1">
      <alignment horizontal="center" vertical="center"/>
    </xf>
    <xf numFmtId="0" fontId="96" fillId="65" borderId="0" xfId="0" applyFont="1" applyFill="1" applyAlignment="1">
      <alignment horizontal="center" vertical="center" wrapText="1"/>
    </xf>
    <xf numFmtId="0" fontId="135" fillId="80" borderId="0" xfId="0" applyFont="1" applyFill="1"/>
    <xf numFmtId="167" fontId="55" fillId="3" borderId="0" xfId="51" applyNumberFormat="1" applyFont="1" applyFill="1" applyAlignment="1"/>
    <xf numFmtId="0" fontId="145" fillId="3" borderId="0" xfId="0" applyFont="1" applyFill="1"/>
    <xf numFmtId="0" fontId="145" fillId="3" borderId="0" xfId="0" applyFont="1" applyFill="1" applyAlignment="1">
      <alignment vertical="center"/>
    </xf>
    <xf numFmtId="173" fontId="55" fillId="71" borderId="0" xfId="0" applyNumberFormat="1" applyFont="1" applyFill="1" applyAlignment="1">
      <alignment vertical="center"/>
    </xf>
    <xf numFmtId="0" fontId="55" fillId="3" borderId="0" xfId="0" applyFont="1" applyFill="1" applyAlignment="1">
      <alignment vertical="center" wrapText="1"/>
    </xf>
    <xf numFmtId="181" fontId="55" fillId="71" borderId="0" xfId="0" quotePrefix="1" applyNumberFormat="1" applyFont="1" applyFill="1" applyAlignment="1">
      <alignment vertical="center"/>
    </xf>
    <xf numFmtId="167" fontId="135" fillId="80" borderId="0" xfId="0" applyNumberFormat="1" applyFont="1" applyFill="1"/>
    <xf numFmtId="0" fontId="225" fillId="3" borderId="0" xfId="0" applyFont="1" applyFill="1" applyAlignment="1">
      <alignment vertical="center"/>
    </xf>
    <xf numFmtId="0" fontId="0" fillId="78" borderId="543" xfId="0" applyFill="1" applyBorder="1" applyAlignment="1">
      <alignment horizontal="center" vertical="center"/>
    </xf>
    <xf numFmtId="0" fontId="0" fillId="78" borderId="545" xfId="0" applyFill="1" applyBorder="1" applyAlignment="1">
      <alignment horizontal="center" vertical="center"/>
    </xf>
    <xf numFmtId="0" fontId="162" fillId="3" borderId="546" xfId="0" applyFont="1" applyFill="1" applyBorder="1" applyAlignment="1">
      <alignment horizontal="center" vertical="center"/>
    </xf>
    <xf numFmtId="0" fontId="0" fillId="78" borderId="547" xfId="0" applyFill="1" applyBorder="1" applyAlignment="1">
      <alignment horizontal="center" vertical="center"/>
    </xf>
    <xf numFmtId="0" fontId="0" fillId="78" borderId="548" xfId="0" applyFill="1" applyBorder="1" applyAlignment="1">
      <alignment horizontal="center" vertical="center"/>
    </xf>
    <xf numFmtId="0" fontId="0" fillId="3" borderId="549" xfId="0" applyFill="1" applyBorder="1" applyAlignment="1">
      <alignment horizontal="center" vertical="center"/>
    </xf>
    <xf numFmtId="0" fontId="0" fillId="3" borderId="336" xfId="0" applyFill="1" applyBorder="1"/>
    <xf numFmtId="0" fontId="171" fillId="3" borderId="550" xfId="0" applyFont="1" applyFill="1" applyBorder="1" applyAlignment="1">
      <alignment horizontal="center" vertical="center" wrapText="1"/>
    </xf>
    <xf numFmtId="0" fontId="0" fillId="98" borderId="0" xfId="0" applyFill="1"/>
    <xf numFmtId="0" fontId="0" fillId="98" borderId="0" xfId="0" applyFill="1" applyAlignment="1">
      <alignment vertical="center"/>
    </xf>
    <xf numFmtId="0" fontId="0" fillId="3" borderId="292" xfId="0" applyFill="1" applyBorder="1" applyAlignment="1">
      <alignment horizontal="center" vertical="center"/>
    </xf>
    <xf numFmtId="0" fontId="0" fillId="3" borderId="309" xfId="0" applyFill="1" applyBorder="1" applyAlignment="1">
      <alignment horizontal="center" vertical="center"/>
    </xf>
    <xf numFmtId="0" fontId="3" fillId="98" borderId="0" xfId="0" applyFont="1" applyFill="1" applyAlignment="1">
      <alignment horizontal="right" vertical="center"/>
    </xf>
    <xf numFmtId="0" fontId="226" fillId="0" borderId="340" xfId="10" applyFont="1" applyBorder="1">
      <alignment horizontal="left" vertical="center" indent="1"/>
    </xf>
    <xf numFmtId="0" fontId="226" fillId="3" borderId="341" xfId="0" applyFont="1" applyFill="1" applyBorder="1" applyAlignment="1">
      <alignment horizontal="center" vertical="center"/>
    </xf>
    <xf numFmtId="0" fontId="226" fillId="0" borderId="244" xfId="10" applyFont="1" applyBorder="1">
      <alignment horizontal="left" vertical="center" indent="1"/>
    </xf>
    <xf numFmtId="0" fontId="226" fillId="3" borderId="237" xfId="0" applyFont="1" applyFill="1" applyBorder="1" applyAlignment="1">
      <alignment horizontal="center" vertical="center"/>
    </xf>
    <xf numFmtId="0" fontId="226" fillId="0" borderId="246" xfId="10" applyFont="1" applyBorder="1">
      <alignment horizontal="left" vertical="center" indent="1"/>
    </xf>
    <xf numFmtId="0" fontId="226" fillId="3" borderId="247" xfId="0" applyFont="1" applyFill="1" applyBorder="1" applyAlignment="1">
      <alignment horizontal="center" vertical="center"/>
    </xf>
    <xf numFmtId="0" fontId="197" fillId="3" borderId="0" xfId="0" applyFont="1" applyFill="1" applyAlignment="1">
      <alignment vertical="center"/>
    </xf>
    <xf numFmtId="0" fontId="227" fillId="3" borderId="360" xfId="0" applyFont="1" applyFill="1" applyBorder="1" applyAlignment="1">
      <alignment vertical="center"/>
    </xf>
    <xf numFmtId="0" fontId="227" fillId="3" borderId="361" xfId="0" applyFont="1" applyFill="1" applyBorder="1" applyAlignment="1">
      <alignment vertical="center"/>
    </xf>
    <xf numFmtId="0" fontId="227" fillId="3" borderId="319" xfId="0" applyFont="1" applyFill="1" applyBorder="1" applyAlignment="1">
      <alignment vertical="center"/>
    </xf>
    <xf numFmtId="0" fontId="135" fillId="98" borderId="0" xfId="0" applyFont="1" applyFill="1" applyAlignment="1">
      <alignment horizontal="right" vertical="center"/>
    </xf>
    <xf numFmtId="0" fontId="53" fillId="98" borderId="0" xfId="0" applyFont="1" applyFill="1" applyAlignment="1">
      <alignment horizontal="right" vertical="center"/>
    </xf>
    <xf numFmtId="0" fontId="48" fillId="98" borderId="0" xfId="0" applyFont="1" applyFill="1"/>
    <xf numFmtId="0" fontId="215" fillId="98" borderId="0" xfId="0" applyFont="1" applyFill="1" applyAlignment="1">
      <alignment horizontal="right" vertical="center"/>
    </xf>
    <xf numFmtId="0" fontId="3" fillId="98" borderId="0" xfId="0" applyFont="1" applyFill="1" applyAlignment="1">
      <alignment horizontal="center" vertical="center"/>
    </xf>
    <xf numFmtId="0" fontId="42" fillId="4" borderId="547" xfId="10" applyFont="1" applyFill="1" applyBorder="1">
      <alignment horizontal="left" vertical="center" indent="1"/>
    </xf>
    <xf numFmtId="0" fontId="42" fillId="26" borderId="548" xfId="0" applyFont="1" applyFill="1" applyBorder="1" applyAlignment="1">
      <alignment horizontal="center" vertical="center"/>
    </xf>
    <xf numFmtId="167" fontId="55" fillId="81" borderId="549" xfId="0" applyNumberFormat="1" applyFont="1" applyFill="1" applyBorder="1" applyAlignment="1">
      <alignment vertical="center"/>
    </xf>
    <xf numFmtId="0" fontId="42" fillId="4" borderId="333" xfId="10" applyFont="1" applyFill="1" applyBorder="1">
      <alignment horizontal="left" vertical="center" indent="1"/>
    </xf>
    <xf numFmtId="167" fontId="55" fillId="81" borderId="334" xfId="0" applyNumberFormat="1" applyFont="1" applyFill="1" applyBorder="1" applyAlignment="1">
      <alignment vertical="center"/>
    </xf>
    <xf numFmtId="0" fontId="42" fillId="4" borderId="335" xfId="10" applyFont="1" applyFill="1" applyBorder="1">
      <alignment horizontal="left" vertical="center" indent="1"/>
    </xf>
    <xf numFmtId="0" fontId="42" fillId="26" borderId="336" xfId="0" applyFont="1" applyFill="1" applyBorder="1" applyAlignment="1">
      <alignment horizontal="center" vertical="center"/>
    </xf>
    <xf numFmtId="167" fontId="55" fillId="81" borderId="337" xfId="0" applyNumberFormat="1" applyFont="1" applyFill="1" applyBorder="1" applyAlignment="1">
      <alignment vertical="center"/>
    </xf>
    <xf numFmtId="0" fontId="0" fillId="3" borderId="333" xfId="0" applyFill="1" applyBorder="1" applyAlignment="1">
      <alignment vertical="center"/>
    </xf>
    <xf numFmtId="0" fontId="0" fillId="3" borderId="335" xfId="0" applyFill="1" applyBorder="1" applyAlignment="1">
      <alignment vertical="center"/>
    </xf>
    <xf numFmtId="0" fontId="0" fillId="3" borderId="337" xfId="0" applyFill="1" applyBorder="1" applyAlignment="1">
      <alignment vertical="center"/>
    </xf>
    <xf numFmtId="0" fontId="0" fillId="3" borderId="547" xfId="0" applyFill="1" applyBorder="1" applyAlignment="1">
      <alignment vertical="center"/>
    </xf>
    <xf numFmtId="0" fontId="0" fillId="78" borderId="549" xfId="0" applyFill="1" applyBorder="1" applyAlignment="1">
      <alignment horizontal="center" vertical="center"/>
    </xf>
    <xf numFmtId="0" fontId="0" fillId="3" borderId="549" xfId="0" applyFill="1" applyBorder="1" applyAlignment="1">
      <alignment vertical="center"/>
    </xf>
    <xf numFmtId="0" fontId="55" fillId="74" borderId="436" xfId="0" applyFont="1" applyFill="1" applyBorder="1" applyAlignment="1">
      <alignment vertical="center"/>
    </xf>
    <xf numFmtId="49" fontId="31" fillId="2" borderId="556" xfId="1" applyFont="1" applyBorder="1">
      <alignment vertical="center"/>
    </xf>
    <xf numFmtId="0" fontId="137" fillId="15" borderId="557" xfId="0" applyFont="1" applyFill="1" applyBorder="1" applyAlignment="1">
      <alignment vertical="center"/>
    </xf>
    <xf numFmtId="0" fontId="31" fillId="2" borderId="557" xfId="1" applyNumberFormat="1" applyFont="1" applyBorder="1">
      <alignment vertical="center"/>
    </xf>
    <xf numFmtId="0" fontId="16" fillId="2" borderId="557" xfId="1" applyNumberFormat="1" applyFont="1" applyBorder="1">
      <alignment vertical="center"/>
    </xf>
    <xf numFmtId="49" fontId="15" fillId="2" borderId="557" xfId="1" applyBorder="1">
      <alignment vertical="center"/>
    </xf>
    <xf numFmtId="49" fontId="15" fillId="2" borderId="558" xfId="1" applyBorder="1">
      <alignment vertical="center"/>
    </xf>
    <xf numFmtId="49" fontId="31" fillId="2" borderId="436" xfId="1" applyFont="1" applyBorder="1">
      <alignment vertical="center"/>
    </xf>
    <xf numFmtId="49" fontId="31" fillId="2" borderId="0" xfId="1" applyFont="1">
      <alignment vertical="center"/>
    </xf>
    <xf numFmtId="49" fontId="16" fillId="2" borderId="0" xfId="1" applyFont="1">
      <alignment vertical="center"/>
    </xf>
    <xf numFmtId="49" fontId="15" fillId="2" borderId="0" xfId="1">
      <alignment vertical="center"/>
    </xf>
    <xf numFmtId="49" fontId="15" fillId="2" borderId="371" xfId="1" applyBorder="1">
      <alignment vertical="center"/>
    </xf>
    <xf numFmtId="0" fontId="31" fillId="2" borderId="0" xfId="1" applyNumberFormat="1" applyFont="1" applyAlignment="1">
      <alignment horizontal="left" vertical="center"/>
    </xf>
    <xf numFmtId="0" fontId="16" fillId="2" borderId="0" xfId="1" applyNumberFormat="1" applyFont="1" applyAlignment="1">
      <alignment horizontal="left" vertical="center"/>
    </xf>
    <xf numFmtId="0" fontId="15" fillId="12" borderId="560" xfId="2" applyBorder="1">
      <alignment vertical="center"/>
    </xf>
    <xf numFmtId="0" fontId="137" fillId="25" borderId="561" xfId="13" applyFont="1" applyBorder="1" applyProtection="1">
      <alignment horizontal="left" vertical="center"/>
      <protection locked="0"/>
    </xf>
    <xf numFmtId="0" fontId="15" fillId="12" borderId="561" xfId="2" applyBorder="1">
      <alignment vertical="center"/>
    </xf>
    <xf numFmtId="0" fontId="15" fillId="12" borderId="562" xfId="2" applyBorder="1">
      <alignment vertical="center"/>
    </xf>
    <xf numFmtId="49" fontId="53" fillId="74" borderId="0" xfId="1" quotePrefix="1" applyFont="1" applyFill="1" applyAlignment="1">
      <alignment horizontal="left" vertical="center" wrapText="1"/>
    </xf>
    <xf numFmtId="0" fontId="6" fillId="3" borderId="0" xfId="0" applyFont="1" applyFill="1" applyAlignment="1">
      <alignment horizontal="right" vertical="center"/>
    </xf>
    <xf numFmtId="0" fontId="3" fillId="3" borderId="0" xfId="0" applyFont="1" applyFill="1" applyAlignment="1">
      <alignment horizontal="right" vertical="center"/>
    </xf>
    <xf numFmtId="0" fontId="20" fillId="13" borderId="0" xfId="0" applyFont="1" applyFill="1" applyAlignment="1">
      <alignment horizontal="right" vertical="center" indent="2"/>
    </xf>
    <xf numFmtId="0" fontId="21" fillId="13" borderId="0" xfId="53" quotePrefix="1" applyFont="1" applyFill="1" applyBorder="1" applyAlignment="1" applyProtection="1">
      <alignment vertical="center"/>
    </xf>
    <xf numFmtId="0" fontId="21" fillId="56" borderId="0" xfId="0" applyFont="1" applyFill="1" applyAlignment="1">
      <alignment horizontal="right" vertical="center" indent="2"/>
    </xf>
    <xf numFmtId="0" fontId="21" fillId="56" borderId="0" xfId="0" quotePrefix="1" applyFont="1" applyFill="1" applyAlignment="1">
      <alignment vertical="center"/>
    </xf>
    <xf numFmtId="0" fontId="228" fillId="71" borderId="0" xfId="53" applyFont="1" applyFill="1" applyBorder="1" applyAlignment="1">
      <alignment horizontal="left" vertical="center"/>
    </xf>
    <xf numFmtId="179" fontId="48" fillId="71" borderId="0" xfId="0" quotePrefix="1" applyNumberFormat="1" applyFont="1" applyFill="1" applyAlignment="1">
      <alignment horizontal="left" vertical="center"/>
    </xf>
    <xf numFmtId="0" fontId="32" fillId="2" borderId="556" xfId="1" quotePrefix="1" applyNumberFormat="1" applyFont="1" applyBorder="1" applyAlignment="1">
      <alignment horizontal="centerContinuous" vertical="center"/>
    </xf>
    <xf numFmtId="0" fontId="32" fillId="2" borderId="557" xfId="1" applyNumberFormat="1" applyFont="1" applyBorder="1" applyAlignment="1">
      <alignment horizontal="centerContinuous" vertical="center"/>
    </xf>
    <xf numFmtId="0" fontId="32" fillId="2" borderId="558" xfId="1" applyNumberFormat="1" applyFont="1" applyBorder="1" applyAlignment="1">
      <alignment horizontal="centerContinuous" vertical="center"/>
    </xf>
    <xf numFmtId="0" fontId="32" fillId="2" borderId="436" xfId="1" quotePrefix="1" applyNumberFormat="1" applyFont="1" applyBorder="1" applyAlignment="1">
      <alignment horizontal="centerContinuous" vertical="center"/>
    </xf>
    <xf numFmtId="0" fontId="32" fillId="2" borderId="0" xfId="1" applyNumberFormat="1" applyFont="1" applyAlignment="1">
      <alignment horizontal="centerContinuous" vertical="center"/>
    </xf>
    <xf numFmtId="0" fontId="32" fillId="2" borderId="371" xfId="1" applyNumberFormat="1" applyFont="1" applyBorder="1" applyAlignment="1">
      <alignment horizontal="centerContinuous" vertical="center"/>
    </xf>
    <xf numFmtId="0" fontId="32" fillId="2" borderId="507" xfId="1" quotePrefix="1" applyNumberFormat="1" applyFont="1" applyBorder="1" applyAlignment="1">
      <alignment horizontal="centerContinuous" vertical="center"/>
    </xf>
    <xf numFmtId="0" fontId="32" fillId="2" borderId="61" xfId="1" applyNumberFormat="1" applyFont="1" applyBorder="1" applyAlignment="1">
      <alignment horizontal="centerContinuous" vertical="center"/>
    </xf>
    <xf numFmtId="0" fontId="32" fillId="2" borderId="559" xfId="1" applyNumberFormat="1" applyFont="1" applyBorder="1" applyAlignment="1">
      <alignment horizontal="centerContinuous" vertical="center"/>
    </xf>
    <xf numFmtId="0" fontId="135" fillId="90" borderId="0" xfId="0" applyFont="1" applyFill="1" applyAlignment="1">
      <alignment vertical="center"/>
    </xf>
    <xf numFmtId="0" fontId="131" fillId="99" borderId="0" xfId="13" applyFont="1" applyFill="1" applyAlignment="1">
      <alignment horizontal="left" vertical="center"/>
    </xf>
    <xf numFmtId="0" fontId="131" fillId="99" borderId="0" xfId="13" applyFont="1" applyFill="1" applyAlignment="1"/>
    <xf numFmtId="167" fontId="42" fillId="22" borderId="548" xfId="11" applyFont="1" applyBorder="1">
      <alignment horizontal="right"/>
      <protection locked="0"/>
    </xf>
    <xf numFmtId="167" fontId="0" fillId="81" borderId="548" xfId="0" applyNumberFormat="1" applyFill="1" applyBorder="1"/>
    <xf numFmtId="167" fontId="42" fillId="22" borderId="548" xfId="11" applyFont="1" applyBorder="1" applyAlignment="1">
      <alignment horizontal="right" vertical="center"/>
      <protection locked="0"/>
    </xf>
    <xf numFmtId="167" fontId="0" fillId="81" borderId="237" xfId="0" applyNumberFormat="1" applyFill="1" applyBorder="1"/>
    <xf numFmtId="167" fontId="42" fillId="22" borderId="336" xfId="11" applyFont="1" applyBorder="1">
      <alignment horizontal="right"/>
      <protection locked="0"/>
    </xf>
    <xf numFmtId="167" fontId="0" fillId="81" borderId="336" xfId="0" applyNumberFormat="1" applyFill="1" applyBorder="1"/>
    <xf numFmtId="167" fontId="42" fillId="22" borderId="336" xfId="11" applyFont="1" applyBorder="1" applyAlignment="1">
      <alignment horizontal="right" vertical="center"/>
      <protection locked="0"/>
    </xf>
    <xf numFmtId="0" fontId="137" fillId="94" borderId="0" xfId="3" applyFont="1" applyFill="1">
      <alignment horizontal="left" vertical="center"/>
      <protection locked="0"/>
    </xf>
    <xf numFmtId="0" fontId="30" fillId="94" borderId="0" xfId="3" applyFont="1" applyFill="1">
      <alignment horizontal="left" vertical="center"/>
      <protection locked="0"/>
    </xf>
    <xf numFmtId="0" fontId="137" fillId="94" borderId="0" xfId="3" applyFont="1" applyFill="1" applyProtection="1">
      <alignment horizontal="left" vertical="center"/>
    </xf>
    <xf numFmtId="0" fontId="30" fillId="94" borderId="0" xfId="3" applyFont="1" applyFill="1" applyProtection="1">
      <alignment horizontal="left" vertical="center"/>
    </xf>
    <xf numFmtId="0" fontId="137" fillId="94" borderId="0" xfId="14" applyFont="1" applyFill="1" applyProtection="1">
      <alignment horizontal="left" vertical="center"/>
    </xf>
    <xf numFmtId="0" fontId="137" fillId="94" borderId="0" xfId="0" applyFont="1" applyFill="1" applyAlignment="1">
      <alignment horizontal="left" vertical="center"/>
    </xf>
    <xf numFmtId="0" fontId="147" fillId="94" borderId="0" xfId="0" applyFont="1" applyFill="1" applyAlignment="1">
      <alignment vertical="center"/>
    </xf>
    <xf numFmtId="0" fontId="32" fillId="94" borderId="0" xfId="3" applyFont="1" applyFill="1">
      <alignment horizontal="left" vertical="center"/>
      <protection locked="0"/>
    </xf>
    <xf numFmtId="0" fontId="147" fillId="94" borderId="0" xfId="0" applyFont="1" applyFill="1" applyAlignment="1">
      <alignment horizontal="left" vertical="center"/>
    </xf>
    <xf numFmtId="0" fontId="137" fillId="94" borderId="0" xfId="3" applyFont="1" applyFill="1" applyAlignment="1" applyProtection="1">
      <alignment horizontal="center" vertical="center"/>
    </xf>
    <xf numFmtId="167" fontId="137" fillId="94" borderId="0" xfId="3" applyNumberFormat="1" applyFont="1" applyFill="1" applyAlignment="1" applyProtection="1">
      <alignment horizontal="center" vertical="center"/>
    </xf>
    <xf numFmtId="0" fontId="137" fillId="94" borderId="0" xfId="3" applyFont="1" applyFill="1" applyAlignment="1">
      <alignment horizontal="center" vertical="center"/>
      <protection locked="0"/>
    </xf>
    <xf numFmtId="0" fontId="137" fillId="94" borderId="0" xfId="3" applyFont="1" applyFill="1" applyAlignment="1">
      <alignment horizontal="right" vertical="center"/>
      <protection locked="0"/>
    </xf>
    <xf numFmtId="0" fontId="181" fillId="99" borderId="0" xfId="13" applyFont="1" applyFill="1" applyAlignment="1">
      <alignment horizontal="left" vertical="center"/>
    </xf>
    <xf numFmtId="0" fontId="181" fillId="99" borderId="0" xfId="13" applyFont="1" applyFill="1" applyAlignment="1">
      <alignment vertical="center"/>
    </xf>
    <xf numFmtId="0" fontId="32" fillId="99" borderId="0" xfId="13" applyFont="1" applyFill="1" applyAlignment="1">
      <alignment horizontal="left" vertical="center"/>
    </xf>
    <xf numFmtId="0" fontId="32" fillId="99" borderId="0" xfId="13" applyFont="1" applyFill="1" applyAlignment="1"/>
    <xf numFmtId="0" fontId="130" fillId="99" borderId="0" xfId="13" applyFont="1" applyFill="1" applyAlignment="1">
      <alignment horizontal="left" vertical="center"/>
    </xf>
    <xf numFmtId="0" fontId="55" fillId="2" borderId="0" xfId="0" applyFont="1" applyFill="1" applyAlignment="1">
      <alignment vertical="center"/>
    </xf>
    <xf numFmtId="0" fontId="138" fillId="2" borderId="0" xfId="0" applyFont="1" applyFill="1" applyAlignment="1">
      <alignment vertical="center"/>
    </xf>
    <xf numFmtId="0" fontId="135" fillId="90" borderId="0" xfId="4" applyFont="1" applyFill="1">
      <alignment vertical="center"/>
      <protection locked="0"/>
    </xf>
    <xf numFmtId="0" fontId="40" fillId="90" borderId="0" xfId="0" applyFont="1" applyFill="1"/>
    <xf numFmtId="0" fontId="0" fillId="90" borderId="0" xfId="0" applyFill="1"/>
    <xf numFmtId="0" fontId="5" fillId="90" borderId="0" xfId="4" applyFont="1" applyFill="1">
      <alignment vertical="center"/>
      <protection locked="0"/>
    </xf>
    <xf numFmtId="0" fontId="32" fillId="90" borderId="0" xfId="4" applyFont="1" applyFill="1">
      <alignment vertical="center"/>
      <protection locked="0"/>
    </xf>
    <xf numFmtId="165" fontId="135" fillId="90" borderId="0" xfId="48" applyNumberFormat="1" applyFont="1" applyFill="1" applyAlignment="1">
      <alignment vertical="center"/>
    </xf>
    <xf numFmtId="165" fontId="177" fillId="90" borderId="0" xfId="48" applyNumberFormat="1" applyFont="1" applyFill="1" applyAlignment="1">
      <alignment vertical="center"/>
    </xf>
    <xf numFmtId="0" fontId="194" fillId="0" borderId="555" xfId="0" applyFont="1" applyBorder="1" applyAlignment="1">
      <alignment horizontal="center" vertical="center"/>
    </xf>
    <xf numFmtId="0" fontId="194" fillId="3" borderId="546" xfId="0" applyFont="1" applyFill="1" applyBorder="1" applyAlignment="1">
      <alignment horizontal="center" vertical="center"/>
    </xf>
    <xf numFmtId="0" fontId="162" fillId="3" borderId="550" xfId="0" applyFont="1" applyFill="1" applyBorder="1" applyAlignment="1">
      <alignment horizontal="center" vertical="center" wrapText="1"/>
    </xf>
    <xf numFmtId="0" fontId="194" fillId="3" borderId="555" xfId="0" applyFont="1" applyFill="1" applyBorder="1" applyAlignment="1">
      <alignment horizontal="center" vertical="center" wrapText="1"/>
    </xf>
    <xf numFmtId="0" fontId="0" fillId="0" borderId="549" xfId="0" applyBorder="1" applyAlignment="1">
      <alignment horizontal="center" vertical="center"/>
    </xf>
    <xf numFmtId="0" fontId="0" fillId="0" borderId="334" xfId="0" applyBorder="1" applyAlignment="1">
      <alignment horizontal="center" vertical="center"/>
    </xf>
    <xf numFmtId="0" fontId="0" fillId="0" borderId="337" xfId="0" applyBorder="1" applyAlignment="1">
      <alignment horizontal="center" vertical="center"/>
    </xf>
    <xf numFmtId="0" fontId="37" fillId="90" borderId="0" xfId="0" applyFont="1" applyFill="1"/>
    <xf numFmtId="0" fontId="3" fillId="90" borderId="0" xfId="4" applyFont="1" applyFill="1">
      <alignment vertical="center"/>
      <protection locked="0"/>
    </xf>
    <xf numFmtId="0" fontId="213" fillId="93" borderId="0" xfId="41" applyFont="1" applyFill="1" applyProtection="1">
      <alignment vertical="center"/>
    </xf>
    <xf numFmtId="0" fontId="3" fillId="90" borderId="0" xfId="47" applyFont="1" applyFill="1"/>
    <xf numFmtId="0" fontId="150" fillId="93" borderId="0" xfId="41" applyFont="1" applyFill="1" applyProtection="1">
      <alignment vertical="center"/>
    </xf>
    <xf numFmtId="0" fontId="5" fillId="93" borderId="0" xfId="41" applyFont="1" applyFill="1" applyProtection="1">
      <alignment vertical="center"/>
    </xf>
    <xf numFmtId="0" fontId="135" fillId="90" borderId="0" xfId="38" applyFont="1" applyFill="1">
      <alignment vertical="center"/>
      <protection locked="0"/>
    </xf>
    <xf numFmtId="0" fontId="32" fillId="90" borderId="0" xfId="38" applyFont="1" applyFill="1">
      <alignment vertical="center"/>
      <protection locked="0"/>
    </xf>
    <xf numFmtId="0" fontId="135" fillId="90" borderId="0" xfId="0" applyFont="1" applyFill="1" applyAlignment="1" applyProtection="1">
      <alignment vertical="center"/>
      <protection locked="0"/>
    </xf>
    <xf numFmtId="0" fontId="177" fillId="90" borderId="0" xfId="0" applyFont="1" applyFill="1"/>
    <xf numFmtId="0" fontId="48" fillId="90" borderId="0" xfId="0" applyFont="1" applyFill="1"/>
    <xf numFmtId="0" fontId="3" fillId="90" borderId="0" xfId="38" applyFill="1">
      <alignment vertical="center"/>
      <protection locked="0"/>
    </xf>
    <xf numFmtId="0" fontId="135" fillId="90" borderId="0" xfId="38" applyFont="1" applyFill="1" applyProtection="1">
      <alignment vertical="center"/>
    </xf>
    <xf numFmtId="0" fontId="3" fillId="90" borderId="0" xfId="38" applyFill="1" applyProtection="1">
      <alignment vertical="center"/>
    </xf>
    <xf numFmtId="0" fontId="135" fillId="68" borderId="554" xfId="25" applyFont="1" applyBorder="1">
      <alignment horizontal="center" vertical="center" wrapText="1"/>
    </xf>
    <xf numFmtId="0" fontId="32" fillId="90" borderId="0" xfId="38" applyFont="1" applyFill="1" applyProtection="1">
      <alignment vertical="center"/>
    </xf>
    <xf numFmtId="0" fontId="39" fillId="90" borderId="0" xfId="38" applyFont="1" applyFill="1" applyProtection="1">
      <alignment vertical="center"/>
    </xf>
    <xf numFmtId="0" fontId="6" fillId="90" borderId="0" xfId="0" applyFont="1" applyFill="1"/>
    <xf numFmtId="0" fontId="3" fillId="90" borderId="0" xfId="38" applyFill="1" applyAlignment="1">
      <alignment horizontal="left" vertical="center"/>
      <protection locked="0"/>
    </xf>
    <xf numFmtId="0" fontId="3" fillId="90" borderId="0" xfId="0" applyFont="1" applyFill="1" applyAlignment="1" applyProtection="1">
      <alignment vertical="center"/>
      <protection locked="0"/>
    </xf>
    <xf numFmtId="167" fontId="3" fillId="90" borderId="0" xfId="4" applyNumberFormat="1" applyFont="1" applyFill="1">
      <alignment vertical="center"/>
      <protection locked="0"/>
    </xf>
    <xf numFmtId="0" fontId="3" fillId="90" borderId="0" xfId="4" applyFont="1" applyFill="1" applyAlignment="1">
      <alignment horizontal="right" vertical="center"/>
      <protection locked="0"/>
    </xf>
    <xf numFmtId="0" fontId="30" fillId="90" borderId="0" xfId="0" applyFont="1" applyFill="1" applyAlignment="1">
      <alignment vertical="center"/>
    </xf>
    <xf numFmtId="0" fontId="5" fillId="90" borderId="0" xfId="0" applyFont="1" applyFill="1" applyAlignment="1">
      <alignment vertical="center"/>
    </xf>
    <xf numFmtId="0" fontId="230" fillId="99" borderId="0" xfId="13" applyFont="1" applyFill="1" applyAlignment="1">
      <alignment horizontal="left" vertical="center"/>
    </xf>
    <xf numFmtId="0" fontId="3" fillId="90" borderId="0" xfId="0" applyFont="1" applyFill="1" applyAlignment="1">
      <alignment horizontal="left" vertical="center"/>
    </xf>
    <xf numFmtId="0" fontId="6" fillId="90" borderId="0" xfId="40" applyFont="1" applyFill="1" applyAlignment="1">
      <alignment vertical="center" wrapText="1"/>
    </xf>
    <xf numFmtId="0" fontId="216" fillId="101" borderId="0" xfId="61" applyFont="1" applyFill="1" applyAlignment="1">
      <alignment vertical="center"/>
    </xf>
    <xf numFmtId="0" fontId="44" fillId="78" borderId="325" xfId="0" applyFont="1" applyFill="1" applyBorder="1" applyAlignment="1" applyProtection="1">
      <alignment horizontal="center" vertical="center" wrapText="1"/>
      <protection locked="0"/>
    </xf>
    <xf numFmtId="0" fontId="44" fillId="78" borderId="60" xfId="0" applyFont="1" applyFill="1" applyBorder="1" applyAlignment="1" applyProtection="1">
      <alignment horizontal="center" vertical="center" wrapText="1"/>
      <protection locked="0"/>
    </xf>
    <xf numFmtId="0" fontId="44" fillId="78" borderId="326" xfId="0" applyFont="1" applyFill="1" applyBorder="1" applyAlignment="1" applyProtection="1">
      <alignment horizontal="center" vertical="center" wrapText="1"/>
      <protection locked="0"/>
    </xf>
    <xf numFmtId="167" fontId="44" fillId="3" borderId="537" xfId="0" applyNumberFormat="1" applyFont="1" applyFill="1" applyBorder="1" applyAlignment="1">
      <alignment horizontal="center" vertical="center" wrapText="1"/>
    </xf>
    <xf numFmtId="167" fontId="44" fillId="3" borderId="538" xfId="0" applyNumberFormat="1" applyFont="1" applyFill="1" applyBorder="1" applyAlignment="1">
      <alignment horizontal="center" vertical="center" wrapText="1"/>
    </xf>
    <xf numFmtId="167" fontId="44" fillId="3" borderId="539" xfId="0" applyNumberFormat="1" applyFont="1" applyFill="1" applyBorder="1" applyAlignment="1">
      <alignment horizontal="center" vertical="center" wrapText="1"/>
    </xf>
    <xf numFmtId="0" fontId="202" fillId="90" borderId="0" xfId="4" applyFont="1" applyFill="1">
      <alignment vertical="center"/>
      <protection locked="0"/>
    </xf>
    <xf numFmtId="0" fontId="0" fillId="3" borderId="333" xfId="0" applyFill="1" applyBorder="1" applyAlignment="1">
      <alignment horizontal="center"/>
    </xf>
    <xf numFmtId="0" fontId="0" fillId="3" borderId="237" xfId="0" applyFill="1" applyBorder="1" applyAlignment="1">
      <alignment horizontal="center"/>
    </xf>
    <xf numFmtId="0" fontId="192" fillId="3" borderId="237" xfId="49" applyFont="1" applyFill="1" applyBorder="1" applyAlignment="1">
      <alignment horizontal="center" vertical="center"/>
    </xf>
    <xf numFmtId="0" fontId="192" fillId="0" borderId="237" xfId="49" applyFont="1" applyBorder="1" applyAlignment="1">
      <alignment horizontal="center" vertical="center"/>
    </xf>
    <xf numFmtId="0" fontId="0" fillId="3" borderId="334" xfId="0" applyFill="1" applyBorder="1" applyAlignment="1">
      <alignment horizontal="center"/>
    </xf>
    <xf numFmtId="0" fontId="0" fillId="78" borderId="334" xfId="0" applyFill="1" applyBorder="1" applyAlignment="1">
      <alignment horizontal="center"/>
    </xf>
    <xf numFmtId="0" fontId="0" fillId="3" borderId="336" xfId="0" applyFill="1" applyBorder="1" applyAlignment="1">
      <alignment horizontal="center"/>
    </xf>
    <xf numFmtId="0" fontId="0" fillId="78" borderId="337" xfId="0" applyFill="1" applyBorder="1" applyAlignment="1">
      <alignment horizontal="center"/>
    </xf>
    <xf numFmtId="0" fontId="0" fillId="78" borderId="547" xfId="0" applyFill="1" applyBorder="1" applyAlignment="1">
      <alignment horizontal="center"/>
    </xf>
    <xf numFmtId="0" fontId="0" fillId="78" borderId="333" xfId="0" applyFill="1" applyBorder="1" applyAlignment="1">
      <alignment horizontal="center"/>
    </xf>
    <xf numFmtId="0" fontId="0" fillId="78" borderId="335" xfId="0" applyFill="1" applyBorder="1" applyAlignment="1">
      <alignment horizontal="center"/>
    </xf>
    <xf numFmtId="0" fontId="42" fillId="0" borderId="566" xfId="0" applyFont="1" applyBorder="1" applyAlignment="1">
      <alignment horizontal="left" vertical="center" wrapText="1" indent="1"/>
    </xf>
    <xf numFmtId="164" fontId="42" fillId="4" borderId="567" xfId="51" applyFont="1" applyFill="1" applyBorder="1" applyAlignment="1" applyProtection="1">
      <alignment horizontal="right"/>
      <protection locked="0"/>
    </xf>
    <xf numFmtId="0" fontId="0" fillId="78" borderId="568" xfId="0" applyFill="1" applyBorder="1" applyAlignment="1">
      <alignment horizontal="center" vertical="center"/>
    </xf>
    <xf numFmtId="0" fontId="0" fillId="3" borderId="464" xfId="0" applyFill="1" applyBorder="1" applyAlignment="1">
      <alignment horizontal="center" vertical="center"/>
    </xf>
    <xf numFmtId="0" fontId="0" fillId="3" borderId="569" xfId="0" applyFill="1" applyBorder="1" applyAlignment="1">
      <alignment horizontal="center" vertical="center"/>
    </xf>
    <xf numFmtId="0" fontId="194" fillId="3" borderId="426" xfId="0" applyFont="1" applyFill="1" applyBorder="1" applyAlignment="1">
      <alignment horizontal="center" vertical="center" wrapText="1"/>
    </xf>
    <xf numFmtId="0" fontId="145" fillId="71" borderId="0" xfId="0" applyFont="1" applyFill="1" applyAlignment="1">
      <alignment horizontal="left" vertical="center" indent="2"/>
    </xf>
    <xf numFmtId="0" fontId="0" fillId="78" borderId="570" xfId="0" applyFill="1" applyBorder="1" applyAlignment="1">
      <alignment horizontal="center" vertical="center"/>
    </xf>
    <xf numFmtId="0" fontId="0" fillId="78" borderId="571" xfId="0" applyFill="1" applyBorder="1" applyAlignment="1">
      <alignment horizontal="center" vertical="center"/>
    </xf>
    <xf numFmtId="0" fontId="0" fillId="3" borderId="571" xfId="0" applyFill="1" applyBorder="1" applyAlignment="1">
      <alignment horizontal="center" vertical="center"/>
    </xf>
    <xf numFmtId="0" fontId="162" fillId="0" borderId="573" xfId="0" applyFont="1" applyBorder="1" applyAlignment="1">
      <alignment horizontal="center" vertical="center"/>
    </xf>
    <xf numFmtId="0" fontId="162" fillId="3" borderId="574" xfId="0" applyFont="1" applyFill="1" applyBorder="1" applyAlignment="1">
      <alignment horizontal="center" vertical="center"/>
    </xf>
    <xf numFmtId="0" fontId="171" fillId="3" borderId="574" xfId="0" applyFont="1" applyFill="1" applyBorder="1" applyAlignment="1">
      <alignment horizontal="center" vertical="center" wrapText="1"/>
    </xf>
    <xf numFmtId="0" fontId="162" fillId="3" borderId="575" xfId="0" applyFont="1" applyFill="1" applyBorder="1" applyAlignment="1">
      <alignment horizontal="center" vertical="center" wrapText="1"/>
    </xf>
    <xf numFmtId="164" fontId="55" fillId="71" borderId="0" xfId="51" applyFont="1" applyFill="1" applyAlignment="1">
      <alignment vertical="center"/>
    </xf>
    <xf numFmtId="164" fontId="42" fillId="4" borderId="344" xfId="51" applyFont="1" applyFill="1" applyBorder="1" applyAlignment="1" applyProtection="1">
      <alignment horizontal="right" vertical="center"/>
      <protection locked="0"/>
    </xf>
    <xf numFmtId="164" fontId="42" fillId="4" borderId="68" xfId="51" applyFont="1" applyFill="1" applyBorder="1" applyAlignment="1" applyProtection="1">
      <alignment horizontal="right" vertical="center"/>
      <protection locked="0"/>
    </xf>
    <xf numFmtId="164" fontId="42" fillId="71" borderId="68" xfId="51" applyFont="1" applyFill="1" applyBorder="1" applyAlignment="1" applyProtection="1">
      <alignment horizontal="right" vertical="center"/>
      <protection locked="0"/>
    </xf>
    <xf numFmtId="0" fontId="135" fillId="0" borderId="61" xfId="25" applyFont="1" applyFill="1" applyBorder="1">
      <alignment horizontal="center" vertical="center" wrapText="1"/>
    </xf>
    <xf numFmtId="164" fontId="55" fillId="71" borderId="579" xfId="51" applyFont="1" applyFill="1" applyBorder="1" applyAlignment="1">
      <alignment vertical="center"/>
    </xf>
    <xf numFmtId="0" fontId="231" fillId="90" borderId="0" xfId="38" applyFont="1" applyFill="1">
      <alignment vertical="center"/>
      <protection locked="0"/>
    </xf>
    <xf numFmtId="0" fontId="226" fillId="3" borderId="345" xfId="37" applyFont="1" applyFill="1" applyBorder="1">
      <alignment horizontal="left" vertical="center" wrapText="1" indent="1"/>
    </xf>
    <xf numFmtId="0" fontId="226" fillId="3" borderId="347" xfId="37" applyFont="1" applyFill="1" applyBorder="1" applyAlignment="1">
      <alignment horizontal="center" vertical="center" wrapText="1"/>
    </xf>
    <xf numFmtId="0" fontId="53" fillId="74" borderId="0" xfId="0" quotePrefix="1" applyFont="1" applyFill="1" applyAlignment="1">
      <alignment horizontal="right" vertical="center"/>
    </xf>
    <xf numFmtId="0" fontId="42" fillId="3" borderId="0" xfId="0" applyFont="1" applyFill="1" applyAlignment="1">
      <alignment horizontal="right" vertical="center"/>
    </xf>
    <xf numFmtId="0" fontId="96" fillId="101" borderId="0" xfId="61" applyFont="1" applyFill="1" applyAlignment="1">
      <alignment vertical="center"/>
    </xf>
    <xf numFmtId="0" fontId="42" fillId="3" borderId="237" xfId="0" applyFont="1" applyFill="1" applyBorder="1" applyAlignment="1" applyProtection="1">
      <alignment horizontal="center"/>
      <protection hidden="1"/>
    </xf>
    <xf numFmtId="0" fontId="42" fillId="3" borderId="333" xfId="0" applyFont="1" applyFill="1" applyBorder="1" applyAlignment="1" applyProtection="1">
      <alignment horizontal="center"/>
      <protection hidden="1"/>
    </xf>
    <xf numFmtId="0" fontId="42" fillId="3" borderId="334" xfId="0" applyFont="1" applyFill="1" applyBorder="1" applyAlignment="1" applyProtection="1">
      <alignment horizontal="center"/>
      <protection hidden="1"/>
    </xf>
    <xf numFmtId="0" fontId="42" fillId="26" borderId="237" xfId="0" applyFont="1" applyFill="1" applyBorder="1" applyAlignment="1">
      <alignment horizontal="center"/>
    </xf>
    <xf numFmtId="167" fontId="55" fillId="7" borderId="237" xfId="5" applyFont="1" applyFill="1" applyBorder="1">
      <alignment horizontal="right" indent="2"/>
      <protection locked="0"/>
    </xf>
    <xf numFmtId="0" fontId="44" fillId="3" borderId="563" xfId="25" applyFont="1" applyFill="1" applyBorder="1" applyAlignment="1">
      <alignment horizontal="centerContinuous" vertical="center" wrapText="1"/>
    </xf>
    <xf numFmtId="0" fontId="44" fillId="3" borderId="565" xfId="25" applyFont="1" applyFill="1" applyBorder="1" applyAlignment="1">
      <alignment horizontal="centerContinuous" vertical="center" wrapText="1"/>
    </xf>
    <xf numFmtId="0" fontId="42" fillId="26" borderId="584" xfId="0" applyFont="1" applyFill="1" applyBorder="1" applyAlignment="1">
      <alignment horizontal="center"/>
    </xf>
    <xf numFmtId="167" fontId="55" fillId="4" borderId="584" xfId="5" applyFont="1" applyFill="1" applyBorder="1">
      <alignment horizontal="right" indent="2"/>
      <protection locked="0"/>
    </xf>
    <xf numFmtId="167" fontId="55" fillId="4" borderId="585" xfId="5" applyFont="1" applyFill="1" applyBorder="1">
      <alignment horizontal="right" indent="2"/>
      <protection locked="0"/>
    </xf>
    <xf numFmtId="49" fontId="42" fillId="4" borderId="586" xfId="9" applyFont="1" applyBorder="1" applyAlignment="1">
      <protection locked="0"/>
    </xf>
    <xf numFmtId="0" fontId="42" fillId="26" borderId="587" xfId="0" applyFont="1" applyFill="1" applyBorder="1" applyAlignment="1">
      <alignment horizontal="center"/>
    </xf>
    <xf numFmtId="167" fontId="55" fillId="4" borderId="587" xfId="5" applyFont="1" applyFill="1" applyBorder="1">
      <alignment horizontal="right" indent="2"/>
      <protection locked="0"/>
    </xf>
    <xf numFmtId="167" fontId="55" fillId="4" borderId="588" xfId="5" applyFont="1" applyFill="1" applyBorder="1">
      <alignment horizontal="right" indent="2"/>
      <protection locked="0"/>
    </xf>
    <xf numFmtId="49" fontId="42" fillId="4" borderId="244" xfId="9" applyFont="1" applyBorder="1" applyAlignment="1">
      <protection locked="0"/>
    </xf>
    <xf numFmtId="49" fontId="42" fillId="4" borderId="246" xfId="9" applyFont="1" applyBorder="1" applyAlignment="1">
      <protection locked="0"/>
    </xf>
    <xf numFmtId="0" fontId="42" fillId="26" borderId="247" xfId="0" applyFont="1" applyFill="1" applyBorder="1" applyAlignment="1">
      <alignment horizontal="center"/>
    </xf>
    <xf numFmtId="0" fontId="42" fillId="0" borderId="586" xfId="0" applyFont="1" applyBorder="1"/>
    <xf numFmtId="167" fontId="55" fillId="4" borderId="588" xfId="5" applyFont="1" applyFill="1" applyBorder="1" applyAlignment="1">
      <alignment horizontal="right" vertical="center"/>
      <protection locked="0"/>
    </xf>
    <xf numFmtId="0" fontId="42" fillId="0" borderId="244" xfId="0" applyFont="1" applyBorder="1"/>
    <xf numFmtId="0" fontId="42" fillId="0" borderId="246" xfId="0" applyFont="1" applyBorder="1"/>
    <xf numFmtId="167" fontId="55" fillId="85" borderId="245" xfId="5" applyFont="1" applyFill="1" applyBorder="1">
      <alignment horizontal="right" indent="2"/>
      <protection locked="0"/>
    </xf>
    <xf numFmtId="0" fontId="40" fillId="3" borderId="237" xfId="0" applyFont="1" applyFill="1" applyBorder="1"/>
    <xf numFmtId="0" fontId="0" fillId="78" borderId="580" xfId="0" applyFill="1" applyBorder="1" applyAlignment="1">
      <alignment horizontal="center" vertical="center"/>
    </xf>
    <xf numFmtId="0" fontId="0" fillId="78" borderId="581" xfId="0" applyFill="1" applyBorder="1" applyAlignment="1">
      <alignment horizontal="center" vertical="center"/>
    </xf>
    <xf numFmtId="0" fontId="40" fillId="3" borderId="581" xfId="0" applyFont="1" applyFill="1" applyBorder="1"/>
    <xf numFmtId="0" fontId="0" fillId="78" borderId="582" xfId="0" applyFill="1" applyBorder="1" applyAlignment="1">
      <alignment horizontal="center" vertical="center"/>
    </xf>
    <xf numFmtId="0" fontId="40" fillId="3" borderId="336" xfId="0" applyFont="1" applyFill="1" applyBorder="1"/>
    <xf numFmtId="0" fontId="0" fillId="3" borderId="581" xfId="0" applyFill="1" applyBorder="1" applyAlignment="1">
      <alignment horizontal="center" vertical="center"/>
    </xf>
    <xf numFmtId="0" fontId="42" fillId="0" borderId="244" xfId="0" applyFont="1" applyBorder="1" applyAlignment="1">
      <alignment vertical="center" wrapText="1"/>
    </xf>
    <xf numFmtId="0" fontId="0" fillId="78" borderId="589" xfId="0" applyFill="1" applyBorder="1" applyAlignment="1">
      <alignment horizontal="center" vertical="center"/>
    </xf>
    <xf numFmtId="0" fontId="0" fillId="78" borderId="590" xfId="0" applyFill="1" applyBorder="1" applyAlignment="1">
      <alignment horizontal="center" vertical="center"/>
    </xf>
    <xf numFmtId="0" fontId="0" fillId="3" borderId="591" xfId="0" applyFill="1" applyBorder="1"/>
    <xf numFmtId="0" fontId="42" fillId="0" borderId="583" xfId="0" applyFont="1" applyBorder="1" applyAlignment="1">
      <alignment vertical="center"/>
    </xf>
    <xf numFmtId="0" fontId="44" fillId="3" borderId="594" xfId="25" applyFont="1" applyFill="1" applyBorder="1" applyAlignment="1">
      <alignment horizontal="centerContinuous" vertical="center" wrapText="1"/>
    </xf>
    <xf numFmtId="0" fontId="44" fillId="3" borderId="173" xfId="25" applyFont="1" applyFill="1" applyBorder="1" applyAlignment="1">
      <alignment horizontal="centerContinuous" vertical="center" wrapText="1"/>
    </xf>
    <xf numFmtId="0" fontId="44" fillId="3" borderId="252" xfId="0" applyFont="1" applyFill="1" applyBorder="1" applyAlignment="1">
      <alignment horizontal="center" vertical="center" wrapText="1"/>
    </xf>
    <xf numFmtId="0" fontId="44" fillId="3" borderId="595" xfId="0" applyFont="1" applyFill="1" applyBorder="1" applyAlignment="1">
      <alignment horizontal="center" vertical="center" wrapText="1"/>
    </xf>
    <xf numFmtId="0" fontId="135" fillId="65" borderId="592" xfId="0" applyFont="1" applyFill="1" applyBorder="1" applyAlignment="1">
      <alignment horizontal="centerContinuous" vertical="center" wrapText="1"/>
    </xf>
    <xf numFmtId="0" fontId="135" fillId="65" borderId="596" xfId="0" applyFont="1" applyFill="1" applyBorder="1" applyAlignment="1">
      <alignment horizontal="centerContinuous" vertical="center" wrapText="1"/>
    </xf>
    <xf numFmtId="0" fontId="135" fillId="65" borderId="593" xfId="0" applyFont="1" applyFill="1" applyBorder="1" applyAlignment="1">
      <alignment horizontal="centerContinuous" vertical="center" wrapText="1"/>
    </xf>
    <xf numFmtId="0" fontId="233" fillId="3" borderId="0" xfId="0" applyFont="1" applyFill="1" applyAlignment="1">
      <alignment horizontal="center" vertical="center" wrapText="1"/>
    </xf>
    <xf numFmtId="0" fontId="234" fillId="3" borderId="0" xfId="0" applyFont="1" applyFill="1"/>
    <xf numFmtId="0" fontId="234" fillId="3" borderId="0" xfId="0" applyFont="1" applyFill="1" applyAlignment="1">
      <alignment horizontal="left" vertical="center" indent="1"/>
    </xf>
    <xf numFmtId="0" fontId="0" fillId="3" borderId="0" xfId="0" applyFill="1" applyAlignment="1">
      <alignment horizontal="left" vertical="center" indent="1"/>
    </xf>
    <xf numFmtId="0" fontId="224" fillId="81" borderId="244" xfId="49" applyFont="1" applyFill="1" applyBorder="1" applyAlignment="1">
      <alignment horizontal="left" vertical="center" indent="2"/>
    </xf>
    <xf numFmtId="186" fontId="224" fillId="81" borderId="246" xfId="49" applyNumberFormat="1" applyFont="1" applyFill="1" applyBorder="1" applyAlignment="1" applyProtection="1">
      <alignment horizontal="left" indent="1"/>
      <protection locked="0"/>
    </xf>
    <xf numFmtId="0" fontId="179" fillId="3" borderId="0" xfId="61" applyFont="1" applyFill="1"/>
    <xf numFmtId="0" fontId="0" fillId="78" borderId="597" xfId="0" applyFill="1" applyBorder="1" applyAlignment="1">
      <alignment horizontal="center" vertical="center"/>
    </xf>
    <xf numFmtId="0" fontId="0" fillId="3" borderId="598" xfId="0" applyFill="1" applyBorder="1" applyAlignment="1">
      <alignment vertical="center"/>
    </xf>
    <xf numFmtId="0" fontId="0" fillId="3" borderId="599" xfId="0" applyFill="1" applyBorder="1" applyAlignment="1">
      <alignment horizontal="left" vertical="center"/>
    </xf>
    <xf numFmtId="0" fontId="0" fillId="3" borderId="600" xfId="0" applyFill="1" applyBorder="1" applyAlignment="1">
      <alignment vertical="center"/>
    </xf>
    <xf numFmtId="0" fontId="0" fillId="3" borderId="601" xfId="0" applyFill="1" applyBorder="1" applyAlignment="1">
      <alignment horizontal="left" vertical="center"/>
    </xf>
    <xf numFmtId="0" fontId="192" fillId="0" borderId="244" xfId="49" applyFont="1" applyBorder="1" applyAlignment="1">
      <alignment horizontal="left" vertical="center" indent="1"/>
    </xf>
    <xf numFmtId="0" fontId="192" fillId="0" borderId="246" xfId="49" applyFont="1" applyBorder="1" applyAlignment="1">
      <alignment horizontal="left" vertical="center" indent="1"/>
    </xf>
    <xf numFmtId="0" fontId="224" fillId="96" borderId="0" xfId="61" applyFont="1" applyFill="1" applyAlignment="1">
      <alignment horizontal="right"/>
    </xf>
    <xf numFmtId="0" fontId="42" fillId="26" borderId="603" xfId="0" applyFont="1" applyFill="1" applyBorder="1" applyAlignment="1">
      <alignment horizontal="center" vertical="center"/>
    </xf>
    <xf numFmtId="49" fontId="217" fillId="96" borderId="0" xfId="61" applyNumberFormat="1" applyFont="1" applyFill="1"/>
    <xf numFmtId="0" fontId="220" fillId="0" borderId="602" xfId="49" applyFont="1" applyBorder="1" applyAlignment="1">
      <alignment horizontal="left" vertical="center" indent="1"/>
    </xf>
    <xf numFmtId="0" fontId="192" fillId="0" borderId="603" xfId="49" applyFont="1" applyBorder="1" applyAlignment="1">
      <alignment horizontal="center" vertical="center"/>
    </xf>
    <xf numFmtId="0" fontId="192" fillId="0" borderId="247" xfId="49" applyFont="1" applyBorder="1" applyAlignment="1">
      <alignment horizontal="center" vertical="center"/>
    </xf>
    <xf numFmtId="0" fontId="0" fillId="78" borderId="605" xfId="0" applyFill="1" applyBorder="1" applyAlignment="1">
      <alignment horizontal="center" vertical="center"/>
    </xf>
    <xf numFmtId="0" fontId="0" fillId="78" borderId="606" xfId="0" applyFill="1" applyBorder="1" applyAlignment="1">
      <alignment horizontal="center" vertical="center"/>
    </xf>
    <xf numFmtId="0" fontId="0" fillId="78" borderId="607" xfId="0" applyFill="1" applyBorder="1" applyAlignment="1">
      <alignment horizontal="center" vertical="center"/>
    </xf>
    <xf numFmtId="0" fontId="235" fillId="98" borderId="542" xfId="0" applyFont="1" applyFill="1" applyBorder="1" applyAlignment="1">
      <alignment horizontal="center" vertical="center"/>
    </xf>
    <xf numFmtId="0" fontId="99" fillId="72" borderId="0" xfId="55" applyAlignment="1"/>
    <xf numFmtId="0" fontId="99" fillId="72" borderId="0" xfId="55" applyAlignment="1">
      <alignment horizontal="left"/>
    </xf>
    <xf numFmtId="0" fontId="236" fillId="98" borderId="426" xfId="0" applyFont="1" applyFill="1" applyBorder="1" applyAlignment="1">
      <alignment horizontal="center" vertical="center" wrapText="1"/>
    </xf>
    <xf numFmtId="0" fontId="0" fillId="78" borderId="608" xfId="0" applyFill="1" applyBorder="1" applyAlignment="1">
      <alignment horizontal="center" vertical="center"/>
    </xf>
    <xf numFmtId="0" fontId="0" fillId="78" borderId="609" xfId="0" applyFill="1" applyBorder="1" applyAlignment="1">
      <alignment horizontal="center" vertical="center"/>
    </xf>
    <xf numFmtId="0" fontId="0" fillId="78" borderId="610" xfId="0" applyFill="1" applyBorder="1" applyAlignment="1">
      <alignment horizontal="center" vertical="center"/>
    </xf>
    <xf numFmtId="0" fontId="0" fillId="78" borderId="611" xfId="0" applyFill="1" applyBorder="1" applyAlignment="1">
      <alignment horizontal="center" vertical="center"/>
    </xf>
    <xf numFmtId="0" fontId="0" fillId="3" borderId="247" xfId="0" applyFill="1" applyBorder="1" applyAlignment="1">
      <alignment horizontal="center" vertical="center"/>
    </xf>
    <xf numFmtId="0" fontId="0" fillId="78" borderId="612" xfId="0" applyFill="1" applyBorder="1" applyAlignment="1">
      <alignment horizontal="center" vertical="center"/>
    </xf>
    <xf numFmtId="0" fontId="197" fillId="0" borderId="573" xfId="0" applyFont="1" applyBorder="1" applyAlignment="1">
      <alignment horizontal="center" vertical="center"/>
    </xf>
    <xf numFmtId="0" fontId="197" fillId="3" borderId="574" xfId="0" applyFont="1" applyFill="1" applyBorder="1" applyAlignment="1">
      <alignment horizontal="center" vertical="center"/>
    </xf>
    <xf numFmtId="0" fontId="198" fillId="3" borderId="574" xfId="0" applyFont="1" applyFill="1" applyBorder="1" applyAlignment="1">
      <alignment horizontal="center" vertical="center" wrapText="1"/>
    </xf>
    <xf numFmtId="0" fontId="171" fillId="3" borderId="575" xfId="0" applyFont="1" applyFill="1" applyBorder="1" applyAlignment="1">
      <alignment horizontal="center" vertical="center" wrapText="1"/>
    </xf>
    <xf numFmtId="0" fontId="0" fillId="3" borderId="610" xfId="0" applyFill="1" applyBorder="1" applyAlignment="1">
      <alignment horizontal="center" vertical="center"/>
    </xf>
    <xf numFmtId="167" fontId="55" fillId="71" borderId="243" xfId="0" applyNumberFormat="1" applyFont="1" applyFill="1" applyBorder="1" applyAlignment="1">
      <alignment vertical="center"/>
    </xf>
    <xf numFmtId="167" fontId="55" fillId="71" borderId="218" xfId="0" applyNumberFormat="1" applyFont="1" applyFill="1" applyBorder="1" applyAlignment="1">
      <alignment vertical="center"/>
    </xf>
    <xf numFmtId="167" fontId="55" fillId="71" borderId="228" xfId="0" applyNumberFormat="1" applyFont="1" applyFill="1" applyBorder="1" applyAlignment="1">
      <alignment vertical="center"/>
    </xf>
    <xf numFmtId="167" fontId="55" fillId="4" borderId="218" xfId="5" applyFont="1" applyFill="1" applyBorder="1" applyAlignment="1">
      <alignment vertical="center"/>
      <protection locked="0"/>
    </xf>
    <xf numFmtId="167" fontId="55" fillId="16" borderId="218" xfId="5" applyFont="1" applyFill="1" applyBorder="1" applyAlignment="1">
      <alignment vertical="center"/>
      <protection locked="0"/>
    </xf>
    <xf numFmtId="167" fontId="55" fillId="4" borderId="243" xfId="5" applyFont="1" applyFill="1" applyBorder="1" applyAlignment="1">
      <alignment vertical="center"/>
      <protection locked="0"/>
    </xf>
    <xf numFmtId="167" fontId="55" fillId="4" borderId="228" xfId="5" applyFont="1" applyFill="1" applyBorder="1" applyAlignment="1">
      <alignment vertical="center"/>
      <protection locked="0"/>
    </xf>
    <xf numFmtId="167" fontId="55" fillId="4" borderId="226" xfId="5" applyFont="1" applyFill="1" applyBorder="1" applyAlignment="1">
      <alignment vertical="center"/>
      <protection locked="0"/>
    </xf>
    <xf numFmtId="167" fontId="55" fillId="4" borderId="229" xfId="5" applyFont="1" applyFill="1" applyBorder="1" applyAlignment="1">
      <alignment vertical="center"/>
      <protection locked="0"/>
    </xf>
    <xf numFmtId="167" fontId="55" fillId="4" borderId="403" xfId="5" applyFont="1" applyFill="1" applyBorder="1" applyAlignment="1">
      <alignment vertical="center"/>
      <protection locked="0"/>
    </xf>
    <xf numFmtId="167" fontId="55" fillId="81" borderId="218" xfId="5" quotePrefix="1" applyFont="1" applyFill="1" applyBorder="1" applyAlignment="1" applyProtection="1">
      <alignment vertical="center"/>
    </xf>
    <xf numFmtId="167" fontId="55" fillId="16" borderId="228" xfId="5" applyFont="1" applyFill="1" applyBorder="1" applyAlignment="1">
      <alignment vertical="center"/>
      <protection locked="0"/>
    </xf>
    <xf numFmtId="0" fontId="137" fillId="15" borderId="2" xfId="0" applyFont="1" applyFill="1" applyBorder="1" applyAlignment="1">
      <alignment horizontal="left" vertical="center" indent="1"/>
    </xf>
    <xf numFmtId="0" fontId="137" fillId="15" borderId="0" xfId="0" applyFont="1" applyFill="1" applyAlignment="1">
      <alignment horizontal="left" vertical="center" indent="1"/>
    </xf>
    <xf numFmtId="0" fontId="137" fillId="12" borderId="0" xfId="3" applyFont="1" applyAlignment="1">
      <alignment horizontal="left" vertical="center" indent="1"/>
      <protection locked="0"/>
    </xf>
    <xf numFmtId="0" fontId="0" fillId="3" borderId="0" xfId="0" applyFill="1" applyAlignment="1">
      <alignment horizontal="left" indent="1"/>
    </xf>
    <xf numFmtId="167" fontId="142" fillId="0" borderId="368" xfId="0" applyNumberFormat="1" applyFont="1" applyBorder="1" applyAlignment="1">
      <alignment horizontal="center" vertical="center"/>
    </xf>
    <xf numFmtId="167" fontId="142" fillId="3" borderId="369" xfId="0" applyNumberFormat="1" applyFont="1" applyFill="1" applyBorder="1" applyAlignment="1">
      <alignment horizontal="center" vertical="center"/>
    </xf>
    <xf numFmtId="167" fontId="168" fillId="3" borderId="370" xfId="0" applyNumberFormat="1" applyFont="1" applyFill="1" applyBorder="1" applyAlignment="1">
      <alignment horizontal="center" vertical="center" wrapText="1"/>
    </xf>
    <xf numFmtId="0" fontId="90" fillId="3" borderId="331" xfId="0" applyFont="1" applyFill="1" applyBorder="1" applyAlignment="1">
      <alignment horizontal="center" vertical="center" wrapText="1"/>
    </xf>
    <xf numFmtId="0" fontId="90" fillId="3" borderId="241" xfId="0" applyFont="1" applyFill="1" applyBorder="1" applyAlignment="1">
      <alignment horizontal="center" vertical="center" wrapText="1"/>
    </xf>
    <xf numFmtId="0" fontId="142" fillId="3" borderId="241" xfId="0" applyFont="1" applyFill="1" applyBorder="1" applyAlignment="1">
      <alignment horizontal="center" vertical="center" wrapText="1"/>
    </xf>
    <xf numFmtId="0" fontId="142" fillId="3" borderId="241" xfId="0" applyFont="1" applyFill="1" applyBorder="1" applyAlignment="1">
      <alignment horizontal="center" vertical="center"/>
    </xf>
    <xf numFmtId="0" fontId="142" fillId="3" borderId="332" xfId="0" applyFont="1" applyFill="1" applyBorder="1" applyAlignment="1">
      <alignment horizontal="center" vertical="center"/>
    </xf>
    <xf numFmtId="0" fontId="44" fillId="7" borderId="593" xfId="0" applyFont="1" applyFill="1" applyBorder="1" applyAlignment="1">
      <alignment horizontal="center" vertical="center" wrapText="1"/>
    </xf>
    <xf numFmtId="0" fontId="135" fillId="65" borderId="248" xfId="0" applyFont="1" applyFill="1" applyBorder="1" applyAlignment="1">
      <alignment horizontal="center" vertical="center" wrapText="1"/>
    </xf>
    <xf numFmtId="0" fontId="42" fillId="0" borderId="586" xfId="0" applyFont="1" applyBorder="1" applyAlignment="1">
      <alignment vertical="center" wrapText="1"/>
    </xf>
    <xf numFmtId="0" fontId="42" fillId="4" borderId="244" xfId="0" applyFont="1" applyFill="1" applyBorder="1" applyAlignment="1">
      <alignment horizontal="left" vertical="center" wrapText="1"/>
    </xf>
    <xf numFmtId="0" fontId="42" fillId="4" borderId="246" xfId="0" applyFont="1" applyFill="1" applyBorder="1" applyAlignment="1">
      <alignment horizontal="left" vertical="center" wrapText="1"/>
    </xf>
    <xf numFmtId="167" fontId="55" fillId="4" borderId="237" xfId="45" applyFont="1" applyFill="1" applyBorder="1" applyAlignment="1">
      <alignment vertical="center"/>
      <protection locked="0"/>
    </xf>
    <xf numFmtId="167" fontId="55" fillId="4" borderId="245" xfId="45" applyFont="1" applyFill="1" applyBorder="1" applyAlignment="1">
      <alignment vertical="center"/>
      <protection locked="0"/>
    </xf>
    <xf numFmtId="167" fontId="55" fillId="4" borderId="247" xfId="45" applyFont="1" applyFill="1" applyBorder="1" applyAlignment="1">
      <alignment vertical="center"/>
      <protection locked="0"/>
    </xf>
    <xf numFmtId="167" fontId="55" fillId="4" borderId="248" xfId="45" applyFont="1" applyFill="1" applyBorder="1" applyAlignment="1">
      <alignment vertical="center"/>
      <protection locked="0"/>
    </xf>
    <xf numFmtId="167" fontId="42" fillId="4" borderId="341" xfId="5" applyFont="1" applyFill="1" applyBorder="1" applyAlignment="1">
      <alignment vertical="center"/>
      <protection locked="0"/>
    </xf>
    <xf numFmtId="167" fontId="42" fillId="4" borderId="342" xfId="5" applyFont="1" applyFill="1" applyBorder="1" applyAlignment="1">
      <alignment vertical="center"/>
      <protection locked="0"/>
    </xf>
    <xf numFmtId="167" fontId="42" fillId="4" borderId="237" xfId="5" applyFont="1" applyFill="1" applyBorder="1" applyAlignment="1">
      <alignment vertical="center"/>
      <protection locked="0"/>
    </xf>
    <xf numFmtId="167" fontId="42" fillId="4" borderId="245" xfId="5" applyFont="1" applyFill="1" applyBorder="1" applyAlignment="1">
      <alignment vertical="center"/>
      <protection locked="0"/>
    </xf>
    <xf numFmtId="167" fontId="42" fillId="7" borderId="237" xfId="5" applyFont="1" applyFill="1" applyBorder="1" applyAlignment="1">
      <alignment vertical="center"/>
      <protection locked="0"/>
    </xf>
    <xf numFmtId="167" fontId="42" fillId="7" borderId="245" xfId="5" applyFont="1" applyFill="1" applyBorder="1" applyAlignment="1">
      <alignment vertical="center"/>
      <protection locked="0"/>
    </xf>
    <xf numFmtId="167" fontId="42" fillId="4" borderId="247" xfId="5" applyFont="1" applyFill="1" applyBorder="1" applyAlignment="1">
      <alignment vertical="center"/>
      <protection locked="0"/>
    </xf>
    <xf numFmtId="167" fontId="42" fillId="4" borderId="248" xfId="5" applyFont="1" applyFill="1" applyBorder="1" applyAlignment="1">
      <alignment vertical="center"/>
      <protection locked="0"/>
    </xf>
    <xf numFmtId="165" fontId="138" fillId="65" borderId="614" xfId="34" applyNumberFormat="1" applyFont="1" applyFill="1" applyBorder="1" applyAlignment="1">
      <alignment horizontal="center" vertical="center" wrapText="1"/>
    </xf>
    <xf numFmtId="167" fontId="55" fillId="71" borderId="0" xfId="54" applyNumberFormat="1" applyFont="1" applyFill="1" applyAlignment="1">
      <alignment vertical="center"/>
    </xf>
    <xf numFmtId="167" fontId="42" fillId="4" borderId="344" xfId="15" applyFont="1" applyBorder="1" applyAlignment="1">
      <alignment vertical="center"/>
      <protection locked="0"/>
    </xf>
    <xf numFmtId="167" fontId="42" fillId="4" borderId="68" xfId="15" applyFont="1" applyBorder="1" applyAlignment="1">
      <alignment vertical="center"/>
      <protection locked="0"/>
    </xf>
    <xf numFmtId="167" fontId="42" fillId="3" borderId="68" xfId="15" applyFont="1" applyFill="1" applyBorder="1" applyAlignment="1">
      <alignment vertical="center"/>
      <protection locked="0"/>
    </xf>
    <xf numFmtId="0" fontId="0" fillId="78" borderId="572" xfId="0" applyFill="1" applyBorder="1" applyAlignment="1">
      <alignment horizontal="center" vertical="center"/>
    </xf>
    <xf numFmtId="0" fontId="203" fillId="3" borderId="0" xfId="32" applyFont="1" applyFill="1" applyAlignment="1">
      <alignment vertical="center"/>
    </xf>
    <xf numFmtId="0" fontId="0" fillId="3" borderId="609" xfId="0" applyFill="1" applyBorder="1" applyAlignment="1">
      <alignment horizontal="center" vertical="center"/>
    </xf>
    <xf numFmtId="0" fontId="235" fillId="98" borderId="349" xfId="0" applyFont="1" applyFill="1" applyBorder="1" applyAlignment="1">
      <alignment horizontal="center" vertical="center"/>
    </xf>
    <xf numFmtId="164" fontId="55" fillId="4" borderId="342" xfId="51" applyFont="1" applyFill="1" applyBorder="1" applyAlignment="1" applyProtection="1">
      <alignment horizontal="right" vertical="center"/>
      <protection locked="0"/>
    </xf>
    <xf numFmtId="164" fontId="55" fillId="4" borderId="245" xfId="51" applyFont="1" applyFill="1" applyBorder="1" applyAlignment="1" applyProtection="1">
      <alignment horizontal="right" vertical="center"/>
      <protection locked="0"/>
    </xf>
    <xf numFmtId="174" fontId="55" fillId="4" borderId="245" xfId="12" applyNumberFormat="1" applyFont="1" applyFill="1" applyBorder="1" applyAlignment="1">
      <alignment horizontal="right" vertical="center"/>
      <protection locked="0"/>
    </xf>
    <xf numFmtId="180" fontId="55" fillId="4" borderId="245" xfId="12" applyNumberFormat="1" applyFont="1" applyFill="1" applyBorder="1" applyAlignment="1">
      <alignment horizontal="right" vertical="center"/>
      <protection locked="0"/>
    </xf>
    <xf numFmtId="173" fontId="55" fillId="4" borderId="245" xfId="12" applyFont="1" applyFill="1" applyBorder="1" applyAlignment="1">
      <alignment horizontal="right" vertical="center"/>
      <protection locked="0"/>
    </xf>
    <xf numFmtId="164" fontId="55" fillId="4" borderId="248" xfId="51" applyFont="1" applyFill="1" applyBorder="1" applyAlignment="1" applyProtection="1">
      <alignment horizontal="right" vertical="center"/>
      <protection locked="0"/>
    </xf>
    <xf numFmtId="0" fontId="0" fillId="3" borderId="0" xfId="0" applyFill="1" applyAlignment="1">
      <alignment horizontal="right" vertical="center"/>
    </xf>
    <xf numFmtId="0" fontId="44" fillId="3" borderId="0" xfId="0" applyFont="1" applyFill="1" applyAlignment="1">
      <alignment horizontal="right" vertical="center" wrapText="1"/>
    </xf>
    <xf numFmtId="175" fontId="55" fillId="4" borderId="245" xfId="12" applyNumberFormat="1" applyFont="1" applyFill="1" applyBorder="1" applyAlignment="1">
      <alignment horizontal="right" vertical="center"/>
      <protection locked="0"/>
    </xf>
    <xf numFmtId="173" fontId="55" fillId="4" borderId="342" xfId="12" applyFont="1" applyFill="1" applyBorder="1" applyAlignment="1">
      <alignment horizontal="right" vertical="center"/>
      <protection locked="0"/>
    </xf>
    <xf numFmtId="173" fontId="55" fillId="4" borderId="248" xfId="12" applyFont="1" applyFill="1" applyBorder="1" applyAlignment="1">
      <alignment horizontal="right" vertical="center"/>
      <protection locked="0"/>
    </xf>
    <xf numFmtId="0" fontId="42" fillId="22" borderId="70" xfId="57" applyNumberFormat="1" applyFont="1" applyFill="1" applyBorder="1" applyAlignment="1">
      <alignment horizontal="left" vertical="center"/>
      <protection locked="0"/>
    </xf>
    <xf numFmtId="0" fontId="55" fillId="4" borderId="70" xfId="0" applyFont="1" applyFill="1" applyBorder="1" applyAlignment="1">
      <alignment horizontal="left" vertical="center"/>
    </xf>
    <xf numFmtId="14" fontId="42" fillId="22" borderId="70" xfId="57" applyNumberFormat="1" applyFont="1" applyFill="1" applyBorder="1">
      <alignment horizontal="right"/>
      <protection locked="0"/>
    </xf>
    <xf numFmtId="20" fontId="42" fillId="22" borderId="70" xfId="57" applyNumberFormat="1" applyFont="1" applyFill="1" applyBorder="1">
      <alignment horizontal="right"/>
      <protection locked="0"/>
    </xf>
    <xf numFmtId="187" fontId="55" fillId="4" borderId="70" xfId="0" applyNumberFormat="1" applyFont="1" applyFill="1" applyBorder="1" applyAlignment="1">
      <alignment vertical="center"/>
    </xf>
    <xf numFmtId="0" fontId="55" fillId="4" borderId="70" xfId="0" applyFont="1" applyFill="1" applyBorder="1" applyAlignment="1">
      <alignment horizontal="left" vertical="center" wrapText="1"/>
    </xf>
    <xf numFmtId="167" fontId="42" fillId="22" borderId="341" xfId="11" applyFont="1" applyBorder="1" applyAlignment="1">
      <alignment vertical="center"/>
      <protection locked="0"/>
    </xf>
    <xf numFmtId="167" fontId="42" fillId="22" borderId="342" xfId="11" applyFont="1" applyBorder="1" applyAlignment="1">
      <alignment vertical="center"/>
      <protection locked="0"/>
    </xf>
    <xf numFmtId="167" fontId="42" fillId="22" borderId="237" xfId="11" applyFont="1" applyBorder="1" applyAlignment="1">
      <alignment vertical="center"/>
      <protection locked="0"/>
    </xf>
    <xf numFmtId="167" fontId="42" fillId="22" borderId="245" xfId="11" applyFont="1" applyBorder="1" applyAlignment="1">
      <alignment vertical="center"/>
      <protection locked="0"/>
    </xf>
    <xf numFmtId="167" fontId="42" fillId="22" borderId="247" xfId="11" applyFont="1" applyBorder="1" applyAlignment="1">
      <alignment vertical="center"/>
      <protection locked="0"/>
    </xf>
    <xf numFmtId="167" fontId="42" fillId="22" borderId="248" xfId="11" applyFont="1" applyBorder="1" applyAlignment="1">
      <alignment vertical="center"/>
      <protection locked="0"/>
    </xf>
    <xf numFmtId="167" fontId="42" fillId="79" borderId="341" xfId="11" applyFont="1" applyFill="1" applyBorder="1" applyAlignment="1">
      <alignment vertical="center"/>
      <protection locked="0"/>
    </xf>
    <xf numFmtId="167" fontId="42" fillId="79" borderId="237" xfId="11" applyFont="1" applyFill="1" applyBorder="1" applyAlignment="1">
      <alignment vertical="center"/>
      <protection locked="0"/>
    </xf>
    <xf numFmtId="167" fontId="42" fillId="79" borderId="247" xfId="11" applyFont="1" applyFill="1" applyBorder="1" applyAlignment="1">
      <alignment vertical="center"/>
      <protection locked="0"/>
    </xf>
    <xf numFmtId="49" fontId="152" fillId="3" borderId="0" xfId="20" applyFont="1" applyFill="1" applyBorder="1" applyAlignment="1">
      <alignment horizontal="right" vertical="center"/>
    </xf>
    <xf numFmtId="0" fontId="145" fillId="3" borderId="46" xfId="0" applyFont="1" applyFill="1" applyBorder="1" applyAlignment="1">
      <alignment horizontal="right" vertical="center"/>
    </xf>
    <xf numFmtId="167" fontId="42" fillId="22" borderId="522" xfId="11" applyFont="1" applyBorder="1" applyAlignment="1">
      <alignment vertical="center"/>
      <protection locked="0"/>
    </xf>
    <xf numFmtId="167" fontId="42" fillId="22" borderId="68" xfId="11" applyFont="1" applyBorder="1" applyAlignment="1">
      <alignment vertical="center"/>
      <protection locked="0"/>
    </xf>
    <xf numFmtId="167" fontId="42" fillId="45" borderId="68" xfId="11" applyFont="1" applyFill="1" applyBorder="1" applyAlignment="1">
      <alignment vertical="center"/>
      <protection locked="0"/>
    </xf>
    <xf numFmtId="167" fontId="42" fillId="22" borderId="217" xfId="11" applyFont="1" applyBorder="1" applyAlignment="1">
      <alignment vertical="center"/>
      <protection locked="0"/>
    </xf>
    <xf numFmtId="167" fontId="42" fillId="81" borderId="517" xfId="11" applyFont="1" applyFill="1" applyBorder="1" applyAlignment="1">
      <alignment horizontal="right" vertical="center"/>
      <protection locked="0"/>
    </xf>
    <xf numFmtId="167" fontId="42" fillId="22" borderId="68" xfId="11" applyFont="1" applyBorder="1" applyAlignment="1">
      <alignment horizontal="right" vertical="center"/>
      <protection locked="0"/>
    </xf>
    <xf numFmtId="167" fontId="42" fillId="45" borderId="68" xfId="11" applyFont="1" applyFill="1" applyBorder="1" applyAlignment="1">
      <alignment horizontal="right" vertical="center"/>
      <protection locked="0"/>
    </xf>
    <xf numFmtId="167" fontId="42" fillId="45" borderId="217" xfId="11" applyFont="1" applyFill="1" applyBorder="1" applyAlignment="1">
      <alignment horizontal="right" vertical="center"/>
      <protection locked="0"/>
    </xf>
    <xf numFmtId="167" fontId="42" fillId="22" borderId="511" xfId="11" applyFont="1" applyBorder="1" applyAlignment="1">
      <alignment horizontal="right" vertical="center"/>
      <protection locked="0"/>
    </xf>
    <xf numFmtId="167" fontId="55" fillId="81" borderId="604" xfId="0" applyNumberFormat="1" applyFont="1" applyFill="1" applyBorder="1" applyAlignment="1">
      <alignment vertical="center"/>
    </xf>
    <xf numFmtId="167" fontId="55" fillId="81" borderId="245" xfId="0" applyNumberFormat="1" applyFont="1" applyFill="1" applyBorder="1" applyAlignment="1">
      <alignment vertical="center"/>
    </xf>
    <xf numFmtId="167" fontId="55" fillId="81" borderId="248" xfId="0" applyNumberFormat="1" applyFont="1" applyFill="1" applyBorder="1" applyAlignment="1">
      <alignment vertical="center"/>
    </xf>
    <xf numFmtId="186" fontId="192" fillId="82" borderId="604" xfId="49" applyNumberFormat="1" applyFont="1" applyFill="1" applyBorder="1" applyAlignment="1" applyProtection="1">
      <alignment horizontal="right" vertical="center"/>
      <protection locked="0"/>
    </xf>
    <xf numFmtId="186" fontId="192" fillId="102" borderId="245" xfId="49" applyNumberFormat="1" applyFont="1" applyFill="1" applyBorder="1" applyAlignment="1" applyProtection="1">
      <alignment horizontal="right" vertical="center"/>
      <protection locked="0"/>
    </xf>
    <xf numFmtId="186" fontId="192" fillId="82" borderId="245" xfId="49" applyNumberFormat="1" applyFont="1" applyFill="1" applyBorder="1" applyAlignment="1" applyProtection="1">
      <alignment horizontal="right" vertical="center"/>
      <protection locked="0"/>
    </xf>
    <xf numFmtId="186" fontId="192" fillId="82" borderId="248" xfId="49" applyNumberFormat="1" applyFont="1" applyFill="1" applyBorder="1" applyAlignment="1" applyProtection="1">
      <alignment horizontal="right" vertical="center"/>
      <protection locked="0"/>
    </xf>
    <xf numFmtId="167" fontId="55" fillId="100" borderId="341" xfId="45" applyFont="1" applyFill="1" applyBorder="1">
      <alignment horizontal="right" indent="2"/>
      <protection locked="0"/>
    </xf>
    <xf numFmtId="167" fontId="55" fillId="100" borderId="247" xfId="45" applyFont="1" applyFill="1" applyBorder="1">
      <alignment horizontal="right" indent="2"/>
      <protection locked="0"/>
    </xf>
    <xf numFmtId="167" fontId="55" fillId="100" borderId="312" xfId="0" applyNumberFormat="1" applyFont="1" applyFill="1" applyBorder="1"/>
    <xf numFmtId="167" fontId="55" fillId="100" borderId="313" xfId="45" applyFont="1" applyFill="1" applyBorder="1">
      <alignment horizontal="right" indent="2"/>
      <protection locked="0"/>
    </xf>
    <xf numFmtId="167" fontId="55" fillId="100" borderId="313" xfId="0" applyNumberFormat="1" applyFont="1" applyFill="1" applyBorder="1"/>
    <xf numFmtId="167" fontId="55" fillId="100" borderId="316" xfId="45" applyFont="1" applyFill="1" applyBorder="1">
      <alignment horizontal="right" indent="2"/>
      <protection locked="0"/>
    </xf>
    <xf numFmtId="167" fontId="55" fillId="100" borderId="315" xfId="0" applyNumberFormat="1" applyFont="1" applyFill="1" applyBorder="1" applyAlignment="1">
      <alignment vertical="center"/>
    </xf>
    <xf numFmtId="167" fontId="55" fillId="100" borderId="314" xfId="45" applyFont="1" applyFill="1" applyBorder="1" applyAlignment="1">
      <alignment vertical="center"/>
      <protection locked="0"/>
    </xf>
    <xf numFmtId="167" fontId="55" fillId="100" borderId="313" xfId="45" applyFont="1" applyFill="1" applyBorder="1" applyAlignment="1">
      <alignment vertical="center"/>
      <protection locked="0"/>
    </xf>
    <xf numFmtId="167" fontId="55" fillId="100" borderId="313" xfId="0" applyNumberFormat="1" applyFont="1" applyFill="1" applyBorder="1" applyAlignment="1">
      <alignment vertical="center"/>
    </xf>
    <xf numFmtId="167" fontId="55" fillId="100" borderId="316" xfId="45" applyFont="1" applyFill="1" applyBorder="1" applyAlignment="1">
      <alignment vertical="center"/>
      <protection locked="0"/>
    </xf>
    <xf numFmtId="167" fontId="55" fillId="100" borderId="341" xfId="0" applyNumberFormat="1" applyFont="1" applyFill="1" applyBorder="1" applyAlignment="1">
      <alignment vertical="center"/>
    </xf>
    <xf numFmtId="167" fontId="55" fillId="100" borderId="255" xfId="0" applyNumberFormat="1" applyFont="1" applyFill="1" applyBorder="1" applyAlignment="1">
      <alignment vertical="center"/>
    </xf>
    <xf numFmtId="167" fontId="55" fillId="100" borderId="259" xfId="0" applyNumberFormat="1" applyFont="1" applyFill="1" applyBorder="1" applyAlignment="1">
      <alignment vertical="center"/>
    </xf>
    <xf numFmtId="167" fontId="55" fillId="100" borderId="342" xfId="0" applyNumberFormat="1" applyFont="1" applyFill="1" applyBorder="1" applyAlignment="1">
      <alignment vertical="center"/>
    </xf>
    <xf numFmtId="167" fontId="55" fillId="100" borderId="237" xfId="0" applyNumberFormat="1" applyFont="1" applyFill="1" applyBorder="1" applyAlignment="1">
      <alignment vertical="center"/>
    </xf>
    <xf numFmtId="167" fontId="55" fillId="100" borderId="245" xfId="0" applyNumberFormat="1" applyFont="1" applyFill="1" applyBorder="1" applyAlignment="1">
      <alignment vertical="center"/>
    </xf>
    <xf numFmtId="0" fontId="44" fillId="3" borderId="0" xfId="7" applyFont="1" applyFill="1" applyAlignment="1"/>
    <xf numFmtId="0" fontId="37" fillId="3" borderId="0" xfId="0" applyFont="1" applyFill="1" applyAlignment="1">
      <alignment horizontal="center" wrapText="1"/>
    </xf>
    <xf numFmtId="167" fontId="42" fillId="22" borderId="341" xfId="11" applyFont="1" applyBorder="1" applyAlignment="1">
      <alignment horizontal="right" vertical="center"/>
      <protection locked="0"/>
    </xf>
    <xf numFmtId="167" fontId="42" fillId="22" borderId="342" xfId="11" applyFont="1" applyBorder="1" applyAlignment="1">
      <alignment horizontal="right" vertical="center"/>
      <protection locked="0"/>
    </xf>
    <xf numFmtId="167" fontId="42" fillId="22" borderId="343" xfId="11" applyFont="1" applyBorder="1" applyAlignment="1">
      <alignment horizontal="right" vertical="center"/>
      <protection locked="0"/>
    </xf>
    <xf numFmtId="167" fontId="42" fillId="22" borderId="344" xfId="11" applyFont="1" applyBorder="1" applyAlignment="1">
      <alignment horizontal="right" vertical="center"/>
      <protection locked="0"/>
    </xf>
    <xf numFmtId="167" fontId="42" fillId="22" borderId="70" xfId="11" applyFont="1" applyBorder="1" applyAlignment="1">
      <alignment horizontal="right" vertical="center"/>
      <protection locked="0"/>
    </xf>
    <xf numFmtId="167" fontId="42" fillId="22" borderId="117" xfId="11" applyFont="1" applyBorder="1" applyAlignment="1">
      <alignment horizontal="right" vertical="center"/>
      <protection locked="0"/>
    </xf>
    <xf numFmtId="167" fontId="42" fillId="22" borderId="217" xfId="11" applyFont="1" applyBorder="1" applyAlignment="1">
      <alignment horizontal="right" vertical="center"/>
      <protection locked="0"/>
    </xf>
    <xf numFmtId="0" fontId="172" fillId="88" borderId="0" xfId="49" applyFont="1" applyFill="1" applyAlignment="1">
      <alignment horizontal="left" vertical="center"/>
    </xf>
    <xf numFmtId="0" fontId="92" fillId="89" borderId="0" xfId="49" applyFill="1" applyAlignment="1">
      <alignment horizontal="left" vertical="center" wrapText="1"/>
    </xf>
    <xf numFmtId="0" fontId="91" fillId="65" borderId="441" xfId="49" applyFont="1" applyFill="1" applyBorder="1" applyAlignment="1">
      <alignment horizontal="left" vertical="center"/>
    </xf>
    <xf numFmtId="0" fontId="91" fillId="65" borderId="444" xfId="49" applyFont="1" applyFill="1" applyBorder="1" applyAlignment="1">
      <alignment horizontal="left" vertical="center"/>
    </xf>
    <xf numFmtId="0" fontId="92" fillId="89" borderId="0" xfId="49" applyFill="1" applyAlignment="1">
      <alignment vertical="center" wrapText="1"/>
    </xf>
    <xf numFmtId="0" fontId="33" fillId="78" borderId="0" xfId="55" applyFont="1" applyFill="1" applyAlignment="1">
      <alignment vertical="center" wrapText="1"/>
    </xf>
    <xf numFmtId="0" fontId="32" fillId="94" borderId="0" xfId="0" applyFont="1" applyFill="1" applyAlignment="1">
      <alignment horizontal="left" vertical="center" indent="4"/>
    </xf>
    <xf numFmtId="166" fontId="25" fillId="14" borderId="0" xfId="0" applyNumberFormat="1" applyFont="1" applyFill="1" applyAlignment="1">
      <alignment horizontal="left" vertical="center" wrapText="1"/>
    </xf>
    <xf numFmtId="0" fontId="186" fillId="4" borderId="0" xfId="0" applyFont="1" applyFill="1" applyAlignment="1" applyProtection="1">
      <alignment vertical="center"/>
      <protection locked="0"/>
    </xf>
    <xf numFmtId="0" fontId="87" fillId="4" borderId="0" xfId="0" applyFont="1" applyFill="1" applyAlignment="1" applyProtection="1">
      <alignment horizontal="center" vertical="center"/>
      <protection locked="0"/>
    </xf>
    <xf numFmtId="14" fontId="188" fillId="4" borderId="0" xfId="0" quotePrefix="1" applyNumberFormat="1" applyFont="1" applyFill="1" applyAlignment="1" applyProtection="1">
      <alignment horizontal="left" vertical="top" indent="1"/>
      <protection locked="0"/>
    </xf>
    <xf numFmtId="14" fontId="188" fillId="4" borderId="0" xfId="0" applyNumberFormat="1" applyFont="1" applyFill="1" applyAlignment="1" applyProtection="1">
      <alignment horizontal="left" vertical="top" indent="1"/>
      <protection locked="0"/>
    </xf>
    <xf numFmtId="0" fontId="188" fillId="4" borderId="0" xfId="0" applyFont="1" applyFill="1" applyAlignment="1" applyProtection="1">
      <alignment horizontal="left" vertical="top" indent="1"/>
      <protection locked="0"/>
    </xf>
    <xf numFmtId="0" fontId="117" fillId="4" borderId="528" xfId="0" applyFont="1" applyFill="1" applyBorder="1" applyProtection="1">
      <protection locked="0"/>
    </xf>
    <xf numFmtId="0" fontId="66" fillId="81" borderId="0" xfId="0" applyFont="1" applyFill="1" applyAlignment="1">
      <alignment horizontal="left"/>
    </xf>
    <xf numFmtId="0" fontId="66" fillId="4" borderId="0" xfId="0" applyFont="1" applyFill="1" applyAlignment="1" applyProtection="1">
      <alignment horizontal="left"/>
      <protection locked="0"/>
    </xf>
    <xf numFmtId="0" fontId="66" fillId="4" borderId="0" xfId="0" applyFont="1" applyFill="1" applyAlignment="1" applyProtection="1">
      <alignment horizontal="center" vertical="top"/>
      <protection locked="0"/>
    </xf>
    <xf numFmtId="0" fontId="188" fillId="14" borderId="0" xfId="0" applyFont="1" applyFill="1" applyAlignment="1">
      <alignment horizontal="left" vertical="center" indent="1"/>
    </xf>
    <xf numFmtId="49" fontId="53" fillId="74" borderId="0" xfId="1" quotePrefix="1" applyFont="1" applyFill="1" applyAlignment="1">
      <alignment horizontal="left" vertical="center" wrapText="1"/>
    </xf>
    <xf numFmtId="0" fontId="117" fillId="4" borderId="18" xfId="0" applyFont="1" applyFill="1" applyBorder="1" applyAlignment="1" applyProtection="1">
      <alignment horizontal="left"/>
      <protection locked="0"/>
    </xf>
    <xf numFmtId="0" fontId="117" fillId="4" borderId="19" xfId="0" applyFont="1" applyFill="1" applyBorder="1" applyAlignment="1" applyProtection="1">
      <alignment horizontal="left"/>
      <protection locked="0"/>
    </xf>
    <xf numFmtId="0" fontId="117" fillId="4" borderId="20" xfId="0" applyFont="1" applyFill="1" applyBorder="1" applyAlignment="1" applyProtection="1">
      <alignment horizontal="left"/>
      <protection locked="0"/>
    </xf>
    <xf numFmtId="0" fontId="117" fillId="4" borderId="527" xfId="0" applyFont="1" applyFill="1" applyBorder="1" applyAlignment="1" applyProtection="1">
      <alignment horizontal="left"/>
      <protection locked="0"/>
    </xf>
    <xf numFmtId="0" fontId="117" fillId="4" borderId="173" xfId="0" applyFont="1" applyFill="1" applyBorder="1" applyAlignment="1" applyProtection="1">
      <alignment horizontal="left"/>
      <protection locked="0"/>
    </xf>
    <xf numFmtId="0" fontId="0" fillId="78" borderId="237" xfId="0" applyFill="1" applyBorder="1" applyAlignment="1">
      <alignment horizontal="center" vertical="center"/>
    </xf>
    <xf numFmtId="0" fontId="0" fillId="78" borderId="267" xfId="0" applyFill="1" applyBorder="1" applyAlignment="1">
      <alignment horizontal="center" vertical="center"/>
    </xf>
    <xf numFmtId="0" fontId="0" fillId="78" borderId="336" xfId="0" applyFill="1" applyBorder="1" applyAlignment="1">
      <alignment horizontal="center" vertical="center"/>
    </xf>
    <xf numFmtId="0" fontId="0" fillId="78" borderId="454" xfId="0" applyFill="1" applyBorder="1" applyAlignment="1">
      <alignment horizontal="center" vertical="center"/>
    </xf>
    <xf numFmtId="0" fontId="0" fillId="3" borderId="476" xfId="0" applyFill="1" applyBorder="1" applyAlignment="1">
      <alignment horizontal="center" vertical="center"/>
    </xf>
    <xf numFmtId="0" fontId="0" fillId="3" borderId="477" xfId="0" applyFill="1" applyBorder="1" applyAlignment="1">
      <alignment horizontal="center" vertical="center"/>
    </xf>
    <xf numFmtId="0" fontId="0" fillId="78" borderId="361" xfId="0" applyFill="1" applyBorder="1" applyAlignment="1">
      <alignment horizontal="center" vertical="center"/>
    </xf>
    <xf numFmtId="0" fontId="0" fillId="78" borderId="362" xfId="0" applyFill="1" applyBorder="1" applyAlignment="1">
      <alignment horizontal="center" vertical="center"/>
    </xf>
    <xf numFmtId="0" fontId="227" fillId="78" borderId="237" xfId="0" applyFont="1" applyFill="1" applyBorder="1" applyAlignment="1">
      <alignment horizontal="center" vertical="center"/>
    </xf>
    <xf numFmtId="0" fontId="227" fillId="78" borderId="267" xfId="0" applyFont="1" applyFill="1" applyBorder="1" applyAlignment="1">
      <alignment horizontal="center" vertical="center"/>
    </xf>
    <xf numFmtId="0" fontId="0" fillId="78" borderId="459" xfId="0" applyFill="1" applyBorder="1" applyAlignment="1">
      <alignment horizontal="center" vertical="center"/>
    </xf>
    <xf numFmtId="0" fontId="0" fillId="78" borderId="460" xfId="0" applyFill="1" applyBorder="1" applyAlignment="1">
      <alignment horizontal="center" vertical="center"/>
    </xf>
    <xf numFmtId="0" fontId="135" fillId="65" borderId="304" xfId="0" applyFont="1" applyFill="1" applyBorder="1" applyAlignment="1">
      <alignment horizontal="center" vertical="center" wrapText="1"/>
    </xf>
    <xf numFmtId="0" fontId="135" fillId="65" borderId="318" xfId="0" applyFont="1" applyFill="1" applyBorder="1" applyAlignment="1">
      <alignment horizontal="center" vertical="center" wrapText="1"/>
    </xf>
    <xf numFmtId="0" fontId="135" fillId="65" borderId="243" xfId="0" applyFont="1" applyFill="1" applyBorder="1" applyAlignment="1">
      <alignment horizontal="center" vertical="center" wrapText="1"/>
    </xf>
    <xf numFmtId="0" fontId="135" fillId="65" borderId="228" xfId="0" applyFont="1" applyFill="1" applyBorder="1" applyAlignment="1">
      <alignment horizontal="center" vertical="center" wrapText="1"/>
    </xf>
    <xf numFmtId="0" fontId="135" fillId="65" borderId="242" xfId="0" applyFont="1" applyFill="1" applyBorder="1" applyAlignment="1">
      <alignment horizontal="center" vertical="center" wrapText="1"/>
    </xf>
    <xf numFmtId="0" fontId="3" fillId="74" borderId="0" xfId="0" applyFont="1" applyFill="1" applyAlignment="1">
      <alignment horizontal="center" vertical="center"/>
    </xf>
    <xf numFmtId="0" fontId="178" fillId="7" borderId="410" xfId="0" applyFont="1" applyFill="1" applyBorder="1" applyAlignment="1">
      <alignment horizontal="center" vertical="center" wrapText="1"/>
    </xf>
    <xf numFmtId="0" fontId="178" fillId="7" borderId="411" xfId="0" applyFont="1" applyFill="1" applyBorder="1" applyAlignment="1">
      <alignment horizontal="center" vertical="center" wrapText="1"/>
    </xf>
    <xf numFmtId="0" fontId="178" fillId="7" borderId="412" xfId="0" applyFont="1" applyFill="1" applyBorder="1" applyAlignment="1">
      <alignment horizontal="center" vertical="center" wrapText="1"/>
    </xf>
    <xf numFmtId="0" fontId="135" fillId="65" borderId="400" xfId="0" applyFont="1" applyFill="1" applyBorder="1" applyAlignment="1">
      <alignment horizontal="center" vertical="center" wrapText="1"/>
    </xf>
    <xf numFmtId="0" fontId="135" fillId="65" borderId="46" xfId="0" applyFont="1" applyFill="1" applyBorder="1" applyAlignment="1">
      <alignment horizontal="center" vertical="center" wrapText="1"/>
    </xf>
    <xf numFmtId="0" fontId="135" fillId="65" borderId="401" xfId="0" applyFont="1" applyFill="1" applyBorder="1" applyAlignment="1">
      <alignment horizontal="center" vertical="center" wrapText="1"/>
    </xf>
    <xf numFmtId="0" fontId="3" fillId="98" borderId="0" xfId="0" applyFont="1" applyFill="1" applyAlignment="1">
      <alignment horizontal="center" vertical="center"/>
    </xf>
    <xf numFmtId="0" fontId="142" fillId="3" borderId="349" xfId="0" applyFont="1" applyFill="1" applyBorder="1" applyAlignment="1">
      <alignment horizontal="left" vertical="top" wrapText="1"/>
    </xf>
    <xf numFmtId="0" fontId="142" fillId="3" borderId="350" xfId="0" applyFont="1" applyFill="1" applyBorder="1" applyAlignment="1">
      <alignment horizontal="left" vertical="top" wrapText="1"/>
    </xf>
    <xf numFmtId="0" fontId="142" fillId="3" borderId="351" xfId="0" applyFont="1" applyFill="1" applyBorder="1" applyAlignment="1">
      <alignment horizontal="left" vertical="top" wrapText="1"/>
    </xf>
    <xf numFmtId="0" fontId="142" fillId="3" borderId="333" xfId="0" applyFont="1" applyFill="1" applyBorder="1" applyAlignment="1">
      <alignment horizontal="left" vertical="top" wrapText="1"/>
    </xf>
    <xf numFmtId="0" fontId="142" fillId="3" borderId="237" xfId="0" applyFont="1" applyFill="1" applyBorder="1" applyAlignment="1">
      <alignment horizontal="left" vertical="top" wrapText="1"/>
    </xf>
    <xf numFmtId="0" fontId="142" fillId="3" borderId="334" xfId="0" applyFont="1" applyFill="1" applyBorder="1" applyAlignment="1">
      <alignment horizontal="left" vertical="top" wrapText="1"/>
    </xf>
    <xf numFmtId="0" fontId="142" fillId="3" borderId="335" xfId="0" applyFont="1" applyFill="1" applyBorder="1" applyAlignment="1">
      <alignment horizontal="left" vertical="top" wrapText="1"/>
    </xf>
    <xf numFmtId="0" fontId="142" fillId="3" borderId="336" xfId="0" applyFont="1" applyFill="1" applyBorder="1" applyAlignment="1">
      <alignment horizontal="left" vertical="top" wrapText="1"/>
    </xf>
    <xf numFmtId="0" fontId="142" fillId="3" borderId="337" xfId="0" applyFont="1" applyFill="1" applyBorder="1" applyAlignment="1">
      <alignment horizontal="left" vertical="top" wrapText="1"/>
    </xf>
    <xf numFmtId="167" fontId="162" fillId="7" borderId="368" xfId="0" applyNumberFormat="1" applyFont="1" applyFill="1" applyBorder="1" applyAlignment="1">
      <alignment horizontal="center" vertical="center" wrapText="1"/>
    </xf>
    <xf numFmtId="167" fontId="162" fillId="7" borderId="369" xfId="0" applyNumberFormat="1" applyFont="1" applyFill="1" applyBorder="1" applyAlignment="1">
      <alignment horizontal="center" vertical="center" wrapText="1"/>
    </xf>
    <xf numFmtId="167" fontId="162" fillId="7" borderId="370" xfId="0" applyNumberFormat="1" applyFont="1" applyFill="1" applyBorder="1" applyAlignment="1">
      <alignment horizontal="center" vertical="center" wrapText="1"/>
    </xf>
    <xf numFmtId="0" fontId="162" fillId="7" borderId="368" xfId="0" applyFont="1" applyFill="1" applyBorder="1" applyAlignment="1">
      <alignment horizontal="center" vertical="center" wrapText="1"/>
    </xf>
    <xf numFmtId="0" fontId="162" fillId="7" borderId="369" xfId="0" applyFont="1" applyFill="1" applyBorder="1" applyAlignment="1">
      <alignment horizontal="center" vertical="center" wrapText="1"/>
    </xf>
    <xf numFmtId="0" fontId="162" fillId="7" borderId="370" xfId="0" applyFont="1" applyFill="1" applyBorder="1" applyAlignment="1">
      <alignment horizontal="center" vertical="center" wrapText="1"/>
    </xf>
    <xf numFmtId="0" fontId="199" fillId="7" borderId="421" xfId="0" applyFont="1" applyFill="1" applyBorder="1" applyAlignment="1">
      <alignment horizontal="center" vertical="center" wrapText="1"/>
    </xf>
    <xf numFmtId="0" fontId="199" fillId="7" borderId="422" xfId="0" applyFont="1" applyFill="1" applyBorder="1" applyAlignment="1">
      <alignment horizontal="center" vertical="center" wrapText="1"/>
    </xf>
    <xf numFmtId="0" fontId="199" fillId="7" borderId="423" xfId="0" applyFont="1" applyFill="1" applyBorder="1" applyAlignment="1">
      <alignment horizontal="center" vertical="center" wrapText="1"/>
    </xf>
    <xf numFmtId="0" fontId="199" fillId="0" borderId="160" xfId="0" applyFont="1" applyBorder="1" applyAlignment="1">
      <alignment horizontal="center" vertical="center"/>
    </xf>
    <xf numFmtId="0" fontId="199" fillId="0" borderId="281" xfId="0" applyFont="1" applyBorder="1" applyAlignment="1">
      <alignment horizontal="center" vertical="center"/>
    </xf>
    <xf numFmtId="0" fontId="199" fillId="0" borderId="288" xfId="0" applyFont="1" applyBorder="1" applyAlignment="1">
      <alignment horizontal="center" vertical="center"/>
    </xf>
    <xf numFmtId="0" fontId="142" fillId="0" borderId="368" xfId="0" applyFont="1" applyBorder="1" applyAlignment="1">
      <alignment horizontal="center" vertical="center"/>
    </xf>
    <xf numFmtId="0" fontId="142" fillId="0" borderId="369" xfId="0" applyFont="1" applyBorder="1" applyAlignment="1">
      <alignment horizontal="center" vertical="center"/>
    </xf>
    <xf numFmtId="0" fontId="142" fillId="0" borderId="370" xfId="0" applyFont="1" applyBorder="1" applyAlignment="1">
      <alignment horizontal="center" vertical="center"/>
    </xf>
    <xf numFmtId="0" fontId="142" fillId="3" borderId="160" xfId="0" applyFont="1" applyFill="1" applyBorder="1" applyAlignment="1">
      <alignment horizontal="left" vertical="top" wrapText="1"/>
    </xf>
    <xf numFmtId="0" fontId="142" fillId="3" borderId="281" xfId="0" applyFont="1" applyFill="1" applyBorder="1" applyAlignment="1">
      <alignment horizontal="left" vertical="top" wrapText="1"/>
    </xf>
    <xf numFmtId="0" fontId="142" fillId="3" borderId="288" xfId="0" applyFont="1" applyFill="1" applyBorder="1" applyAlignment="1">
      <alignment horizontal="left" vertical="top" wrapText="1"/>
    </xf>
    <xf numFmtId="0" fontId="142" fillId="3" borderId="277" xfId="0" applyFont="1" applyFill="1" applyBorder="1" applyAlignment="1">
      <alignment horizontal="left" vertical="top" wrapText="1"/>
    </xf>
    <xf numFmtId="0" fontId="142" fillId="3" borderId="0" xfId="0" applyFont="1" applyFill="1" applyAlignment="1">
      <alignment horizontal="left" vertical="top" wrapText="1"/>
    </xf>
    <xf numFmtId="0" fontId="142" fillId="3" borderId="273" xfId="0" applyFont="1" applyFill="1" applyBorder="1" applyAlignment="1">
      <alignment horizontal="left" vertical="top" wrapText="1"/>
    </xf>
    <xf numFmtId="0" fontId="0" fillId="3" borderId="335" xfId="0" applyFill="1" applyBorder="1" applyAlignment="1">
      <alignment horizontal="center" vertical="center"/>
    </xf>
    <xf numFmtId="0" fontId="0" fillId="3" borderId="336" xfId="0" applyFill="1" applyBorder="1" applyAlignment="1">
      <alignment horizontal="center" vertical="center"/>
    </xf>
    <xf numFmtId="0" fontId="0" fillId="3" borderId="337" xfId="0" applyFill="1" applyBorder="1" applyAlignment="1">
      <alignment horizontal="center" vertical="center"/>
    </xf>
    <xf numFmtId="0" fontId="0" fillId="3" borderId="333" xfId="0" applyFill="1" applyBorder="1" applyAlignment="1">
      <alignment horizontal="center" vertical="center"/>
    </xf>
    <xf numFmtId="0" fontId="0" fillId="3" borderId="237" xfId="0" applyFill="1" applyBorder="1" applyAlignment="1">
      <alignment horizontal="center" vertical="center"/>
    </xf>
    <xf numFmtId="0" fontId="0" fillId="3" borderId="334" xfId="0" applyFill="1" applyBorder="1" applyAlignment="1">
      <alignment horizontal="center" vertical="center"/>
    </xf>
    <xf numFmtId="0" fontId="0" fillId="3" borderId="406" xfId="0" applyFill="1" applyBorder="1" applyAlignment="1">
      <alignment horizontal="center" vertical="center"/>
    </xf>
    <xf numFmtId="0" fontId="0" fillId="3" borderId="407" xfId="0" applyFill="1" applyBorder="1" applyAlignment="1">
      <alignment horizontal="center" vertical="center"/>
    </xf>
    <xf numFmtId="0" fontId="0" fillId="3" borderId="408" xfId="0" applyFill="1" applyBorder="1" applyAlignment="1">
      <alignment horizontal="center" vertical="center"/>
    </xf>
    <xf numFmtId="0" fontId="194" fillId="3" borderId="410" xfId="0" applyFont="1" applyFill="1" applyBorder="1" applyAlignment="1">
      <alignment horizontal="center" vertical="center"/>
    </xf>
    <xf numFmtId="0" fontId="194" fillId="3" borderId="411" xfId="0" applyFont="1" applyFill="1" applyBorder="1" applyAlignment="1">
      <alignment horizontal="center" vertical="center"/>
    </xf>
    <xf numFmtId="0" fontId="194" fillId="3" borderId="412" xfId="0" applyFont="1" applyFill="1" applyBorder="1" applyAlignment="1">
      <alignment horizontal="center" vertical="center"/>
    </xf>
    <xf numFmtId="0" fontId="194" fillId="7" borderId="410" xfId="0" applyFont="1" applyFill="1" applyBorder="1" applyAlignment="1">
      <alignment horizontal="center" vertical="center" wrapText="1"/>
    </xf>
    <xf numFmtId="0" fontId="194" fillId="7" borderId="411" xfId="0" applyFont="1" applyFill="1" applyBorder="1" applyAlignment="1">
      <alignment horizontal="center" vertical="center" wrapText="1"/>
    </xf>
    <xf numFmtId="0" fontId="194" fillId="7" borderId="412" xfId="0" applyFont="1" applyFill="1" applyBorder="1" applyAlignment="1">
      <alignment horizontal="center" vertical="center" wrapText="1"/>
    </xf>
    <xf numFmtId="0" fontId="135" fillId="65" borderId="615" xfId="0" applyFont="1" applyFill="1" applyBorder="1" applyAlignment="1">
      <alignment horizontal="center" vertical="center" wrapText="1"/>
    </xf>
    <xf numFmtId="0" fontId="135" fillId="65" borderId="616" xfId="0" applyFont="1" applyFill="1" applyBorder="1" applyAlignment="1">
      <alignment horizontal="center" vertical="center" wrapText="1"/>
    </xf>
    <xf numFmtId="0" fontId="135" fillId="65" borderId="341" xfId="0" applyFont="1" applyFill="1" applyBorder="1" applyAlignment="1">
      <alignment horizontal="center" vertical="center" wrapText="1"/>
    </xf>
    <xf numFmtId="0" fontId="135" fillId="65" borderId="602" xfId="0" applyFont="1" applyFill="1" applyBorder="1" applyAlignment="1">
      <alignment horizontal="center" vertical="center" wrapText="1"/>
    </xf>
    <xf numFmtId="0" fontId="135" fillId="65" borderId="603" xfId="0" applyFont="1" applyFill="1" applyBorder="1" applyAlignment="1">
      <alignment horizontal="center" vertical="center" wrapText="1"/>
    </xf>
    <xf numFmtId="0" fontId="135" fillId="65" borderId="604" xfId="0" applyFont="1" applyFill="1" applyBorder="1" applyAlignment="1">
      <alignment horizontal="center" vertical="center" wrapText="1"/>
    </xf>
    <xf numFmtId="0" fontId="44" fillId="7" borderId="353" xfId="0" applyFont="1" applyFill="1" applyBorder="1" applyAlignment="1">
      <alignment horizontal="center" vertical="center" wrapText="1"/>
    </xf>
    <xf numFmtId="0" fontId="44" fillId="7" borderId="249" xfId="0" applyFont="1" applyFill="1" applyBorder="1" applyAlignment="1">
      <alignment horizontal="center" vertical="center" wrapText="1"/>
    </xf>
    <xf numFmtId="0" fontId="44" fillId="7" borderId="252" xfId="0" applyFont="1" applyFill="1" applyBorder="1" applyAlignment="1">
      <alignment horizontal="center" vertical="center" wrapText="1"/>
    </xf>
    <xf numFmtId="0" fontId="44" fillId="7" borderId="593" xfId="0" applyFont="1" applyFill="1" applyBorder="1" applyAlignment="1">
      <alignment horizontal="center" vertical="center" wrapText="1"/>
    </xf>
    <xf numFmtId="0" fontId="44" fillId="7" borderId="399" xfId="0" applyFont="1" applyFill="1" applyBorder="1" applyAlignment="1">
      <alignment horizontal="center" vertical="center" wrapText="1"/>
    </xf>
    <xf numFmtId="0" fontId="44" fillId="7" borderId="354" xfId="0" applyFont="1" applyFill="1" applyBorder="1" applyAlignment="1">
      <alignment horizontal="center" vertical="center" wrapText="1"/>
    </xf>
    <xf numFmtId="0" fontId="135" fillId="65" borderId="250" xfId="0" applyFont="1" applyFill="1" applyBorder="1" applyAlignment="1">
      <alignment horizontal="center" vertical="center" wrapText="1"/>
    </xf>
    <xf numFmtId="0" fontId="135" fillId="65" borderId="253" xfId="0" applyFont="1" applyFill="1" applyBorder="1" applyAlignment="1">
      <alignment horizontal="center" vertical="center" wrapText="1"/>
    </xf>
    <xf numFmtId="0" fontId="135" fillId="65" borderId="61" xfId="0" applyFont="1" applyFill="1" applyBorder="1" applyAlignment="1">
      <alignment horizontal="center" vertical="center" wrapText="1"/>
    </xf>
    <xf numFmtId="0" fontId="135" fillId="65" borderId="251" xfId="0" applyFont="1" applyFill="1" applyBorder="1" applyAlignment="1">
      <alignment horizontal="center" vertical="center" wrapText="1"/>
    </xf>
    <xf numFmtId="0" fontId="135" fillId="65" borderId="254" xfId="0" applyFont="1" applyFill="1" applyBorder="1" applyAlignment="1">
      <alignment horizontal="center" vertical="center" wrapText="1"/>
    </xf>
    <xf numFmtId="0" fontId="135" fillId="65" borderId="255" xfId="0" applyFont="1" applyFill="1" applyBorder="1" applyAlignment="1">
      <alignment horizontal="center" vertical="center" wrapText="1"/>
    </xf>
    <xf numFmtId="0" fontId="135" fillId="65" borderId="259" xfId="0" applyFont="1" applyFill="1" applyBorder="1" applyAlignment="1">
      <alignment horizontal="center" vertical="center" wrapText="1"/>
    </xf>
    <xf numFmtId="0" fontId="194" fillId="7" borderId="410" xfId="0" applyFont="1" applyFill="1" applyBorder="1" applyAlignment="1">
      <alignment horizontal="center" vertical="center"/>
    </xf>
    <xf numFmtId="0" fontId="194" fillId="7" borderId="411" xfId="0" applyFont="1" applyFill="1" applyBorder="1" applyAlignment="1">
      <alignment horizontal="center" vertical="center"/>
    </xf>
    <xf numFmtId="0" fontId="194" fillId="7" borderId="412" xfId="0" applyFont="1" applyFill="1" applyBorder="1" applyAlignment="1">
      <alignment horizontal="center" vertical="center"/>
    </xf>
    <xf numFmtId="0" fontId="53" fillId="74" borderId="0" xfId="0" applyFont="1" applyFill="1" applyAlignment="1">
      <alignment horizontal="right" vertical="center" wrapText="1"/>
    </xf>
    <xf numFmtId="0" fontId="53" fillId="74" borderId="371" xfId="0" applyFont="1" applyFill="1" applyBorder="1" applyAlignment="1">
      <alignment horizontal="right" vertical="center" wrapText="1"/>
    </xf>
    <xf numFmtId="0" fontId="44" fillId="7" borderId="613" xfId="0" applyFont="1" applyFill="1" applyBorder="1" applyAlignment="1">
      <alignment horizontal="center" vertical="center" wrapText="1"/>
    </xf>
    <xf numFmtId="0" fontId="44" fillId="7" borderId="253" xfId="0" applyFont="1" applyFill="1" applyBorder="1" applyAlignment="1">
      <alignment horizontal="center" vertical="center" wrapText="1"/>
    </xf>
    <xf numFmtId="0" fontId="162" fillId="7" borderId="285" xfId="0" applyFont="1" applyFill="1" applyBorder="1" applyAlignment="1">
      <alignment horizontal="center" vertical="center" wrapText="1"/>
    </xf>
    <xf numFmtId="0" fontId="162" fillId="7" borderId="286" xfId="0" applyFont="1" applyFill="1" applyBorder="1" applyAlignment="1">
      <alignment horizontal="center" vertical="center" wrapText="1"/>
    </xf>
    <xf numFmtId="0" fontId="162" fillId="7" borderId="287" xfId="0" applyFont="1" applyFill="1" applyBorder="1" applyAlignment="1">
      <alignment horizontal="center" vertical="center" wrapText="1"/>
    </xf>
    <xf numFmtId="0" fontId="199" fillId="7" borderId="432" xfId="0" applyFont="1" applyFill="1" applyBorder="1" applyAlignment="1">
      <alignment horizontal="center" vertical="center" wrapText="1"/>
    </xf>
    <xf numFmtId="0" fontId="199" fillId="7" borderId="435" xfId="0" applyFont="1" applyFill="1" applyBorder="1" applyAlignment="1">
      <alignment horizontal="center" vertical="center" wrapText="1"/>
    </xf>
    <xf numFmtId="0" fontId="199" fillId="7" borderId="426" xfId="0" applyFont="1" applyFill="1" applyBorder="1" applyAlignment="1">
      <alignment horizontal="center" vertical="center" wrapText="1"/>
    </xf>
    <xf numFmtId="0" fontId="162" fillId="7" borderId="437" xfId="0" applyFont="1" applyFill="1" applyBorder="1" applyAlignment="1">
      <alignment horizontal="center" vertical="center" wrapText="1"/>
    </xf>
    <xf numFmtId="0" fontId="162" fillId="7" borderId="438" xfId="0" applyFont="1" applyFill="1" applyBorder="1" applyAlignment="1">
      <alignment horizontal="center" vertical="center" wrapText="1"/>
    </xf>
    <xf numFmtId="0" fontId="162" fillId="7" borderId="439" xfId="0" applyFont="1" applyFill="1" applyBorder="1" applyAlignment="1">
      <alignment horizontal="center" vertical="center" wrapText="1"/>
    </xf>
    <xf numFmtId="0" fontId="162" fillId="3" borderId="352" xfId="0" applyFont="1" applyFill="1" applyBorder="1" applyAlignment="1">
      <alignment horizontal="left" vertical="top" wrapText="1"/>
    </xf>
    <xf numFmtId="0" fontId="162" fillId="3" borderId="338" xfId="0" applyFont="1" applyFill="1" applyBorder="1" applyAlignment="1">
      <alignment horizontal="left" vertical="top" wrapText="1"/>
    </xf>
    <xf numFmtId="0" fontId="162" fillId="3" borderId="339" xfId="0" applyFont="1" applyFill="1" applyBorder="1" applyAlignment="1">
      <alignment horizontal="left" vertical="top" wrapText="1"/>
    </xf>
    <xf numFmtId="0" fontId="162" fillId="7" borderId="410" xfId="0" applyFont="1" applyFill="1" applyBorder="1" applyAlignment="1">
      <alignment horizontal="center" vertical="center" wrapText="1"/>
    </xf>
    <xf numFmtId="0" fontId="162" fillId="7" borderId="411" xfId="0" applyFont="1" applyFill="1" applyBorder="1" applyAlignment="1">
      <alignment horizontal="center" vertical="center" wrapText="1"/>
    </xf>
    <xf numFmtId="0" fontId="162" fillId="7" borderId="412" xfId="0" applyFont="1" applyFill="1" applyBorder="1" applyAlignment="1">
      <alignment horizontal="center" vertical="center" wrapText="1"/>
    </xf>
    <xf numFmtId="0" fontId="194" fillId="100" borderId="551" xfId="0" applyFont="1" applyFill="1" applyBorder="1" applyAlignment="1">
      <alignment horizontal="center" vertical="center"/>
    </xf>
    <xf numFmtId="0" fontId="194" fillId="100" borderId="553" xfId="0" applyFont="1" applyFill="1" applyBorder="1" applyAlignment="1">
      <alignment horizontal="center" vertical="center"/>
    </xf>
    <xf numFmtId="0" fontId="194" fillId="100" borderId="551" xfId="0" applyFont="1" applyFill="1" applyBorder="1" applyAlignment="1">
      <alignment horizontal="center" vertical="center" wrapText="1"/>
    </xf>
    <xf numFmtId="0" fontId="194" fillId="100" borderId="552" xfId="0" applyFont="1" applyFill="1" applyBorder="1" applyAlignment="1">
      <alignment horizontal="center" vertical="center" wrapText="1"/>
    </xf>
    <xf numFmtId="0" fontId="194" fillId="100" borderId="553" xfId="0" applyFont="1" applyFill="1" applyBorder="1" applyAlignment="1">
      <alignment horizontal="center" vertical="center" wrapText="1"/>
    </xf>
    <xf numFmtId="0" fontId="0" fillId="3" borderId="349" xfId="0" applyFill="1" applyBorder="1" applyAlignment="1">
      <alignment horizontal="center"/>
    </xf>
    <xf numFmtId="0" fontId="0" fillId="3" borderId="350" xfId="0" applyFill="1" applyBorder="1" applyAlignment="1">
      <alignment horizontal="center"/>
    </xf>
    <xf numFmtId="0" fontId="0" fillId="3" borderId="333" xfId="0" applyFill="1" applyBorder="1" applyAlignment="1">
      <alignment horizontal="center"/>
    </xf>
    <xf numFmtId="0" fontId="0" fillId="3" borderId="237" xfId="0" applyFill="1" applyBorder="1" applyAlignment="1">
      <alignment horizontal="center"/>
    </xf>
    <xf numFmtId="0" fontId="0" fillId="3" borderId="333" xfId="0" applyFill="1" applyBorder="1" applyAlignment="1">
      <alignment horizontal="left"/>
    </xf>
    <xf numFmtId="0" fontId="0" fillId="3" borderId="237" xfId="0" applyFill="1" applyBorder="1" applyAlignment="1">
      <alignment horizontal="left"/>
    </xf>
    <xf numFmtId="0" fontId="162" fillId="0" borderId="368" xfId="0" applyFont="1" applyBorder="1" applyAlignment="1">
      <alignment horizontal="center" vertical="center"/>
    </xf>
    <xf numFmtId="0" fontId="162" fillId="0" borderId="369" xfId="0" applyFont="1" applyBorder="1" applyAlignment="1">
      <alignment horizontal="center" vertical="center"/>
    </xf>
    <xf numFmtId="0" fontId="162" fillId="0" borderId="370" xfId="0" applyFont="1" applyBorder="1" applyAlignment="1">
      <alignment horizontal="center" vertical="center"/>
    </xf>
    <xf numFmtId="0" fontId="135" fillId="65" borderId="592" xfId="0" applyFont="1" applyFill="1" applyBorder="1" applyAlignment="1">
      <alignment horizontal="center" vertical="center" wrapText="1"/>
    </xf>
    <xf numFmtId="0" fontId="135" fillId="65" borderId="593" xfId="0" applyFont="1" applyFill="1" applyBorder="1" applyAlignment="1">
      <alignment horizontal="center" vertical="center" wrapText="1"/>
    </xf>
    <xf numFmtId="0" fontId="37" fillId="3" borderId="0" xfId="0" applyFont="1" applyFill="1" applyAlignment="1">
      <alignment horizontal="center" vertical="center"/>
    </xf>
    <xf numFmtId="167" fontId="55" fillId="78" borderId="0" xfId="0" applyNumberFormat="1" applyFont="1" applyFill="1" applyAlignment="1">
      <alignment horizontal="center" vertical="center"/>
    </xf>
    <xf numFmtId="0" fontId="142" fillId="7" borderId="410" xfId="0" applyFont="1" applyFill="1" applyBorder="1" applyAlignment="1">
      <alignment horizontal="center" vertical="center" wrapText="1"/>
    </xf>
    <xf numFmtId="0" fontId="142" fillId="7" borderId="411" xfId="0" applyFont="1" applyFill="1" applyBorder="1" applyAlignment="1">
      <alignment horizontal="center" vertical="center" wrapText="1"/>
    </xf>
    <xf numFmtId="0" fontId="142" fillId="7" borderId="412" xfId="0" applyFont="1" applyFill="1" applyBorder="1" applyAlignment="1">
      <alignment horizontal="center" vertical="center" wrapText="1"/>
    </xf>
    <xf numFmtId="0" fontId="199" fillId="7" borderId="277" xfId="0" applyFont="1" applyFill="1" applyBorder="1" applyAlignment="1">
      <alignment horizontal="center" vertical="center" wrapText="1"/>
    </xf>
    <xf numFmtId="0" fontId="199" fillId="7" borderId="0" xfId="0" applyFont="1" applyFill="1" applyAlignment="1">
      <alignment horizontal="center" vertical="center" wrapText="1"/>
    </xf>
    <xf numFmtId="0" fontId="199" fillId="7" borderId="273" xfId="0" applyFont="1" applyFill="1" applyBorder="1" applyAlignment="1">
      <alignment horizontal="center" vertical="center" wrapText="1"/>
    </xf>
    <xf numFmtId="0" fontId="162" fillId="3" borderId="265" xfId="0" applyFont="1" applyFill="1" applyBorder="1" applyAlignment="1">
      <alignment horizontal="left" vertical="top" wrapText="1"/>
    </xf>
    <xf numFmtId="0" fontId="162" fillId="3" borderId="266" xfId="0" applyFont="1" applyFill="1" applyBorder="1" applyAlignment="1">
      <alignment horizontal="left" vertical="top" wrapText="1"/>
    </xf>
    <xf numFmtId="0" fontId="162" fillId="3" borderId="268" xfId="0" applyFont="1" applyFill="1" applyBorder="1" applyAlignment="1">
      <alignment horizontal="left" vertical="top" wrapText="1"/>
    </xf>
    <xf numFmtId="0" fontId="162" fillId="3" borderId="262" xfId="0" applyFont="1" applyFill="1" applyBorder="1" applyAlignment="1">
      <alignment horizontal="left" vertical="top" wrapText="1"/>
    </xf>
    <xf numFmtId="0" fontId="162" fillId="3" borderId="218" xfId="0" applyFont="1" applyFill="1" applyBorder="1" applyAlignment="1">
      <alignment horizontal="left" vertical="top" wrapText="1"/>
    </xf>
    <xf numFmtId="0" fontId="162" fillId="3" borderId="261" xfId="0" applyFont="1" applyFill="1" applyBorder="1" applyAlignment="1">
      <alignment horizontal="left" vertical="top" wrapText="1"/>
    </xf>
    <xf numFmtId="0" fontId="162" fillId="3" borderId="264" xfId="0" applyFont="1" applyFill="1" applyBorder="1" applyAlignment="1">
      <alignment horizontal="left" vertical="top" wrapText="1"/>
    </xf>
    <xf numFmtId="0" fontId="162" fillId="3" borderId="260" xfId="0" applyFont="1" applyFill="1" applyBorder="1" applyAlignment="1">
      <alignment horizontal="left" vertical="top" wrapText="1"/>
    </xf>
    <xf numFmtId="0" fontId="162" fillId="3" borderId="263" xfId="0" applyFont="1" applyFill="1" applyBorder="1" applyAlignment="1">
      <alignment horizontal="left" vertical="top" wrapText="1"/>
    </xf>
    <xf numFmtId="0" fontId="197" fillId="0" borderId="282" xfId="0" applyFont="1" applyBorder="1" applyAlignment="1">
      <alignment horizontal="center" vertical="center"/>
    </xf>
    <xf numFmtId="0" fontId="197" fillId="0" borderId="283" xfId="0" applyFont="1" applyBorder="1" applyAlignment="1">
      <alignment horizontal="center" vertical="center"/>
    </xf>
    <xf numFmtId="0" fontId="197" fillId="0" borderId="284" xfId="0" applyFont="1" applyBorder="1" applyAlignment="1">
      <alignment horizontal="center" vertical="center"/>
    </xf>
    <xf numFmtId="0" fontId="162" fillId="7" borderId="270" xfId="0" applyFont="1" applyFill="1" applyBorder="1" applyAlignment="1">
      <alignment horizontal="center" vertical="center" wrapText="1"/>
    </xf>
    <xf numFmtId="0" fontId="162" fillId="7" borderId="271" xfId="0" applyFont="1" applyFill="1" applyBorder="1" applyAlignment="1">
      <alignment horizontal="center" vertical="center" wrapText="1"/>
    </xf>
    <xf numFmtId="0" fontId="162" fillId="7" borderId="272" xfId="0" applyFont="1" applyFill="1" applyBorder="1" applyAlignment="1">
      <alignment horizontal="center" vertical="center" wrapText="1"/>
    </xf>
    <xf numFmtId="0" fontId="199" fillId="7" borderId="415" xfId="0" applyFont="1" applyFill="1" applyBorder="1" applyAlignment="1">
      <alignment horizontal="center" vertical="center" wrapText="1"/>
    </xf>
    <xf numFmtId="0" fontId="199" fillId="7" borderId="416" xfId="0" applyFont="1" applyFill="1" applyBorder="1" applyAlignment="1">
      <alignment horizontal="center" vertical="center" wrapText="1"/>
    </xf>
    <xf numFmtId="0" fontId="199" fillId="7" borderId="417" xfId="0" applyFont="1" applyFill="1" applyBorder="1" applyAlignment="1">
      <alignment horizontal="center" vertical="center" wrapText="1"/>
    </xf>
    <xf numFmtId="0" fontId="37" fillId="3" borderId="0" xfId="0" applyFont="1" applyFill="1" applyAlignment="1">
      <alignment horizontal="center"/>
    </xf>
    <xf numFmtId="0" fontId="199" fillId="7" borderId="410" xfId="0" applyFont="1" applyFill="1" applyBorder="1" applyAlignment="1">
      <alignment horizontal="center" vertical="center" wrapText="1"/>
    </xf>
    <xf numFmtId="0" fontId="199" fillId="7" borderId="411" xfId="0" applyFont="1" applyFill="1" applyBorder="1" applyAlignment="1">
      <alignment horizontal="center" vertical="center" wrapText="1"/>
    </xf>
    <xf numFmtId="0" fontId="199" fillId="7" borderId="412" xfId="0" applyFont="1" applyFill="1" applyBorder="1" applyAlignment="1">
      <alignment horizontal="center" vertical="center" wrapText="1"/>
    </xf>
    <xf numFmtId="170" fontId="0" fillId="3" borderId="0" xfId="0" applyNumberFormat="1" applyFill="1" applyAlignment="1">
      <alignment horizontal="center"/>
    </xf>
    <xf numFmtId="0" fontId="199" fillId="0" borderId="410" xfId="0" applyFont="1" applyBorder="1" applyAlignment="1">
      <alignment horizontal="center" vertical="center"/>
    </xf>
    <xf numFmtId="0" fontId="199" fillId="0" borderId="411" xfId="0" applyFont="1" applyBorder="1" applyAlignment="1">
      <alignment horizontal="center" vertical="center"/>
    </xf>
    <xf numFmtId="0" fontId="199" fillId="0" borderId="412" xfId="0" applyFont="1" applyBorder="1" applyAlignment="1">
      <alignment horizontal="center" vertical="center"/>
    </xf>
    <xf numFmtId="170" fontId="0" fillId="3" borderId="406" xfId="0" applyNumberFormat="1" applyFill="1" applyBorder="1" applyAlignment="1">
      <alignment horizontal="center"/>
    </xf>
    <xf numFmtId="170" fontId="0" fillId="3" borderId="407" xfId="0" applyNumberFormat="1" applyFill="1" applyBorder="1" applyAlignment="1">
      <alignment horizontal="center"/>
    </xf>
    <xf numFmtId="170" fontId="0" fillId="3" borderId="408" xfId="0" applyNumberFormat="1" applyFill="1" applyBorder="1" applyAlignment="1">
      <alignment horizontal="center"/>
    </xf>
    <xf numFmtId="170" fontId="0" fillId="3" borderId="333" xfId="0" applyNumberFormat="1" applyFill="1" applyBorder="1" applyAlignment="1">
      <alignment horizontal="center"/>
    </xf>
    <xf numFmtId="170" fontId="0" fillId="3" borderId="237" xfId="0" applyNumberFormat="1" applyFill="1" applyBorder="1" applyAlignment="1">
      <alignment horizontal="center"/>
    </xf>
    <xf numFmtId="170" fontId="0" fillId="3" borderId="334" xfId="0" applyNumberFormat="1" applyFill="1" applyBorder="1" applyAlignment="1">
      <alignment horizontal="center"/>
    </xf>
    <xf numFmtId="170" fontId="0" fillId="3" borderId="335" xfId="0" applyNumberFormat="1" applyFill="1" applyBorder="1" applyAlignment="1">
      <alignment horizontal="center"/>
    </xf>
    <xf numFmtId="170" fontId="0" fillId="3" borderId="336" xfId="0" applyNumberFormat="1" applyFill="1" applyBorder="1" applyAlignment="1">
      <alignment horizontal="center"/>
    </xf>
    <xf numFmtId="170" fontId="0" fillId="3" borderId="337" xfId="0" applyNumberFormat="1" applyFill="1" applyBorder="1" applyAlignment="1">
      <alignment horizontal="center"/>
    </xf>
    <xf numFmtId="170" fontId="142" fillId="3" borderId="333" xfId="0" applyNumberFormat="1" applyFont="1" applyFill="1" applyBorder="1" applyAlignment="1">
      <alignment horizontal="left" vertical="top" wrapText="1"/>
    </xf>
    <xf numFmtId="170" fontId="142" fillId="3" borderId="237" xfId="0" applyNumberFormat="1" applyFont="1" applyFill="1" applyBorder="1" applyAlignment="1">
      <alignment horizontal="left" vertical="top" wrapText="1"/>
    </xf>
    <xf numFmtId="170" fontId="142" fillId="3" borderId="334" xfId="0" applyNumberFormat="1" applyFont="1" applyFill="1" applyBorder="1" applyAlignment="1">
      <alignment horizontal="left" vertical="top" wrapText="1"/>
    </xf>
    <xf numFmtId="170" fontId="142" fillId="3" borderId="335" xfId="0" applyNumberFormat="1" applyFont="1" applyFill="1" applyBorder="1" applyAlignment="1">
      <alignment horizontal="left" vertical="top" wrapText="1"/>
    </xf>
    <xf numFmtId="170" fontId="142" fillId="3" borderId="336" xfId="0" applyNumberFormat="1" applyFont="1" applyFill="1" applyBorder="1" applyAlignment="1">
      <alignment horizontal="left" vertical="top" wrapText="1"/>
    </xf>
    <xf numFmtId="170" fontId="142" fillId="3" borderId="337" xfId="0" applyNumberFormat="1" applyFont="1" applyFill="1" applyBorder="1" applyAlignment="1">
      <alignment horizontal="left" vertical="top" wrapText="1"/>
    </xf>
    <xf numFmtId="0" fontId="162" fillId="7" borderId="335" xfId="0" applyFont="1" applyFill="1" applyBorder="1" applyAlignment="1">
      <alignment horizontal="center" vertical="center" wrapText="1"/>
    </xf>
    <xf numFmtId="0" fontId="162" fillId="7" borderId="336" xfId="0" applyFont="1" applyFill="1" applyBorder="1" applyAlignment="1">
      <alignment horizontal="center" vertical="center" wrapText="1"/>
    </xf>
    <xf numFmtId="0" fontId="162" fillId="7" borderId="337" xfId="0" applyFont="1" applyFill="1" applyBorder="1" applyAlignment="1">
      <alignment horizontal="center" vertical="center" wrapText="1"/>
    </xf>
    <xf numFmtId="0" fontId="53" fillId="74" borderId="0" xfId="0" applyFont="1" applyFill="1" applyAlignment="1">
      <alignment horizontal="center" vertical="center"/>
    </xf>
    <xf numFmtId="0" fontId="142" fillId="7" borderId="551" xfId="0" applyFont="1" applyFill="1" applyBorder="1" applyAlignment="1">
      <alignment horizontal="center" vertical="center" wrapText="1"/>
    </xf>
    <xf numFmtId="0" fontId="142" fillId="7" borderId="552" xfId="0" applyFont="1" applyFill="1" applyBorder="1" applyAlignment="1">
      <alignment horizontal="center" vertical="center" wrapText="1"/>
    </xf>
    <xf numFmtId="0" fontId="142" fillId="7" borderId="553" xfId="0" applyFont="1" applyFill="1" applyBorder="1" applyAlignment="1">
      <alignment horizontal="center" vertical="center" wrapText="1"/>
    </xf>
    <xf numFmtId="0" fontId="162" fillId="7" borderId="544" xfId="0" applyFont="1" applyFill="1" applyBorder="1" applyAlignment="1">
      <alignment horizontal="center" vertical="center" wrapText="1"/>
    </xf>
    <xf numFmtId="0" fontId="199" fillId="7" borderId="551" xfId="0" applyFont="1" applyFill="1" applyBorder="1" applyAlignment="1">
      <alignment horizontal="center" vertical="center" wrapText="1"/>
    </xf>
    <xf numFmtId="0" fontId="199" fillId="7" borderId="552" xfId="0" applyFont="1" applyFill="1" applyBorder="1" applyAlignment="1">
      <alignment horizontal="center" vertical="center" wrapText="1"/>
    </xf>
    <xf numFmtId="0" fontId="199" fillId="7" borderId="553" xfId="0" applyFont="1" applyFill="1" applyBorder="1" applyAlignment="1">
      <alignment horizontal="center" vertical="center" wrapText="1"/>
    </xf>
    <xf numFmtId="0" fontId="162" fillId="7" borderId="573" xfId="0" applyFont="1" applyFill="1" applyBorder="1" applyAlignment="1">
      <alignment horizontal="center" vertical="center" wrapText="1"/>
    </xf>
    <xf numFmtId="0" fontId="162" fillId="7" borderId="574" xfId="0" applyFont="1" applyFill="1" applyBorder="1" applyAlignment="1">
      <alignment horizontal="center" vertical="center" wrapText="1"/>
    </xf>
    <xf numFmtId="0" fontId="162" fillId="7" borderId="575" xfId="0" applyFont="1" applyFill="1" applyBorder="1" applyAlignment="1">
      <alignment horizontal="center" vertical="center" wrapText="1"/>
    </xf>
    <xf numFmtId="0" fontId="142" fillId="7" borderId="576" xfId="0" applyFont="1" applyFill="1" applyBorder="1" applyAlignment="1">
      <alignment horizontal="center" vertical="center" wrapText="1"/>
    </xf>
    <xf numFmtId="0" fontId="142" fillId="7" borderId="577" xfId="0" applyFont="1" applyFill="1" applyBorder="1" applyAlignment="1">
      <alignment horizontal="center" vertical="center" wrapText="1"/>
    </xf>
    <xf numFmtId="0" fontId="142" fillId="7" borderId="578" xfId="0" applyFont="1" applyFill="1" applyBorder="1" applyAlignment="1">
      <alignment horizontal="center" vertical="center" wrapText="1"/>
    </xf>
    <xf numFmtId="0" fontId="199" fillId="3" borderId="349" xfId="0" applyFont="1" applyFill="1" applyBorder="1" applyAlignment="1">
      <alignment horizontal="center" vertical="center"/>
    </xf>
    <xf numFmtId="0" fontId="199" fillId="3" borderId="350" xfId="0" applyFont="1" applyFill="1" applyBorder="1" applyAlignment="1">
      <alignment horizontal="center" vertical="center"/>
    </xf>
    <xf numFmtId="0" fontId="199" fillId="7" borderId="335" xfId="0" applyFont="1" applyFill="1" applyBorder="1" applyAlignment="1">
      <alignment horizontal="center" vertical="center" wrapText="1"/>
    </xf>
    <xf numFmtId="0" fontId="199" fillId="7" borderId="336" xfId="0" applyFont="1" applyFill="1" applyBorder="1" applyAlignment="1">
      <alignment horizontal="center" vertical="center" wrapText="1"/>
    </xf>
    <xf numFmtId="0" fontId="199" fillId="7" borderId="337" xfId="0" applyFont="1" applyFill="1" applyBorder="1" applyAlignment="1">
      <alignment horizontal="center" vertical="center" wrapText="1"/>
    </xf>
    <xf numFmtId="0" fontId="0" fillId="3" borderId="368" xfId="0" applyFill="1" applyBorder="1" applyAlignment="1">
      <alignment horizontal="center"/>
    </xf>
    <xf numFmtId="0" fontId="0" fillId="3" borderId="369" xfId="0" applyFill="1" applyBorder="1" applyAlignment="1">
      <alignment horizontal="center"/>
    </xf>
    <xf numFmtId="0" fontId="199" fillId="7" borderId="278" xfId="0" applyFont="1" applyFill="1" applyBorder="1" applyAlignment="1">
      <alignment horizontal="center" vertical="center" wrapText="1"/>
    </xf>
    <xf numFmtId="0" fontId="199" fillId="7" borderId="279" xfId="0" applyFont="1" applyFill="1" applyBorder="1" applyAlignment="1">
      <alignment horizontal="center" vertical="center" wrapText="1"/>
    </xf>
    <xf numFmtId="0" fontId="199" fillId="7" borderId="280" xfId="0" applyFont="1" applyFill="1" applyBorder="1" applyAlignment="1">
      <alignment horizontal="center" vertical="center" wrapText="1"/>
    </xf>
    <xf numFmtId="0" fontId="55" fillId="3" borderId="160" xfId="0" applyFont="1" applyFill="1" applyBorder="1" applyAlignment="1">
      <alignment horizontal="left" vertical="top" wrapText="1"/>
    </xf>
    <xf numFmtId="0" fontId="55" fillId="3" borderId="281" xfId="0" applyFont="1" applyFill="1" applyBorder="1" applyAlignment="1">
      <alignment horizontal="left" vertical="top" wrapText="1"/>
    </xf>
    <xf numFmtId="0" fontId="55" fillId="3" borderId="277" xfId="0" applyFont="1" applyFill="1" applyBorder="1" applyAlignment="1">
      <alignment horizontal="left" vertical="top" wrapText="1"/>
    </xf>
    <xf numFmtId="0" fontId="55" fillId="3" borderId="0" xfId="0" applyFont="1" applyFill="1" applyAlignment="1">
      <alignment horizontal="left" vertical="top" wrapText="1"/>
    </xf>
    <xf numFmtId="0" fontId="55" fillId="3" borderId="278" xfId="0" applyFont="1" applyFill="1" applyBorder="1" applyAlignment="1">
      <alignment horizontal="left" vertical="top" wrapText="1"/>
    </xf>
    <xf numFmtId="0" fontId="55" fillId="3" borderId="279" xfId="0" applyFont="1" applyFill="1" applyBorder="1" applyAlignment="1">
      <alignment horizontal="left" vertical="top" wrapText="1"/>
    </xf>
    <xf numFmtId="0" fontId="199" fillId="7" borderId="333" xfId="0" applyFont="1" applyFill="1" applyBorder="1" applyAlignment="1">
      <alignment horizontal="center" vertical="center" wrapText="1"/>
    </xf>
    <xf numFmtId="0" fontId="199" fillId="7" borderId="237" xfId="0" applyFont="1" applyFill="1" applyBorder="1" applyAlignment="1">
      <alignment horizontal="center" vertical="center" wrapText="1"/>
    </xf>
    <xf numFmtId="0" fontId="199" fillId="7" borderId="334" xfId="0" applyFont="1" applyFill="1" applyBorder="1" applyAlignment="1">
      <alignment horizontal="center" vertical="center" wrapText="1"/>
    </xf>
    <xf numFmtId="0" fontId="199" fillId="7" borderId="537" xfId="0" applyFont="1" applyFill="1" applyBorder="1" applyAlignment="1">
      <alignment horizontal="center" vertical="center" wrapText="1"/>
    </xf>
    <xf numFmtId="0" fontId="199" fillId="7" borderId="538" xfId="0" applyFont="1" applyFill="1" applyBorder="1" applyAlignment="1">
      <alignment horizontal="center" vertical="center" wrapText="1"/>
    </xf>
    <xf numFmtId="0" fontId="199" fillId="7" borderId="539" xfId="0" applyFont="1" applyFill="1" applyBorder="1" applyAlignment="1">
      <alignment horizontal="center" vertical="center" wrapText="1"/>
    </xf>
    <xf numFmtId="0" fontId="141" fillId="3" borderId="244" xfId="0" applyFont="1" applyFill="1" applyBorder="1" applyAlignment="1">
      <alignment horizontal="left" vertical="center" wrapText="1"/>
    </xf>
    <xf numFmtId="0" fontId="141" fillId="0" borderId="237" xfId="0" applyFont="1" applyBorder="1" applyAlignment="1">
      <alignment horizontal="center" vertical="center" wrapText="1"/>
    </xf>
    <xf numFmtId="0" fontId="141" fillId="0" borderId="244" xfId="0" applyFont="1" applyBorder="1" applyAlignment="1">
      <alignment horizontal="left" vertical="center" wrapText="1"/>
    </xf>
    <xf numFmtId="0" fontId="141" fillId="0" borderId="340" xfId="0" applyFont="1" applyBorder="1" applyAlignment="1">
      <alignment horizontal="left" vertical="center" wrapText="1"/>
    </xf>
    <xf numFmtId="0" fontId="141" fillId="0" borderId="341" xfId="0" applyFont="1" applyBorder="1" applyAlignment="1">
      <alignment horizontal="center" vertical="center" wrapText="1"/>
    </xf>
    <xf numFmtId="0" fontId="141" fillId="0" borderId="246" xfId="0" applyFont="1" applyBorder="1" applyAlignment="1">
      <alignment horizontal="left" vertical="center" wrapText="1"/>
    </xf>
    <xf numFmtId="0" fontId="141" fillId="0" borderId="247" xfId="0" applyFont="1" applyBorder="1" applyAlignment="1">
      <alignment horizontal="center" vertical="center" wrapText="1"/>
    </xf>
    <xf numFmtId="0" fontId="141" fillId="3" borderId="237" xfId="0" applyFont="1" applyFill="1" applyBorder="1" applyAlignment="1">
      <alignment horizontal="center" vertical="center" wrapText="1"/>
    </xf>
    <xf numFmtId="0" fontId="197" fillId="7" borderId="432" xfId="0" applyFont="1" applyFill="1" applyBorder="1" applyAlignment="1">
      <alignment horizontal="center" vertical="center" wrapText="1"/>
    </xf>
    <xf numFmtId="0" fontId="197" fillId="7" borderId="435" xfId="0" applyFont="1" applyFill="1" applyBorder="1" applyAlignment="1">
      <alignment horizontal="center" vertical="center" wrapText="1"/>
    </xf>
    <xf numFmtId="0" fontId="197" fillId="7" borderId="426" xfId="0" applyFont="1" applyFill="1" applyBorder="1" applyAlignment="1">
      <alignment horizontal="center" vertical="center" wrapText="1"/>
    </xf>
    <xf numFmtId="0" fontId="85" fillId="64" borderId="310" xfId="0" applyFont="1" applyFill="1" applyBorder="1" applyAlignment="1">
      <alignment horizontal="left" vertical="center"/>
    </xf>
    <xf numFmtId="0" fontId="85" fillId="64" borderId="286" xfId="0" applyFont="1" applyFill="1" applyBorder="1" applyAlignment="1">
      <alignment horizontal="left" vertical="center"/>
    </xf>
    <xf numFmtId="0" fontId="85" fillId="64" borderId="311" xfId="0" applyFont="1" applyFill="1" applyBorder="1" applyAlignment="1">
      <alignment horizontal="left" vertical="center"/>
    </xf>
    <xf numFmtId="0" fontId="197" fillId="7" borderId="432" xfId="0" applyFont="1" applyFill="1" applyBorder="1" applyAlignment="1">
      <alignment horizontal="center" vertical="center"/>
    </xf>
    <xf numFmtId="0" fontId="197" fillId="7" borderId="426" xfId="0" applyFont="1" applyFill="1" applyBorder="1" applyAlignment="1">
      <alignment horizontal="center" vertical="center"/>
    </xf>
    <xf numFmtId="0" fontId="197" fillId="7" borderId="435" xfId="0" applyFont="1" applyFill="1" applyBorder="1" applyAlignment="1">
      <alignment horizontal="center" vertical="center"/>
    </xf>
    <xf numFmtId="0" fontId="162" fillId="7" borderId="551" xfId="0" applyFont="1" applyFill="1" applyBorder="1" applyAlignment="1">
      <alignment horizontal="center" vertical="center" wrapText="1"/>
    </xf>
    <xf numFmtId="0" fontId="162" fillId="7" borderId="552" xfId="0" applyFont="1" applyFill="1" applyBorder="1" applyAlignment="1">
      <alignment horizontal="center" vertical="center" wrapText="1"/>
    </xf>
    <xf numFmtId="0" fontId="162" fillId="7" borderId="553" xfId="0" applyFont="1" applyFill="1" applyBorder="1" applyAlignment="1">
      <alignment horizontal="center" vertical="center" wrapText="1"/>
    </xf>
    <xf numFmtId="0" fontId="162" fillId="7" borderId="296" xfId="0" applyFont="1" applyFill="1" applyBorder="1" applyAlignment="1">
      <alignment horizontal="center" vertical="center" wrapText="1"/>
    </xf>
    <xf numFmtId="0" fontId="162" fillId="7" borderId="289" xfId="0" applyFont="1" applyFill="1" applyBorder="1" applyAlignment="1">
      <alignment horizontal="center" vertical="center" wrapText="1"/>
    </xf>
    <xf numFmtId="0" fontId="162" fillId="7" borderId="107" xfId="0" applyFont="1" applyFill="1" applyBorder="1" applyAlignment="1">
      <alignment horizontal="center" vertical="center" wrapText="1"/>
    </xf>
    <xf numFmtId="0" fontId="135" fillId="65" borderId="563" xfId="0" applyFont="1" applyFill="1" applyBorder="1" applyAlignment="1">
      <alignment horizontal="center" vertical="center" wrapText="1"/>
    </xf>
    <xf numFmtId="0" fontId="135" fillId="65" borderId="564" xfId="0" applyFont="1" applyFill="1" applyBorder="1" applyAlignment="1">
      <alignment horizontal="center" vertical="center" wrapText="1"/>
    </xf>
    <xf numFmtId="0" fontId="135" fillId="65" borderId="565" xfId="0" applyFont="1" applyFill="1" applyBorder="1" applyAlignment="1">
      <alignment horizontal="center" vertical="center" wrapText="1"/>
    </xf>
    <xf numFmtId="0" fontId="142" fillId="3" borderId="293" xfId="0" applyFont="1" applyFill="1" applyBorder="1" applyAlignment="1">
      <alignment horizontal="left" vertical="top" wrapText="1"/>
    </xf>
    <xf numFmtId="0" fontId="142" fillId="3" borderId="306" xfId="0" applyFont="1" applyFill="1" applyBorder="1" applyAlignment="1">
      <alignment horizontal="left" vertical="top" wrapText="1"/>
    </xf>
    <xf numFmtId="0" fontId="142" fillId="3" borderId="305" xfId="0" applyFont="1" applyFill="1" applyBorder="1" applyAlignment="1">
      <alignment horizontal="left" vertical="top" wrapText="1"/>
    </xf>
    <xf numFmtId="0" fontId="142" fillId="3" borderId="429" xfId="0" applyFont="1" applyFill="1" applyBorder="1" applyAlignment="1">
      <alignment horizontal="left" vertical="top" wrapText="1"/>
    </xf>
    <xf numFmtId="0" fontId="142" fillId="3" borderId="278" xfId="0" applyFont="1" applyFill="1" applyBorder="1" applyAlignment="1">
      <alignment horizontal="left" vertical="top" wrapText="1"/>
    </xf>
    <xf numFmtId="0" fontId="199" fillId="7" borderId="107" xfId="0" applyFont="1" applyFill="1" applyBorder="1" applyAlignment="1">
      <alignment horizontal="center" vertical="center" wrapText="1"/>
    </xf>
    <xf numFmtId="0" fontId="3" fillId="90" borderId="0" xfId="0" applyFont="1" applyFill="1" applyAlignment="1">
      <alignment horizontal="left" vertical="center"/>
    </xf>
    <xf numFmtId="0" fontId="162" fillId="3" borderId="349" xfId="0" applyFont="1" applyFill="1" applyBorder="1" applyAlignment="1">
      <alignment horizontal="left" vertical="top" wrapText="1"/>
    </xf>
    <xf numFmtId="0" fontId="162" fillId="3" borderId="350" xfId="0" applyFont="1" applyFill="1" applyBorder="1" applyAlignment="1">
      <alignment horizontal="left" vertical="top" wrapText="1"/>
    </xf>
    <xf numFmtId="0" fontId="162" fillId="3" borderId="351" xfId="0" applyFont="1" applyFill="1" applyBorder="1" applyAlignment="1">
      <alignment horizontal="left" vertical="top" wrapText="1"/>
    </xf>
    <xf numFmtId="0" fontId="162" fillId="3" borderId="333" xfId="0" applyFont="1" applyFill="1" applyBorder="1" applyAlignment="1">
      <alignment horizontal="left" vertical="top" wrapText="1"/>
    </xf>
    <xf numFmtId="0" fontId="162" fillId="3" borderId="237" xfId="0" applyFont="1" applyFill="1" applyBorder="1" applyAlignment="1">
      <alignment horizontal="left" vertical="top" wrapText="1"/>
    </xf>
    <xf numFmtId="0" fontId="162" fillId="3" borderId="334" xfId="0" applyFont="1" applyFill="1" applyBorder="1" applyAlignment="1">
      <alignment horizontal="left" vertical="top" wrapText="1"/>
    </xf>
    <xf numFmtId="0" fontId="162" fillId="3" borderId="335" xfId="0" applyFont="1" applyFill="1" applyBorder="1" applyAlignment="1">
      <alignment horizontal="left" vertical="top" wrapText="1"/>
    </xf>
    <xf numFmtId="0" fontId="162" fillId="3" borderId="336" xfId="0" applyFont="1" applyFill="1" applyBorder="1" applyAlignment="1">
      <alignment horizontal="left" vertical="top" wrapText="1"/>
    </xf>
    <xf numFmtId="0" fontId="162" fillId="3" borderId="337" xfId="0" applyFont="1" applyFill="1" applyBorder="1" applyAlignment="1">
      <alignment horizontal="left" vertical="top" wrapText="1"/>
    </xf>
    <xf numFmtId="0" fontId="162" fillId="7" borderId="293" xfId="0" applyFont="1" applyFill="1" applyBorder="1" applyAlignment="1">
      <alignment horizontal="center" vertical="center" wrapText="1"/>
    </xf>
    <xf numFmtId="0" fontId="199" fillId="7" borderId="437" xfId="0" applyFont="1" applyFill="1" applyBorder="1" applyAlignment="1">
      <alignment horizontal="center" vertical="center" wrapText="1"/>
    </xf>
    <xf numFmtId="0" fontId="199" fillId="7" borderId="438" xfId="0" applyFont="1" applyFill="1" applyBorder="1" applyAlignment="1">
      <alignment horizontal="center" vertical="center" wrapText="1"/>
    </xf>
    <xf numFmtId="0" fontId="199" fillId="7" borderId="439" xfId="0" applyFont="1" applyFill="1" applyBorder="1" applyAlignment="1">
      <alignment horizontal="center" vertical="center" wrapText="1"/>
    </xf>
    <xf numFmtId="0" fontId="199" fillId="0" borderId="368" xfId="0" applyFont="1" applyBorder="1" applyAlignment="1">
      <alignment horizontal="center" vertical="center"/>
    </xf>
    <xf numFmtId="0" fontId="199" fillId="0" borderId="369" xfId="0" applyFont="1" applyBorder="1" applyAlignment="1">
      <alignment horizontal="center" vertical="center"/>
    </xf>
    <xf numFmtId="0" fontId="199" fillId="0" borderId="370" xfId="0" applyFont="1" applyBorder="1" applyAlignment="1">
      <alignment horizontal="center" vertical="center"/>
    </xf>
    <xf numFmtId="0" fontId="142" fillId="7" borderId="489" xfId="0" applyFont="1" applyFill="1" applyBorder="1" applyAlignment="1">
      <alignment horizontal="center" vertical="center" wrapText="1"/>
    </xf>
    <xf numFmtId="0" fontId="142" fillId="7" borderId="490" xfId="0" applyFont="1" applyFill="1" applyBorder="1" applyAlignment="1">
      <alignment horizontal="center" vertical="center" wrapText="1"/>
    </xf>
    <xf numFmtId="0" fontId="142" fillId="7" borderId="491" xfId="0" applyFont="1" applyFill="1" applyBorder="1" applyAlignment="1">
      <alignment horizontal="center" vertical="center" wrapText="1"/>
    </xf>
    <xf numFmtId="0" fontId="96" fillId="101" borderId="0" xfId="49" applyFont="1" applyFill="1" applyAlignment="1">
      <alignment horizontal="left" vertical="center"/>
    </xf>
    <xf numFmtId="0" fontId="142" fillId="7" borderId="498" xfId="0" applyFont="1" applyFill="1" applyBorder="1" applyAlignment="1">
      <alignment horizontal="center" vertical="center" wrapText="1"/>
    </xf>
    <xf numFmtId="0" fontId="142" fillId="7" borderId="500" xfId="0" applyFont="1" applyFill="1" applyBorder="1" applyAlignment="1">
      <alignment horizontal="center" vertical="center" wrapText="1"/>
    </xf>
    <xf numFmtId="0" fontId="142" fillId="7" borderId="499" xfId="0" applyFont="1" applyFill="1" applyBorder="1" applyAlignment="1">
      <alignment horizontal="center" vertical="center" wrapText="1"/>
    </xf>
    <xf numFmtId="0" fontId="162" fillId="3" borderId="608" xfId="0" applyFont="1" applyFill="1" applyBorder="1" applyAlignment="1">
      <alignment horizontal="center" vertical="top" wrapText="1"/>
    </xf>
    <xf numFmtId="0" fontId="162" fillId="3" borderId="609" xfId="0" applyFont="1" applyFill="1" applyBorder="1" applyAlignment="1">
      <alignment horizontal="center" vertical="top" wrapText="1"/>
    </xf>
    <xf numFmtId="0" fontId="162" fillId="3" borderId="610" xfId="0" applyFont="1" applyFill="1" applyBorder="1" applyAlignment="1">
      <alignment horizontal="center" vertical="top" wrapText="1"/>
    </xf>
    <xf numFmtId="0" fontId="199" fillId="7" borderId="573" xfId="0" applyFont="1" applyFill="1" applyBorder="1" applyAlignment="1">
      <alignment horizontal="center" vertical="center" wrapText="1"/>
    </xf>
    <xf numFmtId="0" fontId="199" fillId="7" borderId="574" xfId="0" applyFont="1" applyFill="1" applyBorder="1" applyAlignment="1">
      <alignment horizontal="center" vertical="center" wrapText="1"/>
    </xf>
    <xf numFmtId="0" fontId="199" fillId="7" borderId="575" xfId="0" applyFont="1" applyFill="1" applyBorder="1" applyAlignment="1">
      <alignment horizontal="center" vertical="center" wrapText="1"/>
    </xf>
    <xf numFmtId="0" fontId="162" fillId="3" borderId="333" xfId="0" applyFont="1" applyFill="1" applyBorder="1" applyAlignment="1">
      <alignment horizontal="center" vertical="top" wrapText="1"/>
    </xf>
    <xf numFmtId="0" fontId="162" fillId="3" borderId="237" xfId="0" applyFont="1" applyFill="1" applyBorder="1" applyAlignment="1">
      <alignment horizontal="center" vertical="top" wrapText="1"/>
    </xf>
    <xf numFmtId="0" fontId="162" fillId="3" borderId="334" xfId="0" applyFont="1" applyFill="1" applyBorder="1" applyAlignment="1">
      <alignment horizontal="center" vertical="top" wrapText="1"/>
    </xf>
    <xf numFmtId="0" fontId="162" fillId="3" borderId="335" xfId="0" applyFont="1" applyFill="1" applyBorder="1" applyAlignment="1">
      <alignment horizontal="center" vertical="top" wrapText="1"/>
    </xf>
    <xf numFmtId="0" fontId="162" fillId="3" borderId="336" xfId="0" applyFont="1" applyFill="1" applyBorder="1" applyAlignment="1">
      <alignment horizontal="center" vertical="top" wrapText="1"/>
    </xf>
    <xf numFmtId="0" fontId="162" fillId="3" borderId="337" xfId="0" applyFont="1" applyFill="1" applyBorder="1" applyAlignment="1">
      <alignment horizontal="center" vertical="top" wrapText="1"/>
    </xf>
    <xf numFmtId="0" fontId="197" fillId="0" borderId="573" xfId="0" applyFont="1" applyBorder="1" applyAlignment="1">
      <alignment horizontal="center" vertical="center"/>
    </xf>
    <xf numFmtId="0" fontId="197" fillId="0" borderId="574" xfId="0" applyFont="1" applyBorder="1" applyAlignment="1">
      <alignment horizontal="center" vertical="center"/>
    </xf>
    <xf numFmtId="0" fontId="197" fillId="0" borderId="575" xfId="0" applyFont="1" applyBorder="1" applyAlignment="1">
      <alignment horizontal="center" vertical="center"/>
    </xf>
    <xf numFmtId="0" fontId="53" fillId="74" borderId="436" xfId="0" applyFont="1" applyFill="1" applyBorder="1" applyAlignment="1">
      <alignment horizontal="right" vertical="center" wrapText="1"/>
    </xf>
    <xf numFmtId="0" fontId="25" fillId="71" borderId="0" xfId="0" applyFont="1" applyFill="1" applyAlignment="1" applyProtection="1">
      <alignment vertical="center" wrapText="1"/>
      <protection locked="0"/>
    </xf>
    <xf numFmtId="0" fontId="32" fillId="90" borderId="41" xfId="0" applyFont="1" applyFill="1" applyBorder="1" applyAlignment="1" applyProtection="1">
      <alignment horizontal="center" vertical="center" wrapText="1"/>
      <protection locked="0"/>
    </xf>
    <xf numFmtId="0" fontId="32" fillId="90" borderId="42" xfId="0" applyFont="1" applyFill="1" applyBorder="1" applyAlignment="1" applyProtection="1">
      <alignment horizontal="center" vertical="center" wrapText="1"/>
      <protection locked="0"/>
    </xf>
    <xf numFmtId="0" fontId="32" fillId="90" borderId="43" xfId="0" applyFont="1" applyFill="1" applyBorder="1" applyAlignment="1" applyProtection="1">
      <alignment horizontal="center" vertical="center" wrapText="1"/>
      <protection locked="0"/>
    </xf>
    <xf numFmtId="165" fontId="95" fillId="65" borderId="0" xfId="48" applyNumberFormat="1" applyFont="1" applyFill="1" applyAlignment="1">
      <alignment horizontal="center" vertical="center" wrapText="1"/>
    </xf>
    <xf numFmtId="0" fontId="5" fillId="3" borderId="0" xfId="0" applyFont="1" applyFill="1" applyAlignment="1">
      <alignment horizontal="center"/>
    </xf>
    <xf numFmtId="0" fontId="55" fillId="3" borderId="258" xfId="0" applyFont="1" applyFill="1" applyBorder="1" applyAlignment="1">
      <alignment horizontal="center"/>
    </xf>
    <xf numFmtId="0" fontId="55" fillId="3" borderId="233" xfId="0" applyFont="1" applyFill="1" applyBorder="1" applyAlignment="1">
      <alignment horizontal="center"/>
    </xf>
    <xf numFmtId="0" fontId="0" fillId="0" borderId="0" xfId="0"/>
    <xf numFmtId="0" fontId="5" fillId="32" borderId="4" xfId="0" applyFont="1" applyFill="1" applyBorder="1" applyAlignment="1">
      <alignment horizontal="center" vertical="top"/>
    </xf>
    <xf numFmtId="0" fontId="5" fillId="32" borderId="0" xfId="0" applyFont="1" applyFill="1" applyAlignment="1">
      <alignment horizontal="center" vertical="top"/>
    </xf>
    <xf numFmtId="0" fontId="61" fillId="46" borderId="131" xfId="0" applyFont="1" applyFill="1" applyBorder="1" applyAlignment="1">
      <alignment horizontal="right" vertical="center" wrapText="1"/>
    </xf>
    <xf numFmtId="0" fontId="61" fillId="46" borderId="135" xfId="0" applyFont="1" applyFill="1" applyBorder="1" applyAlignment="1">
      <alignment horizontal="right" vertical="center" wrapText="1"/>
    </xf>
    <xf numFmtId="0" fontId="61" fillId="31" borderId="0" xfId="0" applyFont="1" applyFill="1" applyAlignment="1">
      <alignment horizontal="right" vertical="center" wrapText="1"/>
    </xf>
    <xf numFmtId="0" fontId="64" fillId="44" borderId="0" xfId="0" applyFont="1" applyFill="1" applyAlignment="1">
      <alignment horizontal="right" vertical="center" wrapText="1"/>
    </xf>
    <xf numFmtId="0" fontId="0" fillId="3" borderId="26" xfId="0" applyFill="1" applyBorder="1" applyAlignment="1">
      <alignment vertical="center"/>
    </xf>
    <xf numFmtId="0" fontId="0" fillId="3" borderId="16" xfId="0" applyFill="1" applyBorder="1" applyAlignment="1">
      <alignment vertical="center"/>
    </xf>
    <xf numFmtId="0" fontId="0" fillId="3" borderId="83" xfId="0" applyFill="1" applyBorder="1" applyAlignment="1">
      <alignment vertical="center"/>
    </xf>
    <xf numFmtId="0" fontId="0" fillId="3" borderId="95" xfId="0" applyFill="1" applyBorder="1" applyAlignment="1">
      <alignment vertical="center"/>
    </xf>
    <xf numFmtId="0" fontId="64" fillId="44" borderId="5" xfId="0" applyFont="1" applyFill="1" applyBorder="1" applyAlignment="1">
      <alignment horizontal="right" vertical="center" wrapText="1"/>
    </xf>
    <xf numFmtId="0" fontId="38" fillId="44" borderId="0" xfId="0" applyFont="1" applyFill="1" applyAlignment="1">
      <alignment horizontal="right" vertical="center" wrapText="1"/>
    </xf>
    <xf numFmtId="0" fontId="61" fillId="46" borderId="139" xfId="0" applyFont="1" applyFill="1" applyBorder="1" applyAlignment="1">
      <alignment horizontal="right" vertical="center" wrapText="1"/>
    </xf>
    <xf numFmtId="0" fontId="61" fillId="46" borderId="144" xfId="0" applyFont="1" applyFill="1" applyBorder="1" applyAlignment="1">
      <alignment horizontal="right" vertical="center" wrapText="1"/>
    </xf>
    <xf numFmtId="0" fontId="61" fillId="46" borderId="149" xfId="0" applyFont="1" applyFill="1" applyBorder="1" applyAlignment="1">
      <alignment horizontal="right" vertical="center" wrapText="1"/>
    </xf>
    <xf numFmtId="0" fontId="61" fillId="46" borderId="5" xfId="0" applyFont="1" applyFill="1" applyBorder="1" applyAlignment="1">
      <alignment horizontal="right" vertical="center" wrapText="1"/>
    </xf>
    <xf numFmtId="0" fontId="61" fillId="48" borderId="5" xfId="0" applyFont="1" applyFill="1" applyBorder="1" applyAlignment="1">
      <alignment horizontal="right" vertical="center" wrapText="1"/>
    </xf>
    <xf numFmtId="0" fontId="61" fillId="48" borderId="0" xfId="0" applyFont="1" applyFill="1" applyAlignment="1">
      <alignment horizontal="right" vertical="center" wrapText="1"/>
    </xf>
    <xf numFmtId="0" fontId="61" fillId="50" borderId="0" xfId="0" applyFont="1" applyFill="1" applyAlignment="1">
      <alignment horizontal="right" vertical="center"/>
    </xf>
    <xf numFmtId="0" fontId="61" fillId="50" borderId="5" xfId="0" applyFont="1" applyFill="1" applyBorder="1" applyAlignment="1">
      <alignment horizontal="right" vertical="center"/>
    </xf>
    <xf numFmtId="0" fontId="23" fillId="56" borderId="9" xfId="0" applyFont="1" applyFill="1" applyBorder="1" applyAlignment="1">
      <alignment horizontal="left" vertical="top" wrapText="1"/>
    </xf>
    <xf numFmtId="0" fontId="23" fillId="56" borderId="10" xfId="0" applyFont="1" applyFill="1" applyBorder="1" applyAlignment="1">
      <alignment horizontal="left" vertical="top" wrapText="1"/>
    </xf>
    <xf numFmtId="0" fontId="0" fillId="0" borderId="55" xfId="0" applyBorder="1" applyAlignment="1">
      <alignment horizontal="right" vertical="center"/>
    </xf>
    <xf numFmtId="0" fontId="0" fillId="0" borderId="15" xfId="0" applyBorder="1" applyAlignment="1">
      <alignment horizontal="right" vertical="center"/>
    </xf>
    <xf numFmtId="0" fontId="0" fillId="0" borderId="23" xfId="0" applyBorder="1" applyAlignment="1">
      <alignment horizontal="right" vertical="center"/>
    </xf>
    <xf numFmtId="0" fontId="111" fillId="20" borderId="0" xfId="0" applyFont="1" applyFill="1" applyAlignment="1" applyProtection="1">
      <alignment horizontal="left" wrapText="1"/>
      <protection locked="0"/>
    </xf>
    <xf numFmtId="0" fontId="111" fillId="20"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0" xfId="0" applyBorder="1" applyAlignment="1">
      <alignment horizontal="right" vertical="center"/>
    </xf>
    <xf numFmtId="0" fontId="0" fillId="0" borderId="44" xfId="0" applyBorder="1" applyAlignment="1">
      <alignment horizontal="right" vertical="center"/>
    </xf>
    <xf numFmtId="0" fontId="0" fillId="0" borderId="17" xfId="0" applyBorder="1" applyAlignment="1">
      <alignment horizontal="right" vertical="center"/>
    </xf>
    <xf numFmtId="0" fontId="0" fillId="0" borderId="60" xfId="0" applyBorder="1" applyAlignment="1">
      <alignment horizontal="right" vertical="center" wrapText="1"/>
    </xf>
    <xf numFmtId="0" fontId="0" fillId="0" borderId="15" xfId="0" applyBorder="1" applyAlignment="1">
      <alignment horizontal="right" vertical="center" wrapText="1"/>
    </xf>
    <xf numFmtId="0" fontId="0" fillId="0" borderId="23" xfId="0" applyBorder="1" applyAlignment="1">
      <alignment horizontal="right" vertical="center" wrapText="1"/>
    </xf>
    <xf numFmtId="0" fontId="9" fillId="35" borderId="179" xfId="0" applyFont="1" applyFill="1" applyBorder="1" applyAlignment="1">
      <alignment horizontal="left" vertical="center" indent="4"/>
    </xf>
    <xf numFmtId="0" fontId="9" fillId="35" borderId="65" xfId="0" applyFont="1" applyFill="1" applyBorder="1" applyAlignment="1">
      <alignment horizontal="left" vertical="center" indent="4"/>
    </xf>
    <xf numFmtId="0" fontId="0" fillId="0" borderId="47" xfId="0" applyBorder="1" applyAlignment="1">
      <alignment horizontal="right" vertical="center" wrapText="1"/>
    </xf>
    <xf numFmtId="0" fontId="0" fillId="0" borderId="5" xfId="0" applyBorder="1" applyAlignment="1">
      <alignment horizontal="right" vertical="center" wrapText="1"/>
    </xf>
  </cellXfs>
  <cellStyles count="63">
    <cellStyle name="AER_AmendConfid" xfId="36" xr:uid="{152B9E15-71E0-42E3-8159-4C41C237D499}"/>
    <cellStyle name="AER_Amended" xfId="34" xr:uid="{F1482C5A-6AB0-41A2-AD6A-1B5D7BA21FB9}"/>
    <cellStyle name="AER_Confidential" xfId="16" xr:uid="{FC735B33-2670-44B4-8D8F-CD90FE2ACD97}"/>
    <cellStyle name="Comma" xfId="51" builtinId="3"/>
    <cellStyle name="Comma 2" xfId="50" xr:uid="{6D2D6CDC-179A-4FA7-A18A-47397C5FC5C1}"/>
    <cellStyle name="Currency" xfId="54" builtinId="4"/>
    <cellStyle name="dms_1" xfId="19" xr:uid="{633F37B3-9D12-4CFB-818D-669825A51E79}"/>
    <cellStyle name="dms_2" xfId="7" xr:uid="{6E0793DF-1A99-4AAE-BD18-D2F988DBA3FF}"/>
    <cellStyle name="dms_2 2" xfId="55" xr:uid="{07A7A469-8632-4BE5-94B1-EDE1297FEAB3}"/>
    <cellStyle name="dms_3" xfId="20" xr:uid="{1A52A6F5-60AA-4159-BEAE-1FAAFAF4AE64}"/>
    <cellStyle name="dms_3 2" xfId="58" xr:uid="{E8290E75-1E4F-46E7-8B3B-E023358DD702}"/>
    <cellStyle name="dms_3 3" xfId="59" xr:uid="{167473B4-269A-48B2-96D4-F02BAC56C052}"/>
    <cellStyle name="dms_4" xfId="21" xr:uid="{44E85FA9-F5F0-43EF-B14E-FB87FB84B149}"/>
    <cellStyle name="dms_5" xfId="22" xr:uid="{FB441819-F987-49DA-9D8B-2349BCB58030}"/>
    <cellStyle name="dms_BH" xfId="25" xr:uid="{BECF3297-3833-4E43-ADB1-E41A756E4F2E}"/>
    <cellStyle name="dms_Blue_HDR" xfId="35" xr:uid="{B9DFE675-99E0-4D04-9C90-04CED6B69773}"/>
    <cellStyle name="dms_BY1" xfId="26" xr:uid="{A94E53C4-1580-489E-AE4C-FB1AEE2CE74D}"/>
    <cellStyle name="dms_BY2" xfId="27" xr:uid="{EC207A29-ADD1-40B6-A858-E287527AEF41}"/>
    <cellStyle name="dms_Code" xfId="32" xr:uid="{DA4AB647-D130-4C3B-93D1-E6904AC92E47}"/>
    <cellStyle name="dms_GH" xfId="28" xr:uid="{69479733-1528-4F1D-A62D-9C5127592A7A}"/>
    <cellStyle name="dms_GY1" xfId="29" xr:uid="{0F3E7F30-F9F8-47F4-AD86-A2494C51B5B3}"/>
    <cellStyle name="dms_GY2" xfId="30" xr:uid="{69971423-8DB6-4B20-BE71-1207107EC0C2}"/>
    <cellStyle name="dms_H" xfId="2" xr:uid="{910B7B9F-278F-4371-A435-6976E1C7F206}"/>
    <cellStyle name="dms_NUM" xfId="11" xr:uid="{CD29ED83-04FA-4052-A2A7-FD3F133B3169}"/>
    <cellStyle name="dms_NUM 2" xfId="15" xr:uid="{D1B64819-009C-4208-B6C2-F1FD8A8D7732}"/>
    <cellStyle name="dms_NUM 3" xfId="57" xr:uid="{06CDE04B-CC2E-4970-AA41-6DB7D0A6D252}"/>
    <cellStyle name="dms_Num%" xfId="18" xr:uid="{5D22B03F-FDA0-4F82-8FA7-02AC84AD858D}"/>
    <cellStyle name="dms_NUM_0dp" xfId="5" xr:uid="{90D37E76-E347-485A-A57D-4248210659C3}"/>
    <cellStyle name="dms_NUM_0dp 2" xfId="45" xr:uid="{7E27C891-9332-4F03-A4E5-1DDC2A2BCA67}"/>
    <cellStyle name="dms_NUM_1dp" xfId="17" xr:uid="{7CB5F87C-C2C5-4D0D-88D7-25D5EEB61151}"/>
    <cellStyle name="dms_NUM_dp1" xfId="12" xr:uid="{129A72E8-23B3-4ABD-B409-8429254B699E}"/>
    <cellStyle name="dms_Row" xfId="37" xr:uid="{3927DB57-D9EE-4173-B372-3DD7B9687FF3}"/>
    <cellStyle name="dms_Row_Locked" xfId="10" xr:uid="{E8B7EA8D-991D-401C-8EB1-05CFCCA91A68}"/>
    <cellStyle name="dms_Row_Locked 2" xfId="56" xr:uid="{C78002D2-2D0E-41A4-B60B-0610D9B56B8B}"/>
    <cellStyle name="dms_Row1" xfId="9" xr:uid="{F633FCDA-DE93-4D5D-B497-312FB26D78CD}"/>
    <cellStyle name="dms_Row2" xfId="23" xr:uid="{0FB6A525-5C71-40AC-8ECB-977944857D34}"/>
    <cellStyle name="dms_T1" xfId="6" xr:uid="{07E3DD9B-FE01-4924-BAFE-273430111A7E}"/>
    <cellStyle name="dms_T2" xfId="24" xr:uid="{3A9956ED-A59B-4530-A241-253BEAAFA62C}"/>
    <cellStyle name="dms_T2 2" xfId="62" xr:uid="{3B96C635-007D-41B6-B6D3-FC844D6E9D09}"/>
    <cellStyle name="dms_TopHeader" xfId="1" xr:uid="{855AFC90-C770-4D93-8827-836C5BEDC093}"/>
    <cellStyle name="dms_UNITS" xfId="31" xr:uid="{7FAC2027-61A5-4CEE-ABBC-1FF073BE7904}"/>
    <cellStyle name="Hyperlink" xfId="53" builtinId="8"/>
    <cellStyle name="Normal" xfId="0" builtinId="0" customBuiltin="1"/>
    <cellStyle name="Normal 11" xfId="43" xr:uid="{2F5E936D-63F0-4066-9AAA-12DF50CAE6D8}"/>
    <cellStyle name="Normal 114" xfId="47" xr:uid="{F9206CDA-7F5F-496E-BB5A-67C4A07339C0}"/>
    <cellStyle name="Normal 13" xfId="46" xr:uid="{02DEEA80-931F-4254-8F75-1962DF9F1846}"/>
    <cellStyle name="Normal 2" xfId="49" xr:uid="{CE4DF020-1238-4291-B1A8-7FB0786AD7FC}"/>
    <cellStyle name="Normal 2 2 2" xfId="40" xr:uid="{21CACE85-45C9-4380-9186-858AB443B9AA}"/>
    <cellStyle name="Normal 2 2 3 2" xfId="52" xr:uid="{E3BED499-C96C-498A-945B-DDFB39BB11DF}"/>
    <cellStyle name="Normal 3" xfId="61" xr:uid="{72A556D4-04B4-42C0-8A13-9D8D6EF52A08}"/>
    <cellStyle name="Normal 33" xfId="60" xr:uid="{E97056F7-1EF3-468E-B519-CEAB04441D1D}"/>
    <cellStyle name="Normal 4" xfId="42" xr:uid="{6BF5E725-3E2D-4389-9B71-4A5A4E177517}"/>
    <cellStyle name="Normal 4 2" xfId="44" xr:uid="{92581E4C-8222-4507-ADB5-6465DC7933B8}"/>
    <cellStyle name="Normal_AppendixB" xfId="48" xr:uid="{9DD43599-3B33-4AF0-86C2-17A080D92E4B}"/>
    <cellStyle name="Percent" xfId="39" builtinId="5"/>
    <cellStyle name="RIN_TB2" xfId="14" xr:uid="{0C8524D1-B4E9-44D8-983B-D76E2E3B74D9}"/>
    <cellStyle name="RIN_TB3" xfId="38" xr:uid="{21945329-3D10-4A45-B6D0-F6D7F6E40A32}"/>
    <cellStyle name="RIN_TL2" xfId="3" xr:uid="{6CFA8039-8E4C-46C4-B00F-4CFC2AA8AEE3}"/>
    <cellStyle name="RIN_TL2 2" xfId="13" xr:uid="{903AF984-47B7-4EC3-8C95-BF456C24013F}"/>
    <cellStyle name="RIN_TL3" xfId="4" xr:uid="{4C99618F-DFFD-40F8-A26E-7D5C0A3C5CFB}"/>
    <cellStyle name="RIN_TL3 2" xfId="41" xr:uid="{FEF49900-B6AE-4CA4-AAF1-62F1DF9969BC}"/>
    <cellStyle name="RIN_Tnum_dp3" xfId="8" xr:uid="{916BF85D-AEBA-42F4-9CEF-BEA3EE993DBA}"/>
    <cellStyle name="Total" xfId="33" builtinId="25"/>
  </cellStyles>
  <dxfs count="78">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theme="0" tint="-0.24994659260841701"/>
        </patternFill>
      </fill>
    </dxf>
    <dxf>
      <fill>
        <patternFill>
          <bgColor rgb="FFBFBFBF"/>
        </patternFill>
      </fill>
    </dxf>
    <dxf>
      <fill>
        <patternFill>
          <bgColor theme="0" tint="-0.24994659260841701"/>
        </patternFill>
      </fill>
    </dxf>
    <dxf>
      <fill>
        <patternFill>
          <bgColor rgb="FFBFBFBF"/>
        </patternFill>
      </fill>
    </dxf>
    <dxf>
      <fill>
        <patternFill>
          <bgColor theme="0" tint="-0.24994659260841701"/>
        </patternFill>
      </fill>
    </dxf>
    <dxf>
      <fill>
        <patternFill>
          <bgColor rgb="FFFF0000"/>
        </patternFill>
      </fill>
    </dxf>
    <dxf>
      <fill>
        <patternFill>
          <bgColor rgb="FFBFBFBF"/>
        </patternFill>
      </fill>
    </dxf>
    <dxf>
      <fill>
        <patternFill>
          <bgColor rgb="FFBFBFBF"/>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F81C0"/>
        </patternFill>
      </fill>
    </dxf>
    <dxf>
      <fill>
        <patternFill>
          <bgColor rgb="FFE391C8"/>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E2EEE9"/>
      <color rgb="FFD9E1F2"/>
      <color rgb="FFDE98CA"/>
      <color rgb="FFFCE4D6"/>
      <color rgb="FFB6B2FF"/>
      <color rgb="FFDF81C0"/>
      <color rgb="FF5F9E88"/>
      <color rgb="FF303F51"/>
      <color rgb="FFE06026"/>
      <color rgb="FFE060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7</xdr:row>
      <xdr:rowOff>0</xdr:rowOff>
    </xdr:from>
    <xdr:to>
      <xdr:col>6</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twoCellAnchor editAs="oneCell">
    <xdr:from>
      <xdr:col>5</xdr:col>
      <xdr:colOff>0</xdr:colOff>
      <xdr:row>7</xdr:row>
      <xdr:rowOff>0</xdr:rowOff>
    </xdr:from>
    <xdr:to>
      <xdr:col>6</xdr:col>
      <xdr:colOff>1159</xdr:colOff>
      <xdr:row>7</xdr:row>
      <xdr:rowOff>0</xdr:rowOff>
    </xdr:to>
    <xdr:pic>
      <xdr:nvPicPr>
        <xdr:cNvPr id="3" name="Picture 2">
          <a:extLst>
            <a:ext uri="{FF2B5EF4-FFF2-40B4-BE49-F238E27FC236}">
              <a16:creationId xmlns:a16="http://schemas.microsoft.com/office/drawing/2014/main" id="{0F84A7DC-13DD-4B2E-AEC0-8C403478B8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68025" y="1543050"/>
          <a:ext cx="610759" cy="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189" dT="2025-11-04T03:17:28.70" personId="{00000000-0000-0000-0000-000000000000}" id="{05E0FB09-A13B-4E16-ABA6-0D48A9B47A12}">
    <text>Corrected formula</text>
  </threadedComment>
  <threadedComment ref="S189" dT="2025-11-04T03:17:28.70" personId="{00000000-0000-0000-0000-000000000000}" id="{439ED138-27BC-4314-8463-17C193B55160}">
    <text>Corrected formula</text>
  </threadedComment>
  <threadedComment ref="W189" dT="2025-11-04T03:17:28.70" personId="{00000000-0000-0000-0000-000000000000}" id="{46C1A1E3-1A8A-4AD1-8458-AAB3F65C255F}">
    <text>Corrected formula</text>
  </threadedComment>
  <threadedComment ref="O212" dT="2025-11-04T03:17:28.70" personId="{00000000-0000-0000-0000-000000000000}" id="{561C5DCE-0422-48B1-BEDD-DA048382513D}">
    <text>Corrected formula</text>
  </threadedComment>
  <threadedComment ref="S212" dT="2025-11-04T03:17:28.70" personId="{00000000-0000-0000-0000-000000000000}" id="{9698F74B-57AD-4018-A6FB-E47EF374B789}">
    <text>Corrected formula</text>
  </threadedComment>
  <threadedComment ref="W212" dT="2025-11-04T03:17:28.70" personId="{00000000-0000-0000-0000-000000000000}" id="{D1124156-3286-4D98-8846-3D249092C5FC}">
    <text>Corrected formula</text>
  </threadedComment>
  <threadedComment ref="O219" dT="2025-11-04T03:17:28.70" personId="{00000000-0000-0000-0000-000000000000}" id="{4B4195C2-1BC1-4A17-8922-D57CEE765993}">
    <text>Corrected formula</text>
  </threadedComment>
  <threadedComment ref="S219" dT="2025-11-04T03:17:28.70" personId="{00000000-0000-0000-0000-000000000000}" id="{D6C95552-5FB9-456B-BAD3-86B14E5A2923}">
    <text>Corrected formula</text>
  </threadedComment>
  <threadedComment ref="W219" dT="2025-11-04T03:17:28.70" personId="{00000000-0000-0000-0000-000000000000}" id="{C70FE42C-BED2-4DF8-B66C-7B6D3A01372A}">
    <text>Corrected formula</text>
  </threadedComment>
  <threadedComment ref="E229" dT="2025-12-17T02:42:36.61" personId="{00000000-0000-0000-0000-000000000000}" id="{24AFE0D5-5057-4C62-AAD6-93CF068809F5}">
    <text>Added MROUND to this formula to ignore decimal places in check</text>
  </threadedComment>
</ThreadedComments>
</file>

<file path=xl/threadedComments/threadedComment10.xml><?xml version="1.0" encoding="utf-8"?>
<ThreadedComments xmlns="http://schemas.microsoft.com/office/spreadsheetml/2018/threadedcomments" xmlns:x="http://schemas.openxmlformats.org/spreadsheetml/2006/main">
  <threadedComment ref="G9" dT="2026-03-24T13:22:22.78" personId="{00000000-0000-0000-0000-000000000000}" id="{3F6F11BF-DEE4-4828-B2BA-B2FFCFEB5A7E}">
    <text>Must be numeric (#) rule expanded to include date and time fields. This validation rule is used instead of the formula used to check the format of the date and time fields which was not correctly calculating (DD/MM/YYY and hh:mm validation rules removed)</text>
  </threadedComment>
  <threadedComment ref="C13" dT="2026-01-16T01:57:26.04" personId="{00000000-0000-0000-0000-000000000000}" id="{0936786D-B67F-499F-8791-0B58E9C1652F}">
    <text>Row name corrected (Date)</text>
  </threadedComment>
  <threadedComment ref="C14" dT="2026-01-16T01:57:35.20" personId="{00000000-0000-0000-0000-000000000000}" id="{758DAE7E-7DDD-482F-91E9-39BFA3717841}">
    <text>Row name corrected (Time)</text>
  </threadedComment>
</ThreadedComments>
</file>

<file path=xl/threadedComments/threadedComment11.xml><?xml version="1.0" encoding="utf-8"?>
<ThreadedComments xmlns="http://schemas.microsoft.com/office/spreadsheetml/2018/threadedcomments" xmlns:x="http://schemas.openxmlformats.org/spreadsheetml/2006/main">
  <threadedComment ref="H9" dT="2026-02-26T04:42:05.60" personId="{00000000-0000-0000-0000-000000000000}" id="{3083966A-BB47-4AF5-AFEE-AF51ECB11F48}">
    <text>Must be numeric (#) rule expanded to include date and time fields. This validation rule is used instead of the formula used to check the format of the date and time fields which was not correctly calculating (DD/MM/YYY and hh:mm validation rules removed)</text>
  </threadedComment>
  <threadedComment ref="J9" dT="2026-02-18T09:12:05.68" personId="{00000000-0000-0000-0000-000000000000}" id="{CCAB2438-FC01-406F-9ADB-F1F04F55C31B}">
    <text>Changed rule from not ‘NULL’ to not ‘NULL if’ (only required where Connection point name entered)</text>
  </threadedComment>
  <threadedComment ref="L9" dT="2026-01-24T04:33:48.97" personId="{00000000-0000-0000-0000-000000000000}" id="{468C829E-C630-4B85-8950-884664652A02}">
    <text>Validation changed to ‘#’ (must be numerical value). This is now included in # column</text>
  </threadedComment>
  <threadedComment ref="M9" dT="2026-01-24T04:34:08.70" personId="{00000000-0000-0000-0000-000000000000}" id="{EF6C0E7A-74D9-4BA7-B70B-E39519C11455}">
    <text>Validation changed to ‘#’ (must be numerical value). This is now included in # column</text>
  </threadedComment>
  <threadedComment ref="N9" dT="2026-03-16T09:59:53.06" personId="{00000000-0000-0000-0000-000000000000}" id="{85BCB4BD-9A68-46FD-974F-F27F5C23BA73}">
    <text>Validation rule added</text>
  </threadedComment>
</ThreadedComments>
</file>

<file path=xl/threadedComments/threadedComment12.xml><?xml version="1.0" encoding="utf-8"?>
<ThreadedComments xmlns="http://schemas.microsoft.com/office/spreadsheetml/2018/threadedcomments" xmlns:x="http://schemas.openxmlformats.org/spreadsheetml/2006/main">
  <threadedComment ref="R10" dT="2026-02-18T09:27:57.34" personId="{00000000-0000-0000-0000-000000000000}" id="{DED07990-F47C-41F7-B592-9266D3CD6A74}">
    <text>NULL not valid validation rule removed for row one</text>
  </threadedComment>
  <threadedComment ref="U10" dT="2026-02-26T05:07:14.16" personId="{00000000-0000-0000-0000-000000000000}" id="{0C32BCC4-6E52-4C7F-ADBB-E38E70391971}">
    <text>Validation changed to ‘#’ (must be numerical value). This validation rule is used instead of the formula used to check the format of the date field which was not correctly calculating (DD/MM/YYY validation rule removed)</text>
  </threadedComment>
  <threadedComment ref="W10" dT="2026-01-24T04:57:56.97" personId="{00000000-0000-0000-0000-000000000000}" id="{838966CF-107F-47FE-BC85-8AE8240BCC16}">
    <text>Validation changed to ‘#’ (must be numerical value). This validation rule is used instead of the formula used to check the format of the time field which was not correctly calculating (hh:mm validation rule removed)</text>
  </threadedComment>
</ThreadedComments>
</file>

<file path=xl/threadedComments/threadedComment13.xml><?xml version="1.0" encoding="utf-8"?>
<ThreadedComments xmlns="http://schemas.microsoft.com/office/spreadsheetml/2018/threadedcomments" xmlns:x="http://schemas.openxmlformats.org/spreadsheetml/2006/main">
  <threadedComment ref="N10" dT="2026-03-02T08:15:06.77" personId="{00000000-0000-0000-0000-000000000000}" id="{A890EF0F-A7B2-491D-B96C-2ED542520BA9}">
    <text>Formula updated</text>
  </threadedComment>
  <threadedComment ref="T10" dT="2026-03-02T08:15:06.77" personId="{00000000-0000-0000-0000-000000000000}" id="{060B80FD-B9E4-4F4C-8DA7-7E274863324F}">
    <text>Formula updated</text>
  </threadedComment>
  <threadedComment ref="E11" dT="2026-03-12T07:41:50.05" personId="{00000000-0000-0000-0000-000000000000}" id="{9EAECB69-16BA-4BFD-8A3D-B74FD7BF9E7B}">
    <text>Requirement changed from ‘total expenditure’ to ‘direct expenditure’</text>
  </threadedComment>
  <threadedComment ref="F11" dT="2026-03-12T07:42:01.64" personId="{00000000-0000-0000-0000-000000000000}" id="{B9AD3774-DACF-4290-8883-25216E67913F}">
    <text xml:space="preserve">New requirement </text>
  </threadedComment>
  <threadedComment ref="H11" dT="2026-03-12T07:42:13.52" personId="{00000000-0000-0000-0000-000000000000}" id="{FD85ACB6-B126-4CE8-B350-56A97973B8FE}">
    <text>New requirement</text>
  </threadedComment>
</ThreadedComments>
</file>

<file path=xl/threadedComments/threadedComment14.xml><?xml version="1.0" encoding="utf-8"?>
<ThreadedComments xmlns="http://schemas.microsoft.com/office/spreadsheetml/2018/threadedcomments" xmlns:x="http://schemas.openxmlformats.org/spreadsheetml/2006/main">
  <threadedComment ref="E10" dT="2025-10-20T09:01:32.89" personId="{00000000-0000-0000-0000-000000000000}" id="{1576B02B-E675-4C37-AA49-B9D9FC497DC9}">
    <text>Valid Options listed</text>
  </threadedComment>
</ThreadedComments>
</file>

<file path=xl/threadedComments/threadedComment15.xml><?xml version="1.0" encoding="utf-8"?>
<ThreadedComments xmlns="http://schemas.microsoft.com/office/spreadsheetml/2018/threadedcomments" xmlns:x="http://schemas.openxmlformats.org/spreadsheetml/2006/main">
  <threadedComment ref="M10" dT="2026-03-12T00:12:18.31" personId="{00000000-0000-0000-0000-000000000000}" id="{C12AF079-F492-4A22-8672-53F6FA42B6D1}">
    <text>Changed rule to ‘not NULL if’ where input can be NULL if the scheme does not apply to the TNSP</text>
  </threadedComment>
  <threadedComment ref="P10" dT="2026-03-12T00:12:18.31" personId="{00000000-0000-0000-0000-000000000000}" id="{C2705AC8-DA3B-4BFC-AE64-B7F47073CE97}">
    <text>Changed rule to ‘not NULL if’ where input can be NULL if the scheme does not apply to the TNSP</text>
  </threadedComment>
  <threadedComment ref="S10" dT="2026-03-12T00:12:18.31" personId="{00000000-0000-0000-0000-000000000000}" id="{C4AA5CE3-E738-4C96-A87B-7FC20C206E8F}">
    <text>Changed rule to ‘not NULL if’ where input can be NULL if the scheme does not apply to the TNSP</text>
  </threadedComment>
  <threadedComment ref="V10" dT="2026-03-12T00:12:18.31" personId="{00000000-0000-0000-0000-000000000000}" id="{E4531A9B-4E5D-4C52-BC85-78F07D245A97}">
    <text>Changed rule to ‘not NULL if’ where input can be NULL if the scheme does not apply to the TNSP</text>
  </threadedComment>
</ThreadedComments>
</file>

<file path=xl/threadedComments/threadedComment16.xml><?xml version="1.0" encoding="utf-8"?>
<ThreadedComments xmlns="http://schemas.microsoft.com/office/spreadsheetml/2018/threadedcomments" xmlns:x="http://schemas.openxmlformats.org/spreadsheetml/2006/main">
  <threadedComment ref="P10" dT="2026-03-02T08:15:06.77" personId="{00000000-0000-0000-0000-000000000000}" id="{51EF4A9B-5A22-4AA2-BB6D-C0822339EF12}">
    <text>Formula updated</text>
  </threadedComment>
  <threadedComment ref="S10" dT="2026-03-02T08:15:06.77" personId="{00000000-0000-0000-0000-000000000000}" id="{18648633-D635-48D1-B6FF-64B89F0CDAD2}">
    <text>Formula updated</text>
  </threadedComment>
  <threadedComment ref="V10" dT="2026-03-02T08:15:06.77" personId="{00000000-0000-0000-0000-000000000000}" id="{E3C87A96-D4AE-4D90-9607-0EEFE6FA8E9A}">
    <text>Formula updated</text>
  </threadedComment>
  <threadedComment ref="Y10" dT="2026-03-02T08:15:06.77" personId="{00000000-0000-0000-0000-000000000000}" id="{A574B8B7-B6D9-44A5-9DCD-5A74577D6550}">
    <text>Formula updated</text>
  </threadedComment>
  <threadedComment ref="B36" dT="2026-03-02T08:27:33.83" personId="{00000000-0000-0000-0000-000000000000}" id="{88B538EC-7902-47ED-9176-103EC83CC206}">
    <text>To align terminology with Sheets 9.1, 9.2 and 2.1</text>
  </threadedComment>
  <threadedComment ref="B38" dT="2026-03-02T08:27:33.83" personId="{00000000-0000-0000-0000-000000000000}" id="{76566147-2094-4214-8BE0-61028594A237}">
    <text>To align terminology with Sheets 9.1, 9.2 and 2.1</text>
  </threadedComment>
  <threadedComment ref="L39" dT="2025-12-19T07:35:08.75" personId="{00000000-0000-0000-0000-000000000000}" id="{04D27D87-90C8-4FB3-B884-6FBDC1DBB107}">
    <text>Removed validation rule</text>
  </threadedComment>
  <threadedComment ref="M39" dT="2026-03-02T08:15:06.77" personId="{00000000-0000-0000-0000-000000000000}" id="{0F67EFFF-69F2-4D4C-8D00-80C7DA39B38F}">
    <text>Formula updated</text>
  </threadedComment>
  <threadedComment ref="P39" dT="2026-03-02T08:15:06.77" personId="{00000000-0000-0000-0000-000000000000}" id="{837BA1E0-0BDF-4033-B16B-EA076C65C188}">
    <text>Formula updated</text>
  </threadedComment>
  <threadedComment ref="A64" dT="2026-03-02T08:27:33.83" personId="{00000000-0000-0000-0000-000000000000}" id="{57AE659B-DB11-430A-B185-7D0A068D703A}">
    <text>To align terminology with Sheets 9.1, 9.2 and 2.1</text>
  </threadedComment>
  <threadedComment ref="B69" dT="2026-03-02T08:27:33.83" personId="{00000000-0000-0000-0000-000000000000}" id="{E61145F8-BF9C-437A-8149-FE0F724E08EE}">
    <text>To align terminology with Sheets 9.1, 9.2 and 2.1</text>
  </threadedComment>
</ThreadedComments>
</file>

<file path=xl/threadedComments/threadedComment17.xml><?xml version="1.0" encoding="utf-8"?>
<ThreadedComments xmlns="http://schemas.microsoft.com/office/spreadsheetml/2018/threadedcomments" xmlns:x="http://schemas.openxmlformats.org/spreadsheetml/2006/main">
  <threadedComment ref="H16" dT="2026-01-15T07:20:23.66" personId="{00000000-0000-0000-0000-000000000000}" id="{33F4150B-71FF-4B2B-A23A-F9FABDD906BB}">
    <text>Allow negative value</text>
  </threadedComment>
</ThreadedComments>
</file>

<file path=xl/threadedComments/threadedComment18.xml><?xml version="1.0" encoding="utf-8"?>
<ThreadedComments xmlns="http://schemas.microsoft.com/office/spreadsheetml/2018/threadedcomments" xmlns:x="http://schemas.openxmlformats.org/spreadsheetml/2006/main">
  <threadedComment ref="H15" dT="2025-11-13T04:20:24.04" personId="{00000000-0000-0000-0000-000000000000}" id="{091D8AAB-77FF-4566-95F0-FD2B6B00378A}">
    <text>Allow negative value</text>
  </threadedComment>
  <threadedComment ref="H48" dT="2025-11-13T04:20:12.64" personId="{00000000-0000-0000-0000-000000000000}" id="{F5C7C219-96CF-422F-BF8B-428362A9E841}">
    <text>Allow negative value</text>
  </threadedComment>
  <threadedComment ref="J110" dT="2026-02-10T09:58:22.10" personId="{00000000-0000-0000-0000-000000000000}" id="{C7D1E588-8A82-4A79-BD25-5B895AAE1C63}">
    <text>Allow negative value</text>
  </threadedComment>
  <threadedComment ref="J111" dT="2026-02-10T09:58:30.01" personId="{00000000-0000-0000-0000-000000000000}" id="{AE070452-A72F-4278-B5EF-EE457F24936E}">
    <text>Allow negative value</text>
  </threadedComment>
</ThreadedComments>
</file>

<file path=xl/threadedComments/threadedComment19.xml><?xml version="1.0" encoding="utf-8"?>
<ThreadedComments xmlns="http://schemas.microsoft.com/office/spreadsheetml/2018/threadedcomments" xmlns:x="http://schemas.openxmlformats.org/spreadsheetml/2006/main">
  <threadedComment ref="Q9" dT="2026-03-02T08:15:06.77" personId="{00000000-0000-0000-0000-000000000000}" id="{775052A1-36A6-42E9-B361-8ED7B32E034C}">
    <text>Formula updated</text>
  </threadedComment>
  <threadedComment ref="U9" dT="2026-03-02T08:15:06.77" personId="{00000000-0000-0000-0000-000000000000}" id="{A3DB494C-6FDB-4F3C-8D05-B4C918305BFB}">
    <text>Formula updated</text>
  </threadedComment>
  <threadedComment ref="Y9" dT="2026-03-02T08:15:06.77" personId="{00000000-0000-0000-0000-000000000000}" id="{A88A1C3B-348E-4F49-BB4E-A4328342994D}">
    <text>Formula updated</text>
  </threadedComment>
  <threadedComment ref="AC9" dT="2026-03-02T08:15:06.77" personId="{00000000-0000-0000-0000-000000000000}" id="{9F41F43F-D387-4A34-A947-2688830244C8}">
    <text>Formula updated</text>
  </threadedComment>
</ThreadedComments>
</file>

<file path=xl/threadedComments/threadedComment2.xml><?xml version="1.0" encoding="utf-8"?>
<ThreadedComments xmlns="http://schemas.microsoft.com/office/spreadsheetml/2018/threadedcomments" xmlns:x="http://schemas.openxmlformats.org/spreadsheetml/2006/main">
  <threadedComment ref="I26" dT="2026-01-22T08:20:47.34" personId="{00000000-0000-0000-0000-000000000000}" id="{B107C289-2563-416B-91E0-CAAF43D84A35}">
    <text xml:space="preserve">Column was confused with the Towers/poles added column </text>
  </threadedComment>
  <threadedComment ref="AV26" dT="2026-03-02T07:35:43.54" personId="{00000000-0000-0000-0000-000000000000}" id="{B659460F-D4AF-45FB-9641-EC0CBC6E50D4}">
    <text>Can be left NULL where not applicable to line augmentation project</text>
  </threadedComment>
  <threadedComment ref="AY26" dT="2025-10-20T08:08:51.37" personId="{00000000-0000-0000-0000-000000000000}" id="{FEA00B98-E4B6-4F76-BBBC-E3CC14F35DBD}">
    <text>removed NULL not valid</text>
  </threadedComment>
  <threadedComment ref="J27" dT="2026-01-22T08:19:43.79" personId="{00000000-0000-0000-0000-000000000000}" id="{80352C05-15BC-49C6-93A0-8FCC1B160C23}">
    <text>Incorrect unit of measure used in 2024-25 template</text>
  </threadedComment>
  <threadedComment ref="K27" dT="2026-01-22T08:19:49.26" personId="{00000000-0000-0000-0000-000000000000}" id="{A5730AD3-5575-49F1-BD90-1DB53FD9D8C5}">
    <text>Incorrect unit of measure used in 2024-25 template</text>
  </threadedComment>
  <threadedComment ref="H43" dT="2025-11-04T03:10:23.43" personId="{00000000-0000-0000-0000-000000000000}" id="{74CFA9BA-7865-437B-AD91-EB40FBBA6A6B}">
    <text>Correction to formula</text>
  </threadedComment>
</ThreadedComments>
</file>

<file path=xl/threadedComments/threadedComment3.xml><?xml version="1.0" encoding="utf-8"?>
<ThreadedComments xmlns="http://schemas.microsoft.com/office/spreadsheetml/2018/threadedcomments" xmlns:x="http://schemas.openxmlformats.org/spreadsheetml/2006/main">
  <threadedComment ref="N58" dT="2026-03-02T08:15:06.77" personId="{00000000-0000-0000-0000-000000000000}" id="{6D82B81F-B2E5-42FD-846C-BFE6F1385947}">
    <text>Formula updated</text>
  </threadedComment>
  <threadedComment ref="Q58" dT="2026-03-02T08:15:06.77" personId="{00000000-0000-0000-0000-000000000000}" id="{A552F013-138C-4808-BE4D-F311CD4E2E5D}">
    <text>Formula updated</text>
  </threadedComment>
  <threadedComment ref="T58" dT="2026-03-02T08:15:06.77" personId="{00000000-0000-0000-0000-000000000000}" id="{5D2B99F4-C3F8-478F-BB7C-AAF073985623}">
    <text>Formula updated</text>
  </threadedComment>
</ThreadedComments>
</file>

<file path=xl/threadedComments/threadedComment4.xml><?xml version="1.0" encoding="utf-8"?>
<ThreadedComments xmlns="http://schemas.microsoft.com/office/spreadsheetml/2018/threadedcomments" xmlns:x="http://schemas.openxmlformats.org/spreadsheetml/2006/main">
  <threadedComment ref="L12" dT="2025-11-04T03:17:28.70" personId="{00000000-0000-0000-0000-000000000000}" id="{9030D291-48DC-4A16-8B95-3C6DBDE1D376}">
    <text>Corrected formula</text>
  </threadedComment>
  <threadedComment ref="L25" dT="2026-03-13T06:14:48.39" personId="{00000000-0000-0000-0000-000000000000}" id="{DCF55E01-BBD9-461B-90E0-8FFEC9DB11F3}">
    <text>Rule change to NULL valid where not applicable</text>
  </threadedComment>
  <threadedComment ref="O25" dT="2026-03-13T06:15:42.77" personId="{00000000-0000-0000-0000-000000000000}" id="{A7D2CD2C-DB2B-4B19-82D0-91F5B0EC2849}">
    <text>Formula corrected</text>
  </threadedComment>
  <threadedComment ref="P25" dT="2026-03-13T06:15:29.24" personId="{00000000-0000-0000-0000-000000000000}" id="{7286DC7A-33ED-4618-A7FC-487E18AD4DC6}">
    <text>Formula corrected</text>
  </threadedComment>
  <threadedComment ref="Q25" dT="2026-03-13T06:14:48.39" personId="{00000000-0000-0000-0000-000000000000}" id="{A75CD02F-F3ED-4EE1-B7E1-6A4FC7FE480C}">
    <text>Rule change to NULL valid where not applicable</text>
  </threadedComment>
  <threadedComment ref="R25" dT="2026-03-13T06:15:07.66" personId="{00000000-0000-0000-0000-000000000000}" id="{015E8C16-4E28-408B-9460-9CBAE483E5C4}">
    <text>Formula corrected</text>
  </threadedComment>
  <threadedComment ref="S25" dT="2026-03-13T06:15:17.87" personId="{00000000-0000-0000-0000-000000000000}" id="{80430B9D-3111-430B-88AD-28A9AB27C7C5}">
    <text>Formula corrected</text>
  </threadedComment>
</ThreadedComments>
</file>

<file path=xl/threadedComments/threadedComment5.xml><?xml version="1.0" encoding="utf-8"?>
<ThreadedComments xmlns="http://schemas.microsoft.com/office/spreadsheetml/2018/threadedcomments" xmlns:x="http://schemas.openxmlformats.org/spreadsheetml/2006/main">
  <threadedComment ref="E14" dT="2025-10-20T07:47:02.76" personId="{00000000-0000-0000-0000-000000000000}" id="{74918A01-F630-4989-BE5D-6F4437737C35}">
    <text>Corrected sum formula</text>
  </threadedComment>
  <threadedComment ref="N16" dT="2025-12-19T06:52:15.35" personId="{00000000-0000-0000-0000-000000000000}" id="{2FCB4472-15C3-4054-B64A-39724024B408}">
    <text>Corrected formula</text>
  </threadedComment>
  <threadedComment ref="E21" dT="2026-03-18T09:50:11.56" personId="{00000000-0000-0000-0000-000000000000}" id="{D4D46864-B0C7-4C64-A730-E4E9983E015C}">
    <text>Corrected sum formula</text>
  </threadedComment>
</ThreadedComments>
</file>

<file path=xl/threadedComments/threadedComment6.xml><?xml version="1.0" encoding="utf-8"?>
<ThreadedComments xmlns="http://schemas.microsoft.com/office/spreadsheetml/2018/threadedcomments" xmlns:x="http://schemas.openxmlformats.org/spreadsheetml/2006/main">
  <threadedComment ref="E29" dT="2025-11-10T06:50:50.76" personId="{00000000-0000-0000-0000-000000000000}" id="{C8BC867F-ECFE-4337-A2B8-1733C11EA8AF}">
    <text>Formula corrected</text>
  </threadedComment>
  <threadedComment ref="E33" dT="2025-11-10T06:52:49.18" personId="{00000000-0000-0000-0000-000000000000}" id="{CD765CB9-D4BB-4C70-BCAB-B6E2F26537AA}">
    <text>Formula corrected</text>
  </threadedComment>
  <threadedComment ref="E34" dT="2025-11-10T06:52:49.18" personId="{00000000-0000-0000-0000-000000000000}" id="{F227CCEE-4C76-4DFB-A00C-CD8F91D3C9F2}">
    <text>Formula corrected</text>
  </threadedComment>
  <threadedComment ref="E36" dT="2025-11-10T06:52:49.18" personId="{00000000-0000-0000-0000-000000000000}" id="{450F8AF2-9512-4829-BB7F-F8A6E7A619F2}">
    <text>Formula corrected</text>
  </threadedComment>
  <threadedComment ref="E37" dT="2025-11-10T06:52:49.18" personId="{00000000-0000-0000-0000-000000000000}" id="{9E3EDBA4-9AD4-436D-9361-566F9A6B2C70}">
    <text>Formula corrected</text>
  </threadedComment>
</ThreadedComments>
</file>

<file path=xl/threadedComments/threadedComment7.xml><?xml version="1.0" encoding="utf-8"?>
<ThreadedComments xmlns="http://schemas.microsoft.com/office/spreadsheetml/2018/threadedcomments" xmlns:x="http://schemas.openxmlformats.org/spreadsheetml/2006/main">
  <threadedComment ref="B11" dT="2026-03-17T06:07:19.43" personId="{00000000-0000-0000-0000-000000000000}" id="{C11BF33C-67BB-4AF0-84AF-42143E1A03AD}">
    <text>Table requirement includes overheads</text>
  </threadedComment>
</ThreadedComments>
</file>

<file path=xl/threadedComments/threadedComment8.xml><?xml version="1.0" encoding="utf-8"?>
<ThreadedComments xmlns="http://schemas.microsoft.com/office/spreadsheetml/2018/threadedcomments" xmlns:x="http://schemas.openxmlformats.org/spreadsheetml/2006/main">
  <threadedComment ref="M24" dT="2025-12-19T06:52:15.35" personId="{00000000-0000-0000-0000-000000000000}" id="{C314B1AF-55EE-4654-A25D-88DDBA125F02}">
    <text>Corrected formula</text>
  </threadedComment>
</ThreadedComments>
</file>

<file path=xl/threadedComments/threadedComment9.xml><?xml version="1.0" encoding="utf-8"?>
<ThreadedComments xmlns="http://schemas.microsoft.com/office/spreadsheetml/2018/threadedcomments" xmlns:x="http://schemas.openxmlformats.org/spreadsheetml/2006/main">
  <threadedComment ref="I18" dT="2026-03-16T09:58:01.88" personId="{00000000-0000-0000-0000-000000000000}" id="{6C47D977-2E82-476A-9CD7-9D1363A101DF}">
    <text>NULL valid for AusNet Services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 Id="rId4" Type="http://schemas.microsoft.com/office/2017/10/relationships/threadedComment" Target="../threadedComments/threadedComment6.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 Id="rId4" Type="http://schemas.microsoft.com/office/2017/10/relationships/threadedComment" Target="../threadedComments/threadedComment7.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microsoft.com/office/2017/10/relationships/threadedComment" Target="../threadedComments/threadedComment8.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1.bin"/><Relationship Id="rId4" Type="http://schemas.microsoft.com/office/2017/10/relationships/threadedComment" Target="../threadedComments/threadedComment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xml"/><Relationship Id="rId1" Type="http://schemas.openxmlformats.org/officeDocument/2006/relationships/printerSettings" Target="../printerSettings/printerSettings23.bin"/><Relationship Id="rId5" Type="http://schemas.microsoft.com/office/2017/10/relationships/threadedComment" Target="../threadedComments/threadedComment10.xml"/><Relationship Id="rId4"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4.bin"/><Relationship Id="rId4" Type="http://schemas.microsoft.com/office/2017/10/relationships/threadedComment" Target="../threadedComments/threadedComment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5.bin"/><Relationship Id="rId4" Type="http://schemas.microsoft.com/office/2017/10/relationships/threadedComment" Target="../threadedComments/threadedComment12.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6.bin"/><Relationship Id="rId4" Type="http://schemas.microsoft.com/office/2017/10/relationships/threadedComment" Target="../threadedComments/threadedComment13.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8.bin"/><Relationship Id="rId4" Type="http://schemas.microsoft.com/office/2017/10/relationships/threadedComment" Target="../threadedComments/threadedComment14.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9.bin"/><Relationship Id="rId4" Type="http://schemas.microsoft.com/office/2017/10/relationships/threadedComment" Target="../threadedComments/threadedComment1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30.bin"/><Relationship Id="rId4" Type="http://schemas.microsoft.com/office/2017/10/relationships/threadedComment" Target="../threadedComments/threadedComment16.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1.bin"/><Relationship Id="rId4" Type="http://schemas.microsoft.com/office/2017/10/relationships/threadedComment" Target="../threadedComments/threadedComment17.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3.bin"/><Relationship Id="rId4" Type="http://schemas.microsoft.com/office/2017/10/relationships/threadedComment" Target="../threadedComments/threadedComment18.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4.bin"/><Relationship Id="rId4" Type="http://schemas.microsoft.com/office/2017/10/relationships/threadedComment" Target="../threadedComments/threadedComment19.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A1:K45"/>
  <sheetViews>
    <sheetView tabSelected="1" workbookViewId="0"/>
  </sheetViews>
  <sheetFormatPr defaultColWidth="9.1796875" defaultRowHeight="14.5"/>
  <cols>
    <col min="1" max="1" width="52.453125" style="1" customWidth="1"/>
    <col min="2" max="2" width="1.7265625" style="1" customWidth="1"/>
    <col min="3" max="3" width="2.453125" style="1" customWidth="1"/>
    <col min="4" max="4" width="26.26953125" style="1" customWidth="1"/>
    <col min="5" max="5" width="76.1796875" style="1" customWidth="1"/>
    <col min="6" max="6" width="2.1796875" style="1" customWidth="1"/>
    <col min="7" max="8" width="9.1796875" style="1"/>
    <col min="9" max="11" width="8.7265625" style="1" customWidth="1"/>
    <col min="12" max="16384" width="9.1796875" style="1"/>
  </cols>
  <sheetData>
    <row r="1" spans="1:11" ht="27" customHeight="1">
      <c r="A1" s="2408" t="s">
        <v>2633</v>
      </c>
      <c r="B1" s="956"/>
    </row>
    <row r="2" spans="1:11" ht="18.5">
      <c r="A2" s="956" t="s">
        <v>2645</v>
      </c>
      <c r="B2" s="956"/>
      <c r="C2" s="2450" t="s">
        <v>1953</v>
      </c>
      <c r="D2" s="2451"/>
      <c r="E2" s="2451"/>
      <c r="F2" s="2452"/>
    </row>
    <row r="3" spans="1:11" ht="18.5">
      <c r="C3" s="2453" t="str">
        <f>INDEX(dms_TradingNameFull_List,MATCH(dms_TradingName,dms_TradingName_List))</f>
        <v>Australian Transmission Co.</v>
      </c>
      <c r="D3" s="2454"/>
      <c r="E3" s="2454"/>
      <c r="F3" s="2455"/>
    </row>
    <row r="4" spans="1:11" ht="18.5">
      <c r="C4" s="2456" t="str">
        <f>CONCATENATE("REPORTING STATEMENT: "&amp;CRY)</f>
        <v>REPORTING STATEMENT: 2026-27</v>
      </c>
      <c r="D4" s="2457"/>
      <c r="E4" s="2457"/>
      <c r="F4" s="2458"/>
    </row>
    <row r="6" spans="1:11" ht="26">
      <c r="C6" s="1403"/>
      <c r="D6" s="1401" t="s">
        <v>2331</v>
      </c>
      <c r="E6" s="2449">
        <v>46082</v>
      </c>
      <c r="F6" s="1402"/>
    </row>
    <row r="7" spans="1:11" ht="15" thickBot="1"/>
    <row r="8" spans="1:11" ht="9" customHeight="1">
      <c r="C8" s="1241"/>
      <c r="D8" s="1247"/>
      <c r="E8" s="1247"/>
      <c r="F8" s="1235"/>
    </row>
    <row r="9" spans="1:11" ht="21">
      <c r="C9" s="1242"/>
      <c r="D9" s="1404"/>
      <c r="E9" s="1405" t="s">
        <v>0</v>
      </c>
      <c r="F9" s="1236"/>
    </row>
    <row r="10" spans="1:11" ht="15.5">
      <c r="C10" s="1242"/>
      <c r="D10" s="1404"/>
      <c r="E10" s="2448" t="s">
        <v>2480</v>
      </c>
      <c r="F10" s="1236"/>
    </row>
    <row r="11" spans="1:11" ht="21">
      <c r="C11" s="1242"/>
      <c r="D11" s="1399"/>
      <c r="E11" s="2448" t="s">
        <v>1</v>
      </c>
      <c r="F11" s="1236"/>
    </row>
    <row r="12" spans="1:11" ht="21">
      <c r="C12" s="1242"/>
      <c r="D12" s="1399"/>
      <c r="E12" s="2448" t="s">
        <v>2329</v>
      </c>
      <c r="F12" s="1236"/>
    </row>
    <row r="13" spans="1:11" s="10" customFormat="1" ht="18" customHeight="1">
      <c r="C13" s="1243"/>
      <c r="D13" s="1248"/>
      <c r="E13" s="3" t="s">
        <v>2</v>
      </c>
      <c r="F13" s="1237"/>
      <c r="I13" s="1"/>
      <c r="J13" s="1"/>
      <c r="K13" s="1"/>
    </row>
    <row r="14" spans="1:11" s="10" customFormat="1" ht="18" customHeight="1">
      <c r="C14" s="1243"/>
      <c r="D14" s="1248"/>
      <c r="E14" s="3" t="s">
        <v>3</v>
      </c>
      <c r="F14" s="1237"/>
      <c r="I14" s="1"/>
      <c r="J14" s="1"/>
      <c r="K14" s="1"/>
    </row>
    <row r="15" spans="1:11" s="10" customFormat="1" ht="18" customHeight="1">
      <c r="C15" s="1243"/>
      <c r="D15" s="1248"/>
      <c r="E15" s="3" t="s">
        <v>4</v>
      </c>
      <c r="F15" s="1237"/>
      <c r="I15" s="1"/>
      <c r="J15" s="1"/>
      <c r="K15" s="1"/>
    </row>
    <row r="16" spans="1:11" ht="18" customHeight="1">
      <c r="C16" s="1244"/>
      <c r="D16" s="1248"/>
      <c r="E16" s="3" t="s">
        <v>2617</v>
      </c>
      <c r="F16" s="1238"/>
    </row>
    <row r="17" spans="3:11" s="10" customFormat="1" ht="18" customHeight="1">
      <c r="C17" s="1243"/>
      <c r="D17" s="1248"/>
      <c r="E17" s="3" t="s">
        <v>5</v>
      </c>
      <c r="F17" s="1237"/>
      <c r="I17" s="1"/>
      <c r="J17" s="1"/>
      <c r="K17" s="1"/>
    </row>
    <row r="18" spans="3:11" s="10" customFormat="1" ht="18" customHeight="1">
      <c r="C18" s="1243"/>
      <c r="D18" s="1248"/>
      <c r="E18" s="3" t="s">
        <v>6</v>
      </c>
      <c r="F18" s="1237"/>
      <c r="I18" s="1"/>
      <c r="J18" s="1"/>
      <c r="K18" s="1"/>
    </row>
    <row r="19" spans="3:11" s="10" customFormat="1" ht="18" customHeight="1">
      <c r="C19" s="1243"/>
      <c r="D19" s="1248"/>
      <c r="E19" s="3" t="s">
        <v>7</v>
      </c>
      <c r="F19" s="1237"/>
      <c r="I19" s="1"/>
      <c r="J19" s="1"/>
      <c r="K19" s="1"/>
    </row>
    <row r="20" spans="3:11" s="10" customFormat="1" ht="18" customHeight="1">
      <c r="C20" s="1243"/>
      <c r="D20" s="1248"/>
      <c r="E20" s="3" t="s">
        <v>8</v>
      </c>
      <c r="F20" s="1237"/>
      <c r="I20" s="1"/>
      <c r="J20" s="1"/>
      <c r="K20" s="1"/>
    </row>
    <row r="21" spans="3:11" s="10" customFormat="1" ht="18" customHeight="1">
      <c r="C21" s="1243"/>
      <c r="D21" s="1248"/>
      <c r="E21" s="3" t="s">
        <v>9</v>
      </c>
      <c r="F21" s="1237"/>
      <c r="I21" s="1"/>
      <c r="J21" s="1"/>
      <c r="K21" s="1"/>
    </row>
    <row r="22" spans="3:11" s="10" customFormat="1" ht="18" customHeight="1">
      <c r="C22" s="1243"/>
      <c r="D22" s="1248"/>
      <c r="E22" s="3" t="s">
        <v>2519</v>
      </c>
      <c r="F22" s="1237"/>
      <c r="I22" s="1"/>
      <c r="J22" s="1"/>
      <c r="K22" s="1"/>
    </row>
    <row r="23" spans="3:11" s="10" customFormat="1" ht="18" customHeight="1">
      <c r="C23" s="1245"/>
      <c r="D23" s="1250"/>
      <c r="E23" s="1234" t="s">
        <v>10</v>
      </c>
      <c r="F23" s="1239"/>
      <c r="I23" s="1"/>
      <c r="J23" s="1"/>
      <c r="K23" s="1"/>
    </row>
    <row r="24" spans="3:11" s="10" customFormat="1" ht="18" customHeight="1">
      <c r="C24" s="1245"/>
      <c r="D24" s="1250"/>
      <c r="E24" s="1234" t="s">
        <v>2655</v>
      </c>
      <c r="F24" s="1239"/>
      <c r="I24" s="1"/>
      <c r="J24" s="1"/>
      <c r="K24" s="1"/>
    </row>
    <row r="25" spans="3:11" s="10" customFormat="1" ht="18" customHeight="1">
      <c r="C25" s="1245"/>
      <c r="D25" s="1250"/>
      <c r="E25" s="1234" t="s">
        <v>2658</v>
      </c>
      <c r="F25" s="1239"/>
      <c r="I25" s="1"/>
      <c r="J25" s="1"/>
      <c r="K25" s="1"/>
    </row>
    <row r="26" spans="3:11" s="10" customFormat="1" ht="18" customHeight="1">
      <c r="C26" s="1245"/>
      <c r="D26" s="1233"/>
      <c r="E26" s="1234" t="s">
        <v>11</v>
      </c>
      <c r="F26" s="1239"/>
      <c r="I26" s="1"/>
      <c r="J26" s="1"/>
      <c r="K26" s="1"/>
    </row>
    <row r="27" spans="3:11" s="10" customFormat="1" ht="18" customHeight="1">
      <c r="C27" s="1245"/>
      <c r="D27" s="1233"/>
      <c r="E27" s="1234" t="s">
        <v>12</v>
      </c>
      <c r="F27" s="1239"/>
      <c r="I27" s="1"/>
      <c r="J27" s="1"/>
      <c r="K27" s="1"/>
    </row>
    <row r="28" spans="3:11" s="10" customFormat="1" ht="18" customHeight="1">
      <c r="C28" s="1245"/>
      <c r="D28" s="1233"/>
      <c r="E28" s="1234" t="s">
        <v>13</v>
      </c>
      <c r="F28" s="1239"/>
      <c r="I28" s="1"/>
      <c r="J28" s="1"/>
      <c r="K28" s="1"/>
    </row>
    <row r="29" spans="3:11" s="10" customFormat="1" ht="18" customHeight="1">
      <c r="C29" s="1245"/>
      <c r="D29" s="1233"/>
      <c r="E29" s="1234" t="s">
        <v>2576</v>
      </c>
      <c r="F29" s="1239"/>
      <c r="I29" s="1"/>
      <c r="J29" s="1"/>
      <c r="K29" s="1"/>
    </row>
    <row r="30" spans="3:11" ht="18" customHeight="1">
      <c r="C30" s="1244"/>
      <c r="D30" s="2446"/>
      <c r="E30" s="2447" t="s">
        <v>14</v>
      </c>
      <c r="F30" s="1238"/>
    </row>
    <row r="31" spans="3:11" ht="18" customHeight="1">
      <c r="C31" s="1244"/>
      <c r="D31" s="2446"/>
      <c r="E31" s="2447" t="s">
        <v>2621</v>
      </c>
      <c r="F31" s="1238"/>
    </row>
    <row r="32" spans="3:11" ht="18" customHeight="1">
      <c r="C32" s="1244"/>
      <c r="D32" s="2446"/>
      <c r="E32" s="2447" t="s">
        <v>2622</v>
      </c>
      <c r="F32" s="1238"/>
    </row>
    <row r="33" spans="3:11" ht="18" customHeight="1">
      <c r="C33" s="1244"/>
      <c r="D33" s="2446"/>
      <c r="E33" s="2447" t="s">
        <v>2623</v>
      </c>
      <c r="F33" s="1238"/>
    </row>
    <row r="34" spans="3:11" s="10" customFormat="1" ht="18" customHeight="1">
      <c r="C34" s="1245"/>
      <c r="D34" s="1249"/>
      <c r="E34" s="1376" t="s">
        <v>2320</v>
      </c>
      <c r="F34" s="1239"/>
      <c r="I34" s="1"/>
      <c r="J34" s="1"/>
      <c r="K34" s="1"/>
    </row>
    <row r="35" spans="3:11" ht="18" customHeight="1">
      <c r="C35" s="1244"/>
      <c r="D35" s="1249"/>
      <c r="E35" s="1376" t="s">
        <v>2684</v>
      </c>
      <c r="F35" s="1238"/>
    </row>
    <row r="36" spans="3:11" ht="18" customHeight="1">
      <c r="C36" s="1244"/>
      <c r="D36" s="1249"/>
      <c r="E36" s="1376" t="s">
        <v>2643</v>
      </c>
      <c r="F36" s="1238"/>
    </row>
    <row r="37" spans="3:11" s="10" customFormat="1" ht="18" customHeight="1">
      <c r="C37" s="1245"/>
      <c r="D37" s="1249"/>
      <c r="E37" s="1376" t="s">
        <v>2120</v>
      </c>
      <c r="F37" s="1239"/>
      <c r="I37" s="1"/>
      <c r="J37" s="1"/>
      <c r="K37" s="1"/>
    </row>
    <row r="38" spans="3:11" ht="18" customHeight="1">
      <c r="C38" s="1244"/>
      <c r="D38" s="1251"/>
      <c r="E38" s="1377" t="s">
        <v>2618</v>
      </c>
      <c r="F38" s="1238"/>
    </row>
    <row r="39" spans="3:11" s="10" customFormat="1" ht="18" customHeight="1">
      <c r="C39" s="1245"/>
      <c r="D39" s="1251"/>
      <c r="E39" s="1377" t="s">
        <v>2322</v>
      </c>
      <c r="F39" s="1239"/>
      <c r="I39" s="1"/>
      <c r="J39" s="1"/>
      <c r="K39" s="1"/>
    </row>
    <row r="40" spans="3:11" s="10" customFormat="1" ht="18" customHeight="1">
      <c r="C40" s="1245"/>
      <c r="D40" s="1251"/>
      <c r="E40" s="1377" t="s">
        <v>2579</v>
      </c>
      <c r="F40" s="1239"/>
      <c r="I40" s="1"/>
      <c r="J40" s="1"/>
      <c r="K40" s="1"/>
    </row>
    <row r="41" spans="3:11" s="10" customFormat="1" ht="18" customHeight="1">
      <c r="C41" s="1245"/>
      <c r="D41" s="1251"/>
      <c r="E41" s="1377" t="s">
        <v>2321</v>
      </c>
      <c r="F41" s="1239"/>
      <c r="I41" s="1"/>
      <c r="J41" s="1"/>
      <c r="K41" s="1"/>
    </row>
    <row r="42" spans="3:11" ht="18" customHeight="1">
      <c r="C42" s="1244"/>
      <c r="D42" s="2444"/>
      <c r="E42" s="2445" t="s">
        <v>2619</v>
      </c>
      <c r="F42" s="1238"/>
    </row>
    <row r="43" spans="3:11" ht="18" customHeight="1">
      <c r="C43" s="1244"/>
      <c r="D43" s="2444"/>
      <c r="E43" s="2445" t="s">
        <v>2620</v>
      </c>
      <c r="F43" s="1238"/>
    </row>
    <row r="44" spans="3:11" s="10" customFormat="1" ht="18" customHeight="1">
      <c r="C44" s="1245"/>
      <c r="D44" s="1399"/>
      <c r="E44" s="2448" t="s">
        <v>2644</v>
      </c>
      <c r="F44" s="1239"/>
      <c r="I44" s="1"/>
      <c r="J44" s="1"/>
      <c r="K44" s="1"/>
    </row>
    <row r="45" spans="3:11" s="10" customFormat="1" ht="12.75" customHeight="1" thickBot="1">
      <c r="C45" s="1246"/>
      <c r="D45" s="1252"/>
      <c r="E45" s="1252"/>
      <c r="F45" s="1240"/>
      <c r="I45" s="1"/>
      <c r="J45" s="1"/>
      <c r="K45" s="1"/>
    </row>
  </sheetData>
  <dataValidations count="1">
    <dataValidation allowBlank="1" showErrorMessage="1" sqref="A1" xr:uid="{AD626BFC-86D2-4DB7-92E4-839AD268755E}"/>
  </dataValidations>
  <hyperlinks>
    <hyperlink ref="E13" location="'2.1 Expenditure summary'!A1" display="2.1 Expenditure summary" xr:uid="{B477E034-3A58-46C9-BA61-C754AFAD0F45}"/>
    <hyperlink ref="E14" location="'2.2 Repex'!A1" display="2.2 Repex" xr:uid="{914B613A-8917-4E4F-84CF-7D9360D68994}"/>
    <hyperlink ref="E15" location="'2.3 Augex'!A1" display="2.3 Augex" xr:uid="{FFBC9E34-5C5B-47FB-97EC-6705931BC0A8}"/>
    <hyperlink ref="E17" location="'2.5 Connections'!A1" display="2.5 Connections" xr:uid="{CD76CB5E-0AAA-46E5-83AF-83B259C9E047}"/>
    <hyperlink ref="E18" location="'2.6 Non-network'!A1" display="2.6 Non-network" xr:uid="{1EAE0A85-407E-45D8-B906-FAFE2E38A8FF}"/>
    <hyperlink ref="E19" location="'2.7 Vegetation management'!A1" display="2.7 Vegetation management" xr:uid="{72B03C1F-9A77-46F3-8BE3-C4C76EA67D7C}"/>
    <hyperlink ref="E20" location="'2.8 Maintenance'!A1" display="2.8 Maintenance" xr:uid="{37465A6D-15E7-4D44-945A-0F4E4CFF0BF8}"/>
    <hyperlink ref="E21" location="'2.10 Overheads'!A1" display="2.10 Overheads" xr:uid="{B7DD7FAC-BC91-46FB-A882-34DCA1B73E0D}"/>
    <hyperlink ref="E22" location="'2.12 Input table'!A1" display="2.12 Input table" xr:uid="{4D3E9A9D-7E47-4478-BA50-12E6D8B5B055}"/>
    <hyperlink ref="E23" location="'3.1 Revenue'!A1" display="3.1 Revenue" xr:uid="{673E581E-FC97-464A-BF45-58B3DE045164}"/>
    <hyperlink ref="E24" location="'3.2B Provisions'!A1" display="3.2B Provisions" xr:uid="{A4609892-84A9-48CF-9609-C64148B63852}"/>
    <hyperlink ref="E25" location="'3.3 Assets'!A1" display="3.3 Assets" xr:uid="{18263D54-8D25-4D5D-94A0-481FC2917D48}"/>
    <hyperlink ref="E26" location="'3.4 Operational data'!A1" display="'3.4 Operational data'!A1" xr:uid="{09DAFEB1-23D7-4DAF-A7FB-5FF59F529CB7}"/>
    <hyperlink ref="E27" location="'3.5 Physical assets'!A1" display="'3.5 Physical assets'!A1" xr:uid="{11F01147-0C39-4925-95D4-73D08C832F3F}"/>
    <hyperlink ref="E28" location="'3.6 Quality of services'!A1" display="'3.6 Quality of services'!A1" xr:uid="{6DAFB7AA-0DA9-4A1B-9CC4-4F78404710B5}"/>
    <hyperlink ref="E29" location="'3.7 Operating environment'!A1" display="'3.7 Operating environment'!A1" xr:uid="{77B57CA9-FFF4-417C-A9F8-A831DFC7CE0F}"/>
    <hyperlink ref="E37" location="'7.9 MIC'!A1" display="3.7 Operating environment" xr:uid="{2709B234-7296-437C-85CE-EB8077862704}"/>
    <hyperlink ref="E30" location="'5.2 Asset Age Profile'!A1" display="5.2 Asset Age Profile" xr:uid="{8196170F-840C-462A-A5E6-E94A16024128}"/>
    <hyperlink ref="E31" location="'5.3 MD - Network level'!A1" display="5.3 Maximum Demand at network level" xr:uid="{177CD264-B333-4B6F-ABD2-ACDB625CCCD2}"/>
    <hyperlink ref="E32" location="'5.4 MD &amp; utilisation-Spatial'!A1" display="5.4 MD &amp; utilisation-spatial" xr:uid="{1A1EAE6B-B500-40F5-AFDF-A1E69F68D77F}"/>
    <hyperlink ref="E16" location="'2.4 Capex by Asset Class'!A1" display="2.4 Capex by Asset Class" xr:uid="{F4831357-DA2F-4A4B-BCDB-8D39A945D2EB}"/>
    <hyperlink ref="E38" location="'8.5 Operating Expenditure'!A1" display="8.5 Operating Expenditure" xr:uid="{C5EF92D1-7879-4DC8-AEA7-1015410E5193}"/>
    <hyperlink ref="E42" location="'9.1 Income Statement (ASA)'!A1" display="9.1 Income Statement (Audited Statutory Accounts)" xr:uid="{D802581E-A186-4698-A088-9EA764CBECC4}"/>
    <hyperlink ref="E43" location="'9.2 Income Statement (RA)'!A1" display="9.2 Income Statement (Regulatory Accounts)" xr:uid="{50789B26-BAC2-4BC1-AA67-D9185018982F}"/>
    <hyperlink ref="E34" location="'7.5 Large projects'!A1" display="7.5 Large projects" xr:uid="{64A21FD4-521E-4296-94B8-23E663FEF6E4}"/>
    <hyperlink ref="E40" location="'8.7 Profitability Tax Data'!A1" display="8.7 Profitability - tax data" xr:uid="{EF019216-8217-4E12-9F70-75531DE1083F}"/>
    <hyperlink ref="E41" location="'8.8 Revenue Requirements'!A1" display="8.8 Revenue Requirements" xr:uid="{9FF16707-97C9-4B95-845B-A9FDBF6E8DFE}"/>
    <hyperlink ref="E39" location="'8.6 Ind Asset Base Roll Fwd'!A1" display="8.6 Indicative Asset Base Roll Forward" xr:uid="{508DEB24-3DC2-4014-8E47-2C2101311111}"/>
    <hyperlink ref="E11" location="'Business &amp; other details'!A1" display="Business &amp; other details" xr:uid="{68A51A63-FC49-4C75-BEC0-2BFFF69D64FE}"/>
    <hyperlink ref="E12" location="'Assurance requirements by table'!A1" display="Assurance requirements by table" xr:uid="{8123BB71-D796-4EFC-9272-36D58E3C5DA6}"/>
    <hyperlink ref="E33" location="'ALTERNATE 5.4 MD &amp; utilisation'!A1" display="ALTERNATE 5.4 MD &amp; utilisation-spatial" xr:uid="{DA3288A9-E915-4A34-BC33-82911B2320F8}"/>
    <hyperlink ref="E10" location="Concepts!A1" display="Concepts" xr:uid="{D4CEEB1B-334B-40CC-A235-AD1AE94A851B}"/>
    <hyperlink ref="E35" location="'7.6 Price Reduction'!A1" display="7.6 Price Reduction" xr:uid="{63798672-912B-4C2C-9381-738D809BC9FC}"/>
    <hyperlink ref="E36" location="'7.7 Related Party Transactions'!A1" display="7.7 Related Party Transactions" xr:uid="{A96E483A-7E8E-4DDF-B845-C366734F91D7}"/>
    <hyperlink ref="E44" location="'NSP additional information'!A1" display="NSP additional information" xr:uid="{A7A14026-D749-4FE1-8A1F-776DC6496EE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T99"/>
  <sheetViews>
    <sheetView zoomScaleNormal="100" workbookViewId="0">
      <selection sqref="A1:B1"/>
    </sheetView>
  </sheetViews>
  <sheetFormatPr defaultColWidth="9.1796875" defaultRowHeight="14.5"/>
  <cols>
    <col min="1" max="1" width="30.54296875" style="1" customWidth="1"/>
    <col min="2" max="2" width="27.1796875" style="895" customWidth="1"/>
    <col min="3" max="3" width="65.7265625" style="1" customWidth="1"/>
    <col min="4" max="4" width="16.81640625" style="1" customWidth="1"/>
    <col min="5" max="6" width="22.453125" style="1" customWidth="1"/>
    <col min="7" max="7" width="15.453125" style="1" customWidth="1"/>
    <col min="8" max="10" width="5.26953125" style="1" customWidth="1"/>
    <col min="11" max="13" width="4.7265625" style="1" customWidth="1"/>
    <col min="14" max="14" width="5.81640625" style="1" customWidth="1"/>
    <col min="15" max="17" width="4.7265625" style="1" customWidth="1"/>
    <col min="18" max="18" width="5.81640625" style="1" customWidth="1"/>
    <col min="19" max="19" width="5.1796875" style="1" customWidth="1"/>
    <col min="20" max="20" width="3.7265625" style="1" customWidth="1"/>
    <col min="21" max="21" width="9.1796875" style="1" customWidth="1"/>
    <col min="22" max="25" width="9.1796875" style="1"/>
    <col min="26" max="35" width="9.1796875" style="1" customWidth="1"/>
    <col min="36" max="46" width="9.1796875" style="1"/>
    <col min="47" max="56" width="5.453125" style="1" customWidth="1"/>
    <col min="57" max="16384" width="9.1796875" style="1"/>
  </cols>
  <sheetData>
    <row r="1" spans="1:20" s="576" customFormat="1" ht="24" customHeight="1">
      <c r="A1" s="2815" t="s">
        <v>2632</v>
      </c>
      <c r="B1" s="2815"/>
      <c r="D1" s="1454"/>
    </row>
    <row r="2" spans="1:20" s="576" customFormat="1" ht="24" customHeight="1">
      <c r="A2" s="2822" t="s">
        <v>2633</v>
      </c>
      <c r="B2" s="2822"/>
      <c r="D2" s="1454"/>
    </row>
    <row r="3" spans="1:20" s="10" customFormat="1" ht="20.149999999999999" customHeight="1">
      <c r="A3" s="2406"/>
      <c r="B3" s="2407" t="s">
        <v>2651</v>
      </c>
      <c r="C3" s="916" t="str">
        <f>dms_SheetHeading1</f>
        <v>ANNUAL INFORMATION ORDER</v>
      </c>
      <c r="D3" s="1006"/>
      <c r="E3" s="1006"/>
      <c r="F3" s="1006"/>
      <c r="H3" s="1351" t="s">
        <v>1686</v>
      </c>
      <c r="I3" s="1133"/>
      <c r="J3" s="1133"/>
      <c r="K3" s="1133"/>
      <c r="L3" s="1133"/>
      <c r="M3" s="1133"/>
      <c r="N3" s="1448" t="s">
        <v>1685</v>
      </c>
      <c r="O3" s="1133"/>
      <c r="P3" s="1133"/>
      <c r="Q3" s="1133"/>
      <c r="R3" s="1133"/>
      <c r="S3" s="1133"/>
      <c r="T3" s="1133"/>
    </row>
    <row r="4" spans="1:20" s="10" customFormat="1" ht="20.149999999999999" customHeight="1">
      <c r="A4" s="2442"/>
      <c r="B4" s="2443"/>
      <c r="C4" s="915" t="str">
        <f>dms_SheetHeading2</f>
        <v>Australian Transmission Co.</v>
      </c>
      <c r="D4" s="1006"/>
      <c r="E4" s="1006"/>
      <c r="F4" s="1006"/>
      <c r="H4" s="1352" t="s">
        <v>1687</v>
      </c>
      <c r="I4" s="1134"/>
      <c r="J4" s="1134"/>
      <c r="K4" s="1134"/>
      <c r="L4" s="1134"/>
      <c r="M4" s="1134"/>
      <c r="N4" s="1449" t="s">
        <v>809</v>
      </c>
      <c r="O4" s="1134"/>
      <c r="P4" s="1134"/>
      <c r="Q4" s="1134"/>
      <c r="R4" s="1134"/>
      <c r="S4" s="1134"/>
      <c r="T4" s="1134"/>
    </row>
    <row r="5" spans="1:20" s="10" customFormat="1" ht="20.149999999999999" customHeight="1">
      <c r="B5" s="980"/>
      <c r="C5" s="916" t="str">
        <f>dms_SheetHeading3</f>
        <v>REPORTING STATEMENT: 2026-27</v>
      </c>
      <c r="D5" s="1006"/>
      <c r="E5" s="1006"/>
      <c r="F5" s="1006"/>
      <c r="H5" s="1353" t="s">
        <v>1688</v>
      </c>
      <c r="I5" s="1135"/>
      <c r="J5" s="1135"/>
      <c r="K5" s="1135"/>
      <c r="L5" s="1135"/>
      <c r="M5" s="1135"/>
      <c r="N5" s="1450" t="s">
        <v>810</v>
      </c>
      <c r="O5" s="1135"/>
      <c r="P5" s="1135"/>
      <c r="Q5" s="1135"/>
      <c r="R5" s="1135"/>
      <c r="S5" s="1135"/>
      <c r="T5" s="1135"/>
    </row>
    <row r="6" spans="1:20" s="10" customFormat="1" ht="20.149999999999999" customHeight="1">
      <c r="A6" s="2406"/>
      <c r="B6" s="2407" t="s">
        <v>2615</v>
      </c>
      <c r="C6" s="2469" t="s">
        <v>2696</v>
      </c>
      <c r="D6" s="2469"/>
      <c r="E6" s="2469"/>
      <c r="F6" s="2469"/>
      <c r="H6" s="1355" t="s">
        <v>1690</v>
      </c>
      <c r="I6" s="1380"/>
      <c r="J6" s="1381"/>
      <c r="K6" s="1254"/>
      <c r="L6" s="1254"/>
      <c r="M6" s="1254"/>
      <c r="N6" s="1451" t="s">
        <v>1689</v>
      </c>
      <c r="O6" s="1254"/>
      <c r="P6" s="1254"/>
      <c r="Q6" s="1254"/>
      <c r="R6" s="1254"/>
      <c r="S6" s="1254"/>
      <c r="T6" s="1254"/>
    </row>
    <row r="7" spans="1:20" ht="13.5" customHeight="1">
      <c r="B7" s="1"/>
    </row>
    <row r="8" spans="1:20" ht="20.149999999999999" customHeight="1">
      <c r="A8" s="926"/>
      <c r="B8" s="582"/>
      <c r="C8" s="2489" t="s">
        <v>212</v>
      </c>
      <c r="D8" s="2493"/>
      <c r="E8" s="2493"/>
      <c r="F8" s="2493"/>
      <c r="G8" s="582"/>
    </row>
    <row r="9" spans="1:20">
      <c r="A9" s="576"/>
      <c r="B9" s="1"/>
      <c r="C9" s="895"/>
      <c r="D9" s="895"/>
      <c r="E9" s="895"/>
      <c r="F9" s="895"/>
      <c r="G9" s="895"/>
      <c r="H9" s="895"/>
      <c r="I9" s="895"/>
    </row>
    <row r="10" spans="1:20" s="582" customFormat="1" ht="30" customHeight="1">
      <c r="A10" s="576"/>
      <c r="B10" s="1"/>
      <c r="C10" s="899"/>
      <c r="D10" s="580"/>
      <c r="E10" s="2923" t="s">
        <v>2799</v>
      </c>
      <c r="F10" s="2924"/>
    </row>
    <row r="11" spans="1:20" ht="20.149999999999999" customHeight="1">
      <c r="A11" s="2406"/>
      <c r="B11" s="2407" t="s">
        <v>2724</v>
      </c>
      <c r="C11" s="899"/>
      <c r="D11" s="575" t="s">
        <v>1868</v>
      </c>
      <c r="E11" s="2580" t="s">
        <v>1924</v>
      </c>
      <c r="F11" s="2581" t="s">
        <v>1925</v>
      </c>
      <c r="H11" s="2920" t="s">
        <v>2289</v>
      </c>
      <c r="I11" s="2921"/>
      <c r="J11" s="2922"/>
      <c r="K11" s="1598" t="s">
        <v>2264</v>
      </c>
      <c r="L11" s="1599" t="s">
        <v>2265</v>
      </c>
      <c r="M11" s="1994" t="s">
        <v>2266</v>
      </c>
      <c r="N11" s="1693" t="s">
        <v>2359</v>
      </c>
      <c r="O11" s="1598" t="s">
        <v>2264</v>
      </c>
      <c r="P11" s="1599" t="s">
        <v>2265</v>
      </c>
      <c r="Q11" s="1994" t="s">
        <v>2266</v>
      </c>
      <c r="R11" s="1693" t="s">
        <v>2359</v>
      </c>
    </row>
    <row r="12" spans="1:20" ht="15" customHeight="1">
      <c r="C12" s="899" t="s">
        <v>1715</v>
      </c>
      <c r="E12" s="580"/>
      <c r="F12" s="580"/>
      <c r="H12" s="2835" t="s">
        <v>2285</v>
      </c>
      <c r="I12" s="2836"/>
      <c r="J12" s="2837"/>
      <c r="K12" s="2835" t="s">
        <v>2722</v>
      </c>
      <c r="L12" s="2836"/>
      <c r="M12" s="2836"/>
      <c r="N12" s="2837"/>
      <c r="O12" s="2835" t="s">
        <v>2723</v>
      </c>
      <c r="P12" s="2836"/>
      <c r="Q12" s="2836"/>
      <c r="R12" s="2837"/>
      <c r="S12" s="1310"/>
      <c r="T12" s="1310"/>
    </row>
    <row r="13" spans="1:20" ht="15" customHeight="1">
      <c r="C13" s="2680" t="s">
        <v>1697</v>
      </c>
      <c r="D13" s="2586" t="s">
        <v>265</v>
      </c>
      <c r="E13" s="2587"/>
      <c r="F13" s="2588"/>
      <c r="H13" s="2914"/>
      <c r="I13" s="2915"/>
      <c r="J13" s="2915"/>
      <c r="K13" s="1503" t="str">
        <f t="shared" ref="K13:K27" si="0">IF(ISNONTEXT(E13)=TRUE,"","X")</f>
        <v/>
      </c>
      <c r="L13" s="1542" t="str">
        <f t="shared" ref="L13:L27" si="1">IF(AND(E13&gt;=0)=TRUE,"","X")</f>
        <v/>
      </c>
      <c r="M13" s="1542" t="str">
        <f>IF(E13&lt;&gt;""=TRUE,"","X")</f>
        <v>X</v>
      </c>
      <c r="N13" s="1546"/>
      <c r="O13" s="2605" t="str">
        <f>IF(ISNONTEXT(F13)=TRUE,"","X")</f>
        <v/>
      </c>
      <c r="P13" s="2606" t="str">
        <f>IF(AND(F13&gt;=0)=TRUE,"","X")</f>
        <v/>
      </c>
      <c r="Q13" s="2606" t="str">
        <f>IF(F13&lt;&gt;""=TRUE,"","X")</f>
        <v>X</v>
      </c>
      <c r="R13" s="2607"/>
      <c r="S13" s="956"/>
      <c r="T13" s="956"/>
    </row>
    <row r="14" spans="1:20" ht="15" customHeight="1">
      <c r="A14" s="2013"/>
      <c r="B14" s="2015" t="s">
        <v>2695</v>
      </c>
      <c r="C14" s="2604" t="s">
        <v>2407</v>
      </c>
      <c r="D14" s="2578" t="s">
        <v>265</v>
      </c>
      <c r="E14" s="2579">
        <f>SUM(E15:E20)</f>
        <v>0</v>
      </c>
      <c r="F14" s="2596">
        <f>SUM(F15:F20)</f>
        <v>0</v>
      </c>
      <c r="H14" s="2916"/>
      <c r="I14" s="2917"/>
      <c r="J14" s="2917"/>
      <c r="K14" s="1436"/>
      <c r="L14" s="1287"/>
      <c r="M14" s="1287"/>
      <c r="N14" s="1437"/>
      <c r="O14" s="1553"/>
      <c r="P14" s="1552"/>
      <c r="Q14" s="1552"/>
      <c r="R14" s="1554"/>
      <c r="T14" s="956"/>
    </row>
    <row r="15" spans="1:20" ht="15" customHeight="1">
      <c r="C15" s="2681"/>
      <c r="D15" s="2578" t="s">
        <v>265</v>
      </c>
      <c r="E15" s="970"/>
      <c r="F15" s="2344"/>
      <c r="H15" s="2826" t="s">
        <v>2288</v>
      </c>
      <c r="I15" s="2827"/>
      <c r="J15" s="2827"/>
      <c r="K15" s="1431" t="str">
        <f t="shared" si="0"/>
        <v/>
      </c>
      <c r="L15" s="1288" t="str">
        <f t="shared" si="1"/>
        <v/>
      </c>
      <c r="M15" s="1288" t="str">
        <f>IF(E15&lt;&gt;""=TRUE,"","X")</f>
        <v>X</v>
      </c>
      <c r="N15" s="1437"/>
      <c r="O15" s="1431" t="str">
        <f t="shared" ref="O15:O20" si="2">IF(ISNONTEXT(F15)=TRUE,"","X")</f>
        <v/>
      </c>
      <c r="P15" s="1288" t="str">
        <f t="shared" ref="P15:P20" si="3">IF(AND(F15&gt;=0)=TRUE,"","X")</f>
        <v/>
      </c>
      <c r="Q15" s="1288" t="str">
        <f>IF(F15&lt;&gt;""=TRUE,"","X")</f>
        <v>X</v>
      </c>
      <c r="R15" s="1437"/>
      <c r="S15" s="956"/>
      <c r="T15" s="956"/>
    </row>
    <row r="16" spans="1:20" ht="15" customHeight="1">
      <c r="A16" s="2013"/>
      <c r="B16" s="2015" t="s">
        <v>2448</v>
      </c>
      <c r="C16" s="2681"/>
      <c r="D16" s="2578" t="s">
        <v>265</v>
      </c>
      <c r="E16" s="970"/>
      <c r="F16" s="2344"/>
      <c r="H16" s="2826"/>
      <c r="I16" s="2827"/>
      <c r="J16" s="2827"/>
      <c r="K16" s="1431" t="str">
        <f t="shared" si="0"/>
        <v/>
      </c>
      <c r="L16" s="1288" t="str">
        <f t="shared" si="1"/>
        <v/>
      </c>
      <c r="M16" s="1287"/>
      <c r="N16" s="1432" t="str">
        <f>IF(AND(E16&lt;&gt;"",$C16&lt;&gt;""),"",IF(AND(ISBLANK(E16),LEFT($C16,5)="&lt;TNSP"),"",IF(AND(ISBLANK(E16),ISBLANK($C16)),"","X")))</f>
        <v/>
      </c>
      <c r="O16" s="1431" t="str">
        <f t="shared" si="2"/>
        <v/>
      </c>
      <c r="P16" s="1288" t="str">
        <f t="shared" si="3"/>
        <v/>
      </c>
      <c r="Q16" s="1287"/>
      <c r="R16" s="1432" t="str">
        <f>IF(AND(F16&lt;&gt;"",$C16&lt;&gt;""),"",IF(AND(ISBLANK(F16),LEFT($C16,5)="&lt;TNSP"),"",IF(AND(ISBLANK(F16),ISBLANK($C16)),"","X")))</f>
        <v/>
      </c>
      <c r="S16" s="956"/>
      <c r="T16" s="956"/>
    </row>
    <row r="17" spans="1:20" ht="15" customHeight="1">
      <c r="C17" s="2681"/>
      <c r="D17" s="2578" t="s">
        <v>265</v>
      </c>
      <c r="E17" s="970"/>
      <c r="F17" s="2344"/>
      <c r="H17" s="2826"/>
      <c r="I17" s="2827"/>
      <c r="J17" s="2827"/>
      <c r="K17" s="1431" t="str">
        <f t="shared" si="0"/>
        <v/>
      </c>
      <c r="L17" s="1288" t="str">
        <f t="shared" si="1"/>
        <v/>
      </c>
      <c r="M17" s="1287"/>
      <c r="N17" s="1432" t="str">
        <f t="shared" ref="N17:N20" si="4">IF(AND(E17&lt;&gt;"",C17&lt;&gt;""),"",IF(AND(ISBLANK(E17),LEFT(C17,5)="&lt;TNSP"),"",IF(AND(ISBLANK(E17),ISBLANK(C17)),"","X")))</f>
        <v/>
      </c>
      <c r="O17" s="1431" t="str">
        <f t="shared" si="2"/>
        <v/>
      </c>
      <c r="P17" s="1288" t="str">
        <f t="shared" si="3"/>
        <v/>
      </c>
      <c r="Q17" s="1287"/>
      <c r="R17" s="1432" t="str">
        <f t="shared" ref="R17:R20" si="5">IF(AND(F17&lt;&gt;"",$C17&lt;&gt;""),"",IF(AND(ISBLANK(F17),LEFT($C17,5)="&lt;TNSP"),"",IF(AND(ISBLANK(F17),ISBLANK($C17)),"","X")))</f>
        <v/>
      </c>
      <c r="S17" s="956"/>
      <c r="T17" s="956"/>
    </row>
    <row r="18" spans="1:20" ht="15" customHeight="1">
      <c r="C18" s="2681"/>
      <c r="D18" s="2578" t="s">
        <v>265</v>
      </c>
      <c r="E18" s="970"/>
      <c r="F18" s="2344"/>
      <c r="H18" s="2826"/>
      <c r="I18" s="2827"/>
      <c r="J18" s="2827"/>
      <c r="K18" s="1431" t="str">
        <f t="shared" si="0"/>
        <v/>
      </c>
      <c r="L18" s="1288" t="str">
        <f t="shared" si="1"/>
        <v/>
      </c>
      <c r="M18" s="1287"/>
      <c r="N18" s="1432" t="str">
        <f t="shared" si="4"/>
        <v/>
      </c>
      <c r="O18" s="1431" t="str">
        <f t="shared" si="2"/>
        <v/>
      </c>
      <c r="P18" s="1288" t="str">
        <f t="shared" si="3"/>
        <v/>
      </c>
      <c r="Q18" s="1287"/>
      <c r="R18" s="1432" t="str">
        <f t="shared" si="5"/>
        <v/>
      </c>
    </row>
    <row r="19" spans="1:20" ht="15" customHeight="1">
      <c r="B19" s="1458"/>
      <c r="C19" s="2681"/>
      <c r="D19" s="2578" t="s">
        <v>265</v>
      </c>
      <c r="E19" s="970"/>
      <c r="F19" s="2344"/>
      <c r="H19" s="2826"/>
      <c r="I19" s="2827"/>
      <c r="J19" s="2827"/>
      <c r="K19" s="1431" t="str">
        <f t="shared" si="0"/>
        <v/>
      </c>
      <c r="L19" s="1288" t="str">
        <f t="shared" si="1"/>
        <v/>
      </c>
      <c r="M19" s="1287"/>
      <c r="N19" s="1432" t="str">
        <f t="shared" si="4"/>
        <v/>
      </c>
      <c r="O19" s="1431" t="str">
        <f t="shared" si="2"/>
        <v/>
      </c>
      <c r="P19" s="1288" t="str">
        <f t="shared" si="3"/>
        <v/>
      </c>
      <c r="Q19" s="1287"/>
      <c r="R19" s="1432" t="str">
        <f t="shared" si="5"/>
        <v/>
      </c>
    </row>
    <row r="20" spans="1:20" ht="15" customHeight="1">
      <c r="B20" s="1458" t="s">
        <v>2317</v>
      </c>
      <c r="C20" s="2681"/>
      <c r="D20" s="2578" t="s">
        <v>265</v>
      </c>
      <c r="E20" s="970"/>
      <c r="F20" s="2344"/>
      <c r="H20" s="2826"/>
      <c r="I20" s="2827"/>
      <c r="J20" s="2827"/>
      <c r="K20" s="1431" t="str">
        <f t="shared" si="0"/>
        <v/>
      </c>
      <c r="L20" s="1288" t="str">
        <f t="shared" si="1"/>
        <v/>
      </c>
      <c r="M20" s="1287"/>
      <c r="N20" s="1432" t="str">
        <f t="shared" si="4"/>
        <v/>
      </c>
      <c r="O20" s="1431" t="str">
        <f t="shared" si="2"/>
        <v/>
      </c>
      <c r="P20" s="1288" t="str">
        <f t="shared" si="3"/>
        <v/>
      </c>
      <c r="Q20" s="1287"/>
      <c r="R20" s="1432" t="str">
        <f t="shared" si="5"/>
        <v/>
      </c>
    </row>
    <row r="21" spans="1:20" ht="15" customHeight="1">
      <c r="A21" s="2013"/>
      <c r="B21" s="2015" t="s">
        <v>2695</v>
      </c>
      <c r="C21" s="2604" t="s">
        <v>2408</v>
      </c>
      <c r="D21" s="2578" t="s">
        <v>265</v>
      </c>
      <c r="E21" s="2579">
        <f>SUM(E22:E27)</f>
        <v>0</v>
      </c>
      <c r="F21" s="2596">
        <f>SUM(F22:F27)</f>
        <v>0</v>
      </c>
      <c r="H21" s="2918"/>
      <c r="I21" s="2919"/>
      <c r="J21" s="2919"/>
      <c r="K21" s="1436"/>
      <c r="L21" s="1287"/>
      <c r="M21" s="1287"/>
      <c r="N21" s="1437"/>
      <c r="O21" s="2576"/>
      <c r="P21" s="2575"/>
      <c r="Q21" s="2575"/>
      <c r="R21" s="2577"/>
    </row>
    <row r="22" spans="1:20" ht="15" customHeight="1">
      <c r="C22" s="2681"/>
      <c r="D22" s="2578" t="s">
        <v>265</v>
      </c>
      <c r="E22" s="970"/>
      <c r="F22" s="1054"/>
      <c r="H22" s="2826" t="s">
        <v>2288</v>
      </c>
      <c r="I22" s="2827"/>
      <c r="J22" s="2827"/>
      <c r="K22" s="1431" t="str">
        <f t="shared" si="0"/>
        <v/>
      </c>
      <c r="L22" s="1288" t="str">
        <f t="shared" si="1"/>
        <v/>
      </c>
      <c r="M22" s="1288" t="str">
        <f>IF(E22&lt;&gt;""=TRUE,"","X")</f>
        <v>X</v>
      </c>
      <c r="N22" s="1437"/>
      <c r="O22" s="1431" t="str">
        <f t="shared" ref="O22:O27" si="6">IF(ISNONTEXT(F22)=TRUE,"","X")</f>
        <v/>
      </c>
      <c r="P22" s="1288" t="str">
        <f t="shared" ref="P22:P27" si="7">IF(AND(F22&gt;=0)=TRUE,"","X")</f>
        <v/>
      </c>
      <c r="Q22" s="1288" t="str">
        <f>IF(F22&lt;&gt;""=TRUE,"","X")</f>
        <v>X</v>
      </c>
      <c r="R22" s="1437"/>
    </row>
    <row r="23" spans="1:20" ht="15" customHeight="1">
      <c r="C23" s="2681"/>
      <c r="D23" s="2578" t="s">
        <v>265</v>
      </c>
      <c r="E23" s="970"/>
      <c r="F23" s="1054"/>
      <c r="H23" s="2826"/>
      <c r="I23" s="2827"/>
      <c r="J23" s="2827"/>
      <c r="K23" s="1431" t="str">
        <f t="shared" si="0"/>
        <v/>
      </c>
      <c r="L23" s="1288" t="str">
        <f t="shared" si="1"/>
        <v/>
      </c>
      <c r="M23" s="1287"/>
      <c r="N23" s="1432" t="str">
        <f t="shared" ref="N23:N27" si="8">IF(AND(E23&lt;&gt;"",C23&lt;&gt;""),"",IF(AND(ISBLANK(E23),LEFT(C23,5)="&lt;TNSP"),"",IF(AND(ISBLANK(E23),ISBLANK(C23)),"","X")))</f>
        <v/>
      </c>
      <c r="O23" s="1431" t="str">
        <f t="shared" si="6"/>
        <v/>
      </c>
      <c r="P23" s="1288" t="str">
        <f t="shared" si="7"/>
        <v/>
      </c>
      <c r="Q23" s="1287"/>
      <c r="R23" s="1432" t="str">
        <f>IF(AND(F23&lt;&gt;"",$C23&lt;&gt;""),"",IF(AND(ISBLANK(F23),LEFT($C23,5)="&lt;TNSP"),"",IF(AND(ISBLANK(F23),ISBLANK($C23)),"","X")))</f>
        <v/>
      </c>
    </row>
    <row r="24" spans="1:20" ht="15" customHeight="1">
      <c r="C24" s="2681"/>
      <c r="D24" s="2578" t="s">
        <v>265</v>
      </c>
      <c r="E24" s="970"/>
      <c r="F24" s="1054"/>
      <c r="H24" s="2826"/>
      <c r="I24" s="2827"/>
      <c r="J24" s="2827"/>
      <c r="K24" s="1431" t="str">
        <f t="shared" si="0"/>
        <v/>
      </c>
      <c r="L24" s="1288" t="str">
        <f t="shared" si="1"/>
        <v/>
      </c>
      <c r="M24" s="1287"/>
      <c r="N24" s="1432" t="str">
        <f t="shared" si="8"/>
        <v/>
      </c>
      <c r="O24" s="1431" t="str">
        <f t="shared" si="6"/>
        <v/>
      </c>
      <c r="P24" s="1288" t="str">
        <f t="shared" si="7"/>
        <v/>
      </c>
      <c r="Q24" s="1287"/>
      <c r="R24" s="1432" t="str">
        <f t="shared" ref="R24:R27" si="9">IF(AND(F24&lt;&gt;"",$C24&lt;&gt;""),"",IF(AND(ISBLANK(F24),LEFT($C24,5)="&lt;TNSP"),"",IF(AND(ISBLANK(F24),ISBLANK($C24)),"","X")))</f>
        <v/>
      </c>
    </row>
    <row r="25" spans="1:20" ht="15" customHeight="1">
      <c r="C25" s="2681"/>
      <c r="D25" s="2578" t="s">
        <v>265</v>
      </c>
      <c r="E25" s="970"/>
      <c r="F25" s="1054"/>
      <c r="H25" s="2826"/>
      <c r="I25" s="2827"/>
      <c r="J25" s="2827"/>
      <c r="K25" s="1431" t="str">
        <f t="shared" si="0"/>
        <v/>
      </c>
      <c r="L25" s="1288" t="str">
        <f t="shared" si="1"/>
        <v/>
      </c>
      <c r="M25" s="1287"/>
      <c r="N25" s="1432" t="str">
        <f t="shared" si="8"/>
        <v/>
      </c>
      <c r="O25" s="1431" t="str">
        <f t="shared" si="6"/>
        <v/>
      </c>
      <c r="P25" s="1288" t="str">
        <f t="shared" si="7"/>
        <v/>
      </c>
      <c r="Q25" s="1287"/>
      <c r="R25" s="1432" t="str">
        <f t="shared" si="9"/>
        <v/>
      </c>
    </row>
    <row r="26" spans="1:20" ht="15" customHeight="1">
      <c r="A26" s="1357"/>
      <c r="B26" s="1458"/>
      <c r="C26" s="2681"/>
      <c r="D26" s="2578" t="s">
        <v>265</v>
      </c>
      <c r="E26" s="970"/>
      <c r="F26" s="1054"/>
      <c r="H26" s="2826"/>
      <c r="I26" s="2827"/>
      <c r="J26" s="2827"/>
      <c r="K26" s="1431" t="str">
        <f t="shared" si="0"/>
        <v/>
      </c>
      <c r="L26" s="1288" t="str">
        <f t="shared" si="1"/>
        <v/>
      </c>
      <c r="M26" s="1287"/>
      <c r="N26" s="1432" t="str">
        <f t="shared" si="8"/>
        <v/>
      </c>
      <c r="O26" s="1431" t="str">
        <f t="shared" si="6"/>
        <v/>
      </c>
      <c r="P26" s="1288" t="str">
        <f t="shared" si="7"/>
        <v/>
      </c>
      <c r="Q26" s="1287"/>
      <c r="R26" s="1432" t="str">
        <f t="shared" si="9"/>
        <v/>
      </c>
    </row>
    <row r="27" spans="1:20" ht="15" customHeight="1">
      <c r="B27" s="1458" t="s">
        <v>2317</v>
      </c>
      <c r="C27" s="2682"/>
      <c r="D27" s="2591" t="s">
        <v>265</v>
      </c>
      <c r="E27" s="975"/>
      <c r="F27" s="1057"/>
      <c r="H27" s="2829"/>
      <c r="I27" s="2830"/>
      <c r="J27" s="2830"/>
      <c r="K27" s="1433" t="str">
        <f t="shared" si="0"/>
        <v/>
      </c>
      <c r="L27" s="1434" t="str">
        <f t="shared" si="1"/>
        <v/>
      </c>
      <c r="M27" s="1467"/>
      <c r="N27" s="1435" t="str">
        <f t="shared" si="8"/>
        <v/>
      </c>
      <c r="O27" s="1433" t="str">
        <f t="shared" si="6"/>
        <v/>
      </c>
      <c r="P27" s="1434" t="str">
        <f t="shared" si="7"/>
        <v/>
      </c>
      <c r="Q27" s="1467"/>
      <c r="R27" s="1435" t="str">
        <f t="shared" si="9"/>
        <v/>
      </c>
    </row>
    <row r="28" spans="1:20">
      <c r="C28" s="1019" t="s">
        <v>1998</v>
      </c>
      <c r="D28" s="1021" t="s">
        <v>265</v>
      </c>
      <c r="E28" s="1022">
        <f>E13+E14+E21</f>
        <v>0</v>
      </c>
      <c r="F28" s="1022">
        <f>F13+F14+F21</f>
        <v>0</v>
      </c>
    </row>
    <row r="29" spans="1:20" s="17" customFormat="1" ht="18.5">
      <c r="B29" s="1005"/>
      <c r="C29" s="899" t="s">
        <v>214</v>
      </c>
      <c r="D29" s="899"/>
      <c r="E29" s="899"/>
      <c r="F29" s="899"/>
      <c r="G29" s="1"/>
      <c r="H29" s="1"/>
      <c r="I29" s="1"/>
    </row>
    <row r="30" spans="1:20" ht="15" customHeight="1">
      <c r="C30" s="2592" t="s">
        <v>215</v>
      </c>
      <c r="D30" s="2586" t="s">
        <v>265</v>
      </c>
      <c r="E30" s="2587"/>
      <c r="F30" s="2593"/>
      <c r="K30" s="1856" t="str">
        <f>IF(ISNONTEXT(E30)=TRUE,"","X")</f>
        <v/>
      </c>
      <c r="L30" s="1857" t="str">
        <f>IF(AND(E30&gt;=0)=TRUE,"","X")</f>
        <v/>
      </c>
      <c r="M30" s="1857" t="str">
        <f>IF(E30&lt;&gt;""=TRUE,"","X")</f>
        <v>X</v>
      </c>
      <c r="N30" s="1861"/>
      <c r="O30" s="1503" t="str">
        <f>IF(ISNONTEXT(F30)=TRUE,"","X")</f>
        <v/>
      </c>
      <c r="P30" s="1542" t="str">
        <f>IF(AND(F30&gt;=0)=TRUE,"","X")</f>
        <v/>
      </c>
      <c r="Q30" s="1542" t="str">
        <f>IF(F30&lt;&gt;""=TRUE,"","X")</f>
        <v>X</v>
      </c>
      <c r="R30" s="1546"/>
    </row>
    <row r="31" spans="1:20" ht="15" customHeight="1">
      <c r="C31" s="2594" t="s">
        <v>216</v>
      </c>
      <c r="D31" s="2578" t="s">
        <v>265</v>
      </c>
      <c r="E31" s="970"/>
      <c r="F31" s="2362"/>
      <c r="K31" s="1431" t="str">
        <f>IF(ISNONTEXT(E31)=TRUE,"","X")</f>
        <v/>
      </c>
      <c r="L31" s="1288" t="str">
        <f>IF(AND(E31&gt;=0)=TRUE,"","X")</f>
        <v/>
      </c>
      <c r="M31" s="1288" t="str">
        <f>IF(E31&lt;&gt;""=TRUE,"","X")</f>
        <v>X</v>
      </c>
      <c r="N31" s="1437"/>
      <c r="O31" s="1431" t="str">
        <f>IF(ISNONTEXT(F31)=TRUE,"","X")</f>
        <v/>
      </c>
      <c r="P31" s="1288" t="str">
        <f>IF(AND(F31&gt;=0)=TRUE,"","X")</f>
        <v/>
      </c>
      <c r="Q31" s="1288" t="str">
        <f>IF(F31&lt;&gt;""=TRUE,"","X")</f>
        <v>X</v>
      </c>
      <c r="R31" s="1437"/>
    </row>
    <row r="32" spans="1:20" ht="15" customHeight="1">
      <c r="C32" s="2594" t="s">
        <v>217</v>
      </c>
      <c r="D32" s="2578" t="s">
        <v>265</v>
      </c>
      <c r="E32" s="970"/>
      <c r="F32" s="2362"/>
      <c r="K32" s="1431" t="str">
        <f>IF(ISNONTEXT(E32)=TRUE,"","X")</f>
        <v/>
      </c>
      <c r="L32" s="1288" t="str">
        <f>IF(AND(E32&gt;=0)=TRUE,"","X")</f>
        <v/>
      </c>
      <c r="M32" s="1288" t="str">
        <f>IF(E32&lt;&gt;""=TRUE,"","X")</f>
        <v>X</v>
      </c>
      <c r="N32" s="1437"/>
      <c r="O32" s="1431" t="str">
        <f>IF(ISNONTEXT(F32)=TRUE,"","X")</f>
        <v/>
      </c>
      <c r="P32" s="1288" t="str">
        <f>IF(AND(F32&gt;=0)=TRUE,"","X")</f>
        <v/>
      </c>
      <c r="Q32" s="1288" t="str">
        <f>IF(F32&lt;&gt;""=TRUE,"","X")</f>
        <v>X</v>
      </c>
      <c r="R32" s="1437"/>
    </row>
    <row r="33" spans="2:18" ht="15" customHeight="1">
      <c r="C33" s="2594" t="s">
        <v>218</v>
      </c>
      <c r="D33" s="2578" t="s">
        <v>265</v>
      </c>
      <c r="E33" s="970"/>
      <c r="F33" s="2362"/>
      <c r="K33" s="1431" t="str">
        <f>IF(ISNONTEXT(E33)=TRUE,"","X")</f>
        <v/>
      </c>
      <c r="L33" s="1288" t="str">
        <f>IF(AND(E33&gt;=0)=TRUE,"","X")</f>
        <v/>
      </c>
      <c r="M33" s="1288" t="str">
        <f>IF(E33&lt;&gt;""=TRUE,"","X")</f>
        <v>X</v>
      </c>
      <c r="N33" s="1437"/>
      <c r="O33" s="1431" t="str">
        <f>IF(ISNONTEXT(F33)=TRUE,"","X")</f>
        <v/>
      </c>
      <c r="P33" s="1288" t="str">
        <f>IF(AND(F33&gt;=0)=TRUE,"","X")</f>
        <v/>
      </c>
      <c r="Q33" s="1288" t="str">
        <f>IF(F33&lt;&gt;""=TRUE,"","X")</f>
        <v>X</v>
      </c>
      <c r="R33" s="1437"/>
    </row>
    <row r="34" spans="2:18" ht="15" customHeight="1">
      <c r="C34" s="2595" t="s">
        <v>219</v>
      </c>
      <c r="D34" s="2591" t="s">
        <v>265</v>
      </c>
      <c r="E34" s="975"/>
      <c r="F34" s="2365"/>
      <c r="K34" s="1433" t="str">
        <f>IF(ISNONTEXT(E34)=TRUE,"","X")</f>
        <v/>
      </c>
      <c r="L34" s="1434" t="str">
        <f>IF(AND(E34&gt;=0)=TRUE,"","X")</f>
        <v/>
      </c>
      <c r="M34" s="1434" t="str">
        <f>IF(E34&lt;&gt;""=TRUE,"","X")</f>
        <v>X</v>
      </c>
      <c r="N34" s="1446"/>
      <c r="O34" s="1433" t="str">
        <f>IF(ISNONTEXT(F34)=TRUE,"","X")</f>
        <v/>
      </c>
      <c r="P34" s="1434" t="str">
        <f>IF(AND(F34&gt;=0)=TRUE,"","X")</f>
        <v/>
      </c>
      <c r="Q34" s="1434" t="str">
        <f>IF(F34&lt;&gt;""=TRUE,"","X")</f>
        <v>X</v>
      </c>
      <c r="R34" s="1446"/>
    </row>
    <row r="35" spans="2:18">
      <c r="C35" s="1019" t="s">
        <v>1999</v>
      </c>
      <c r="D35" s="1021" t="s">
        <v>265</v>
      </c>
      <c r="E35" s="1022">
        <f>SUM(dms_020601_02_opex_Values)</f>
        <v>0</v>
      </c>
      <c r="F35" s="1022">
        <f>SUM(dms_020601_02_capex_Values)</f>
        <v>0</v>
      </c>
      <c r="O35" s="10"/>
      <c r="P35" s="10"/>
      <c r="Q35" s="10"/>
      <c r="R35" s="10"/>
    </row>
    <row r="36" spans="2:18" s="17" customFormat="1" ht="18.5">
      <c r="B36" s="1005"/>
      <c r="C36" s="899" t="s">
        <v>220</v>
      </c>
      <c r="D36" s="899"/>
      <c r="E36" s="899"/>
      <c r="F36" s="899"/>
      <c r="G36" s="1"/>
      <c r="H36" s="1"/>
      <c r="I36" s="1"/>
      <c r="J36" s="1"/>
    </row>
    <row r="37" spans="2:18" ht="15" customHeight="1">
      <c r="C37" s="2608" t="s">
        <v>2217</v>
      </c>
      <c r="D37" s="2582" t="s">
        <v>265</v>
      </c>
      <c r="E37" s="2583"/>
      <c r="F37" s="2584"/>
      <c r="K37" s="1864" t="str">
        <f>IF(ISNONTEXT(E37)=TRUE,"","X")</f>
        <v/>
      </c>
      <c r="L37" s="1865" t="str">
        <f>IF(AND(E37&gt;=0)=TRUE,"","X")</f>
        <v/>
      </c>
      <c r="M37" s="1865" t="str">
        <f>IF(E37&lt;&gt;""=TRUE,"","X")</f>
        <v>X</v>
      </c>
      <c r="N37" s="1863"/>
      <c r="O37" s="1635" t="str">
        <f>IF(ISNONTEXT(F37)=TRUE,"","X")</f>
        <v/>
      </c>
      <c r="P37" s="1636" t="str">
        <f>IF(AND(F37&gt;=0)=TRUE,"","X")</f>
        <v/>
      </c>
      <c r="Q37" s="1636" t="str">
        <f>IF(F37&lt;&gt;""=TRUE,"","X")</f>
        <v>X</v>
      </c>
      <c r="R37" s="1637"/>
    </row>
    <row r="38" spans="2:18" ht="15" customHeight="1">
      <c r="C38" s="1019" t="s">
        <v>221</v>
      </c>
      <c r="D38" s="1021" t="s">
        <v>265</v>
      </c>
      <c r="E38" s="1022">
        <f>dms_020601_03_opex_Values</f>
        <v>0</v>
      </c>
      <c r="F38" s="1022">
        <f>dms_020601_03_capex_Values</f>
        <v>0</v>
      </c>
      <c r="O38" s="10"/>
      <c r="P38" s="10"/>
      <c r="Q38" s="10"/>
      <c r="R38" s="10"/>
    </row>
    <row r="39" spans="2:18" s="17" customFormat="1" ht="15" customHeight="1">
      <c r="B39" s="1005"/>
      <c r="C39" s="899" t="s">
        <v>222</v>
      </c>
      <c r="D39" s="899"/>
      <c r="E39" s="899"/>
      <c r="F39" s="899"/>
      <c r="G39" s="1"/>
      <c r="H39" s="1"/>
      <c r="I39" s="1"/>
      <c r="J39" s="1"/>
    </row>
    <row r="40" spans="2:18" ht="15" customHeight="1">
      <c r="C40" s="2585"/>
      <c r="D40" s="2586" t="s">
        <v>265</v>
      </c>
      <c r="E40" s="2587"/>
      <c r="F40" s="2588"/>
      <c r="K40" s="2598" t="str">
        <f>IF(ISNONTEXT(E40)=TRUE,"","X")</f>
        <v/>
      </c>
      <c r="L40" s="2599" t="str">
        <f>IF(AND(E40&gt;=0)=TRUE,"","X")</f>
        <v/>
      </c>
      <c r="M40" s="2600"/>
      <c r="N40" s="2601" t="str">
        <f t="shared" ref="N40:N45" si="10">IF(AND(E40&lt;&gt;"",C40&lt;&gt;""),"",IF(AND(ISBLANK(E40),LEFT(C40,5)="&lt;TNSP"),"",IF(AND(ISBLANK(E40),ISBLANK(C40)),"","X")))</f>
        <v/>
      </c>
      <c r="O40" s="2598" t="str">
        <f t="shared" ref="O40:O45" si="11">IF(ISNONTEXT(F40)=TRUE,"","X")</f>
        <v/>
      </c>
      <c r="P40" s="2599" t="str">
        <f t="shared" ref="P40:P45" si="12">IF(AND(F40&gt;=0)=TRUE,"","X")</f>
        <v/>
      </c>
      <c r="Q40" s="2603"/>
      <c r="R40" s="2601" t="str">
        <f t="shared" ref="R40:R45" si="13">IF(AND(F40&lt;&gt;"",C40&lt;&gt;""),"",IF(AND(ISBLANK(F40),LEFT(C40,5)="&lt;TNSP"),"",IF(AND(ISBLANK(F40),ISBLANK(C40)),"","X")))</f>
        <v/>
      </c>
    </row>
    <row r="41" spans="2:18" ht="15" customHeight="1">
      <c r="C41" s="2589"/>
      <c r="D41" s="2578" t="s">
        <v>265</v>
      </c>
      <c r="E41" s="970"/>
      <c r="F41" s="973"/>
      <c r="K41" s="1431" t="str">
        <f t="shared" ref="K41:K45" si="14">IF(ISNONTEXT(E41)=TRUE,"","X")</f>
        <v/>
      </c>
      <c r="L41" s="1288" t="str">
        <f t="shared" ref="L41:L45" si="15">IF(AND(E41&gt;=0)=TRUE,"","X")</f>
        <v/>
      </c>
      <c r="M41" s="2597"/>
      <c r="N41" s="1432" t="str">
        <f t="shared" si="10"/>
        <v/>
      </c>
      <c r="O41" s="1431" t="str">
        <f t="shared" si="11"/>
        <v/>
      </c>
      <c r="P41" s="1288" t="str">
        <f t="shared" si="12"/>
        <v/>
      </c>
      <c r="Q41" s="1287"/>
      <c r="R41" s="1432" t="str">
        <f t="shared" si="13"/>
        <v/>
      </c>
    </row>
    <row r="42" spans="2:18" ht="15" customHeight="1">
      <c r="C42" s="2589"/>
      <c r="D42" s="2578" t="s">
        <v>265</v>
      </c>
      <c r="E42" s="970"/>
      <c r="F42" s="973"/>
      <c r="K42" s="1431" t="str">
        <f t="shared" si="14"/>
        <v/>
      </c>
      <c r="L42" s="1288" t="str">
        <f t="shared" si="15"/>
        <v/>
      </c>
      <c r="M42" s="2597"/>
      <c r="N42" s="1432" t="str">
        <f t="shared" si="10"/>
        <v/>
      </c>
      <c r="O42" s="1431" t="str">
        <f t="shared" si="11"/>
        <v/>
      </c>
      <c r="P42" s="1288" t="str">
        <f t="shared" si="12"/>
        <v/>
      </c>
      <c r="Q42" s="1287"/>
      <c r="R42" s="1432" t="str">
        <f t="shared" si="13"/>
        <v/>
      </c>
    </row>
    <row r="43" spans="2:18" ht="15" customHeight="1">
      <c r="C43" s="2589"/>
      <c r="D43" s="2578" t="s">
        <v>265</v>
      </c>
      <c r="E43" s="970"/>
      <c r="F43" s="973"/>
      <c r="K43" s="1431" t="str">
        <f t="shared" si="14"/>
        <v/>
      </c>
      <c r="L43" s="1288" t="str">
        <f t="shared" si="15"/>
        <v/>
      </c>
      <c r="M43" s="2597"/>
      <c r="N43" s="1432" t="str">
        <f t="shared" si="10"/>
        <v/>
      </c>
      <c r="O43" s="1431" t="str">
        <f t="shared" si="11"/>
        <v/>
      </c>
      <c r="P43" s="1288" t="str">
        <f t="shared" si="12"/>
        <v/>
      </c>
      <c r="Q43" s="1287"/>
      <c r="R43" s="1432" t="str">
        <f t="shared" si="13"/>
        <v/>
      </c>
    </row>
    <row r="44" spans="2:18" ht="15" customHeight="1">
      <c r="C44" s="2589"/>
      <c r="D44" s="2578" t="s">
        <v>265</v>
      </c>
      <c r="E44" s="970"/>
      <c r="F44" s="973"/>
      <c r="K44" s="1431" t="str">
        <f t="shared" si="14"/>
        <v/>
      </c>
      <c r="L44" s="1288" t="str">
        <f t="shared" si="15"/>
        <v/>
      </c>
      <c r="M44" s="2597"/>
      <c r="N44" s="1432" t="str">
        <f t="shared" si="10"/>
        <v/>
      </c>
      <c r="O44" s="1431" t="str">
        <f t="shared" si="11"/>
        <v/>
      </c>
      <c r="P44" s="1288" t="str">
        <f t="shared" si="12"/>
        <v/>
      </c>
      <c r="Q44" s="1287"/>
      <c r="R44" s="1432" t="str">
        <f t="shared" si="13"/>
        <v/>
      </c>
    </row>
    <row r="45" spans="2:18" ht="15" customHeight="1">
      <c r="B45" s="1458" t="s">
        <v>2317</v>
      </c>
      <c r="C45" s="2590"/>
      <c r="D45" s="2591" t="s">
        <v>265</v>
      </c>
      <c r="E45" s="975"/>
      <c r="F45" s="976"/>
      <c r="K45" s="1433" t="str">
        <f t="shared" si="14"/>
        <v/>
      </c>
      <c r="L45" s="1434" t="str">
        <f t="shared" si="15"/>
        <v/>
      </c>
      <c r="M45" s="2602"/>
      <c r="N45" s="1435" t="str">
        <f t="shared" si="10"/>
        <v/>
      </c>
      <c r="O45" s="1433" t="str">
        <f t="shared" si="11"/>
        <v/>
      </c>
      <c r="P45" s="1434" t="str">
        <f t="shared" si="12"/>
        <v/>
      </c>
      <c r="Q45" s="1467"/>
      <c r="R45" s="1435" t="str">
        <f t="shared" si="13"/>
        <v/>
      </c>
    </row>
    <row r="46" spans="2:18" ht="15" customHeight="1">
      <c r="C46" s="1019" t="s">
        <v>2000</v>
      </c>
      <c r="D46" s="1021" t="s">
        <v>265</v>
      </c>
      <c r="E46" s="992">
        <f>SUM(dms_020601_04_opex_Values)</f>
        <v>0</v>
      </c>
      <c r="F46" s="992">
        <f>SUM(dms_020601_05_capex_Values)</f>
        <v>0</v>
      </c>
    </row>
    <row r="47" spans="2:18" ht="15" customHeight="1">
      <c r="C47" s="1019" t="s">
        <v>2725</v>
      </c>
      <c r="D47" s="1021" t="s">
        <v>265</v>
      </c>
      <c r="E47" s="992">
        <f>E46+E38+E35+E28</f>
        <v>0</v>
      </c>
      <c r="F47" s="992">
        <f>F46+F38+F35+F28</f>
        <v>0</v>
      </c>
    </row>
    <row r="48" spans="2:18">
      <c r="C48" s="1019"/>
      <c r="D48" s="1021"/>
      <c r="E48" s="1021"/>
      <c r="F48" s="1021"/>
      <c r="G48" s="1021"/>
    </row>
    <row r="49" spans="2:11" s="19" customFormat="1" ht="20.149999999999999" customHeight="1">
      <c r="C49" s="2489" t="s">
        <v>2254</v>
      </c>
      <c r="D49" s="2503"/>
      <c r="E49" s="2503"/>
      <c r="F49" s="580"/>
    </row>
    <row r="50" spans="2:11" ht="18.5">
      <c r="C50" s="580"/>
      <c r="D50" s="580"/>
      <c r="E50" s="580"/>
      <c r="F50" s="580"/>
      <c r="H50" s="1866" t="s">
        <v>2264</v>
      </c>
      <c r="I50" s="1867" t="s">
        <v>2265</v>
      </c>
      <c r="J50" s="1906" t="s">
        <v>2266</v>
      </c>
      <c r="K50" s="19"/>
    </row>
    <row r="51" spans="2:11" s="17" customFormat="1" ht="23.25" customHeight="1">
      <c r="B51" s="1005"/>
      <c r="C51" s="899" t="s">
        <v>213</v>
      </c>
      <c r="D51" s="575" t="s">
        <v>1868</v>
      </c>
      <c r="E51" s="977" t="s">
        <v>2001</v>
      </c>
      <c r="F51" s="580"/>
      <c r="G51" s="1"/>
      <c r="H51" s="2906" t="s">
        <v>2001</v>
      </c>
      <c r="I51" s="2907"/>
      <c r="J51" s="2908"/>
      <c r="K51" s="19"/>
    </row>
    <row r="52" spans="2:11" ht="15.75" customHeight="1">
      <c r="C52" s="1638" t="s">
        <v>1626</v>
      </c>
      <c r="D52" s="1639" t="s">
        <v>1627</v>
      </c>
      <c r="E52" s="1640"/>
      <c r="F52" s="580"/>
      <c r="H52" s="1864" t="str">
        <f>IF(ISNONTEXT(E52)=TRUE,"","X")</f>
        <v/>
      </c>
      <c r="I52" s="1865" t="str">
        <f>IF(AND(E52&gt;=0)=TRUE,"","X")</f>
        <v/>
      </c>
      <c r="J52" s="1907" t="str">
        <f>IF(E52&lt;&gt;""=TRUE,"","X")</f>
        <v>X</v>
      </c>
      <c r="K52" s="19"/>
    </row>
    <row r="53" spans="2:11" ht="18.5">
      <c r="C53" s="580"/>
      <c r="D53" s="580"/>
      <c r="E53" s="580"/>
      <c r="F53" s="580"/>
      <c r="K53" s="19"/>
    </row>
    <row r="54" spans="2:11" ht="20.149999999999999" customHeight="1">
      <c r="C54" s="2489" t="s">
        <v>223</v>
      </c>
      <c r="D54" s="2489"/>
      <c r="E54" s="2489"/>
      <c r="F54" s="580"/>
    </row>
    <row r="55" spans="2:11">
      <c r="C55" s="580"/>
      <c r="D55" s="580"/>
      <c r="E55" s="580"/>
      <c r="F55" s="580"/>
      <c r="H55" s="1866" t="s">
        <v>2264</v>
      </c>
      <c r="I55" s="1867" t="s">
        <v>2265</v>
      </c>
      <c r="J55" s="1904" t="s">
        <v>2266</v>
      </c>
      <c r="K55" s="1905" t="s">
        <v>2302</v>
      </c>
    </row>
    <row r="56" spans="2:11" ht="21.75" customHeight="1">
      <c r="C56" s="1026" t="s">
        <v>1899</v>
      </c>
      <c r="D56" s="575" t="s">
        <v>1868</v>
      </c>
      <c r="E56" s="1641" t="s">
        <v>1908</v>
      </c>
      <c r="F56" s="580"/>
      <c r="H56" s="2906" t="s">
        <v>2001</v>
      </c>
      <c r="I56" s="2907"/>
      <c r="J56" s="2907"/>
      <c r="K56" s="2908"/>
    </row>
    <row r="57" spans="2:11" ht="15" customHeight="1">
      <c r="C57" s="984" t="s">
        <v>1900</v>
      </c>
      <c r="D57" s="985" t="s">
        <v>1628</v>
      </c>
      <c r="E57" s="1015"/>
      <c r="F57" s="580"/>
      <c r="H57" s="1856" t="str">
        <f>IF(ISNONTEXT(E57)=TRUE,"","X")</f>
        <v/>
      </c>
      <c r="I57" s="1857" t="str">
        <f>IF(AND(E57&gt;=0)=TRUE,"","X")</f>
        <v/>
      </c>
      <c r="J57" s="1857" t="str">
        <f>IF(E57&lt;&gt;""=TRUE,"","X")</f>
        <v>X</v>
      </c>
      <c r="K57" s="1861"/>
    </row>
    <row r="58" spans="2:11" ht="15" customHeight="1">
      <c r="C58" s="986" t="s">
        <v>1901</v>
      </c>
      <c r="D58" s="965" t="s">
        <v>1628</v>
      </c>
      <c r="E58" s="1016"/>
      <c r="F58" s="580"/>
      <c r="H58" s="1431" t="str">
        <f t="shared" ref="H58:H80" si="16">IF(ISNONTEXT(E58)=TRUE,"","X")</f>
        <v/>
      </c>
      <c r="I58" s="1288" t="str">
        <f t="shared" ref="I58:I80" si="17">IF(AND(E58&gt;=0)=TRUE,"","X")</f>
        <v/>
      </c>
      <c r="J58" s="1288" t="str">
        <f t="shared" ref="J58:J80" si="18">IF(E58&lt;&gt;""=TRUE,"","X")</f>
        <v>X</v>
      </c>
      <c r="K58" s="1437"/>
    </row>
    <row r="59" spans="2:11" ht="15" customHeight="1">
      <c r="C59" s="986" t="s">
        <v>1902</v>
      </c>
      <c r="D59" s="965" t="s">
        <v>1628</v>
      </c>
      <c r="E59" s="1016"/>
      <c r="F59" s="580"/>
      <c r="H59" s="1431" t="str">
        <f t="shared" si="16"/>
        <v/>
      </c>
      <c r="I59" s="1288" t="str">
        <f t="shared" si="17"/>
        <v/>
      </c>
      <c r="J59" s="1288" t="str">
        <f t="shared" si="18"/>
        <v>X</v>
      </c>
      <c r="K59" s="1437"/>
    </row>
    <row r="60" spans="2:11" ht="15" customHeight="1">
      <c r="C60" s="1017" t="s">
        <v>1903</v>
      </c>
      <c r="D60" s="908" t="s">
        <v>589</v>
      </c>
      <c r="E60" s="1430"/>
      <c r="F60" s="580"/>
      <c r="H60" s="1433" t="str">
        <f>IF(ISNONTEXT(E60)=TRUE,"","X")</f>
        <v/>
      </c>
      <c r="I60" s="1434" t="str">
        <f>IF(AND(E60&gt;=0)=TRUE,"","X")</f>
        <v/>
      </c>
      <c r="J60" s="1434" t="str">
        <f>IF(E60&lt;&gt;""=TRUE,"","X")</f>
        <v>X</v>
      </c>
      <c r="K60" s="1435" t="str">
        <f>IF(AND(E60&lt;=1,E60&gt;=0),"","X")</f>
        <v/>
      </c>
    </row>
    <row r="61" spans="2:11" ht="15" customHeight="1">
      <c r="C61" s="899" t="s">
        <v>1904</v>
      </c>
      <c r="D61" s="1013"/>
      <c r="E61" s="1014"/>
      <c r="F61" s="580"/>
    </row>
    <row r="62" spans="2:11" ht="15" customHeight="1">
      <c r="C62" s="984" t="s">
        <v>1900</v>
      </c>
      <c r="D62" s="985" t="s">
        <v>1628</v>
      </c>
      <c r="E62" s="1015"/>
      <c r="F62" s="580"/>
      <c r="H62" s="1856" t="str">
        <f t="shared" si="16"/>
        <v/>
      </c>
      <c r="I62" s="1857" t="str">
        <f t="shared" si="17"/>
        <v/>
      </c>
      <c r="J62" s="1857" t="str">
        <f t="shared" si="18"/>
        <v>X</v>
      </c>
      <c r="K62" s="1861"/>
    </row>
    <row r="63" spans="2:11" ht="15" customHeight="1">
      <c r="C63" s="986" t="s">
        <v>1901</v>
      </c>
      <c r="D63" s="965" t="s">
        <v>1628</v>
      </c>
      <c r="E63" s="1016"/>
      <c r="F63" s="580"/>
      <c r="H63" s="1431" t="str">
        <f t="shared" si="16"/>
        <v/>
      </c>
      <c r="I63" s="1288" t="str">
        <f t="shared" si="17"/>
        <v/>
      </c>
      <c r="J63" s="1288" t="str">
        <f t="shared" si="18"/>
        <v>X</v>
      </c>
      <c r="K63" s="1437"/>
    </row>
    <row r="64" spans="2:11" ht="15" customHeight="1">
      <c r="C64" s="986" t="s">
        <v>1902</v>
      </c>
      <c r="D64" s="965" t="s">
        <v>1628</v>
      </c>
      <c r="E64" s="1016"/>
      <c r="F64" s="580"/>
      <c r="H64" s="1431" t="str">
        <f t="shared" si="16"/>
        <v/>
      </c>
      <c r="I64" s="1288" t="str">
        <f t="shared" si="17"/>
        <v/>
      </c>
      <c r="J64" s="1288" t="str">
        <f t="shared" si="18"/>
        <v>X</v>
      </c>
      <c r="K64" s="1437"/>
    </row>
    <row r="65" spans="3:11" ht="15" customHeight="1">
      <c r="C65" s="1017" t="s">
        <v>1903</v>
      </c>
      <c r="D65" s="908" t="s">
        <v>589</v>
      </c>
      <c r="E65" s="1430"/>
      <c r="F65" s="580"/>
      <c r="H65" s="1433" t="str">
        <f t="shared" si="16"/>
        <v/>
      </c>
      <c r="I65" s="1434" t="str">
        <f t="shared" si="17"/>
        <v/>
      </c>
      <c r="J65" s="1434" t="str">
        <f t="shared" si="18"/>
        <v>X</v>
      </c>
      <c r="K65" s="1435" t="str">
        <f>IF(AND(E65&lt;=1,E65&gt;=0),"","X")</f>
        <v/>
      </c>
    </row>
    <row r="66" spans="3:11" ht="15" customHeight="1">
      <c r="C66" s="983" t="s">
        <v>1905</v>
      </c>
      <c r="D66" s="1013"/>
      <c r="E66" s="1014"/>
      <c r="F66" s="580"/>
    </row>
    <row r="67" spans="3:11" ht="15" customHeight="1">
      <c r="C67" s="984" t="s">
        <v>1900</v>
      </c>
      <c r="D67" s="985" t="s">
        <v>1628</v>
      </c>
      <c r="E67" s="1015"/>
      <c r="F67" s="580"/>
      <c r="H67" s="1856" t="str">
        <f t="shared" si="16"/>
        <v/>
      </c>
      <c r="I67" s="1857" t="str">
        <f t="shared" si="17"/>
        <v/>
      </c>
      <c r="J67" s="1857" t="str">
        <f t="shared" si="18"/>
        <v>X</v>
      </c>
      <c r="K67" s="1861"/>
    </row>
    <row r="68" spans="3:11" ht="15" customHeight="1">
      <c r="C68" s="986" t="s">
        <v>1901</v>
      </c>
      <c r="D68" s="965" t="s">
        <v>1628</v>
      </c>
      <c r="E68" s="1016"/>
      <c r="F68" s="580"/>
      <c r="H68" s="1431" t="str">
        <f t="shared" si="16"/>
        <v/>
      </c>
      <c r="I68" s="1288" t="str">
        <f t="shared" si="17"/>
        <v/>
      </c>
      <c r="J68" s="1288" t="str">
        <f t="shared" si="18"/>
        <v>X</v>
      </c>
      <c r="K68" s="1437"/>
    </row>
    <row r="69" spans="3:11" ht="15" customHeight="1">
      <c r="C69" s="986" t="s">
        <v>1902</v>
      </c>
      <c r="D69" s="965" t="s">
        <v>1628</v>
      </c>
      <c r="E69" s="1016"/>
      <c r="F69" s="580"/>
      <c r="H69" s="1431" t="str">
        <f t="shared" si="16"/>
        <v/>
      </c>
      <c r="I69" s="1288" t="str">
        <f t="shared" si="17"/>
        <v/>
      </c>
      <c r="J69" s="1288" t="str">
        <f t="shared" si="18"/>
        <v>X</v>
      </c>
      <c r="K69" s="1437"/>
    </row>
    <row r="70" spans="3:11" ht="15" customHeight="1">
      <c r="C70" s="1017" t="s">
        <v>1903</v>
      </c>
      <c r="D70" s="908" t="s">
        <v>589</v>
      </c>
      <c r="E70" s="1430"/>
      <c r="F70" s="580"/>
      <c r="H70" s="1433" t="str">
        <f t="shared" si="16"/>
        <v/>
      </c>
      <c r="I70" s="1434" t="str">
        <f t="shared" si="17"/>
        <v/>
      </c>
      <c r="J70" s="1434" t="str">
        <f t="shared" si="18"/>
        <v>X</v>
      </c>
      <c r="K70" s="1435" t="str">
        <f>IF(AND(E70&lt;=1,E70&gt;=0),"","X")</f>
        <v/>
      </c>
    </row>
    <row r="71" spans="3:11" ht="15" customHeight="1">
      <c r="C71" s="899" t="s">
        <v>1906</v>
      </c>
      <c r="D71" s="1013"/>
      <c r="E71" s="1014"/>
      <c r="F71" s="580"/>
    </row>
    <row r="72" spans="3:11" ht="15" customHeight="1">
      <c r="C72" s="984" t="s">
        <v>1900</v>
      </c>
      <c r="D72" s="985" t="s">
        <v>1628</v>
      </c>
      <c r="E72" s="1015"/>
      <c r="F72" s="580"/>
      <c r="H72" s="1856" t="str">
        <f t="shared" si="16"/>
        <v/>
      </c>
      <c r="I72" s="1857" t="str">
        <f t="shared" si="17"/>
        <v/>
      </c>
      <c r="J72" s="1857" t="str">
        <f t="shared" si="18"/>
        <v>X</v>
      </c>
      <c r="K72" s="1861"/>
    </row>
    <row r="73" spans="3:11" ht="15" customHeight="1">
      <c r="C73" s="986" t="s">
        <v>1901</v>
      </c>
      <c r="D73" s="965" t="s">
        <v>1628</v>
      </c>
      <c r="E73" s="1016"/>
      <c r="F73" s="580"/>
      <c r="H73" s="1431" t="str">
        <f t="shared" si="16"/>
        <v/>
      </c>
      <c r="I73" s="1288" t="str">
        <f t="shared" si="17"/>
        <v/>
      </c>
      <c r="J73" s="1288" t="str">
        <f t="shared" si="18"/>
        <v>X</v>
      </c>
      <c r="K73" s="1437"/>
    </row>
    <row r="74" spans="3:11" ht="15" customHeight="1">
      <c r="C74" s="986" t="s">
        <v>1902</v>
      </c>
      <c r="D74" s="965" t="s">
        <v>1628</v>
      </c>
      <c r="E74" s="1016"/>
      <c r="F74" s="580"/>
      <c r="H74" s="1431" t="str">
        <f t="shared" si="16"/>
        <v/>
      </c>
      <c r="I74" s="1288" t="str">
        <f t="shared" si="17"/>
        <v/>
      </c>
      <c r="J74" s="1288" t="str">
        <f t="shared" si="18"/>
        <v>X</v>
      </c>
      <c r="K74" s="1437"/>
    </row>
    <row r="75" spans="3:11" ht="15" customHeight="1">
      <c r="C75" s="1017" t="s">
        <v>1903</v>
      </c>
      <c r="D75" s="908" t="s">
        <v>589</v>
      </c>
      <c r="E75" s="1430"/>
      <c r="F75" s="580"/>
      <c r="H75" s="1433" t="str">
        <f t="shared" si="16"/>
        <v/>
      </c>
      <c r="I75" s="1434" t="str">
        <f t="shared" si="17"/>
        <v/>
      </c>
      <c r="J75" s="1434" t="str">
        <f t="shared" si="18"/>
        <v>X</v>
      </c>
      <c r="K75" s="1435" t="str">
        <f>IF(AND(E75&lt;=1,E75&gt;=0),"","X")</f>
        <v/>
      </c>
    </row>
    <row r="76" spans="3:11" ht="15" customHeight="1">
      <c r="C76" s="983" t="s">
        <v>1907</v>
      </c>
      <c r="D76" s="1013"/>
      <c r="E76" s="1014"/>
      <c r="F76" s="580"/>
    </row>
    <row r="77" spans="3:11" ht="15" customHeight="1">
      <c r="C77" s="984" t="s">
        <v>1900</v>
      </c>
      <c r="D77" s="985" t="s">
        <v>1628</v>
      </c>
      <c r="E77" s="1015"/>
      <c r="F77" s="580"/>
      <c r="H77" s="1856" t="str">
        <f t="shared" si="16"/>
        <v/>
      </c>
      <c r="I77" s="1857" t="str">
        <f t="shared" si="17"/>
        <v/>
      </c>
      <c r="J77" s="1857" t="str">
        <f t="shared" si="18"/>
        <v>X</v>
      </c>
      <c r="K77" s="1861"/>
    </row>
    <row r="78" spans="3:11" ht="15" customHeight="1">
      <c r="C78" s="986" t="s">
        <v>1901</v>
      </c>
      <c r="D78" s="965" t="s">
        <v>1628</v>
      </c>
      <c r="E78" s="1016"/>
      <c r="F78" s="580"/>
      <c r="H78" s="1431" t="str">
        <f t="shared" si="16"/>
        <v/>
      </c>
      <c r="I78" s="1288" t="str">
        <f t="shared" si="17"/>
        <v/>
      </c>
      <c r="J78" s="1288" t="str">
        <f t="shared" si="18"/>
        <v>X</v>
      </c>
      <c r="K78" s="1437"/>
    </row>
    <row r="79" spans="3:11" ht="15" customHeight="1">
      <c r="C79" s="986" t="s">
        <v>1902</v>
      </c>
      <c r="D79" s="965" t="s">
        <v>1628</v>
      </c>
      <c r="E79" s="1016"/>
      <c r="F79" s="580"/>
      <c r="H79" s="1431" t="str">
        <f t="shared" si="16"/>
        <v/>
      </c>
      <c r="I79" s="1288" t="str">
        <f t="shared" si="17"/>
        <v/>
      </c>
      <c r="J79" s="1288" t="str">
        <f t="shared" si="18"/>
        <v>X</v>
      </c>
      <c r="K79" s="1437"/>
    </row>
    <row r="80" spans="3:11" ht="15" customHeight="1">
      <c r="C80" s="1017" t="s">
        <v>1903</v>
      </c>
      <c r="D80" s="908" t="s">
        <v>589</v>
      </c>
      <c r="E80" s="1430"/>
      <c r="F80" s="580"/>
      <c r="H80" s="1433" t="str">
        <f t="shared" si="16"/>
        <v/>
      </c>
      <c r="I80" s="1434" t="str">
        <f t="shared" si="17"/>
        <v/>
      </c>
      <c r="J80" s="1434" t="str">
        <f t="shared" si="18"/>
        <v>X</v>
      </c>
      <c r="K80" s="1435" t="str">
        <f>IF(AND(E80&lt;=1,E80&gt;=0),"","X")</f>
        <v/>
      </c>
    </row>
    <row r="81" spans="1:12" ht="15" customHeight="1"/>
    <row r="82" spans="1:12" ht="15" customHeight="1"/>
    <row r="83" spans="1:12" ht="15" customHeight="1">
      <c r="B83" s="1020"/>
      <c r="C83" s="1020"/>
      <c r="D83" s="1020"/>
      <c r="E83" s="1020"/>
      <c r="F83" s="1020"/>
    </row>
    <row r="84" spans="1:12" ht="15" customHeight="1">
      <c r="B84" s="1020"/>
      <c r="C84" s="1452" t="s">
        <v>2332</v>
      </c>
      <c r="D84" s="1452"/>
      <c r="E84" s="575" t="s">
        <v>2678</v>
      </c>
      <c r="F84" s="575" t="s">
        <v>61</v>
      </c>
      <c r="G84" s="575" t="s">
        <v>2404</v>
      </c>
      <c r="H84" s="1046" t="s">
        <v>2405</v>
      </c>
      <c r="I84" s="1046"/>
      <c r="J84" s="1046"/>
    </row>
    <row r="85" spans="1:12" ht="15" customHeight="1">
      <c r="A85" s="2406"/>
      <c r="B85" s="2407" t="s">
        <v>2679</v>
      </c>
      <c r="C85" s="2092" t="s">
        <v>2730</v>
      </c>
      <c r="D85" s="2092" t="b">
        <f>MROUND(E47,1)=MROUND('2.1 Expenditure summary'!E29,1)</f>
        <v>1</v>
      </c>
      <c r="E85" s="1842">
        <f>MROUND(E47,1)</f>
        <v>0</v>
      </c>
      <c r="F85" s="1525">
        <f>MROUND('2.1 Expenditure summary'!E29,1)</f>
        <v>0</v>
      </c>
      <c r="G85" s="1933">
        <f t="shared" ref="G85:G90" si="19">ABS(E85-F85)</f>
        <v>0</v>
      </c>
      <c r="H85" s="1046"/>
      <c r="I85" s="1046"/>
      <c r="J85" s="1046"/>
    </row>
    <row r="86" spans="1:12" ht="15" customHeight="1">
      <c r="A86" s="2406"/>
      <c r="B86" s="2407" t="s">
        <v>2679</v>
      </c>
      <c r="C86" s="2092" t="s">
        <v>2729</v>
      </c>
      <c r="D86" s="2092" t="b">
        <f>MROUND(SUM('2.12 Input table'!E16:I16),1)=MROUND('2.6 Non-network'!E47,1)</f>
        <v>1</v>
      </c>
      <c r="E86" s="1842">
        <f>MROUND(E47,1)</f>
        <v>0</v>
      </c>
      <c r="F86" s="1525">
        <f>MROUND(SUM('2.12 Input table'!E16:I16),1)</f>
        <v>0</v>
      </c>
      <c r="G86" s="1933">
        <f t="shared" si="19"/>
        <v>0</v>
      </c>
      <c r="H86" s="2336"/>
      <c r="I86" s="1525"/>
      <c r="J86" s="1525"/>
      <c r="L86" s="1629"/>
    </row>
    <row r="87" spans="1:12" ht="15" customHeight="1">
      <c r="A87" s="2406"/>
      <c r="B87" s="2407" t="s">
        <v>2679</v>
      </c>
      <c r="C87" s="2555" t="s">
        <v>1620</v>
      </c>
      <c r="D87" s="2092" t="b">
        <f>MROUND(SUM('2.12 Input table'!E17:I17),1)=MROUND(E28,1)</f>
        <v>1</v>
      </c>
      <c r="E87" s="1842">
        <f>MROUND(E28,1)</f>
        <v>0</v>
      </c>
      <c r="F87" s="1525">
        <f>MROUND(SUM('2.12 Input table'!E17:I17),1)</f>
        <v>0</v>
      </c>
      <c r="G87" s="1933">
        <f t="shared" si="19"/>
        <v>0</v>
      </c>
      <c r="H87" s="1138"/>
      <c r="I87" s="1525"/>
      <c r="J87" s="1525"/>
      <c r="L87" s="1447"/>
    </row>
    <row r="88" spans="1:12" ht="15" customHeight="1">
      <c r="A88" s="2406"/>
      <c r="B88" s="2407" t="s">
        <v>2679</v>
      </c>
      <c r="C88" s="2555" t="s">
        <v>1642</v>
      </c>
      <c r="D88" s="2092" t="b">
        <f>MROUND(SUM('2.12 Input table'!E18:I18),1)=MROUND(E35,1)</f>
        <v>1</v>
      </c>
      <c r="E88" s="1842">
        <f>MROUND(E35,1)</f>
        <v>0</v>
      </c>
      <c r="F88" s="1525">
        <f>MROUND(SUM('2.12 Input table'!E18:I18),1)</f>
        <v>0</v>
      </c>
      <c r="G88" s="1933">
        <f t="shared" si="19"/>
        <v>0</v>
      </c>
      <c r="H88" s="1138"/>
      <c r="I88" s="1525"/>
      <c r="J88" s="1525"/>
      <c r="L88" s="1447"/>
    </row>
    <row r="89" spans="1:12" ht="15" customHeight="1">
      <c r="A89" s="2406"/>
      <c r="B89" s="2407" t="s">
        <v>2679</v>
      </c>
      <c r="C89" s="2555" t="s">
        <v>1640</v>
      </c>
      <c r="D89" s="2092" t="b">
        <f>MROUND(SUM('2.12 Input table'!E19:I19),1)=MROUND(dms_020601_03_opex_Values,1)</f>
        <v>1</v>
      </c>
      <c r="E89" s="1842">
        <f>MROUND(dms_020601_03_opex_Values,1)</f>
        <v>0</v>
      </c>
      <c r="F89" s="1525">
        <f>MROUND(SUM('2.12 Input table'!E19:I19),1)</f>
        <v>0</v>
      </c>
      <c r="G89" s="1933">
        <f t="shared" si="19"/>
        <v>0</v>
      </c>
      <c r="H89" s="1138"/>
      <c r="I89" s="1525"/>
      <c r="J89" s="1525"/>
      <c r="L89" s="1447"/>
    </row>
    <row r="90" spans="1:12" ht="15" customHeight="1">
      <c r="A90" s="2406"/>
      <c r="B90" s="2407" t="s">
        <v>2679</v>
      </c>
      <c r="C90" s="2555" t="s">
        <v>1720</v>
      </c>
      <c r="D90" s="2092" t="b">
        <f>MROUND(SUM('2.12 Input table'!E20:I20),1)=MROUND(E46,1)</f>
        <v>1</v>
      </c>
      <c r="E90" s="1842">
        <f>MROUND(E46,1)</f>
        <v>0</v>
      </c>
      <c r="F90" s="1525">
        <f>MROUND(SUM('2.12 Input table'!E20:I20),1)</f>
        <v>0</v>
      </c>
      <c r="G90" s="1933">
        <f t="shared" si="19"/>
        <v>0</v>
      </c>
      <c r="H90" s="1138"/>
      <c r="I90" s="1525"/>
      <c r="J90" s="1525"/>
      <c r="L90" s="1447"/>
    </row>
    <row r="91" spans="1:12" ht="15" customHeight="1"/>
    <row r="92" spans="1:12" ht="15" customHeight="1"/>
    <row r="93" spans="1:12" ht="15" customHeight="1"/>
    <row r="94" spans="1:12" ht="15" customHeight="1"/>
    <row r="95" spans="1:12" ht="15" customHeight="1"/>
    <row r="96" spans="1:12" ht="15" customHeight="1"/>
    <row r="97" ht="15" customHeight="1"/>
    <row r="98" ht="15" customHeight="1"/>
    <row r="99" ht="15" customHeight="1"/>
  </sheetData>
  <mergeCells count="14">
    <mergeCell ref="O12:R12"/>
    <mergeCell ref="A1:B1"/>
    <mergeCell ref="A2:B2"/>
    <mergeCell ref="H56:K56"/>
    <mergeCell ref="H51:J51"/>
    <mergeCell ref="H13:J13"/>
    <mergeCell ref="H14:J14"/>
    <mergeCell ref="H21:J21"/>
    <mergeCell ref="H11:J11"/>
    <mergeCell ref="E10:F10"/>
    <mergeCell ref="H15:J20"/>
    <mergeCell ref="H22:J27"/>
    <mergeCell ref="H12:J12"/>
    <mergeCell ref="K12:N12"/>
  </mergeCells>
  <conditionalFormatting sqref="C84">
    <cfRule type="cellIs" dxfId="72" priority="1" operator="equal">
      <formula>FALSE</formula>
    </cfRule>
  </conditionalFormatting>
  <dataValidations count="2">
    <dataValidation allowBlank="1" showErrorMessage="1" sqref="N21:N22 I13:J14 K12:K14 L13:N14 N15 A21:B21 C3:XFD7 E12:F48 A54 A20:A21 A91:C1048576 B19:B21 C8:D48 A4:B4 A2 A50:XFD53 C49:XFD49 D87:D1048576 E91:F93 E88:E90 E94:G1048576 R28:R45 O21:R21 P15:Q48 A23:A49 B23:B48 O12:O13 P13:Q13 H8:R11 H12:H14 S8:XFD44 A12:B18 G8:G48 F8:F9 E8:E10 C54:XFD54 H84:H90 E55:XFD83 H91:XFD1048576 N28:N39 N46:O48 H15:M48 R45:XFD48 R15 O15:P20 O22:P45 R21:R22 D55:D85 A55:C84 F84:F90 L84:M90 O84:XFD90" xr:uid="{1A156060-0299-4D0F-96CD-DAC359C44CDD}"/>
    <dataValidation allowBlank="1" sqref="M11:N11 Q11:R11" xr:uid="{E5F2F6B1-B77A-4A2F-B7B6-69F90D407000}"/>
  </dataValidations>
  <pageMargins left="0.70866141732283472" right="0.70866141732283472" top="0.74803149606299213" bottom="0.74803149606299213" header="0.31496062992125984" footer="0.31496062992125984"/>
  <pageSetup paperSize="9" scale="1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A1:T110"/>
  <sheetViews>
    <sheetView zoomScaleNormal="100" workbookViewId="0">
      <selection sqref="A1:B1"/>
    </sheetView>
  </sheetViews>
  <sheetFormatPr defaultColWidth="9.1796875" defaultRowHeight="14.5"/>
  <cols>
    <col min="1" max="1" width="28.54296875" style="1" customWidth="1"/>
    <col min="2" max="2" width="18.81640625" style="1" customWidth="1"/>
    <col min="3" max="3" width="100" style="1" bestFit="1" customWidth="1"/>
    <col min="4" max="4" width="24.81640625" style="1" customWidth="1"/>
    <col min="5" max="5" width="20.7265625" style="1" customWidth="1"/>
    <col min="6" max="6" width="14.1796875" style="1" customWidth="1"/>
    <col min="7" max="7" width="5.81640625" style="1" customWidth="1"/>
    <col min="8" max="9" width="4.7265625" style="1" customWidth="1"/>
    <col min="10" max="10" width="3.7265625" style="1" customWidth="1"/>
    <col min="11" max="11" width="4.7265625" style="1" customWidth="1"/>
    <col min="12" max="12" width="5.7265625" style="1" customWidth="1"/>
    <col min="13" max="20" width="3.7265625" style="1" customWidth="1"/>
    <col min="21" max="16384" width="9.1796875" style="1"/>
  </cols>
  <sheetData>
    <row r="1" spans="1:20" s="576" customFormat="1" ht="24" customHeight="1">
      <c r="A1" s="2815" t="s">
        <v>2632</v>
      </c>
      <c r="B1" s="2815"/>
      <c r="D1" s="1454"/>
    </row>
    <row r="2" spans="1:20" s="576" customFormat="1" ht="24" customHeight="1">
      <c r="A2" s="2822" t="s">
        <v>2633</v>
      </c>
      <c r="B2" s="2822"/>
      <c r="D2" s="1454"/>
    </row>
    <row r="3" spans="1:20" s="10" customFormat="1" ht="20.149999999999999" customHeight="1">
      <c r="A3" s="2406"/>
      <c r="B3" s="2407" t="s">
        <v>2651</v>
      </c>
      <c r="C3" s="916" t="str">
        <f>dms_SheetHeading1</f>
        <v>ANNUAL INFORMATION ORDER</v>
      </c>
      <c r="D3" s="27"/>
      <c r="E3" s="27"/>
      <c r="G3" s="1351" t="s">
        <v>1686</v>
      </c>
      <c r="H3" s="1133"/>
      <c r="I3" s="1133"/>
      <c r="J3" s="1133"/>
      <c r="K3" s="1133"/>
      <c r="L3" s="1133"/>
      <c r="M3" s="1133"/>
      <c r="N3" s="1493" t="s">
        <v>1685</v>
      </c>
      <c r="O3" s="1133"/>
      <c r="P3" s="1133"/>
      <c r="Q3" s="1133"/>
      <c r="R3" s="1133"/>
      <c r="S3" s="1133"/>
      <c r="T3" s="1133"/>
    </row>
    <row r="4" spans="1:20" s="10" customFormat="1" ht="20.149999999999999" customHeight="1">
      <c r="A4" s="2442"/>
      <c r="B4" s="2443"/>
      <c r="C4" s="915" t="str">
        <f>dms_SheetHeading2</f>
        <v>Australian Transmission Co.</v>
      </c>
      <c r="D4" s="27"/>
      <c r="E4" s="27"/>
      <c r="G4" s="1352" t="s">
        <v>1687</v>
      </c>
      <c r="H4" s="1134"/>
      <c r="I4" s="1134"/>
      <c r="J4" s="1134"/>
      <c r="K4" s="1134"/>
      <c r="L4" s="1134"/>
      <c r="M4" s="1134"/>
      <c r="N4" s="1494" t="s">
        <v>809</v>
      </c>
      <c r="O4" s="1134"/>
      <c r="P4" s="1134"/>
      <c r="Q4" s="1134"/>
      <c r="R4" s="1134"/>
      <c r="S4" s="1134"/>
      <c r="T4" s="1134"/>
    </row>
    <row r="5" spans="1:20" s="10" customFormat="1" ht="20.149999999999999" customHeight="1">
      <c r="B5" s="1"/>
      <c r="C5" s="916" t="str">
        <f>dms_SheetHeading3</f>
        <v>REPORTING STATEMENT: 2026-27</v>
      </c>
      <c r="D5" s="27"/>
      <c r="E5" s="27"/>
      <c r="G5" s="1353" t="s">
        <v>1688</v>
      </c>
      <c r="H5" s="1135"/>
      <c r="I5" s="1135"/>
      <c r="J5" s="1135"/>
      <c r="K5" s="1135"/>
      <c r="L5" s="1135"/>
      <c r="M5" s="1135"/>
      <c r="N5" s="1495" t="s">
        <v>810</v>
      </c>
      <c r="O5" s="1135"/>
      <c r="P5" s="1135"/>
      <c r="Q5" s="1135"/>
      <c r="R5" s="1135"/>
      <c r="S5" s="1135"/>
      <c r="T5" s="1135"/>
    </row>
    <row r="6" spans="1:20" s="10" customFormat="1" ht="20.149999999999999" customHeight="1">
      <c r="A6" s="2406"/>
      <c r="B6" s="2407" t="s">
        <v>2615</v>
      </c>
      <c r="C6" s="2471" t="s">
        <v>2697</v>
      </c>
      <c r="D6" s="2472"/>
      <c r="E6" s="2472"/>
      <c r="G6" s="1355" t="s">
        <v>1690</v>
      </c>
      <c r="H6" s="1380"/>
      <c r="I6" s="1381"/>
      <c r="J6" s="1381"/>
      <c r="K6" s="1254"/>
      <c r="L6" s="1254"/>
      <c r="M6" s="1254"/>
      <c r="N6" s="1496" t="s">
        <v>1689</v>
      </c>
      <c r="O6" s="1254"/>
      <c r="P6" s="1254"/>
      <c r="Q6" s="1254"/>
      <c r="R6" s="1254"/>
      <c r="S6" s="1254"/>
      <c r="T6" s="1254"/>
    </row>
    <row r="7" spans="1:20" ht="13.5" customHeight="1"/>
    <row r="8" spans="1:20" ht="20.149999999999999" customHeight="1">
      <c r="C8" s="2489" t="s">
        <v>1909</v>
      </c>
      <c r="D8" s="2493"/>
      <c r="E8" s="2493"/>
    </row>
    <row r="9" spans="1:20" s="582" customFormat="1" ht="15.5">
      <c r="F9" s="1"/>
      <c r="G9" s="1928" t="s">
        <v>2292</v>
      </c>
      <c r="H9" s="1896" t="s">
        <v>2266</v>
      </c>
      <c r="I9" s="1925" t="s">
        <v>2264</v>
      </c>
      <c r="J9" s="1926" t="s">
        <v>2265</v>
      </c>
      <c r="K9" s="1927" t="s">
        <v>2266</v>
      </c>
      <c r="L9" s="1896" t="s">
        <v>2432</v>
      </c>
    </row>
    <row r="10" spans="1:20" ht="25.5" customHeight="1">
      <c r="C10" s="575"/>
      <c r="D10" s="575" t="s">
        <v>1868</v>
      </c>
      <c r="E10" s="928" t="s">
        <v>1908</v>
      </c>
      <c r="G10" s="2865" t="s">
        <v>2290</v>
      </c>
      <c r="H10" s="2867"/>
      <c r="I10" s="2865" t="s">
        <v>2291</v>
      </c>
      <c r="J10" s="2866"/>
      <c r="K10" s="2866"/>
      <c r="L10" s="2867"/>
    </row>
    <row r="11" spans="1:20">
      <c r="B11" s="1468" t="s">
        <v>2455</v>
      </c>
      <c r="C11" s="1030" t="s">
        <v>2327</v>
      </c>
      <c r="D11" s="580"/>
      <c r="E11" s="580"/>
      <c r="G11" s="1908"/>
      <c r="H11" s="1862" t="str">
        <f>IF(OR(C11="",C11="&lt;ZONE 1&gt;")=TRUE,"X","")</f>
        <v>X</v>
      </c>
      <c r="I11" s="1908"/>
      <c r="J11" s="1909"/>
      <c r="K11" s="1909"/>
      <c r="L11" s="1910"/>
    </row>
    <row r="12" spans="1:20" ht="18" customHeight="1">
      <c r="C12" s="1035" t="s">
        <v>227</v>
      </c>
      <c r="D12" s="1630" t="s">
        <v>224</v>
      </c>
      <c r="E12" s="1914"/>
      <c r="G12" s="1923"/>
      <c r="H12" s="1554"/>
      <c r="I12" s="1431" t="str">
        <f>IF(ISNONTEXT(E12)=TRUE,"","X")</f>
        <v/>
      </c>
      <c r="J12" s="1288" t="str">
        <f>IF(AND(E12&gt;=0)=TRUE,"","X")</f>
        <v/>
      </c>
      <c r="K12" s="1288" t="str">
        <f>IF(AND(E12&lt;&gt;"")=TRUE,"","X")</f>
        <v>X</v>
      </c>
      <c r="L12" s="1437"/>
    </row>
    <row r="13" spans="1:20" ht="18" customHeight="1">
      <c r="C13" s="1031" t="s">
        <v>228</v>
      </c>
      <c r="D13" s="1032" t="s">
        <v>1631</v>
      </c>
      <c r="E13" s="1915"/>
      <c r="G13" s="1923"/>
      <c r="H13" s="1924"/>
      <c r="I13" s="1431" t="str">
        <f t="shared" ref="I13:I18" si="0">IF(ISNONTEXT(E13)=TRUE,"","X")</f>
        <v/>
      </c>
      <c r="J13" s="1288" t="str">
        <f t="shared" ref="J13:J18" si="1">IF(AND(E13&gt;=0)=TRUE,"","X")</f>
        <v/>
      </c>
      <c r="K13" s="1288" t="str">
        <f t="shared" ref="K13:K18" si="2">IF(AND(E13&lt;&gt;"")=TRUE,"","X")</f>
        <v>X</v>
      </c>
      <c r="L13" s="1437"/>
    </row>
    <row r="14" spans="1:20" ht="18" customHeight="1">
      <c r="C14" s="1031" t="s">
        <v>229</v>
      </c>
      <c r="D14" s="1032" t="s">
        <v>224</v>
      </c>
      <c r="E14" s="1915"/>
      <c r="G14" s="1923"/>
      <c r="H14" s="1924"/>
      <c r="I14" s="1431" t="str">
        <f t="shared" si="0"/>
        <v/>
      </c>
      <c r="J14" s="1288" t="str">
        <f t="shared" si="1"/>
        <v/>
      </c>
      <c r="K14" s="1288" t="str">
        <f t="shared" si="2"/>
        <v>X</v>
      </c>
      <c r="L14" s="1437"/>
    </row>
    <row r="15" spans="1:20" ht="18" customHeight="1">
      <c r="C15" s="1031" t="s">
        <v>230</v>
      </c>
      <c r="D15" s="1032" t="s">
        <v>1632</v>
      </c>
      <c r="E15" s="1915"/>
      <c r="G15" s="1923"/>
      <c r="H15" s="1924"/>
      <c r="I15" s="1431" t="str">
        <f t="shared" si="0"/>
        <v/>
      </c>
      <c r="J15" s="1288" t="str">
        <f t="shared" si="1"/>
        <v/>
      </c>
      <c r="K15" s="1288" t="str">
        <f t="shared" si="2"/>
        <v>X</v>
      </c>
      <c r="L15" s="1437"/>
    </row>
    <row r="16" spans="1:20" ht="18" customHeight="1">
      <c r="C16" s="1031" t="s">
        <v>231</v>
      </c>
      <c r="D16" s="1032" t="s">
        <v>224</v>
      </c>
      <c r="E16" s="1915"/>
      <c r="G16" s="1923"/>
      <c r="H16" s="1924"/>
      <c r="I16" s="1431" t="str">
        <f t="shared" si="0"/>
        <v/>
      </c>
      <c r="J16" s="1288" t="str">
        <f t="shared" si="1"/>
        <v/>
      </c>
      <c r="K16" s="1288" t="str">
        <f t="shared" si="2"/>
        <v>X</v>
      </c>
      <c r="L16" s="1437"/>
    </row>
    <row r="17" spans="2:12" ht="18" customHeight="1">
      <c r="C17" s="1031" t="s">
        <v>232</v>
      </c>
      <c r="D17" s="1032" t="s">
        <v>233</v>
      </c>
      <c r="E17" s="1915"/>
      <c r="G17" s="1553"/>
      <c r="H17" s="1554"/>
      <c r="I17" s="1431" t="str">
        <f t="shared" si="0"/>
        <v/>
      </c>
      <c r="J17" s="1288" t="str">
        <f t="shared" si="1"/>
        <v/>
      </c>
      <c r="K17" s="1288" t="str">
        <f t="shared" si="2"/>
        <v>X</v>
      </c>
      <c r="L17" s="1437"/>
    </row>
    <row r="18" spans="2:12" ht="18" customHeight="1">
      <c r="C18" s="1033" t="s">
        <v>234</v>
      </c>
      <c r="D18" s="1034" t="s">
        <v>235</v>
      </c>
      <c r="E18" s="1916"/>
      <c r="G18" s="1556"/>
      <c r="H18" s="1557"/>
      <c r="I18" s="1433" t="str">
        <f t="shared" si="0"/>
        <v/>
      </c>
      <c r="J18" s="1434" t="str">
        <f t="shared" si="1"/>
        <v/>
      </c>
      <c r="K18" s="1434" t="str">
        <f t="shared" si="2"/>
        <v>X</v>
      </c>
      <c r="L18" s="1446"/>
    </row>
    <row r="19" spans="2:12">
      <c r="B19" s="1468" t="s">
        <v>2456</v>
      </c>
      <c r="C19" s="1030" t="s">
        <v>1706</v>
      </c>
      <c r="D19" s="580"/>
      <c r="E19" s="580"/>
    </row>
    <row r="20" spans="2:12" ht="15.75" customHeight="1">
      <c r="C20" s="1035" t="s">
        <v>227</v>
      </c>
      <c r="D20" s="1630" t="s">
        <v>224</v>
      </c>
      <c r="E20" s="1911"/>
      <c r="G20" s="1908"/>
      <c r="H20" s="1910"/>
      <c r="I20" s="1856" t="str">
        <f t="shared" ref="I20:I50" si="3">IF(ISNONTEXT(E20)=TRUE,"","X")</f>
        <v/>
      </c>
      <c r="J20" s="1857" t="str">
        <f t="shared" ref="J20:J50" si="4">IF(AND(E20&gt;=0)=TRUE,"","X")</f>
        <v/>
      </c>
      <c r="K20" s="1860"/>
      <c r="L20" s="1862" t="str">
        <f t="shared" ref="L20:L26" si="5">IF(AND($C$19&lt;&gt;"",$C$19&lt;&gt;"&lt;ZONE 2&gt;",ISBLANK(E20)),"X","")</f>
        <v/>
      </c>
    </row>
    <row r="21" spans="2:12" ht="15.75" customHeight="1">
      <c r="C21" s="1031" t="s">
        <v>228</v>
      </c>
      <c r="D21" s="1032" t="s">
        <v>1631</v>
      </c>
      <c r="E21" s="1912"/>
      <c r="G21" s="1553"/>
      <c r="H21" s="1554"/>
      <c r="I21" s="1431" t="str">
        <f t="shared" si="3"/>
        <v/>
      </c>
      <c r="J21" s="1288" t="str">
        <f t="shared" si="4"/>
        <v/>
      </c>
      <c r="K21" s="1287"/>
      <c r="L21" s="1432" t="str">
        <f t="shared" si="5"/>
        <v/>
      </c>
    </row>
    <row r="22" spans="2:12" ht="15.75" customHeight="1">
      <c r="C22" s="1031" t="s">
        <v>229</v>
      </c>
      <c r="D22" s="1032" t="s">
        <v>224</v>
      </c>
      <c r="E22" s="1912"/>
      <c r="G22" s="1553"/>
      <c r="H22" s="1554"/>
      <c r="I22" s="1431" t="str">
        <f t="shared" si="3"/>
        <v/>
      </c>
      <c r="J22" s="1288" t="str">
        <f t="shared" si="4"/>
        <v/>
      </c>
      <c r="K22" s="1287"/>
      <c r="L22" s="1432" t="str">
        <f t="shared" si="5"/>
        <v/>
      </c>
    </row>
    <row r="23" spans="2:12" ht="15.75" customHeight="1">
      <c r="C23" s="1031" t="s">
        <v>230</v>
      </c>
      <c r="D23" s="1032" t="s">
        <v>1632</v>
      </c>
      <c r="E23" s="1912"/>
      <c r="G23" s="1553"/>
      <c r="H23" s="1554"/>
      <c r="I23" s="1431" t="str">
        <f t="shared" si="3"/>
        <v/>
      </c>
      <c r="J23" s="1288" t="str">
        <f t="shared" si="4"/>
        <v/>
      </c>
      <c r="K23" s="1287"/>
      <c r="L23" s="1432" t="str">
        <f t="shared" si="5"/>
        <v/>
      </c>
    </row>
    <row r="24" spans="2:12" ht="15.75" customHeight="1">
      <c r="C24" s="1031" t="s">
        <v>231</v>
      </c>
      <c r="D24" s="1032" t="s">
        <v>224</v>
      </c>
      <c r="E24" s="1912"/>
      <c r="G24" s="1553"/>
      <c r="H24" s="1554"/>
      <c r="I24" s="1431" t="str">
        <f t="shared" si="3"/>
        <v/>
      </c>
      <c r="J24" s="1288" t="str">
        <f t="shared" si="4"/>
        <v/>
      </c>
      <c r="K24" s="1287"/>
      <c r="L24" s="1432" t="str">
        <f t="shared" si="5"/>
        <v/>
      </c>
    </row>
    <row r="25" spans="2:12" ht="15.75" customHeight="1">
      <c r="C25" s="1031" t="s">
        <v>232</v>
      </c>
      <c r="D25" s="1032" t="s">
        <v>233</v>
      </c>
      <c r="E25" s="1912"/>
      <c r="G25" s="1553"/>
      <c r="H25" s="1554"/>
      <c r="I25" s="1431" t="str">
        <f t="shared" si="3"/>
        <v/>
      </c>
      <c r="J25" s="1288" t="str">
        <f t="shared" si="4"/>
        <v/>
      </c>
      <c r="K25" s="1287"/>
      <c r="L25" s="1432" t="str">
        <f t="shared" si="5"/>
        <v/>
      </c>
    </row>
    <row r="26" spans="2:12" ht="15.75" customHeight="1">
      <c r="C26" s="1033" t="s">
        <v>234</v>
      </c>
      <c r="D26" s="1034" t="s">
        <v>235</v>
      </c>
      <c r="E26" s="1913"/>
      <c r="G26" s="1556"/>
      <c r="H26" s="1557"/>
      <c r="I26" s="1433" t="str">
        <f t="shared" si="3"/>
        <v/>
      </c>
      <c r="J26" s="1434" t="str">
        <f t="shared" si="4"/>
        <v/>
      </c>
      <c r="K26" s="1467"/>
      <c r="L26" s="1435" t="str">
        <f t="shared" si="5"/>
        <v/>
      </c>
    </row>
    <row r="27" spans="2:12">
      <c r="B27" s="1468" t="s">
        <v>2456</v>
      </c>
      <c r="C27" s="1030" t="s">
        <v>1707</v>
      </c>
      <c r="D27" s="580"/>
      <c r="E27" s="580"/>
    </row>
    <row r="28" spans="2:12" ht="15.75" customHeight="1">
      <c r="C28" s="1035" t="s">
        <v>227</v>
      </c>
      <c r="D28" s="1630" t="s">
        <v>224</v>
      </c>
      <c r="E28" s="1914"/>
      <c r="G28" s="1908"/>
      <c r="H28" s="1910"/>
      <c r="I28" s="1856" t="str">
        <f t="shared" si="3"/>
        <v/>
      </c>
      <c r="J28" s="1857" t="str">
        <f t="shared" si="4"/>
        <v/>
      </c>
      <c r="K28" s="1860"/>
      <c r="L28" s="1862" t="str">
        <f t="shared" ref="L28:L34" si="6">IF(AND($C$27&lt;&gt;"",$C$27&lt;&gt;"&lt;ZONE 3&gt;",ISBLANK(E28)),"X","")</f>
        <v/>
      </c>
    </row>
    <row r="29" spans="2:12" ht="15.75" customHeight="1">
      <c r="C29" s="1031" t="s">
        <v>228</v>
      </c>
      <c r="D29" s="1032" t="s">
        <v>1631</v>
      </c>
      <c r="E29" s="1915"/>
      <c r="G29" s="1553"/>
      <c r="H29" s="1554"/>
      <c r="I29" s="1431" t="str">
        <f t="shared" si="3"/>
        <v/>
      </c>
      <c r="J29" s="1288" t="str">
        <f t="shared" si="4"/>
        <v/>
      </c>
      <c r="K29" s="1287"/>
      <c r="L29" s="1432" t="str">
        <f t="shared" si="6"/>
        <v/>
      </c>
    </row>
    <row r="30" spans="2:12" ht="15.75" customHeight="1">
      <c r="C30" s="1031" t="s">
        <v>229</v>
      </c>
      <c r="D30" s="1032" t="s">
        <v>224</v>
      </c>
      <c r="E30" s="1915"/>
      <c r="G30" s="1553"/>
      <c r="H30" s="1554"/>
      <c r="I30" s="1431" t="str">
        <f t="shared" si="3"/>
        <v/>
      </c>
      <c r="J30" s="1288" t="str">
        <f t="shared" si="4"/>
        <v/>
      </c>
      <c r="K30" s="1287"/>
      <c r="L30" s="1432" t="str">
        <f t="shared" si="6"/>
        <v/>
      </c>
    </row>
    <row r="31" spans="2:12" ht="15.75" customHeight="1">
      <c r="C31" s="1031" t="s">
        <v>230</v>
      </c>
      <c r="D31" s="1032" t="s">
        <v>1632</v>
      </c>
      <c r="E31" s="1915"/>
      <c r="G31" s="1553"/>
      <c r="H31" s="1554"/>
      <c r="I31" s="1431" t="str">
        <f t="shared" si="3"/>
        <v/>
      </c>
      <c r="J31" s="1288" t="str">
        <f t="shared" si="4"/>
        <v/>
      </c>
      <c r="K31" s="1287"/>
      <c r="L31" s="1432" t="str">
        <f t="shared" si="6"/>
        <v/>
      </c>
    </row>
    <row r="32" spans="2:12" ht="15.75" customHeight="1">
      <c r="C32" s="1031" t="s">
        <v>231</v>
      </c>
      <c r="D32" s="1032" t="s">
        <v>224</v>
      </c>
      <c r="E32" s="1915"/>
      <c r="G32" s="1553"/>
      <c r="H32" s="1554"/>
      <c r="I32" s="1431" t="str">
        <f t="shared" si="3"/>
        <v/>
      </c>
      <c r="J32" s="1288" t="str">
        <f t="shared" si="4"/>
        <v/>
      </c>
      <c r="K32" s="1287"/>
      <c r="L32" s="1432" t="str">
        <f t="shared" si="6"/>
        <v/>
      </c>
    </row>
    <row r="33" spans="2:12" ht="15.75" customHeight="1">
      <c r="C33" s="1031" t="s">
        <v>232</v>
      </c>
      <c r="D33" s="1032" t="s">
        <v>233</v>
      </c>
      <c r="E33" s="1915"/>
      <c r="G33" s="1553"/>
      <c r="H33" s="1554"/>
      <c r="I33" s="1431" t="str">
        <f t="shared" si="3"/>
        <v/>
      </c>
      <c r="J33" s="1288" t="str">
        <f t="shared" si="4"/>
        <v/>
      </c>
      <c r="K33" s="1287"/>
      <c r="L33" s="1432" t="str">
        <f t="shared" si="6"/>
        <v/>
      </c>
    </row>
    <row r="34" spans="2:12" ht="15.75" customHeight="1">
      <c r="B34" s="13"/>
      <c r="C34" s="1033" t="s">
        <v>234</v>
      </c>
      <c r="D34" s="1034" t="s">
        <v>235</v>
      </c>
      <c r="E34" s="1916"/>
      <c r="G34" s="1556"/>
      <c r="H34" s="1557"/>
      <c r="I34" s="1433" t="str">
        <f t="shared" si="3"/>
        <v/>
      </c>
      <c r="J34" s="1434" t="str">
        <f t="shared" si="4"/>
        <v/>
      </c>
      <c r="K34" s="1467"/>
      <c r="L34" s="1435" t="str">
        <f t="shared" si="6"/>
        <v/>
      </c>
    </row>
    <row r="35" spans="2:12">
      <c r="B35" s="1468" t="s">
        <v>2456</v>
      </c>
      <c r="C35" s="1030" t="s">
        <v>1708</v>
      </c>
      <c r="D35" s="580"/>
      <c r="E35" s="580"/>
    </row>
    <row r="36" spans="2:12" ht="15.75" customHeight="1">
      <c r="C36" s="1035" t="s">
        <v>227</v>
      </c>
      <c r="D36" s="1630" t="s">
        <v>224</v>
      </c>
      <c r="E36" s="1914"/>
      <c r="G36" s="1908"/>
      <c r="H36" s="1910"/>
      <c r="I36" s="1856" t="str">
        <f t="shared" si="3"/>
        <v/>
      </c>
      <c r="J36" s="1857" t="str">
        <f t="shared" si="4"/>
        <v/>
      </c>
      <c r="K36" s="1860"/>
      <c r="L36" s="1862" t="str">
        <f t="shared" ref="L36:L42" si="7">IF(AND($C$35&lt;&gt;"",$C$35&lt;&gt;"&lt;ZONE 4&gt;",ISBLANK(E36)),"X","")</f>
        <v/>
      </c>
    </row>
    <row r="37" spans="2:12" ht="15.75" customHeight="1">
      <c r="C37" s="1031" t="s">
        <v>228</v>
      </c>
      <c r="D37" s="1032" t="s">
        <v>1631</v>
      </c>
      <c r="E37" s="1915"/>
      <c r="G37" s="1553"/>
      <c r="H37" s="1554"/>
      <c r="I37" s="1431" t="str">
        <f t="shared" si="3"/>
        <v/>
      </c>
      <c r="J37" s="1288" t="str">
        <f t="shared" si="4"/>
        <v/>
      </c>
      <c r="K37" s="1287"/>
      <c r="L37" s="1432" t="str">
        <f t="shared" si="7"/>
        <v/>
      </c>
    </row>
    <row r="38" spans="2:12" ht="15.75" customHeight="1">
      <c r="C38" s="1031" t="s">
        <v>229</v>
      </c>
      <c r="D38" s="1032" t="s">
        <v>224</v>
      </c>
      <c r="E38" s="1915"/>
      <c r="G38" s="1553"/>
      <c r="H38" s="1554"/>
      <c r="I38" s="1431" t="str">
        <f t="shared" si="3"/>
        <v/>
      </c>
      <c r="J38" s="1288" t="str">
        <f t="shared" si="4"/>
        <v/>
      </c>
      <c r="K38" s="1287"/>
      <c r="L38" s="1432" t="str">
        <f t="shared" si="7"/>
        <v/>
      </c>
    </row>
    <row r="39" spans="2:12" ht="15.75" customHeight="1">
      <c r="C39" s="1031" t="s">
        <v>230</v>
      </c>
      <c r="D39" s="1032" t="s">
        <v>1632</v>
      </c>
      <c r="E39" s="1915"/>
      <c r="G39" s="1553"/>
      <c r="H39" s="1554"/>
      <c r="I39" s="1431" t="str">
        <f t="shared" si="3"/>
        <v/>
      </c>
      <c r="J39" s="1288" t="str">
        <f t="shared" si="4"/>
        <v/>
      </c>
      <c r="K39" s="1287"/>
      <c r="L39" s="1432" t="str">
        <f t="shared" si="7"/>
        <v/>
      </c>
    </row>
    <row r="40" spans="2:12" ht="15.75" customHeight="1">
      <c r="C40" s="1031" t="s">
        <v>231</v>
      </c>
      <c r="D40" s="1032" t="s">
        <v>224</v>
      </c>
      <c r="E40" s="1915"/>
      <c r="G40" s="1553"/>
      <c r="H40" s="1554"/>
      <c r="I40" s="1431" t="str">
        <f t="shared" si="3"/>
        <v/>
      </c>
      <c r="J40" s="1288" t="str">
        <f t="shared" si="4"/>
        <v/>
      </c>
      <c r="K40" s="1287"/>
      <c r="L40" s="1432" t="str">
        <f t="shared" si="7"/>
        <v/>
      </c>
    </row>
    <row r="41" spans="2:12" ht="15.75" customHeight="1">
      <c r="C41" s="1031" t="s">
        <v>232</v>
      </c>
      <c r="D41" s="1032" t="s">
        <v>233</v>
      </c>
      <c r="E41" s="1915"/>
      <c r="G41" s="1553"/>
      <c r="H41" s="1554"/>
      <c r="I41" s="1431" t="str">
        <f t="shared" si="3"/>
        <v/>
      </c>
      <c r="J41" s="1288" t="str">
        <f t="shared" si="4"/>
        <v/>
      </c>
      <c r="K41" s="1287"/>
      <c r="L41" s="1432" t="str">
        <f t="shared" si="7"/>
        <v/>
      </c>
    </row>
    <row r="42" spans="2:12" ht="15.75" customHeight="1">
      <c r="C42" s="1033" t="s">
        <v>234</v>
      </c>
      <c r="D42" s="1034" t="s">
        <v>235</v>
      </c>
      <c r="E42" s="1916"/>
      <c r="G42" s="1556"/>
      <c r="H42" s="1557"/>
      <c r="I42" s="1433" t="str">
        <f t="shared" si="3"/>
        <v/>
      </c>
      <c r="J42" s="1434" t="str">
        <f t="shared" si="4"/>
        <v/>
      </c>
      <c r="K42" s="1467"/>
      <c r="L42" s="1435" t="str">
        <f t="shared" si="7"/>
        <v/>
      </c>
    </row>
    <row r="43" spans="2:12">
      <c r="B43" s="1468" t="s">
        <v>2456</v>
      </c>
      <c r="C43" s="1030" t="s">
        <v>1709</v>
      </c>
      <c r="D43" s="580"/>
      <c r="E43" s="580"/>
    </row>
    <row r="44" spans="2:12" ht="15.75" customHeight="1">
      <c r="C44" s="1035" t="s">
        <v>227</v>
      </c>
      <c r="D44" s="1630" t="s">
        <v>224</v>
      </c>
      <c r="E44" s="1914"/>
      <c r="G44" s="1908"/>
      <c r="H44" s="1910"/>
      <c r="I44" s="1856" t="str">
        <f t="shared" si="3"/>
        <v/>
      </c>
      <c r="J44" s="1857" t="str">
        <f t="shared" si="4"/>
        <v/>
      </c>
      <c r="K44" s="1860"/>
      <c r="L44" s="1862" t="str">
        <f t="shared" ref="L44:L50" si="8">IF(AND($C$43&lt;&gt;"",$C$43&lt;&gt;"&lt;ZONE 5&gt;",ISBLANK(E44)),"X","")</f>
        <v/>
      </c>
    </row>
    <row r="45" spans="2:12" ht="15.75" customHeight="1">
      <c r="C45" s="1031" t="s">
        <v>228</v>
      </c>
      <c r="D45" s="1032" t="s">
        <v>1631</v>
      </c>
      <c r="E45" s="1915"/>
      <c r="G45" s="1553"/>
      <c r="H45" s="1554"/>
      <c r="I45" s="1431" t="str">
        <f t="shared" si="3"/>
        <v/>
      </c>
      <c r="J45" s="1288" t="str">
        <f t="shared" si="4"/>
        <v/>
      </c>
      <c r="K45" s="1287"/>
      <c r="L45" s="1432" t="str">
        <f t="shared" si="8"/>
        <v/>
      </c>
    </row>
    <row r="46" spans="2:12" ht="15.75" customHeight="1">
      <c r="C46" s="1031" t="s">
        <v>229</v>
      </c>
      <c r="D46" s="1032" t="s">
        <v>224</v>
      </c>
      <c r="E46" s="1915"/>
      <c r="G46" s="1553"/>
      <c r="H46" s="1554"/>
      <c r="I46" s="1431" t="str">
        <f t="shared" si="3"/>
        <v/>
      </c>
      <c r="J46" s="1288" t="str">
        <f t="shared" si="4"/>
        <v/>
      </c>
      <c r="K46" s="1287"/>
      <c r="L46" s="1432" t="str">
        <f t="shared" si="8"/>
        <v/>
      </c>
    </row>
    <row r="47" spans="2:12" ht="15.75" customHeight="1">
      <c r="C47" s="1031" t="s">
        <v>230</v>
      </c>
      <c r="D47" s="1032" t="s">
        <v>1632</v>
      </c>
      <c r="E47" s="1915"/>
      <c r="G47" s="1553"/>
      <c r="H47" s="1554"/>
      <c r="I47" s="1431" t="str">
        <f t="shared" si="3"/>
        <v/>
      </c>
      <c r="J47" s="1288" t="str">
        <f t="shared" si="4"/>
        <v/>
      </c>
      <c r="K47" s="1287"/>
      <c r="L47" s="1432" t="str">
        <f t="shared" si="8"/>
        <v/>
      </c>
    </row>
    <row r="48" spans="2:12" ht="15.75" customHeight="1">
      <c r="C48" s="1031" t="s">
        <v>231</v>
      </c>
      <c r="D48" s="1032" t="s">
        <v>224</v>
      </c>
      <c r="E48" s="1915"/>
      <c r="G48" s="1553"/>
      <c r="H48" s="1554"/>
      <c r="I48" s="1431" t="str">
        <f t="shared" si="3"/>
        <v/>
      </c>
      <c r="J48" s="1288" t="str">
        <f t="shared" si="4"/>
        <v/>
      </c>
      <c r="K48" s="1287"/>
      <c r="L48" s="1432" t="str">
        <f t="shared" si="8"/>
        <v/>
      </c>
    </row>
    <row r="49" spans="2:12" ht="15.75" customHeight="1">
      <c r="C49" s="1031" t="s">
        <v>232</v>
      </c>
      <c r="D49" s="1032" t="s">
        <v>233</v>
      </c>
      <c r="E49" s="1915"/>
      <c r="G49" s="1553"/>
      <c r="H49" s="1554"/>
      <c r="I49" s="1431" t="str">
        <f t="shared" si="3"/>
        <v/>
      </c>
      <c r="J49" s="1288" t="str">
        <f t="shared" si="4"/>
        <v/>
      </c>
      <c r="K49" s="1287"/>
      <c r="L49" s="1432" t="str">
        <f t="shared" si="8"/>
        <v/>
      </c>
    </row>
    <row r="50" spans="2:12" ht="15.75" customHeight="1">
      <c r="C50" s="1033" t="s">
        <v>234</v>
      </c>
      <c r="D50" s="1034" t="s">
        <v>235</v>
      </c>
      <c r="E50" s="1916"/>
      <c r="G50" s="1556"/>
      <c r="H50" s="1557"/>
      <c r="I50" s="1433" t="str">
        <f t="shared" si="3"/>
        <v/>
      </c>
      <c r="J50" s="1434" t="str">
        <f t="shared" si="4"/>
        <v/>
      </c>
      <c r="K50" s="1467"/>
      <c r="L50" s="1435" t="str">
        <f t="shared" si="8"/>
        <v/>
      </c>
    </row>
    <row r="52" spans="2:12" ht="20.149999999999999" customHeight="1">
      <c r="C52" s="2489" t="s">
        <v>1910</v>
      </c>
      <c r="D52" s="2504"/>
      <c r="E52" s="2504"/>
      <c r="F52" s="1029"/>
      <c r="G52" s="1029"/>
      <c r="H52" s="1029"/>
      <c r="I52" s="1029"/>
      <c r="J52" s="1029"/>
      <c r="K52" s="1029"/>
    </row>
    <row r="53" spans="2:12" s="582" customFormat="1" ht="22.5" customHeight="1">
      <c r="C53" s="961"/>
      <c r="D53" s="594"/>
      <c r="G53" s="1928" t="s">
        <v>2292</v>
      </c>
      <c r="H53" s="1896" t="s">
        <v>2266</v>
      </c>
      <c r="I53" s="1925" t="s">
        <v>2264</v>
      </c>
      <c r="J53" s="1926" t="s">
        <v>2265</v>
      </c>
      <c r="K53" s="1927" t="s">
        <v>2266</v>
      </c>
      <c r="L53" s="1896" t="s">
        <v>2432</v>
      </c>
    </row>
    <row r="54" spans="2:12" ht="21" customHeight="1">
      <c r="D54" s="575" t="s">
        <v>1868</v>
      </c>
      <c r="E54" s="579" t="s">
        <v>1991</v>
      </c>
      <c r="G54" s="2865" t="s">
        <v>2290</v>
      </c>
      <c r="H54" s="2867"/>
      <c r="I54" s="2865" t="s">
        <v>2291</v>
      </c>
      <c r="J54" s="2866"/>
      <c r="K54" s="2866"/>
      <c r="L54" s="2867"/>
    </row>
    <row r="55" spans="2:12">
      <c r="B55" s="1468" t="s">
        <v>2455</v>
      </c>
      <c r="C55" s="1030" t="s">
        <v>2327</v>
      </c>
      <c r="D55" s="580"/>
      <c r="E55" s="580"/>
      <c r="G55" s="1908"/>
      <c r="H55" s="1862" t="str">
        <f>IF(OR(C55="",C55="&lt;ZONE 1&gt;")=TRUE,"X","")</f>
        <v>X</v>
      </c>
      <c r="I55" s="1908"/>
      <c r="J55" s="1909"/>
      <c r="K55" s="1909"/>
      <c r="L55" s="1910"/>
    </row>
    <row r="56" spans="2:12" ht="15.75" customHeight="1">
      <c r="C56" s="1035" t="s">
        <v>1710</v>
      </c>
      <c r="D56" s="1631" t="s">
        <v>265</v>
      </c>
      <c r="E56" s="1917"/>
      <c r="G56" s="1553"/>
      <c r="H56" s="1554"/>
      <c r="I56" s="1431" t="str">
        <f t="shared" ref="I56:I61" si="9">IF(ISNONTEXT(E56)=TRUE,"","X")</f>
        <v/>
      </c>
      <c r="J56" s="1288" t="str">
        <f t="shared" ref="J56:J61" si="10">IF(AND(E56&gt;=0)=TRUE,"","X")</f>
        <v/>
      </c>
      <c r="K56" s="1288" t="str">
        <f t="shared" ref="K56:K61" si="11">IF(AND(E56&lt;&gt;"")=TRUE,"","X")</f>
        <v>X</v>
      </c>
      <c r="L56" s="1437"/>
    </row>
    <row r="57" spans="2:12" ht="15.75" customHeight="1">
      <c r="C57" s="1031" t="s">
        <v>1711</v>
      </c>
      <c r="D57" s="1036" t="s">
        <v>265</v>
      </c>
      <c r="E57" s="1918"/>
      <c r="G57" s="1553"/>
      <c r="H57" s="1554"/>
      <c r="I57" s="1431" t="str">
        <f t="shared" si="9"/>
        <v/>
      </c>
      <c r="J57" s="1288" t="str">
        <f t="shared" si="10"/>
        <v/>
      </c>
      <c r="K57" s="1288" t="str">
        <f t="shared" si="11"/>
        <v>X</v>
      </c>
      <c r="L57" s="1437"/>
    </row>
    <row r="58" spans="2:12" ht="15.75" customHeight="1">
      <c r="C58" s="1031" t="s">
        <v>1712</v>
      </c>
      <c r="D58" s="1036" t="s">
        <v>265</v>
      </c>
      <c r="E58" s="1918"/>
      <c r="G58" s="1553"/>
      <c r="H58" s="1554"/>
      <c r="I58" s="1431" t="str">
        <f t="shared" si="9"/>
        <v/>
      </c>
      <c r="J58" s="1288" t="str">
        <f t="shared" si="10"/>
        <v/>
      </c>
      <c r="K58" s="1288" t="str">
        <f t="shared" si="11"/>
        <v>X</v>
      </c>
      <c r="L58" s="1437"/>
    </row>
    <row r="59" spans="2:12" ht="15.75" customHeight="1">
      <c r="C59" s="1031" t="s">
        <v>2216</v>
      </c>
      <c r="D59" s="1036" t="s">
        <v>265</v>
      </c>
      <c r="E59" s="1918"/>
      <c r="G59" s="1553"/>
      <c r="H59" s="1554"/>
      <c r="I59" s="1431" t="str">
        <f t="shared" si="9"/>
        <v/>
      </c>
      <c r="J59" s="1288" t="str">
        <f t="shared" si="10"/>
        <v/>
      </c>
      <c r="K59" s="1288" t="str">
        <f t="shared" si="11"/>
        <v>X</v>
      </c>
      <c r="L59" s="1437"/>
    </row>
    <row r="60" spans="2:12" ht="15.75" customHeight="1">
      <c r="C60" s="1031" t="s">
        <v>1713</v>
      </c>
      <c r="D60" s="1036" t="s">
        <v>265</v>
      </c>
      <c r="E60" s="1918"/>
      <c r="G60" s="1553"/>
      <c r="H60" s="1554"/>
      <c r="I60" s="1431" t="str">
        <f t="shared" si="9"/>
        <v/>
      </c>
      <c r="J60" s="1288" t="str">
        <f t="shared" si="10"/>
        <v/>
      </c>
      <c r="K60" s="1288" t="str">
        <f t="shared" si="11"/>
        <v>X</v>
      </c>
      <c r="L60" s="1437"/>
    </row>
    <row r="61" spans="2:12" ht="15.75" customHeight="1">
      <c r="C61" s="1033" t="s">
        <v>1714</v>
      </c>
      <c r="D61" s="1037" t="s">
        <v>265</v>
      </c>
      <c r="E61" s="1919"/>
      <c r="G61" s="1556"/>
      <c r="H61" s="1557"/>
      <c r="I61" s="1433" t="str">
        <f t="shared" si="9"/>
        <v/>
      </c>
      <c r="J61" s="1434" t="str">
        <f t="shared" si="10"/>
        <v/>
      </c>
      <c r="K61" s="1434" t="str">
        <f t="shared" si="11"/>
        <v>X</v>
      </c>
      <c r="L61" s="1446"/>
    </row>
    <row r="62" spans="2:12">
      <c r="B62" s="1468" t="s">
        <v>2456</v>
      </c>
      <c r="C62" s="1030" t="s">
        <v>1706</v>
      </c>
      <c r="D62" s="580"/>
      <c r="E62" s="1502"/>
    </row>
    <row r="63" spans="2:12" ht="15.75" customHeight="1">
      <c r="C63" s="1035" t="s">
        <v>1710</v>
      </c>
      <c r="D63" s="1631" t="s">
        <v>265</v>
      </c>
      <c r="E63" s="1917"/>
      <c r="G63" s="1908"/>
      <c r="H63" s="1910"/>
      <c r="I63" s="1856" t="str">
        <f t="shared" ref="I63:I68" si="12">IF(ISNONTEXT(E63)=TRUE,"","X")</f>
        <v/>
      </c>
      <c r="J63" s="1857" t="str">
        <f t="shared" ref="J63:J68" si="13">IF(AND(E63&gt;=0)=TRUE,"","X")</f>
        <v/>
      </c>
      <c r="K63" s="1860"/>
      <c r="L63" s="1862" t="str">
        <f t="shared" ref="L63:L68" si="14">IF(AND($C$62&lt;&gt;"",$C$62&lt;&gt;"&lt;ZONE 2&gt;",ISBLANK(E63)),"X","")</f>
        <v/>
      </c>
    </row>
    <row r="64" spans="2:12" ht="15.75" customHeight="1">
      <c r="C64" s="1031" t="s">
        <v>1711</v>
      </c>
      <c r="D64" s="1036" t="s">
        <v>265</v>
      </c>
      <c r="E64" s="1918"/>
      <c r="G64" s="1553"/>
      <c r="H64" s="1554"/>
      <c r="I64" s="1431" t="str">
        <f t="shared" si="12"/>
        <v/>
      </c>
      <c r="J64" s="1288" t="str">
        <f t="shared" si="13"/>
        <v/>
      </c>
      <c r="K64" s="1287"/>
      <c r="L64" s="1432" t="str">
        <f t="shared" si="14"/>
        <v/>
      </c>
    </row>
    <row r="65" spans="2:12" ht="15.75" customHeight="1">
      <c r="C65" s="1031" t="s">
        <v>1712</v>
      </c>
      <c r="D65" s="1036" t="s">
        <v>265</v>
      </c>
      <c r="E65" s="1918"/>
      <c r="G65" s="1553"/>
      <c r="H65" s="1554"/>
      <c r="I65" s="1431" t="str">
        <f t="shared" si="12"/>
        <v/>
      </c>
      <c r="J65" s="1288" t="str">
        <f t="shared" si="13"/>
        <v/>
      </c>
      <c r="K65" s="1287"/>
      <c r="L65" s="1432" t="str">
        <f t="shared" si="14"/>
        <v/>
      </c>
    </row>
    <row r="66" spans="2:12" ht="15.75" customHeight="1">
      <c r="C66" s="1031" t="s">
        <v>2216</v>
      </c>
      <c r="D66" s="1036" t="s">
        <v>265</v>
      </c>
      <c r="E66" s="1918"/>
      <c r="G66" s="1553"/>
      <c r="H66" s="1554"/>
      <c r="I66" s="1431" t="str">
        <f t="shared" si="12"/>
        <v/>
      </c>
      <c r="J66" s="1288" t="str">
        <f t="shared" si="13"/>
        <v/>
      </c>
      <c r="K66" s="1287"/>
      <c r="L66" s="1432" t="str">
        <f t="shared" si="14"/>
        <v/>
      </c>
    </row>
    <row r="67" spans="2:12" ht="15.75" customHeight="1">
      <c r="C67" s="1031" t="s">
        <v>1713</v>
      </c>
      <c r="D67" s="1036" t="s">
        <v>265</v>
      </c>
      <c r="E67" s="1918"/>
      <c r="G67" s="1553"/>
      <c r="H67" s="1554"/>
      <c r="I67" s="1431" t="str">
        <f t="shared" si="12"/>
        <v/>
      </c>
      <c r="J67" s="1288" t="str">
        <f t="shared" si="13"/>
        <v/>
      </c>
      <c r="K67" s="1287"/>
      <c r="L67" s="1432" t="str">
        <f t="shared" si="14"/>
        <v/>
      </c>
    </row>
    <row r="68" spans="2:12" ht="15.75" customHeight="1">
      <c r="C68" s="1033" t="s">
        <v>1714</v>
      </c>
      <c r="D68" s="1037" t="s">
        <v>265</v>
      </c>
      <c r="E68" s="1919"/>
      <c r="G68" s="1556"/>
      <c r="H68" s="1557"/>
      <c r="I68" s="1433" t="str">
        <f t="shared" si="12"/>
        <v/>
      </c>
      <c r="J68" s="1434" t="str">
        <f t="shared" si="13"/>
        <v/>
      </c>
      <c r="K68" s="1467"/>
      <c r="L68" s="1435" t="str">
        <f t="shared" si="14"/>
        <v/>
      </c>
    </row>
    <row r="69" spans="2:12">
      <c r="B69" s="1468" t="s">
        <v>2456</v>
      </c>
      <c r="C69" s="1030" t="s">
        <v>1707</v>
      </c>
      <c r="D69" s="580"/>
      <c r="E69" s="1502"/>
    </row>
    <row r="70" spans="2:12" ht="15.75" customHeight="1">
      <c r="C70" s="1035" t="s">
        <v>1710</v>
      </c>
      <c r="D70" s="1631" t="s">
        <v>265</v>
      </c>
      <c r="E70" s="1917"/>
      <c r="G70" s="1908"/>
      <c r="H70" s="1910"/>
      <c r="I70" s="1856" t="str">
        <f t="shared" ref="I70:I75" si="15">IF(ISNONTEXT(E70)=TRUE,"","X")</f>
        <v/>
      </c>
      <c r="J70" s="1857" t="str">
        <f t="shared" ref="J70:J75" si="16">IF(AND(E70&gt;=0)=TRUE,"","X")</f>
        <v/>
      </c>
      <c r="K70" s="1860"/>
      <c r="L70" s="1862" t="str">
        <f t="shared" ref="L70:L75" si="17">IF(AND($C$69&lt;&gt;"",$C$69&lt;&gt;"&lt;ZONE 3&gt;",ISBLANK(E70)),"X","")</f>
        <v/>
      </c>
    </row>
    <row r="71" spans="2:12" ht="15.75" customHeight="1">
      <c r="C71" s="1031" t="s">
        <v>1711</v>
      </c>
      <c r="D71" s="1036" t="s">
        <v>265</v>
      </c>
      <c r="E71" s="1918"/>
      <c r="G71" s="1553"/>
      <c r="H71" s="1554"/>
      <c r="I71" s="1431" t="str">
        <f t="shared" si="15"/>
        <v/>
      </c>
      <c r="J71" s="1288" t="str">
        <f t="shared" si="16"/>
        <v/>
      </c>
      <c r="K71" s="1287"/>
      <c r="L71" s="1432" t="str">
        <f t="shared" si="17"/>
        <v/>
      </c>
    </row>
    <row r="72" spans="2:12" ht="15.75" customHeight="1">
      <c r="C72" s="1031" t="s">
        <v>1712</v>
      </c>
      <c r="D72" s="1036" t="s">
        <v>265</v>
      </c>
      <c r="E72" s="1918"/>
      <c r="G72" s="1553"/>
      <c r="H72" s="1554"/>
      <c r="I72" s="1431" t="str">
        <f t="shared" si="15"/>
        <v/>
      </c>
      <c r="J72" s="1288" t="str">
        <f t="shared" si="16"/>
        <v/>
      </c>
      <c r="K72" s="1287"/>
      <c r="L72" s="1432" t="str">
        <f t="shared" si="17"/>
        <v/>
      </c>
    </row>
    <row r="73" spans="2:12" ht="15.75" customHeight="1">
      <c r="C73" s="1031" t="s">
        <v>2216</v>
      </c>
      <c r="D73" s="1036" t="s">
        <v>265</v>
      </c>
      <c r="E73" s="1918"/>
      <c r="G73" s="1553"/>
      <c r="H73" s="1554"/>
      <c r="I73" s="1431" t="str">
        <f t="shared" si="15"/>
        <v/>
      </c>
      <c r="J73" s="1288" t="str">
        <f t="shared" si="16"/>
        <v/>
      </c>
      <c r="K73" s="1287"/>
      <c r="L73" s="1432" t="str">
        <f t="shared" si="17"/>
        <v/>
      </c>
    </row>
    <row r="74" spans="2:12" ht="15.75" customHeight="1">
      <c r="C74" s="1031" t="s">
        <v>1713</v>
      </c>
      <c r="D74" s="1036" t="s">
        <v>265</v>
      </c>
      <c r="E74" s="1918"/>
      <c r="G74" s="1553"/>
      <c r="H74" s="1554"/>
      <c r="I74" s="1431" t="str">
        <f t="shared" si="15"/>
        <v/>
      </c>
      <c r="J74" s="1288" t="str">
        <f t="shared" si="16"/>
        <v/>
      </c>
      <c r="K74" s="1287"/>
      <c r="L74" s="1432" t="str">
        <f t="shared" si="17"/>
        <v/>
      </c>
    </row>
    <row r="75" spans="2:12" ht="15.75" customHeight="1">
      <c r="C75" s="1033" t="s">
        <v>1714</v>
      </c>
      <c r="D75" s="1037" t="s">
        <v>265</v>
      </c>
      <c r="E75" s="1919"/>
      <c r="G75" s="1556"/>
      <c r="H75" s="1557"/>
      <c r="I75" s="1433" t="str">
        <f t="shared" si="15"/>
        <v/>
      </c>
      <c r="J75" s="1434" t="str">
        <f t="shared" si="16"/>
        <v/>
      </c>
      <c r="K75" s="1467"/>
      <c r="L75" s="1435" t="str">
        <f t="shared" si="17"/>
        <v/>
      </c>
    </row>
    <row r="76" spans="2:12">
      <c r="B76" s="1468" t="s">
        <v>2456</v>
      </c>
      <c r="C76" s="1030" t="s">
        <v>1708</v>
      </c>
      <c r="D76" s="580"/>
      <c r="E76" s="1502"/>
    </row>
    <row r="77" spans="2:12" ht="15.75" customHeight="1">
      <c r="C77" s="1035" t="s">
        <v>1710</v>
      </c>
      <c r="D77" s="1631" t="s">
        <v>265</v>
      </c>
      <c r="E77" s="1917"/>
      <c r="G77" s="1908"/>
      <c r="H77" s="1910"/>
      <c r="I77" s="1856" t="str">
        <f t="shared" ref="I77:I82" si="18">IF(ISNONTEXT(E77)=TRUE,"","X")</f>
        <v/>
      </c>
      <c r="J77" s="1857" t="str">
        <f t="shared" ref="J77:J82" si="19">IF(AND(E77&gt;=0)=TRUE,"","X")</f>
        <v/>
      </c>
      <c r="K77" s="1860"/>
      <c r="L77" s="1862" t="str">
        <f t="shared" ref="L77:L82" si="20">IF(AND($C$76&lt;&gt;"",$C$76&lt;&gt;"&lt;ZONE 4&gt;",ISBLANK(E77)),"X","")</f>
        <v/>
      </c>
    </row>
    <row r="78" spans="2:12" ht="15.75" customHeight="1">
      <c r="C78" s="1031" t="s">
        <v>1711</v>
      </c>
      <c r="D78" s="1036" t="s">
        <v>265</v>
      </c>
      <c r="E78" s="1918"/>
      <c r="G78" s="1553"/>
      <c r="H78" s="1554"/>
      <c r="I78" s="1431" t="str">
        <f t="shared" si="18"/>
        <v/>
      </c>
      <c r="J78" s="1288" t="str">
        <f t="shared" si="19"/>
        <v/>
      </c>
      <c r="K78" s="1287"/>
      <c r="L78" s="1432" t="str">
        <f t="shared" si="20"/>
        <v/>
      </c>
    </row>
    <row r="79" spans="2:12" ht="15.75" customHeight="1">
      <c r="C79" s="1031" t="s">
        <v>1712</v>
      </c>
      <c r="D79" s="1036" t="s">
        <v>265</v>
      </c>
      <c r="E79" s="1918"/>
      <c r="G79" s="1553"/>
      <c r="H79" s="1554"/>
      <c r="I79" s="1431" t="str">
        <f t="shared" si="18"/>
        <v/>
      </c>
      <c r="J79" s="1288" t="str">
        <f t="shared" si="19"/>
        <v/>
      </c>
      <c r="K79" s="1287"/>
      <c r="L79" s="1432" t="str">
        <f t="shared" si="20"/>
        <v/>
      </c>
    </row>
    <row r="80" spans="2:12" ht="15.75" customHeight="1">
      <c r="C80" s="1031" t="s">
        <v>2216</v>
      </c>
      <c r="D80" s="1036" t="s">
        <v>265</v>
      </c>
      <c r="E80" s="1918"/>
      <c r="G80" s="1553"/>
      <c r="H80" s="1554"/>
      <c r="I80" s="1431" t="str">
        <f t="shared" si="18"/>
        <v/>
      </c>
      <c r="J80" s="1288" t="str">
        <f t="shared" si="19"/>
        <v/>
      </c>
      <c r="K80" s="1287"/>
      <c r="L80" s="1432" t="str">
        <f t="shared" si="20"/>
        <v/>
      </c>
    </row>
    <row r="81" spans="2:12" ht="15.75" customHeight="1">
      <c r="C81" s="1031" t="s">
        <v>1713</v>
      </c>
      <c r="D81" s="1036" t="s">
        <v>265</v>
      </c>
      <c r="E81" s="1918"/>
      <c r="G81" s="1553"/>
      <c r="H81" s="1554"/>
      <c r="I81" s="1431" t="str">
        <f t="shared" si="18"/>
        <v/>
      </c>
      <c r="J81" s="1288" t="str">
        <f t="shared" si="19"/>
        <v/>
      </c>
      <c r="K81" s="1287"/>
      <c r="L81" s="1432" t="str">
        <f t="shared" si="20"/>
        <v/>
      </c>
    </row>
    <row r="82" spans="2:12" ht="15.75" customHeight="1">
      <c r="C82" s="1033" t="s">
        <v>1714</v>
      </c>
      <c r="D82" s="1037" t="s">
        <v>265</v>
      </c>
      <c r="E82" s="1919"/>
      <c r="G82" s="1556"/>
      <c r="H82" s="1557"/>
      <c r="I82" s="1433" t="str">
        <f t="shared" si="18"/>
        <v/>
      </c>
      <c r="J82" s="1434" t="str">
        <f t="shared" si="19"/>
        <v/>
      </c>
      <c r="K82" s="1467"/>
      <c r="L82" s="1435" t="str">
        <f t="shared" si="20"/>
        <v/>
      </c>
    </row>
    <row r="83" spans="2:12">
      <c r="B83" s="1468" t="s">
        <v>2456</v>
      </c>
      <c r="C83" s="1030" t="s">
        <v>1709</v>
      </c>
      <c r="D83" s="580"/>
      <c r="E83" s="580"/>
    </row>
    <row r="84" spans="2:12" ht="15.75" customHeight="1">
      <c r="C84" s="1035" t="s">
        <v>1710</v>
      </c>
      <c r="D84" s="1631" t="s">
        <v>265</v>
      </c>
      <c r="E84" s="1917"/>
      <c r="G84" s="1908"/>
      <c r="H84" s="1910"/>
      <c r="I84" s="1856" t="str">
        <f t="shared" ref="I84:I89" si="21">IF(ISNONTEXT(E84)=TRUE,"","X")</f>
        <v/>
      </c>
      <c r="J84" s="1857" t="str">
        <f t="shared" ref="J84:J89" si="22">IF(AND(E84&gt;=0)=TRUE,"","X")</f>
        <v/>
      </c>
      <c r="K84" s="1860"/>
      <c r="L84" s="1862" t="str">
        <f t="shared" ref="L84:L89" si="23">IF(AND($C$83&lt;&gt;"",$C$83&lt;&gt;"&lt;ZONE 5&gt;",ISBLANK(E84)),"X","")</f>
        <v/>
      </c>
    </row>
    <row r="85" spans="2:12" ht="15.75" customHeight="1">
      <c r="C85" s="1031" t="s">
        <v>1711</v>
      </c>
      <c r="D85" s="1036" t="s">
        <v>265</v>
      </c>
      <c r="E85" s="1918"/>
      <c r="G85" s="1553"/>
      <c r="H85" s="1554"/>
      <c r="I85" s="1431" t="str">
        <f t="shared" si="21"/>
        <v/>
      </c>
      <c r="J85" s="1288" t="str">
        <f t="shared" si="22"/>
        <v/>
      </c>
      <c r="K85" s="1287"/>
      <c r="L85" s="1432" t="str">
        <f t="shared" si="23"/>
        <v/>
      </c>
    </row>
    <row r="86" spans="2:12" ht="15.75" customHeight="1">
      <c r="C86" s="1031" t="s">
        <v>1712</v>
      </c>
      <c r="D86" s="1036" t="s">
        <v>265</v>
      </c>
      <c r="E86" s="1918"/>
      <c r="G86" s="1553"/>
      <c r="H86" s="1554"/>
      <c r="I86" s="1431" t="str">
        <f t="shared" si="21"/>
        <v/>
      </c>
      <c r="J86" s="1288" t="str">
        <f t="shared" si="22"/>
        <v/>
      </c>
      <c r="K86" s="1287"/>
      <c r="L86" s="1432" t="str">
        <f t="shared" si="23"/>
        <v/>
      </c>
    </row>
    <row r="87" spans="2:12" ht="15.75" customHeight="1">
      <c r="C87" s="1031" t="s">
        <v>2216</v>
      </c>
      <c r="D87" s="1036" t="s">
        <v>265</v>
      </c>
      <c r="E87" s="1918"/>
      <c r="G87" s="1553"/>
      <c r="H87" s="1554"/>
      <c r="I87" s="1431" t="str">
        <f t="shared" si="21"/>
        <v/>
      </c>
      <c r="J87" s="1288" t="str">
        <f t="shared" si="22"/>
        <v/>
      </c>
      <c r="K87" s="1287"/>
      <c r="L87" s="1432" t="str">
        <f t="shared" si="23"/>
        <v/>
      </c>
    </row>
    <row r="88" spans="2:12" ht="15.75" customHeight="1">
      <c r="C88" s="1031" t="s">
        <v>1713</v>
      </c>
      <c r="D88" s="1036" t="s">
        <v>265</v>
      </c>
      <c r="E88" s="1918"/>
      <c r="G88" s="1553"/>
      <c r="H88" s="1554"/>
      <c r="I88" s="1431" t="str">
        <f t="shared" si="21"/>
        <v/>
      </c>
      <c r="J88" s="1288" t="str">
        <f t="shared" si="22"/>
        <v/>
      </c>
      <c r="K88" s="1287"/>
      <c r="L88" s="1432" t="str">
        <f t="shared" si="23"/>
        <v/>
      </c>
    </row>
    <row r="89" spans="2:12" ht="15.75" customHeight="1">
      <c r="C89" s="1033" t="s">
        <v>1714</v>
      </c>
      <c r="D89" s="1037" t="s">
        <v>265</v>
      </c>
      <c r="E89" s="1919"/>
      <c r="G89" s="1556"/>
      <c r="H89" s="1557"/>
      <c r="I89" s="1433" t="str">
        <f t="shared" si="21"/>
        <v/>
      </c>
      <c r="J89" s="1434" t="str">
        <f t="shared" si="22"/>
        <v/>
      </c>
      <c r="K89" s="1467"/>
      <c r="L89" s="1435" t="str">
        <f t="shared" si="23"/>
        <v/>
      </c>
    </row>
    <row r="90" spans="2:12">
      <c r="E90" s="1675"/>
    </row>
    <row r="91" spans="2:12" ht="20.149999999999999" customHeight="1">
      <c r="C91" s="2489" t="s">
        <v>1911</v>
      </c>
      <c r="D91" s="2493"/>
      <c r="E91" s="2493"/>
    </row>
    <row r="92" spans="2:12" ht="23.25" customHeight="1">
      <c r="G92" s="1925" t="s">
        <v>2264</v>
      </c>
      <c r="H92" s="1926" t="s">
        <v>2265</v>
      </c>
      <c r="I92" s="1896" t="s">
        <v>2266</v>
      </c>
    </row>
    <row r="93" spans="2:12" ht="22.5" customHeight="1">
      <c r="C93" s="899" t="s">
        <v>1898</v>
      </c>
      <c r="D93" s="575" t="s">
        <v>1868</v>
      </c>
      <c r="E93" s="928" t="s">
        <v>2012</v>
      </c>
      <c r="F93"/>
      <c r="G93" s="2927" t="s">
        <v>2012</v>
      </c>
      <c r="H93" s="2928"/>
      <c r="I93" s="2929"/>
    </row>
    <row r="94" spans="2:12" ht="15" customHeight="1">
      <c r="C94" s="1038" t="s">
        <v>1912</v>
      </c>
      <c r="D94" s="1039" t="s">
        <v>1629</v>
      </c>
      <c r="E94" s="1040"/>
      <c r="G94" s="1856" t="str">
        <f t="shared" ref="G94:G101" si="24">IF(ISNONTEXT(E94)=TRUE,"","X")</f>
        <v/>
      </c>
      <c r="H94" s="1857" t="str">
        <f t="shared" ref="H94:H101" si="25">IF(AND(E94&gt;=0)=TRUE,"","X")</f>
        <v/>
      </c>
      <c r="I94" s="1862" t="str">
        <f t="shared" ref="I94:I101" si="26">IF(AND(E94&lt;&gt;"")=TRUE,"","X")</f>
        <v>X</v>
      </c>
    </row>
    <row r="95" spans="2:12" ht="15" customHeight="1">
      <c r="C95" s="1041" t="s">
        <v>1913</v>
      </c>
      <c r="D95" s="1042" t="s">
        <v>1629</v>
      </c>
      <c r="E95" s="1023"/>
      <c r="G95" s="1431" t="str">
        <f t="shared" si="24"/>
        <v/>
      </c>
      <c r="H95" s="1288" t="str">
        <f t="shared" si="25"/>
        <v/>
      </c>
      <c r="I95" s="1432" t="str">
        <f t="shared" si="26"/>
        <v>X</v>
      </c>
    </row>
    <row r="96" spans="2:12" ht="15" customHeight="1">
      <c r="C96" s="1041" t="s">
        <v>1914</v>
      </c>
      <c r="D96" s="1042" t="s">
        <v>1630</v>
      </c>
      <c r="E96" s="1023"/>
      <c r="G96" s="1431" t="str">
        <f t="shared" si="24"/>
        <v/>
      </c>
      <c r="H96" s="1288" t="str">
        <f t="shared" si="25"/>
        <v/>
      </c>
      <c r="I96" s="1432" t="str">
        <f t="shared" si="26"/>
        <v>X</v>
      </c>
    </row>
    <row r="97" spans="2:16" ht="15" customHeight="1">
      <c r="C97" s="1041" t="s">
        <v>1915</v>
      </c>
      <c r="D97" s="1042" t="s">
        <v>1630</v>
      </c>
      <c r="E97" s="1023"/>
      <c r="G97" s="1431" t="str">
        <f t="shared" si="24"/>
        <v/>
      </c>
      <c r="H97" s="1288" t="str">
        <f t="shared" si="25"/>
        <v/>
      </c>
      <c r="I97" s="1432" t="str">
        <f t="shared" si="26"/>
        <v>X</v>
      </c>
    </row>
    <row r="98" spans="2:16" ht="15" customHeight="1">
      <c r="C98" s="1041" t="s">
        <v>1916</v>
      </c>
      <c r="D98" s="1042" t="s">
        <v>1629</v>
      </c>
      <c r="E98" s="1023"/>
      <c r="G98" s="1431" t="str">
        <f t="shared" si="24"/>
        <v/>
      </c>
      <c r="H98" s="1288" t="str">
        <f t="shared" si="25"/>
        <v/>
      </c>
      <c r="I98" s="1432" t="str">
        <f t="shared" si="26"/>
        <v>X</v>
      </c>
    </row>
    <row r="99" spans="2:16" ht="15" customHeight="1">
      <c r="C99" s="1041" t="s">
        <v>1917</v>
      </c>
      <c r="D99" s="1042" t="s">
        <v>1629</v>
      </c>
      <c r="E99" s="1023"/>
      <c r="G99" s="1431" t="str">
        <f t="shared" si="24"/>
        <v/>
      </c>
      <c r="H99" s="1288" t="str">
        <f t="shared" si="25"/>
        <v/>
      </c>
      <c r="I99" s="1432" t="str">
        <f t="shared" si="26"/>
        <v>X</v>
      </c>
    </row>
    <row r="100" spans="2:16" ht="15" customHeight="1">
      <c r="C100" s="1041" t="s">
        <v>1918</v>
      </c>
      <c r="D100" s="1042" t="s">
        <v>1630</v>
      </c>
      <c r="E100" s="1023"/>
      <c r="G100" s="1431" t="str">
        <f t="shared" si="24"/>
        <v/>
      </c>
      <c r="H100" s="1288" t="str">
        <f t="shared" si="25"/>
        <v/>
      </c>
      <c r="I100" s="1432" t="str">
        <f t="shared" si="26"/>
        <v>X</v>
      </c>
    </row>
    <row r="101" spans="2:16" ht="15" customHeight="1">
      <c r="C101" s="1043" t="s">
        <v>1919</v>
      </c>
      <c r="D101" s="1044" t="s">
        <v>1630</v>
      </c>
      <c r="E101" s="1024"/>
      <c r="G101" s="1433" t="str">
        <f t="shared" si="24"/>
        <v/>
      </c>
      <c r="H101" s="1434" t="str">
        <f t="shared" si="25"/>
        <v/>
      </c>
      <c r="I101" s="1435" t="str">
        <f t="shared" si="26"/>
        <v>X</v>
      </c>
    </row>
    <row r="102" spans="2:16" ht="15" customHeight="1"/>
    <row r="103" spans="2:16" ht="15" customHeight="1"/>
    <row r="104" spans="2:16" ht="15" customHeight="1">
      <c r="B104" s="1020"/>
      <c r="C104" s="1020"/>
      <c r="D104" s="1020"/>
      <c r="E104" s="1020"/>
      <c r="F104" s="1020"/>
      <c r="G104" s="1020"/>
      <c r="H104" s="1020"/>
      <c r="I104" s="1020"/>
      <c r="J104" s="1020"/>
      <c r="K104" s="1020"/>
      <c r="L104" s="1020"/>
      <c r="M104" s="1020"/>
      <c r="N104" s="1020"/>
      <c r="O104" s="1020"/>
      <c r="P104" s="1020"/>
    </row>
    <row r="105" spans="2:16" ht="15" customHeight="1">
      <c r="B105" s="1020"/>
      <c r="C105" s="1406" t="s">
        <v>2332</v>
      </c>
      <c r="D105" s="1452"/>
      <c r="E105" s="575" t="s">
        <v>2406</v>
      </c>
      <c r="F105" s="575" t="s">
        <v>2402</v>
      </c>
      <c r="G105" s="2925" t="s">
        <v>2404</v>
      </c>
      <c r="H105" s="2925"/>
      <c r="I105" s="2925"/>
      <c r="J105" s="1046" t="s">
        <v>2405</v>
      </c>
      <c r="K105" s="1020"/>
      <c r="L105" s="1020"/>
      <c r="M105" s="1020"/>
      <c r="N105" s="1020"/>
      <c r="O105" s="1020"/>
      <c r="P105" s="1020"/>
    </row>
    <row r="106" spans="2:16" ht="15" customHeight="1">
      <c r="B106" s="1020"/>
      <c r="C106" s="2092" t="s">
        <v>42</v>
      </c>
      <c r="D106" s="2376" t="b">
        <f>MROUND(SUM(E56:E89),1)=MROUND('2.1 Expenditure summary'!F27,1)</f>
        <v>1</v>
      </c>
      <c r="E106" s="1842">
        <f>MROUND(SUM(E56:E89),1)</f>
        <v>0</v>
      </c>
      <c r="F106" s="1842">
        <f>MROUND('2.1 Expenditure summary'!F27,1)</f>
        <v>0</v>
      </c>
      <c r="G106" s="2926">
        <f>ABS(F106-E106)</f>
        <v>0</v>
      </c>
      <c r="H106" s="2926"/>
      <c r="I106" s="2926"/>
      <c r="J106" s="2336"/>
      <c r="K106" s="1020"/>
      <c r="L106" s="1020"/>
      <c r="M106" s="1020"/>
      <c r="N106" s="1020"/>
      <c r="O106" s="1020"/>
      <c r="P106" s="1020"/>
    </row>
    <row r="107" spans="2:16" ht="15" customHeight="1">
      <c r="B107" s="1020"/>
      <c r="C107" s="1020"/>
      <c r="D107" s="1020"/>
      <c r="E107" s="1020"/>
      <c r="F107" s="1020"/>
      <c r="G107" s="1020"/>
      <c r="H107" s="1020"/>
      <c r="I107" s="1020"/>
      <c r="J107" s="1020"/>
      <c r="K107" s="1020"/>
      <c r="L107" s="1020"/>
      <c r="M107" s="1020"/>
      <c r="N107" s="1020"/>
      <c r="O107" s="1020"/>
      <c r="P107" s="1020"/>
    </row>
    <row r="108" spans="2:16" ht="15" customHeight="1">
      <c r="B108" s="1020"/>
      <c r="C108" s="1020"/>
      <c r="D108" s="1020"/>
      <c r="E108" s="1020"/>
      <c r="F108" s="1020"/>
      <c r="G108" s="1020"/>
      <c r="H108" s="1020"/>
      <c r="I108" s="1020"/>
      <c r="J108" s="1020"/>
      <c r="K108" s="1020"/>
      <c r="L108" s="1020"/>
      <c r="M108" s="1020"/>
      <c r="N108" s="1020"/>
      <c r="O108" s="1020"/>
      <c r="P108" s="1020"/>
    </row>
    <row r="109" spans="2:16" ht="15" customHeight="1">
      <c r="B109" s="1020"/>
      <c r="C109" s="1020"/>
      <c r="D109" s="1020"/>
      <c r="E109" s="1020"/>
      <c r="F109" s="1020"/>
      <c r="G109" s="1020"/>
      <c r="H109" s="1020"/>
      <c r="I109" s="1020"/>
      <c r="J109" s="1020"/>
      <c r="K109" s="1020"/>
      <c r="L109" s="1020"/>
      <c r="M109" s="1020"/>
      <c r="N109" s="1020"/>
      <c r="O109" s="1020"/>
      <c r="P109" s="1020"/>
    </row>
    <row r="110" spans="2:16" ht="15" customHeight="1"/>
  </sheetData>
  <mergeCells count="9">
    <mergeCell ref="A1:B1"/>
    <mergeCell ref="A2:B2"/>
    <mergeCell ref="G105:I105"/>
    <mergeCell ref="G106:I106"/>
    <mergeCell ref="G54:H54"/>
    <mergeCell ref="I54:L54"/>
    <mergeCell ref="I10:L10"/>
    <mergeCell ref="G93:I93"/>
    <mergeCell ref="G10:H10"/>
  </mergeCells>
  <phoneticPr fontId="90" type="noConversion"/>
  <conditionalFormatting sqref="C105">
    <cfRule type="cellIs" dxfId="71" priority="1" operator="equal">
      <formula>FALSE</formula>
    </cfRule>
  </conditionalFormatting>
  <dataValidations count="1">
    <dataValidation allowBlank="1" showErrorMessage="1" sqref="H11 K102:XFD1048576 N92:XFD101 H9 C107:C1048576 O53:Q61 K62:Q62 O63:Q68 J55:L68 K69:Q69 O70:P75 K84:L89 K70:L75 K76:P76 K77:L82 Q70:Q89 K83:P83 O77:P82 O84:P89 H8:XFD8 G3:XFD7 G8:G51 H13:H53 I9:XFD51 H55:H90 R53:W90 K90:Q90 X52:XFD90 I53:L54 G111:I112 E109:I110 E113:I1048576 E105:E106 D91:D106 D109:D1048576 H107:I108 G105:G106 E91:F104 G91:H91 G92:I104 A9:F51 C52:G52 A53:G90 A92:B1048576 A2 A4:B5 A7:B7 C3:F8 A8 A52 I52:W52 C91:C105 A91 I55:I91 J69:J1048576 K91:XFD91"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Y55"/>
  <sheetViews>
    <sheetView zoomScaleNormal="100" workbookViewId="0">
      <selection sqref="A1:B1"/>
    </sheetView>
  </sheetViews>
  <sheetFormatPr defaultColWidth="9.1796875" defaultRowHeight="14.5"/>
  <cols>
    <col min="1" max="1" width="33.81640625" style="1" customWidth="1"/>
    <col min="2" max="2" width="17.81640625" style="1" customWidth="1"/>
    <col min="3" max="3" width="63.1796875" style="1" customWidth="1"/>
    <col min="4" max="4" width="16.26953125" style="1" bestFit="1" customWidth="1"/>
    <col min="5" max="6" width="15.54296875" style="1" customWidth="1"/>
    <col min="7" max="7" width="15.7265625" style="1" customWidth="1"/>
    <col min="8" max="13" width="4.7265625" style="1" customWidth="1"/>
    <col min="14" max="14" width="5.7265625" style="1" customWidth="1"/>
    <col min="15" max="17" width="4.7265625" style="1" customWidth="1"/>
    <col min="18" max="18" width="5.7265625" style="1" customWidth="1"/>
    <col min="19" max="21" width="3.7265625" style="1" customWidth="1"/>
    <col min="22" max="72" width="12.54296875" style="1" customWidth="1"/>
    <col min="73" max="16384" width="9.1796875" style="1"/>
  </cols>
  <sheetData>
    <row r="1" spans="1:21" s="576" customFormat="1" ht="24" customHeight="1">
      <c r="A1" s="2815" t="s">
        <v>2632</v>
      </c>
      <c r="B1" s="2815"/>
      <c r="D1" s="1454"/>
    </row>
    <row r="2" spans="1:21" s="576" customFormat="1" ht="24" customHeight="1">
      <c r="A2" s="2822" t="s">
        <v>2633</v>
      </c>
      <c r="B2" s="2822"/>
      <c r="D2" s="1454"/>
    </row>
    <row r="3" spans="1:21" s="1028" customFormat="1" ht="20.149999999999999" customHeight="1">
      <c r="A3" s="2406"/>
      <c r="B3" s="2407" t="s">
        <v>2651</v>
      </c>
      <c r="C3" s="916" t="str">
        <f>dms_SheetHeading1</f>
        <v>ANNUAL INFORMATION ORDER</v>
      </c>
      <c r="D3" s="1058"/>
      <c r="E3" s="1059"/>
      <c r="F3" s="1059"/>
      <c r="H3" s="1351" t="s">
        <v>1686</v>
      </c>
      <c r="I3" s="1133"/>
      <c r="J3" s="1133"/>
      <c r="K3" s="1133"/>
      <c r="L3" s="1133"/>
      <c r="M3" s="1133"/>
      <c r="N3" s="1133"/>
      <c r="O3" s="1350" t="s">
        <v>1685</v>
      </c>
      <c r="P3" s="1133"/>
      <c r="Q3" s="1133"/>
      <c r="R3" s="1133"/>
      <c r="S3" s="1133"/>
      <c r="T3" s="1133"/>
      <c r="U3" s="1133"/>
    </row>
    <row r="4" spans="1:21" s="1028" customFormat="1" ht="20.149999999999999" customHeight="1">
      <c r="A4" s="2442"/>
      <c r="B4" s="2443"/>
      <c r="C4" s="915" t="str">
        <f>dms_SheetHeading2</f>
        <v>Australian Transmission Co.</v>
      </c>
      <c r="D4" s="1058"/>
      <c r="E4" s="1059"/>
      <c r="F4" s="1059"/>
      <c r="H4" s="1352" t="s">
        <v>1687</v>
      </c>
      <c r="I4" s="1134"/>
      <c r="J4" s="1134"/>
      <c r="K4" s="1134"/>
      <c r="L4" s="1134"/>
      <c r="M4" s="1134"/>
      <c r="N4" s="1134"/>
      <c r="O4" s="1172" t="s">
        <v>809</v>
      </c>
      <c r="P4" s="1134"/>
      <c r="Q4" s="1134"/>
      <c r="R4" s="1134"/>
      <c r="S4" s="1134"/>
      <c r="T4" s="1134"/>
      <c r="U4" s="1134"/>
    </row>
    <row r="5" spans="1:21" s="1028" customFormat="1" ht="20.149999999999999" customHeight="1">
      <c r="B5" s="1"/>
      <c r="C5" s="916" t="str">
        <f>dms_SheetHeading3</f>
        <v>REPORTING STATEMENT: 2026-27</v>
      </c>
      <c r="D5" s="1058"/>
      <c r="E5" s="1059"/>
      <c r="F5" s="1059"/>
      <c r="H5" s="1353" t="s">
        <v>1688</v>
      </c>
      <c r="I5" s="1135"/>
      <c r="J5" s="1135"/>
      <c r="K5" s="1135"/>
      <c r="L5" s="1135"/>
      <c r="M5" s="1135"/>
      <c r="N5" s="1135"/>
      <c r="O5" s="1173" t="s">
        <v>810</v>
      </c>
      <c r="P5" s="1135"/>
      <c r="Q5" s="1135"/>
      <c r="R5" s="1135"/>
      <c r="S5" s="1135"/>
      <c r="T5" s="1135"/>
      <c r="U5" s="1135"/>
    </row>
    <row r="6" spans="1:21" s="1028" customFormat="1" ht="20.149999999999999" customHeight="1">
      <c r="A6" s="2406"/>
      <c r="B6" s="2407" t="s">
        <v>2615</v>
      </c>
      <c r="C6" s="2471" t="s">
        <v>2698</v>
      </c>
      <c r="D6" s="2471"/>
      <c r="E6" s="2471"/>
      <c r="F6" s="2471"/>
      <c r="H6" s="1355" t="s">
        <v>1690</v>
      </c>
      <c r="I6" s="1380"/>
      <c r="J6" s="1381"/>
      <c r="K6" s="1254"/>
      <c r="L6" s="1254"/>
      <c r="M6" s="1254"/>
      <c r="N6" s="1254"/>
      <c r="O6" s="1253" t="s">
        <v>1689</v>
      </c>
      <c r="P6" s="1254"/>
      <c r="Q6" s="1254"/>
      <c r="R6" s="1254"/>
      <c r="S6" s="1254"/>
      <c r="T6" s="1254"/>
      <c r="U6" s="1254"/>
    </row>
    <row r="7" spans="1:21" ht="13.5" customHeight="1">
      <c r="C7" s="1075"/>
      <c r="D7" s="1075"/>
      <c r="E7" s="1075"/>
      <c r="F7" s="1075"/>
      <c r="G7" s="1028"/>
    </row>
    <row r="8" spans="1:21" s="10" customFormat="1" ht="20.149999999999999" customHeight="1">
      <c r="A8" s="2390"/>
      <c r="B8" s="2393" t="s">
        <v>2634</v>
      </c>
      <c r="C8" s="2537" t="s">
        <v>236</v>
      </c>
      <c r="D8" s="2504"/>
      <c r="E8" s="2504"/>
      <c r="F8" s="2504"/>
      <c r="G8" s="1028"/>
      <c r="H8" s="1"/>
      <c r="I8" s="1"/>
      <c r="J8" s="1"/>
      <c r="R8" s="1"/>
      <c r="S8" s="1"/>
      <c r="T8" s="1"/>
    </row>
    <row r="9" spans="1:21" ht="18.5">
      <c r="A9" s="2389"/>
      <c r="B9" s="2389"/>
      <c r="C9" s="580"/>
      <c r="D9" s="580"/>
      <c r="E9" s="580"/>
      <c r="F9" s="580"/>
      <c r="G9" s="1028"/>
      <c r="H9" s="2400"/>
      <c r="I9" s="2400"/>
      <c r="J9" s="2400"/>
      <c r="K9" s="2400"/>
      <c r="L9" s="2400"/>
      <c r="M9" s="2400"/>
      <c r="N9" s="1309"/>
    </row>
    <row r="10" spans="1:21" ht="24" customHeight="1">
      <c r="A10" s="2389"/>
      <c r="B10" s="2389"/>
      <c r="C10" s="982"/>
      <c r="D10" s="575" t="s">
        <v>1868</v>
      </c>
      <c r="E10" s="1656" t="s">
        <v>2034</v>
      </c>
      <c r="F10" s="1657" t="s">
        <v>2035</v>
      </c>
      <c r="G10" s="1028"/>
      <c r="H10" s="2400"/>
      <c r="I10" s="2400"/>
      <c r="J10" s="2400"/>
      <c r="K10" s="2400"/>
      <c r="L10" s="2400"/>
      <c r="M10" s="2400"/>
      <c r="N10" s="1309"/>
    </row>
    <row r="11" spans="1:21" ht="15" customHeight="1">
      <c r="A11" s="2389"/>
      <c r="B11" s="2389"/>
      <c r="C11" s="2394" t="s">
        <v>237</v>
      </c>
      <c r="D11" s="2395" t="s">
        <v>1624</v>
      </c>
      <c r="E11" s="1472"/>
      <c r="F11" s="1473"/>
      <c r="G11" s="1028"/>
      <c r="H11" s="2400"/>
      <c r="I11" s="2400"/>
      <c r="J11" s="2400"/>
      <c r="K11" s="2400"/>
      <c r="L11" s="2400"/>
      <c r="M11" s="2400"/>
      <c r="N11" s="1309"/>
    </row>
    <row r="12" spans="1:21" ht="15" customHeight="1">
      <c r="A12" s="2389"/>
      <c r="B12" s="2389"/>
      <c r="C12" s="2396" t="s">
        <v>238</v>
      </c>
      <c r="D12" s="2397" t="s">
        <v>1624</v>
      </c>
      <c r="E12" s="1053"/>
      <c r="F12" s="1054"/>
      <c r="G12" s="1028"/>
      <c r="H12" s="2400"/>
      <c r="I12" s="2400"/>
      <c r="J12" s="2400"/>
      <c r="K12" s="2400"/>
      <c r="L12" s="2400"/>
      <c r="M12" s="2400"/>
      <c r="N12" s="1309"/>
    </row>
    <row r="13" spans="1:21" ht="15" customHeight="1">
      <c r="A13" s="2389"/>
      <c r="B13" s="2389"/>
      <c r="C13" s="2396" t="s">
        <v>239</v>
      </c>
      <c r="D13" s="2397" t="s">
        <v>224</v>
      </c>
      <c r="E13" s="1559"/>
      <c r="F13" s="1560"/>
      <c r="G13" s="1028"/>
      <c r="H13" s="2400"/>
      <c r="I13" s="2400"/>
      <c r="J13" s="2400"/>
      <c r="K13" s="2400"/>
      <c r="L13" s="2400"/>
      <c r="M13" s="2400"/>
      <c r="N13" s="1309"/>
    </row>
    <row r="14" spans="1:21" ht="15" customHeight="1">
      <c r="A14" s="2389"/>
      <c r="B14" s="2389"/>
      <c r="C14" s="2396" t="s">
        <v>240</v>
      </c>
      <c r="D14" s="2397" t="s">
        <v>224</v>
      </c>
      <c r="E14" s="1559"/>
      <c r="F14" s="1560"/>
      <c r="G14" s="1028"/>
      <c r="H14" s="2400"/>
      <c r="I14" s="2400"/>
      <c r="J14" s="2400"/>
      <c r="K14" s="2400"/>
      <c r="L14" s="2400"/>
      <c r="M14" s="2400"/>
      <c r="N14" s="1309"/>
    </row>
    <row r="15" spans="1:21" ht="15" customHeight="1">
      <c r="A15" s="2389"/>
      <c r="B15" s="2389"/>
      <c r="C15" s="2396" t="s">
        <v>1641</v>
      </c>
      <c r="D15" s="2397" t="s">
        <v>1624</v>
      </c>
      <c r="E15" s="1053"/>
      <c r="F15" s="1054"/>
      <c r="G15" s="1028"/>
      <c r="H15" s="2400"/>
      <c r="I15" s="2400"/>
      <c r="J15" s="2400"/>
      <c r="K15" s="2400"/>
      <c r="L15" s="2400"/>
      <c r="M15" s="2400"/>
      <c r="N15" s="1309"/>
    </row>
    <row r="16" spans="1:21" ht="15" customHeight="1">
      <c r="A16" s="2389"/>
      <c r="B16" s="2389"/>
      <c r="C16" s="2396" t="s">
        <v>241</v>
      </c>
      <c r="D16" s="2397" t="s">
        <v>1624</v>
      </c>
      <c r="E16" s="1053"/>
      <c r="F16" s="1054"/>
      <c r="G16" s="1028"/>
      <c r="H16" s="2400"/>
      <c r="I16" s="2400"/>
      <c r="J16" s="2400"/>
      <c r="K16" s="2400"/>
      <c r="L16" s="2400"/>
      <c r="M16" s="2400"/>
      <c r="N16" s="1309"/>
    </row>
    <row r="17" spans="1:24" ht="15" customHeight="1">
      <c r="A17" s="2389"/>
      <c r="B17" s="2389"/>
      <c r="C17" s="2396" t="s">
        <v>1920</v>
      </c>
      <c r="D17" s="2397" t="s">
        <v>1624</v>
      </c>
      <c r="E17" s="1053"/>
      <c r="F17" s="1054"/>
      <c r="G17" s="1028"/>
      <c r="H17" s="2400"/>
      <c r="I17" s="2400"/>
      <c r="J17" s="2400"/>
      <c r="K17" s="2400"/>
      <c r="L17" s="2400"/>
      <c r="M17" s="2400"/>
      <c r="N17" s="1309"/>
    </row>
    <row r="18" spans="1:24" ht="15" customHeight="1">
      <c r="A18" s="2389"/>
      <c r="B18" s="2389"/>
      <c r="C18" s="2396" t="s">
        <v>1643</v>
      </c>
      <c r="D18" s="2397" t="s">
        <v>1624</v>
      </c>
      <c r="E18" s="1053"/>
      <c r="F18" s="1054"/>
      <c r="G18" s="1028"/>
      <c r="H18" s="2400"/>
      <c r="I18" s="2400"/>
      <c r="J18" s="2400"/>
      <c r="K18" s="2400"/>
      <c r="L18" s="2400"/>
      <c r="M18" s="2400"/>
      <c r="N18" s="1309"/>
    </row>
    <row r="19" spans="1:24" ht="15" customHeight="1">
      <c r="A19" s="2389"/>
      <c r="B19" s="2389"/>
      <c r="C19" s="2398" t="s">
        <v>1691</v>
      </c>
      <c r="D19" s="2399" t="s">
        <v>1624</v>
      </c>
      <c r="E19" s="1056"/>
      <c r="F19" s="1057"/>
      <c r="G19" s="1028"/>
      <c r="H19" s="2400"/>
      <c r="I19" s="2400"/>
      <c r="J19" s="2400"/>
      <c r="K19" s="2400"/>
      <c r="L19" s="2400"/>
      <c r="M19" s="2400"/>
      <c r="N19" s="1309"/>
    </row>
    <row r="20" spans="1:24" ht="18.5">
      <c r="G20" s="1028"/>
      <c r="H20" s="1081"/>
      <c r="I20" s="1081"/>
    </row>
    <row r="21" spans="1:24" ht="20.149999999999999" customHeight="1">
      <c r="C21" s="2489" t="s">
        <v>1921</v>
      </c>
      <c r="D21" s="2504"/>
      <c r="E21" s="2504"/>
      <c r="F21" s="2504"/>
      <c r="G21" s="1028"/>
    </row>
    <row r="22" spans="1:24" s="582" customFormat="1" ht="18.5">
      <c r="C22" s="594"/>
      <c r="G22" s="1028"/>
      <c r="R22" s="1"/>
      <c r="S22" s="1"/>
      <c r="T22" s="1"/>
      <c r="X22" s="1"/>
    </row>
    <row r="23" spans="1:24" ht="23.25" customHeight="1">
      <c r="C23" s="580"/>
      <c r="D23" s="580"/>
      <c r="E23" s="1562" t="s">
        <v>1890</v>
      </c>
      <c r="F23" s="1563"/>
      <c r="G23" s="1028"/>
      <c r="H23" s="2942" t="s">
        <v>2287</v>
      </c>
      <c r="I23" s="2943"/>
      <c r="J23" s="2944"/>
      <c r="K23" s="1929" t="s">
        <v>2264</v>
      </c>
      <c r="L23" s="1930" t="s">
        <v>2265</v>
      </c>
      <c r="M23" s="1931" t="s">
        <v>2266</v>
      </c>
      <c r="N23" s="1932" t="s">
        <v>2433</v>
      </c>
      <c r="O23" s="1929" t="s">
        <v>2264</v>
      </c>
      <c r="P23" s="1930" t="s">
        <v>2265</v>
      </c>
      <c r="Q23" s="1931" t="s">
        <v>2266</v>
      </c>
      <c r="R23" s="1932" t="s">
        <v>2433</v>
      </c>
    </row>
    <row r="24" spans="1:24" ht="18" customHeight="1">
      <c r="C24" s="1086" t="s">
        <v>1634</v>
      </c>
      <c r="D24" s="575" t="s">
        <v>1868</v>
      </c>
      <c r="E24" s="1564" t="s">
        <v>2036</v>
      </c>
      <c r="F24" s="1565" t="s">
        <v>2037</v>
      </c>
      <c r="H24" s="2930" t="s">
        <v>2283</v>
      </c>
      <c r="I24" s="2931"/>
      <c r="J24" s="2932"/>
      <c r="K24" s="2930" t="s">
        <v>2036</v>
      </c>
      <c r="L24" s="2931"/>
      <c r="M24" s="2931"/>
      <c r="N24" s="2932"/>
      <c r="O24" s="2930" t="s">
        <v>2037</v>
      </c>
      <c r="P24" s="2931"/>
      <c r="Q24" s="2931"/>
      <c r="R24" s="2932"/>
      <c r="V24" s="582"/>
      <c r="W24" s="582"/>
    </row>
    <row r="25" spans="1:24" ht="15" customHeight="1">
      <c r="C25" s="1076" t="s">
        <v>237</v>
      </c>
      <c r="D25" s="1659" t="s">
        <v>265</v>
      </c>
      <c r="E25" s="1660"/>
      <c r="F25" s="1632"/>
      <c r="H25" s="1332"/>
      <c r="I25" s="1333"/>
      <c r="J25" s="1334"/>
      <c r="K25" s="1284" t="str">
        <f>IF(ISNONTEXT(E25)=TRUE,"","X")</f>
        <v/>
      </c>
      <c r="L25" s="1279" t="str">
        <f>IF(AND(E25&gt;=0)=TRUE,"","X")</f>
        <v/>
      </c>
      <c r="M25" s="1279" t="str">
        <f>IF(AND(E25&lt;&gt;"")=TRUE,"","X")</f>
        <v>X</v>
      </c>
      <c r="N25" s="1281"/>
      <c r="O25" s="1284" t="str">
        <f>IF(ISNONTEXT(F25)=TRUE,"","X")</f>
        <v/>
      </c>
      <c r="P25" s="1279" t="str">
        <f>IF(AND(F25&gt;=0)=TRUE,"","X")</f>
        <v/>
      </c>
      <c r="Q25" s="1279" t="str">
        <f>IF(AND(F25&lt;&gt;"")=TRUE,"","X")</f>
        <v>X</v>
      </c>
      <c r="R25" s="1281"/>
    </row>
    <row r="26" spans="1:24" ht="15" customHeight="1">
      <c r="C26" s="1077" t="s">
        <v>238</v>
      </c>
      <c r="D26" s="1078" t="s">
        <v>265</v>
      </c>
      <c r="E26" s="1007"/>
      <c r="F26" s="997"/>
      <c r="H26" s="1332"/>
      <c r="I26" s="1333"/>
      <c r="J26" s="1334"/>
      <c r="K26" s="1284" t="str">
        <f t="shared" ref="K26:K43" si="0">IF(ISNONTEXT(E26)=TRUE,"","X")</f>
        <v/>
      </c>
      <c r="L26" s="1279" t="str">
        <f t="shared" ref="L26:L43" si="1">IF(AND(E26&gt;=0)=TRUE,"","X")</f>
        <v/>
      </c>
      <c r="M26" s="1279" t="str">
        <f t="shared" ref="M26:M36" si="2">IF(AND(E26&lt;&gt;"")=TRUE,"","X")</f>
        <v>X</v>
      </c>
      <c r="N26" s="1281"/>
      <c r="O26" s="1284" t="str">
        <f t="shared" ref="O26:O43" si="3">IF(ISNONTEXT(F26)=TRUE,"","X")</f>
        <v/>
      </c>
      <c r="P26" s="1279" t="str">
        <f t="shared" ref="P26:P43" si="4">IF(AND(F26&gt;=0)=TRUE,"","X")</f>
        <v/>
      </c>
      <c r="Q26" s="1279" t="str">
        <f t="shared" ref="Q26:Q36" si="5">IF(AND(F26&lt;&gt;"")=TRUE,"","X")</f>
        <v>X</v>
      </c>
      <c r="R26" s="1281"/>
      <c r="V26" s="582"/>
      <c r="W26" s="582"/>
    </row>
    <row r="27" spans="1:24" ht="15" customHeight="1">
      <c r="C27" s="1077" t="s">
        <v>239</v>
      </c>
      <c r="D27" s="1078" t="s">
        <v>265</v>
      </c>
      <c r="E27" s="1007"/>
      <c r="F27" s="997"/>
      <c r="H27" s="1332"/>
      <c r="I27" s="1333"/>
      <c r="J27" s="1334"/>
      <c r="K27" s="1284" t="str">
        <f t="shared" si="0"/>
        <v/>
      </c>
      <c r="L27" s="1279" t="str">
        <f t="shared" si="1"/>
        <v/>
      </c>
      <c r="M27" s="1279" t="str">
        <f t="shared" si="2"/>
        <v>X</v>
      </c>
      <c r="N27" s="1281"/>
      <c r="O27" s="1284" t="str">
        <f t="shared" si="3"/>
        <v/>
      </c>
      <c r="P27" s="1279" t="str">
        <f t="shared" si="4"/>
        <v/>
      </c>
      <c r="Q27" s="1279" t="str">
        <f t="shared" si="5"/>
        <v>X</v>
      </c>
      <c r="R27" s="1281"/>
    </row>
    <row r="28" spans="1:24" ht="15" customHeight="1">
      <c r="C28" s="1079" t="s">
        <v>240</v>
      </c>
      <c r="D28" s="1034" t="s">
        <v>265</v>
      </c>
      <c r="E28" s="1008"/>
      <c r="F28" s="998"/>
      <c r="H28" s="1335"/>
      <c r="I28" s="1336"/>
      <c r="J28" s="1337"/>
      <c r="K28" s="1286" t="str">
        <f t="shared" si="0"/>
        <v/>
      </c>
      <c r="L28" s="1289" t="str">
        <f t="shared" si="1"/>
        <v/>
      </c>
      <c r="M28" s="1289" t="str">
        <f t="shared" si="2"/>
        <v>X</v>
      </c>
      <c r="N28" s="1315"/>
      <c r="O28" s="1286" t="str">
        <f t="shared" si="3"/>
        <v/>
      </c>
      <c r="P28" s="1289" t="str">
        <f t="shared" si="4"/>
        <v/>
      </c>
      <c r="Q28" s="1289" t="str">
        <f t="shared" si="5"/>
        <v>X</v>
      </c>
      <c r="R28" s="1315"/>
      <c r="V28" s="582"/>
      <c r="W28" s="582"/>
    </row>
    <row r="29" spans="1:24" ht="15" customHeight="1">
      <c r="C29" s="1086" t="s">
        <v>1635</v>
      </c>
      <c r="D29" s="899"/>
      <c r="E29" s="1561"/>
      <c r="F29" s="1561"/>
      <c r="H29" s="1312"/>
      <c r="I29" s="1312"/>
      <c r="J29" s="1312"/>
      <c r="K29" s="1312"/>
      <c r="L29" s="1312"/>
      <c r="M29" s="1312"/>
      <c r="N29" s="1312"/>
      <c r="O29" s="1312"/>
      <c r="P29" s="1312"/>
      <c r="Q29" s="1312"/>
    </row>
    <row r="30" spans="1:24" ht="15" customHeight="1">
      <c r="C30" s="1076" t="s">
        <v>1639</v>
      </c>
      <c r="D30" s="1659" t="s">
        <v>265</v>
      </c>
      <c r="E30" s="1660"/>
      <c r="F30" s="1632"/>
      <c r="H30" s="1329"/>
      <c r="I30" s="1330"/>
      <c r="J30" s="1331"/>
      <c r="K30" s="1295" t="str">
        <f t="shared" si="0"/>
        <v/>
      </c>
      <c r="L30" s="1293" t="str">
        <f t="shared" si="1"/>
        <v/>
      </c>
      <c r="M30" s="1293" t="str">
        <f t="shared" si="2"/>
        <v>X</v>
      </c>
      <c r="N30" s="1320"/>
      <c r="O30" s="1295" t="str">
        <f t="shared" si="3"/>
        <v/>
      </c>
      <c r="P30" s="1293" t="str">
        <f t="shared" si="4"/>
        <v/>
      </c>
      <c r="Q30" s="1293" t="str">
        <f t="shared" si="5"/>
        <v>X</v>
      </c>
      <c r="R30" s="1349"/>
      <c r="V30" s="582"/>
      <c r="W30" s="582"/>
    </row>
    <row r="31" spans="1:24" ht="15" customHeight="1">
      <c r="C31" s="1077" t="s">
        <v>241</v>
      </c>
      <c r="D31" s="1078" t="s">
        <v>265</v>
      </c>
      <c r="E31" s="1007"/>
      <c r="F31" s="997"/>
      <c r="H31" s="1332"/>
      <c r="I31" s="1333"/>
      <c r="J31" s="1334"/>
      <c r="K31" s="1284" t="str">
        <f t="shared" si="0"/>
        <v/>
      </c>
      <c r="L31" s="1279" t="str">
        <f t="shared" si="1"/>
        <v/>
      </c>
      <c r="M31" s="1279" t="str">
        <f t="shared" si="2"/>
        <v>X</v>
      </c>
      <c r="N31" s="1281"/>
      <c r="O31" s="1284" t="str">
        <f t="shared" si="3"/>
        <v/>
      </c>
      <c r="P31" s="1279" t="str">
        <f t="shared" si="4"/>
        <v/>
      </c>
      <c r="Q31" s="1279" t="str">
        <f t="shared" si="5"/>
        <v>X</v>
      </c>
      <c r="R31" s="1291"/>
    </row>
    <row r="32" spans="1:24" ht="15" customHeight="1">
      <c r="C32" s="1079" t="s">
        <v>242</v>
      </c>
      <c r="D32" s="1034" t="s">
        <v>265</v>
      </c>
      <c r="E32" s="1008"/>
      <c r="F32" s="998"/>
      <c r="H32" s="1335"/>
      <c r="I32" s="1336"/>
      <c r="J32" s="1337"/>
      <c r="K32" s="1286" t="str">
        <f t="shared" si="0"/>
        <v/>
      </c>
      <c r="L32" s="1289" t="str">
        <f t="shared" si="1"/>
        <v/>
      </c>
      <c r="M32" s="1289" t="str">
        <f t="shared" si="2"/>
        <v>X</v>
      </c>
      <c r="N32" s="1315"/>
      <c r="O32" s="1286" t="str">
        <f t="shared" si="3"/>
        <v/>
      </c>
      <c r="P32" s="1289" t="str">
        <f t="shared" si="4"/>
        <v/>
      </c>
      <c r="Q32" s="1289" t="str">
        <f t="shared" si="5"/>
        <v>X</v>
      </c>
      <c r="R32" s="1326"/>
    </row>
    <row r="33" spans="2:25" ht="15" customHeight="1">
      <c r="C33" s="1086" t="s">
        <v>1636</v>
      </c>
      <c r="D33" s="899"/>
      <c r="E33" s="1561"/>
      <c r="F33" s="1561"/>
    </row>
    <row r="34" spans="2:25" ht="15" customHeight="1">
      <c r="B34" s="13"/>
      <c r="C34" s="1661" t="s">
        <v>243</v>
      </c>
      <c r="D34" s="1662" t="s">
        <v>265</v>
      </c>
      <c r="E34" s="1663"/>
      <c r="F34" s="1633"/>
      <c r="H34" s="1321"/>
      <c r="I34" s="1322"/>
      <c r="J34" s="1324"/>
      <c r="K34" s="1317" t="str">
        <f t="shared" si="0"/>
        <v/>
      </c>
      <c r="L34" s="1318" t="str">
        <f t="shared" si="1"/>
        <v/>
      </c>
      <c r="M34" s="1318" t="str">
        <f t="shared" si="2"/>
        <v>X</v>
      </c>
      <c r="N34" s="1316"/>
      <c r="O34" s="1317" t="str">
        <f t="shared" si="3"/>
        <v/>
      </c>
      <c r="P34" s="1318" t="str">
        <f t="shared" si="4"/>
        <v/>
      </c>
      <c r="Q34" s="1318" t="str">
        <f t="shared" si="5"/>
        <v>X</v>
      </c>
      <c r="R34" s="1384"/>
    </row>
    <row r="35" spans="2:25" ht="15" customHeight="1">
      <c r="C35" s="1086" t="s">
        <v>1637</v>
      </c>
      <c r="D35" s="899"/>
      <c r="E35" s="1561"/>
      <c r="F35" s="1561"/>
    </row>
    <row r="36" spans="2:25" ht="15" customHeight="1">
      <c r="C36" s="1661" t="s">
        <v>244</v>
      </c>
      <c r="D36" s="1662" t="s">
        <v>265</v>
      </c>
      <c r="E36" s="1663"/>
      <c r="F36" s="1633"/>
      <c r="H36" s="1321"/>
      <c r="I36" s="1322"/>
      <c r="J36" s="1324"/>
      <c r="K36" s="1317" t="str">
        <f t="shared" si="0"/>
        <v/>
      </c>
      <c r="L36" s="1318" t="str">
        <f t="shared" si="1"/>
        <v/>
      </c>
      <c r="M36" s="1318" t="str">
        <f t="shared" si="2"/>
        <v>X</v>
      </c>
      <c r="N36" s="1316"/>
      <c r="O36" s="1317" t="str">
        <f t="shared" si="3"/>
        <v/>
      </c>
      <c r="P36" s="1318" t="str">
        <f t="shared" si="4"/>
        <v/>
      </c>
      <c r="Q36" s="1318" t="str">
        <f t="shared" si="5"/>
        <v>X</v>
      </c>
      <c r="R36" s="1384"/>
    </row>
    <row r="37" spans="2:25" ht="15" customHeight="1">
      <c r="C37" s="1086" t="s">
        <v>1638</v>
      </c>
      <c r="D37" s="899"/>
      <c r="E37" s="1561"/>
      <c r="F37" s="1561"/>
    </row>
    <row r="38" spans="2:25" ht="15" customHeight="1">
      <c r="C38" s="1087"/>
      <c r="D38" s="1659" t="s">
        <v>265</v>
      </c>
      <c r="E38" s="1660"/>
      <c r="F38" s="1632"/>
      <c r="H38" s="2933" t="s">
        <v>2293</v>
      </c>
      <c r="I38" s="2934"/>
      <c r="J38" s="2935"/>
      <c r="K38" s="2023" t="str">
        <f t="shared" si="0"/>
        <v/>
      </c>
      <c r="L38" s="2024" t="str">
        <f t="shared" si="1"/>
        <v/>
      </c>
      <c r="M38" s="2040"/>
      <c r="N38" s="2021" t="str">
        <f>IF(AND(E38&lt;&gt;"",C38&lt;&gt;""),"",IF(AND(ISBLANK(E38),LEFT(C38,5)="&lt;TNSP"),"",IF(AND(ISBLANK(E38),ISBLANK(C38)),"","X")))</f>
        <v/>
      </c>
      <c r="O38" s="2023" t="str">
        <f t="shared" si="3"/>
        <v/>
      </c>
      <c r="P38" s="2024" t="str">
        <f t="shared" si="4"/>
        <v/>
      </c>
      <c r="Q38" s="2040"/>
      <c r="R38" s="2021" t="str">
        <f>IF(AND(F38&lt;&gt;"",C38&lt;&gt;""),"",IF(AND(ISBLANK(F38),LEFT(C38,5)="&lt;TNSP"),"",IF(AND(ISBLANK(F38),ISBLANK(C38)),"","X")))</f>
        <v/>
      </c>
    </row>
    <row r="39" spans="2:25" ht="15" customHeight="1">
      <c r="C39" s="1088"/>
      <c r="D39" s="1078" t="s">
        <v>265</v>
      </c>
      <c r="E39" s="1007"/>
      <c r="F39" s="997"/>
      <c r="H39" s="2936"/>
      <c r="I39" s="2937"/>
      <c r="J39" s="2938"/>
      <c r="K39" s="1431" t="str">
        <f t="shared" si="0"/>
        <v/>
      </c>
      <c r="L39" s="1288" t="str">
        <f t="shared" si="1"/>
        <v/>
      </c>
      <c r="M39" s="1287"/>
      <c r="N39" s="1432" t="str">
        <f t="shared" ref="N39:N43" si="6">IF(AND(E39&lt;&gt;"",C39&lt;&gt;""),"",IF(AND(ISBLANK(E39),LEFT(C39,5)="&lt;TNSP"),"",IF(AND(ISBLANK(E39),ISBLANK(C39)),"","X")))</f>
        <v/>
      </c>
      <c r="O39" s="1431" t="str">
        <f t="shared" si="3"/>
        <v/>
      </c>
      <c r="P39" s="1288" t="str">
        <f t="shared" si="4"/>
        <v/>
      </c>
      <c r="Q39" s="1287"/>
      <c r="R39" s="1432" t="str">
        <f t="shared" ref="R39:R43" si="7">IF(AND(F39&lt;&gt;"",C39&lt;&gt;""),"",IF(AND(ISBLANK(F39),LEFT(C39,5)="&lt;TNSP"),"",IF(AND(ISBLANK(F39),ISBLANK(C39)),"","X")))</f>
        <v/>
      </c>
    </row>
    <row r="40" spans="2:25" ht="15" customHeight="1">
      <c r="C40" s="1088"/>
      <c r="D40" s="1078" t="s">
        <v>265</v>
      </c>
      <c r="E40" s="1007"/>
      <c r="F40" s="997"/>
      <c r="H40" s="2936"/>
      <c r="I40" s="2937"/>
      <c r="J40" s="2938"/>
      <c r="K40" s="1431" t="str">
        <f t="shared" si="0"/>
        <v/>
      </c>
      <c r="L40" s="1288" t="str">
        <f t="shared" si="1"/>
        <v/>
      </c>
      <c r="M40" s="1287"/>
      <c r="N40" s="1432" t="str">
        <f t="shared" si="6"/>
        <v/>
      </c>
      <c r="O40" s="1431" t="str">
        <f t="shared" si="3"/>
        <v/>
      </c>
      <c r="P40" s="1288" t="str">
        <f t="shared" si="4"/>
        <v/>
      </c>
      <c r="Q40" s="1287"/>
      <c r="R40" s="1432" t="str">
        <f t="shared" si="7"/>
        <v/>
      </c>
    </row>
    <row r="41" spans="2:25" ht="15" customHeight="1">
      <c r="C41" s="1088"/>
      <c r="D41" s="1078" t="s">
        <v>265</v>
      </c>
      <c r="E41" s="1007"/>
      <c r="F41" s="997"/>
      <c r="H41" s="2936"/>
      <c r="I41" s="2937"/>
      <c r="J41" s="2938"/>
      <c r="K41" s="1431" t="str">
        <f t="shared" si="0"/>
        <v/>
      </c>
      <c r="L41" s="1288" t="str">
        <f t="shared" si="1"/>
        <v/>
      </c>
      <c r="M41" s="1287"/>
      <c r="N41" s="1432" t="str">
        <f t="shared" si="6"/>
        <v/>
      </c>
      <c r="O41" s="1431" t="str">
        <f t="shared" si="3"/>
        <v/>
      </c>
      <c r="P41" s="1288" t="str">
        <f t="shared" si="4"/>
        <v/>
      </c>
      <c r="Q41" s="1287"/>
      <c r="R41" s="1432" t="str">
        <f t="shared" si="7"/>
        <v/>
      </c>
    </row>
    <row r="42" spans="2:25" ht="15" customHeight="1">
      <c r="C42" s="1088"/>
      <c r="D42" s="1078" t="s">
        <v>265</v>
      </c>
      <c r="E42" s="1007"/>
      <c r="F42" s="997"/>
      <c r="H42" s="2936"/>
      <c r="I42" s="2937"/>
      <c r="J42" s="2938"/>
      <c r="K42" s="1431" t="str">
        <f t="shared" si="0"/>
        <v/>
      </c>
      <c r="L42" s="1288" t="str">
        <f t="shared" si="1"/>
        <v/>
      </c>
      <c r="M42" s="1287"/>
      <c r="N42" s="1432" t="str">
        <f t="shared" si="6"/>
        <v/>
      </c>
      <c r="O42" s="1431" t="str">
        <f t="shared" si="3"/>
        <v/>
      </c>
      <c r="P42" s="1288" t="str">
        <f t="shared" si="4"/>
        <v/>
      </c>
      <c r="Q42" s="1287"/>
      <c r="R42" s="1432" t="str">
        <f t="shared" si="7"/>
        <v/>
      </c>
    </row>
    <row r="43" spans="2:25" ht="15" customHeight="1">
      <c r="B43" s="1466" t="s">
        <v>2317</v>
      </c>
      <c r="C43" s="1089"/>
      <c r="D43" s="1034" t="s">
        <v>265</v>
      </c>
      <c r="E43" s="1008"/>
      <c r="F43" s="998"/>
      <c r="H43" s="2939"/>
      <c r="I43" s="2940"/>
      <c r="J43" s="2941"/>
      <c r="K43" s="1433" t="str">
        <f t="shared" si="0"/>
        <v/>
      </c>
      <c r="L43" s="1434" t="str">
        <f t="shared" si="1"/>
        <v/>
      </c>
      <c r="M43" s="1467"/>
      <c r="N43" s="1435" t="str">
        <f t="shared" si="6"/>
        <v/>
      </c>
      <c r="O43" s="1433" t="str">
        <f t="shared" si="3"/>
        <v/>
      </c>
      <c r="P43" s="1434" t="str">
        <f t="shared" si="4"/>
        <v/>
      </c>
      <c r="Q43" s="1467"/>
      <c r="R43" s="1435" t="str">
        <f t="shared" si="7"/>
        <v/>
      </c>
    </row>
    <row r="44" spans="2:25" ht="15" customHeight="1">
      <c r="H44" s="1312"/>
      <c r="I44" s="1312"/>
      <c r="J44" s="1312"/>
    </row>
    <row r="45" spans="2:25" ht="15" customHeight="1">
      <c r="H45" s="1312"/>
      <c r="I45" s="1312"/>
      <c r="J45" s="1312"/>
    </row>
    <row r="46" spans="2:25" ht="15" customHeight="1">
      <c r="B46" s="1020"/>
      <c r="C46" s="1020"/>
      <c r="D46" s="1020"/>
      <c r="E46" s="1020"/>
      <c r="F46" s="1020"/>
      <c r="G46" s="1020"/>
      <c r="H46" s="2377"/>
      <c r="I46" s="2377"/>
      <c r="J46" s="2377"/>
      <c r="K46" s="1020"/>
      <c r="L46" s="1020"/>
      <c r="M46" s="1020"/>
      <c r="N46" s="1020"/>
      <c r="O46" s="1020"/>
      <c r="P46" s="1020"/>
      <c r="Q46" s="1020"/>
      <c r="R46" s="1020"/>
      <c r="S46" s="1020"/>
      <c r="T46" s="1020"/>
      <c r="U46" s="1020"/>
      <c r="V46" s="1020"/>
      <c r="W46" s="1020"/>
      <c r="X46" s="1020"/>
      <c r="Y46" s="1020"/>
    </row>
    <row r="47" spans="2:25" ht="15" customHeight="1">
      <c r="B47" s="1020"/>
      <c r="C47" s="1406" t="s">
        <v>2332</v>
      </c>
      <c r="D47" s="1452"/>
      <c r="E47" s="575" t="s">
        <v>2411</v>
      </c>
      <c r="F47" s="575" t="s">
        <v>2402</v>
      </c>
      <c r="G47" s="575" t="s">
        <v>2404</v>
      </c>
      <c r="H47" s="1046" t="s">
        <v>2405</v>
      </c>
      <c r="I47" s="1020"/>
      <c r="J47" s="1020"/>
      <c r="K47" s="1020"/>
      <c r="L47" s="1020"/>
      <c r="M47" s="1020"/>
      <c r="N47" s="1020"/>
      <c r="O47" s="1020"/>
      <c r="P47" s="1020"/>
      <c r="Q47" s="1020"/>
      <c r="R47" s="1020"/>
      <c r="S47" s="1020"/>
      <c r="T47" s="1020"/>
      <c r="U47" s="1020"/>
      <c r="V47" s="1020"/>
      <c r="W47" s="1020"/>
      <c r="X47" s="1020"/>
      <c r="Y47" s="1020"/>
    </row>
    <row r="48" spans="2:25" ht="15" customHeight="1">
      <c r="B48" s="1020"/>
      <c r="C48" s="2092" t="s">
        <v>43</v>
      </c>
      <c r="D48" s="2092" t="b">
        <f>MROUND(SUM(E25:F43),1)=MROUND('2.1 Expenditure summary'!F28,1)</f>
        <v>1</v>
      </c>
      <c r="E48" s="1842">
        <f>MROUND(SUM(E25:F43),1)</f>
        <v>0</v>
      </c>
      <c r="F48" s="1842">
        <f>MROUND('2.1 Expenditure summary'!F28,1)</f>
        <v>0</v>
      </c>
      <c r="G48" s="1933">
        <f>ABS(F48-E48)</f>
        <v>0</v>
      </c>
      <c r="H48" s="2336"/>
      <c r="I48" s="1020"/>
      <c r="J48" s="1020"/>
      <c r="K48" s="1020"/>
      <c r="L48" s="1020"/>
      <c r="M48" s="1020"/>
      <c r="N48" s="1020"/>
      <c r="O48" s="1020"/>
      <c r="P48" s="1020"/>
      <c r="Q48" s="1020"/>
      <c r="R48" s="1020"/>
      <c r="S48" s="1020"/>
      <c r="T48" s="1020"/>
      <c r="U48" s="1020"/>
      <c r="V48" s="1020"/>
      <c r="W48" s="1020"/>
      <c r="X48" s="1020"/>
      <c r="Y48" s="1020"/>
    </row>
    <row r="49" spans="2:25" ht="15" customHeight="1">
      <c r="B49" s="1020"/>
      <c r="C49" s="1020"/>
      <c r="D49" s="1020"/>
      <c r="E49" s="1020"/>
      <c r="F49" s="1020"/>
      <c r="G49" s="1020"/>
      <c r="H49" s="1020"/>
      <c r="I49" s="1020"/>
      <c r="J49" s="1020"/>
      <c r="K49" s="1020"/>
      <c r="L49" s="1020"/>
      <c r="M49" s="1020"/>
      <c r="N49" s="1020"/>
      <c r="O49" s="1020"/>
      <c r="P49" s="1020"/>
      <c r="Q49" s="1020"/>
      <c r="R49" s="1020"/>
      <c r="S49" s="1020"/>
      <c r="T49" s="1020"/>
      <c r="U49" s="1020"/>
      <c r="V49" s="1020"/>
      <c r="W49" s="1020"/>
      <c r="X49" s="1020"/>
      <c r="Y49" s="1020"/>
    </row>
    <row r="50" spans="2:25" ht="15" customHeight="1">
      <c r="B50" s="1020"/>
      <c r="C50" s="1020"/>
      <c r="D50" s="1020"/>
      <c r="E50" s="1020"/>
      <c r="F50" s="1020"/>
      <c r="G50" s="1020"/>
      <c r="H50" s="1020"/>
      <c r="I50" s="1020"/>
      <c r="J50" s="1020"/>
      <c r="K50" s="1020"/>
      <c r="L50" s="1020"/>
      <c r="M50" s="1020"/>
      <c r="N50" s="1020"/>
      <c r="O50" s="1020"/>
      <c r="P50" s="1020"/>
      <c r="Q50" s="1020"/>
      <c r="R50" s="1020"/>
      <c r="S50" s="1020"/>
      <c r="T50" s="1020"/>
      <c r="U50" s="1020"/>
      <c r="V50" s="1020"/>
      <c r="W50" s="1020"/>
      <c r="X50" s="1020"/>
      <c r="Y50" s="1020"/>
    </row>
    <row r="51" spans="2:25">
      <c r="B51" s="1020"/>
      <c r="C51" s="1020"/>
      <c r="D51" s="1020"/>
      <c r="E51" s="1020"/>
      <c r="F51" s="1020"/>
      <c r="G51" s="1020"/>
      <c r="H51" s="1020"/>
      <c r="I51" s="1020"/>
      <c r="J51" s="1020"/>
      <c r="K51" s="1020"/>
      <c r="L51" s="1020"/>
      <c r="M51" s="1020"/>
      <c r="N51" s="1020"/>
      <c r="O51" s="1020"/>
      <c r="P51" s="1020"/>
      <c r="Q51" s="1020"/>
      <c r="R51" s="1020"/>
      <c r="S51" s="1020"/>
      <c r="T51" s="1020"/>
      <c r="U51" s="1020"/>
      <c r="V51" s="1020"/>
      <c r="W51" s="1020"/>
      <c r="X51" s="1020"/>
      <c r="Y51" s="1020"/>
    </row>
    <row r="52" spans="2:25">
      <c r="B52" s="1020"/>
      <c r="C52" s="1020"/>
      <c r="D52" s="1020"/>
      <c r="E52" s="1020"/>
      <c r="F52" s="1020"/>
      <c r="G52" s="1020"/>
      <c r="H52" s="1020"/>
      <c r="I52" s="1020"/>
      <c r="J52" s="1020"/>
      <c r="K52" s="1020"/>
      <c r="L52" s="1020"/>
      <c r="M52" s="1020"/>
      <c r="N52" s="1020"/>
      <c r="O52" s="1020"/>
      <c r="P52" s="1020"/>
      <c r="Q52" s="1020"/>
      <c r="R52" s="1020"/>
      <c r="S52" s="1020"/>
      <c r="T52" s="1020"/>
      <c r="U52" s="1020"/>
      <c r="V52" s="1020"/>
      <c r="W52" s="1020"/>
      <c r="X52" s="1020"/>
      <c r="Y52" s="1020"/>
    </row>
    <row r="53" spans="2:25">
      <c r="B53" s="1020"/>
      <c r="C53" s="1020"/>
      <c r="D53" s="1020"/>
      <c r="E53" s="1020"/>
      <c r="F53" s="1020"/>
      <c r="G53" s="1020"/>
      <c r="H53" s="1020"/>
      <c r="I53" s="1020"/>
      <c r="J53" s="1020"/>
      <c r="K53" s="1020"/>
      <c r="L53" s="1020"/>
      <c r="M53" s="1020"/>
      <c r="N53" s="1020"/>
      <c r="O53" s="1020"/>
      <c r="P53" s="1020"/>
      <c r="Q53" s="1020"/>
      <c r="R53" s="1020"/>
      <c r="S53" s="1020"/>
      <c r="T53" s="1020"/>
      <c r="U53" s="1020"/>
      <c r="V53" s="1020"/>
      <c r="W53" s="1020"/>
      <c r="X53" s="1020"/>
      <c r="Y53" s="1020"/>
    </row>
    <row r="54" spans="2:25">
      <c r="B54" s="1020"/>
      <c r="C54" s="1020"/>
      <c r="D54" s="1020"/>
      <c r="E54" s="1020"/>
      <c r="F54" s="1020"/>
      <c r="G54" s="1020"/>
      <c r="H54" s="1020"/>
      <c r="I54" s="1020"/>
      <c r="J54" s="1020"/>
      <c r="K54" s="1020"/>
      <c r="L54" s="1020"/>
      <c r="M54" s="1020"/>
      <c r="N54" s="1020"/>
      <c r="O54" s="1020"/>
      <c r="P54" s="1020"/>
      <c r="Q54" s="1020"/>
      <c r="R54" s="1020"/>
      <c r="S54" s="1020"/>
      <c r="T54" s="1020"/>
      <c r="U54" s="1020"/>
      <c r="V54" s="1020"/>
      <c r="W54" s="1020"/>
      <c r="X54" s="1020"/>
      <c r="Y54" s="1020"/>
    </row>
    <row r="55" spans="2:25">
      <c r="B55" s="1020"/>
      <c r="C55" s="1020"/>
      <c r="D55" s="1020"/>
      <c r="E55" s="1020"/>
      <c r="F55" s="1020"/>
      <c r="G55" s="1020"/>
      <c r="H55" s="1020"/>
      <c r="I55" s="1020"/>
      <c r="J55" s="1020"/>
      <c r="K55" s="1020"/>
      <c r="L55" s="1020"/>
      <c r="M55" s="1020"/>
      <c r="N55" s="1020"/>
      <c r="O55" s="1020"/>
      <c r="P55" s="1020"/>
      <c r="Q55" s="1020"/>
      <c r="R55" s="1020"/>
      <c r="S55" s="1020"/>
      <c r="T55" s="1020"/>
      <c r="U55" s="1020"/>
      <c r="V55" s="1020"/>
      <c r="W55" s="1020"/>
      <c r="X55" s="1020"/>
      <c r="Y55" s="1020"/>
    </row>
  </sheetData>
  <mergeCells count="7">
    <mergeCell ref="K24:N24"/>
    <mergeCell ref="A1:B1"/>
    <mergeCell ref="A2:B2"/>
    <mergeCell ref="O24:R24"/>
    <mergeCell ref="H38:J43"/>
    <mergeCell ref="H23:J23"/>
    <mergeCell ref="H24:J24"/>
  </mergeCells>
  <conditionalFormatting sqref="C47">
    <cfRule type="cellIs" dxfId="70" priority="1" operator="equal">
      <formula>FALSE</formula>
    </cfRule>
  </conditionalFormatting>
  <dataValidations count="1">
    <dataValidation allowBlank="1" showErrorMessage="1" sqref="C49:C1048576 A43:B1048576 E47 D21:D1048576 E21:F46 E48:F1048576 R44:R1048576 A22:B41 N44:N1048576 A2 A4:B5 A7:B7 H3:H9 I3:M8 C3:F7 A8:F20 N3:N37 S3:XFD1048576 G3:G1048576 R3:R37 O3:Q1048576 H20:M1048576 C21:C47 A21" xr:uid="{6D6E0619-EC5C-447A-974D-EC11AF13427D}"/>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A1:AO38"/>
  <sheetViews>
    <sheetView zoomScaleNormal="100" workbookViewId="0">
      <selection sqref="A1:B1"/>
    </sheetView>
  </sheetViews>
  <sheetFormatPr defaultColWidth="9.1796875" defaultRowHeight="14.5"/>
  <cols>
    <col min="1" max="1" width="23.1796875" style="1" customWidth="1"/>
    <col min="2" max="2" width="23.1796875" style="13" customWidth="1"/>
    <col min="3" max="3" width="42.54296875" style="1" customWidth="1"/>
    <col min="4" max="4" width="12.54296875" style="1" customWidth="1"/>
    <col min="5" max="5" width="24.26953125" style="1" customWidth="1"/>
    <col min="6" max="13" width="21" style="1" customWidth="1"/>
    <col min="14" max="14" width="9.1796875" style="1"/>
    <col min="15" max="16" width="3.7265625" style="1" customWidth="1"/>
    <col min="17" max="17" width="4.7265625" style="1" customWidth="1"/>
    <col min="18" max="19" width="3.7265625" style="1" customWidth="1"/>
    <col min="20" max="20" width="4.7265625" style="1" customWidth="1"/>
    <col min="21" max="22" width="3.7265625" style="1" customWidth="1"/>
    <col min="23" max="23" width="4.7265625" style="1" customWidth="1"/>
    <col min="24" max="25" width="3.7265625" style="1" customWidth="1"/>
    <col min="26" max="26" width="4.54296875" style="1" customWidth="1"/>
    <col min="27" max="28" width="3.7265625" style="1" customWidth="1"/>
    <col min="29" max="29" width="4.26953125" style="1" customWidth="1"/>
    <col min="30" max="31" width="3.7265625" style="1" customWidth="1"/>
    <col min="32" max="32" width="4.453125" style="1" customWidth="1"/>
    <col min="33" max="34" width="3.7265625" style="1" customWidth="1"/>
    <col min="35" max="35" width="4.81640625" style="1" customWidth="1"/>
    <col min="36" max="37" width="3.7265625" style="1" customWidth="1"/>
    <col min="38" max="38" width="4.7265625" style="1" customWidth="1"/>
    <col min="39" max="40" width="3.7265625" style="1" customWidth="1"/>
    <col min="41" max="41" width="4.453125" style="1" customWidth="1"/>
    <col min="42" max="16384" width="9.1796875" style="1"/>
  </cols>
  <sheetData>
    <row r="1" spans="1:41" s="576" customFormat="1" ht="24" customHeight="1">
      <c r="A1" s="2815" t="s">
        <v>2632</v>
      </c>
      <c r="B1" s="2815"/>
      <c r="D1" s="1454"/>
    </row>
    <row r="2" spans="1:41" s="576" customFormat="1" ht="24" customHeight="1">
      <c r="A2" s="2822" t="s">
        <v>2633</v>
      </c>
      <c r="B2" s="2822"/>
      <c r="D2" s="1454"/>
    </row>
    <row r="3" spans="1:41" s="957" customFormat="1" ht="20.149999999999999" customHeight="1">
      <c r="A3" s="2406"/>
      <c r="B3" s="2407" t="s">
        <v>2651</v>
      </c>
      <c r="C3" s="916" t="str">
        <f>dms_SheetHeading1</f>
        <v>ANNUAL INFORMATION ORDER</v>
      </c>
      <c r="D3" s="1060"/>
      <c r="E3" s="1060"/>
      <c r="F3" s="1060"/>
      <c r="G3" s="1060"/>
      <c r="H3" s="1060"/>
      <c r="I3" s="1060"/>
      <c r="J3" s="1060"/>
      <c r="K3" s="1060"/>
      <c r="L3" s="1060"/>
      <c r="M3" s="1060"/>
      <c r="O3" s="1351" t="s">
        <v>1686</v>
      </c>
      <c r="P3" s="1133"/>
      <c r="Q3" s="1133"/>
      <c r="R3" s="1133"/>
      <c r="S3" s="1133"/>
      <c r="T3" s="1133"/>
      <c r="U3" s="1448" t="s">
        <v>1685</v>
      </c>
      <c r="V3" s="1133"/>
      <c r="W3" s="1133"/>
      <c r="X3" s="1133"/>
      <c r="Y3" s="1133"/>
      <c r="Z3" s="1133"/>
      <c r="AA3" s="1133"/>
    </row>
    <row r="4" spans="1:41" s="957" customFormat="1" ht="20.149999999999999" customHeight="1">
      <c r="A4" s="2442"/>
      <c r="B4" s="2443"/>
      <c r="C4" s="915" t="str">
        <f>dms_SheetHeading2</f>
        <v>Australian Transmission Co.</v>
      </c>
      <c r="D4" s="1060"/>
      <c r="E4" s="1060"/>
      <c r="F4" s="1060"/>
      <c r="G4" s="1060"/>
      <c r="H4" s="1060"/>
      <c r="I4" s="1060"/>
      <c r="J4" s="1060"/>
      <c r="K4" s="1060"/>
      <c r="L4" s="1060"/>
      <c r="M4" s="1060"/>
      <c r="O4" s="1352" t="s">
        <v>1687</v>
      </c>
      <c r="P4" s="1134"/>
      <c r="Q4" s="1134"/>
      <c r="R4" s="1134"/>
      <c r="S4" s="1134"/>
      <c r="T4" s="1134"/>
      <c r="U4" s="1449" t="s">
        <v>809</v>
      </c>
      <c r="V4" s="1134"/>
      <c r="W4" s="1134"/>
      <c r="X4" s="1134"/>
      <c r="Y4" s="1134"/>
      <c r="Z4" s="1134"/>
      <c r="AA4" s="1134"/>
    </row>
    <row r="5" spans="1:41" s="957" customFormat="1" ht="20.149999999999999" customHeight="1">
      <c r="B5" s="1"/>
      <c r="C5" s="916" t="str">
        <f>dms_SheetHeading3</f>
        <v>REPORTING STATEMENT: 2026-27</v>
      </c>
      <c r="D5" s="1060"/>
      <c r="E5" s="1060"/>
      <c r="F5" s="1060"/>
      <c r="G5" s="1060"/>
      <c r="H5" s="1060"/>
      <c r="I5" s="1060"/>
      <c r="J5" s="1060"/>
      <c r="K5" s="1060"/>
      <c r="L5" s="1060"/>
      <c r="M5" s="1060"/>
      <c r="O5" s="1353" t="s">
        <v>1688</v>
      </c>
      <c r="P5" s="1135"/>
      <c r="Q5" s="1135"/>
      <c r="R5" s="1135"/>
      <c r="S5" s="1135"/>
      <c r="T5" s="1135"/>
      <c r="U5" s="1450" t="s">
        <v>810</v>
      </c>
      <c r="V5" s="1135"/>
      <c r="W5" s="1135"/>
      <c r="X5" s="1135"/>
      <c r="Y5" s="1135"/>
      <c r="Z5" s="1135"/>
      <c r="AA5" s="1135"/>
    </row>
    <row r="6" spans="1:41" s="957" customFormat="1" ht="20.149999999999999" customHeight="1">
      <c r="A6" s="2406"/>
      <c r="B6" s="2407" t="s">
        <v>2615</v>
      </c>
      <c r="C6" s="2460" t="s">
        <v>2699</v>
      </c>
      <c r="D6" s="2461"/>
      <c r="E6" s="2461"/>
      <c r="F6" s="2461"/>
      <c r="G6" s="2461"/>
      <c r="H6" s="2461"/>
      <c r="I6" s="2461"/>
      <c r="J6" s="2461"/>
      <c r="K6" s="2461"/>
      <c r="L6" s="2461"/>
      <c r="M6" s="2461"/>
      <c r="O6" s="1355" t="s">
        <v>1690</v>
      </c>
      <c r="P6" s="1380"/>
      <c r="Q6" s="1381"/>
      <c r="R6" s="1254"/>
      <c r="S6" s="1254"/>
      <c r="T6" s="1254"/>
      <c r="U6" s="1451" t="s">
        <v>1689</v>
      </c>
      <c r="V6" s="1254"/>
      <c r="W6" s="1254"/>
      <c r="X6" s="1254"/>
      <c r="Y6" s="1254"/>
      <c r="Z6" s="1254"/>
      <c r="AA6" s="1254"/>
    </row>
    <row r="7" spans="1:41" ht="13.5" customHeight="1">
      <c r="B7" s="1"/>
      <c r="C7" s="960"/>
      <c r="N7" s="957"/>
    </row>
    <row r="8" spans="1:41" ht="20.149999999999999" customHeight="1">
      <c r="C8" s="2505" t="s">
        <v>1922</v>
      </c>
      <c r="D8" s="2507"/>
      <c r="E8" s="2508"/>
      <c r="F8" s="2507"/>
      <c r="G8" s="2507"/>
      <c r="H8" s="2507"/>
      <c r="I8" s="2507"/>
      <c r="J8" s="2507"/>
      <c r="K8" s="2507"/>
      <c r="L8" s="2507"/>
      <c r="M8" s="2507"/>
      <c r="N8" s="957"/>
    </row>
    <row r="9" spans="1:41" ht="15" customHeight="1">
      <c r="B9" s="912"/>
      <c r="C9" s="580"/>
      <c r="D9" s="580"/>
      <c r="E9" s="580"/>
      <c r="F9" s="580"/>
      <c r="G9" s="580"/>
      <c r="H9" s="580"/>
      <c r="I9" s="580"/>
      <c r="J9" s="580"/>
      <c r="K9" s="580"/>
      <c r="L9" s="580"/>
      <c r="M9" s="580"/>
      <c r="O9" s="1991" t="s">
        <v>2264</v>
      </c>
      <c r="P9" s="1992" t="s">
        <v>2265</v>
      </c>
      <c r="Q9" s="1920" t="s">
        <v>2266</v>
      </c>
      <c r="R9" s="1991" t="s">
        <v>2264</v>
      </c>
      <c r="S9" s="1992" t="s">
        <v>2265</v>
      </c>
      <c r="T9" s="1920" t="s">
        <v>2266</v>
      </c>
      <c r="U9" s="1991" t="s">
        <v>2264</v>
      </c>
      <c r="V9" s="1992" t="s">
        <v>2265</v>
      </c>
      <c r="W9" s="1920" t="s">
        <v>2266</v>
      </c>
      <c r="X9" s="1991" t="s">
        <v>2264</v>
      </c>
      <c r="Y9" s="1992" t="s">
        <v>2265</v>
      </c>
      <c r="Z9" s="1920" t="s">
        <v>2266</v>
      </c>
      <c r="AA9" s="1991" t="s">
        <v>2264</v>
      </c>
      <c r="AB9" s="1992" t="s">
        <v>2265</v>
      </c>
      <c r="AC9" s="1920" t="s">
        <v>2266</v>
      </c>
      <c r="AD9" s="1991" t="s">
        <v>2264</v>
      </c>
      <c r="AE9" s="1992" t="s">
        <v>2265</v>
      </c>
      <c r="AF9" s="1920" t="s">
        <v>2266</v>
      </c>
      <c r="AG9" s="1991" t="s">
        <v>2264</v>
      </c>
      <c r="AH9" s="1992" t="s">
        <v>2265</v>
      </c>
      <c r="AI9" s="1920" t="s">
        <v>2266</v>
      </c>
      <c r="AJ9" s="1991" t="s">
        <v>2264</v>
      </c>
      <c r="AK9" s="1992" t="s">
        <v>2265</v>
      </c>
      <c r="AL9" s="1920" t="s">
        <v>2266</v>
      </c>
      <c r="AM9" s="1991" t="s">
        <v>2264</v>
      </c>
      <c r="AN9" s="1992" t="s">
        <v>2265</v>
      </c>
      <c r="AO9" s="1920" t="s">
        <v>2266</v>
      </c>
    </row>
    <row r="10" spans="1:41" ht="26">
      <c r="A10" s="2067"/>
      <c r="B10" s="2015" t="s">
        <v>2700</v>
      </c>
      <c r="C10" s="1090"/>
      <c r="D10" s="575" t="s">
        <v>1868</v>
      </c>
      <c r="E10" s="1654" t="s">
        <v>2473</v>
      </c>
      <c r="F10" s="1097" t="s">
        <v>1959</v>
      </c>
      <c r="G10" s="1097" t="s">
        <v>2020</v>
      </c>
      <c r="H10" s="1097" t="s">
        <v>2021</v>
      </c>
      <c r="I10" s="1097" t="s">
        <v>2022</v>
      </c>
      <c r="J10" s="1098" t="s">
        <v>2023</v>
      </c>
      <c r="K10" s="1098" t="s">
        <v>2024</v>
      </c>
      <c r="L10" s="1098" t="s">
        <v>2318</v>
      </c>
      <c r="M10" s="1667" t="s">
        <v>2319</v>
      </c>
      <c r="O10" s="2945" t="s">
        <v>2477</v>
      </c>
      <c r="P10" s="2946"/>
      <c r="Q10" s="2947"/>
      <c r="R10" s="2945" t="s">
        <v>1959</v>
      </c>
      <c r="S10" s="2946"/>
      <c r="T10" s="2947"/>
      <c r="U10" s="2945" t="s">
        <v>2020</v>
      </c>
      <c r="V10" s="2946"/>
      <c r="W10" s="2947"/>
      <c r="X10" s="2945" t="s">
        <v>2021</v>
      </c>
      <c r="Y10" s="2946"/>
      <c r="Z10" s="2947"/>
      <c r="AA10" s="2945" t="s">
        <v>2022</v>
      </c>
      <c r="AB10" s="2946"/>
      <c r="AC10" s="2947"/>
      <c r="AD10" s="2945" t="s">
        <v>2023</v>
      </c>
      <c r="AE10" s="2946"/>
      <c r="AF10" s="2947"/>
      <c r="AG10" s="2945" t="s">
        <v>2053</v>
      </c>
      <c r="AH10" s="2946"/>
      <c r="AI10" s="2947"/>
      <c r="AJ10" s="2945" t="s">
        <v>2038</v>
      </c>
      <c r="AK10" s="2946"/>
      <c r="AL10" s="2947"/>
      <c r="AM10" s="2945" t="s">
        <v>2039</v>
      </c>
      <c r="AN10" s="2946"/>
      <c r="AO10" s="2947"/>
    </row>
    <row r="11" spans="1:41" ht="15" customHeight="1">
      <c r="B11" s="912"/>
      <c r="C11" s="1668" t="s">
        <v>1924</v>
      </c>
      <c r="D11" s="1669" t="s">
        <v>265</v>
      </c>
      <c r="E11" s="2748">
        <f>SUM(F11:I11)</f>
        <v>0</v>
      </c>
      <c r="F11" s="1670"/>
      <c r="G11" s="1670"/>
      <c r="H11" s="1670"/>
      <c r="I11" s="1670"/>
      <c r="J11" s="1670"/>
      <c r="K11" s="2748">
        <f>F11+J11</f>
        <v>0</v>
      </c>
      <c r="L11" s="1670"/>
      <c r="M11" s="1671"/>
      <c r="O11" s="1282"/>
      <c r="P11" s="1280"/>
      <c r="Q11" s="1281"/>
      <c r="R11" s="1284" t="str">
        <f>IF(ISNONTEXT(F11)=TRUE,"","X")</f>
        <v/>
      </c>
      <c r="S11" s="1279" t="str">
        <f>IF(AND(F11&gt;=0)=TRUE,"","X")</f>
        <v/>
      </c>
      <c r="T11" s="1283" t="str">
        <f>IF(AND(F11&lt;&gt;"")=TRUE,"","X")</f>
        <v>X</v>
      </c>
      <c r="U11" s="1284" t="str">
        <f>IF(ISNONTEXT(G11)=TRUE,"","X")</f>
        <v/>
      </c>
      <c r="V11" s="1279" t="str">
        <f>IF(AND(G11&gt;=0)=TRUE,"","X")</f>
        <v/>
      </c>
      <c r="W11" s="1283" t="str">
        <f>IF(AND(G11&lt;&gt;"")=TRUE,"","X")</f>
        <v>X</v>
      </c>
      <c r="X11" s="1284" t="str">
        <f>IF(ISNONTEXT(H11)=TRUE,"","X")</f>
        <v/>
      </c>
      <c r="Y11" s="1279" t="str">
        <f>IF(AND(H11&gt;=0)=TRUE,"","X")</f>
        <v/>
      </c>
      <c r="Z11" s="1283" t="str">
        <f>IF(AND(H11&lt;&gt;"")=TRUE,"","X")</f>
        <v>X</v>
      </c>
      <c r="AA11" s="1284" t="str">
        <f>IF(ISNONTEXT(I11)=TRUE,"","X")</f>
        <v/>
      </c>
      <c r="AB11" s="1279" t="str">
        <f>IF(AND(I11&gt;=0)=TRUE,"","X")</f>
        <v/>
      </c>
      <c r="AC11" s="1283" t="str">
        <f>IF(AND(I11&lt;&gt;"")=TRUE,"","X")</f>
        <v>X</v>
      </c>
      <c r="AD11" s="1284" t="str">
        <f>IF(ISNONTEXT(J11)=TRUE,"","X")</f>
        <v/>
      </c>
      <c r="AE11" s="1280"/>
      <c r="AF11" s="1283" t="str">
        <f>IF(AND(J11&lt;&gt;"")=TRUE,"","X")</f>
        <v>X</v>
      </c>
      <c r="AG11" s="1282"/>
      <c r="AH11" s="1280"/>
      <c r="AI11" s="1281"/>
      <c r="AJ11" s="1284" t="str">
        <f>IF(ISNONTEXT(L11)=TRUE,"","X")</f>
        <v/>
      </c>
      <c r="AK11" s="1279" t="str">
        <f>IF(AND(L11&gt;=0)=TRUE,"","X")</f>
        <v/>
      </c>
      <c r="AL11" s="1283" t="str">
        <f>IF(AND(L11&lt;&gt;"")=TRUE,"","X")</f>
        <v>X</v>
      </c>
      <c r="AM11" s="1284" t="str">
        <f>IF(ISNONTEXT(M11)=TRUE,"","X")</f>
        <v/>
      </c>
      <c r="AN11" s="1279" t="str">
        <f>IF(AND(M11&gt;=0)=TRUE,"","X")</f>
        <v/>
      </c>
      <c r="AO11" s="1283" t="str">
        <f>IF(AND(M11&lt;&gt;"")=TRUE,"","X")</f>
        <v>X</v>
      </c>
    </row>
    <row r="12" spans="1:41" ht="15" customHeight="1">
      <c r="B12" s="912"/>
      <c r="C12" s="1672" t="s">
        <v>1925</v>
      </c>
      <c r="D12" s="1409" t="s">
        <v>265</v>
      </c>
      <c r="E12" s="2749">
        <f>SUM(F12:I12)</f>
        <v>0</v>
      </c>
      <c r="F12" s="1093"/>
      <c r="G12" s="1093"/>
      <c r="H12" s="1093"/>
      <c r="I12" s="1093"/>
      <c r="J12" s="1093"/>
      <c r="K12" s="2749">
        <f>F12+J12</f>
        <v>0</v>
      </c>
      <c r="L12" s="1093"/>
      <c r="M12" s="1094"/>
      <c r="O12" s="1313"/>
      <c r="P12" s="1314"/>
      <c r="Q12" s="1315"/>
      <c r="R12" s="1286" t="str">
        <f t="shared" ref="R12:R22" si="0">IF(ISNONTEXT(F12)=TRUE,"","X")</f>
        <v/>
      </c>
      <c r="S12" s="1289" t="str">
        <f t="shared" ref="S12:S22" si="1">IF(AND(F12&gt;=0)=TRUE,"","X")</f>
        <v/>
      </c>
      <c r="T12" s="1285" t="str">
        <f t="shared" ref="T12:T22" si="2">IF(AND(F12&lt;&gt;"")=TRUE,"","X")</f>
        <v>X</v>
      </c>
      <c r="U12" s="1286" t="str">
        <f t="shared" ref="U12:U22" si="3">IF(ISNONTEXT(G12)=TRUE,"","X")</f>
        <v/>
      </c>
      <c r="V12" s="1289" t="str">
        <f t="shared" ref="V12:V22" si="4">IF(AND(G12&gt;=0)=TRUE,"","X")</f>
        <v/>
      </c>
      <c r="W12" s="1285" t="str">
        <f t="shared" ref="W12:W22" si="5">IF(AND(G12&lt;&gt;"")=TRUE,"","X")</f>
        <v>X</v>
      </c>
      <c r="X12" s="1286" t="str">
        <f t="shared" ref="X12:X22" si="6">IF(ISNONTEXT(H12)=TRUE,"","X")</f>
        <v/>
      </c>
      <c r="Y12" s="1289" t="str">
        <f t="shared" ref="Y12:Y22" si="7">IF(AND(H12&gt;=0)=TRUE,"","X")</f>
        <v/>
      </c>
      <c r="Z12" s="1285" t="str">
        <f t="shared" ref="Z12:Z22" si="8">IF(AND(H12&lt;&gt;"")=TRUE,"","X")</f>
        <v>X</v>
      </c>
      <c r="AA12" s="1286" t="str">
        <f t="shared" ref="AA12:AA22" si="9">IF(ISNONTEXT(I12)=TRUE,"","X")</f>
        <v/>
      </c>
      <c r="AB12" s="1289" t="str">
        <f t="shared" ref="AB12:AB22" si="10">IF(AND(I12&gt;=0)=TRUE,"","X")</f>
        <v/>
      </c>
      <c r="AC12" s="1285" t="str">
        <f t="shared" ref="AC12:AC22" si="11">IF(AND(I12&lt;&gt;"")=TRUE,"","X")</f>
        <v>X</v>
      </c>
      <c r="AD12" s="1286" t="str">
        <f t="shared" ref="AD12:AD22" si="12">IF(ISNONTEXT(J12)=TRUE,"","X")</f>
        <v/>
      </c>
      <c r="AE12" s="1314"/>
      <c r="AF12" s="1285" t="str">
        <f t="shared" ref="AF12:AF22" si="13">IF(AND(J12&lt;&gt;"")=TRUE,"","X")</f>
        <v>X</v>
      </c>
      <c r="AG12" s="1313"/>
      <c r="AH12" s="1314"/>
      <c r="AI12" s="1315"/>
      <c r="AJ12" s="1286" t="str">
        <f t="shared" ref="AJ12:AJ22" si="14">IF(ISNONTEXT(L12)=TRUE,"","X")</f>
        <v/>
      </c>
      <c r="AK12" s="1289" t="str">
        <f t="shared" ref="AK12:AK22" si="15">IF(AND(L12&gt;=0)=TRUE,"","X")</f>
        <v/>
      </c>
      <c r="AL12" s="1285" t="str">
        <f t="shared" ref="AL12:AL22" si="16">IF(AND(L12&lt;&gt;"")=TRUE,"","X")</f>
        <v>X</v>
      </c>
      <c r="AM12" s="1286" t="str">
        <f t="shared" ref="AM12:AM22" si="17">IF(ISNONTEXT(M12)=TRUE,"","X")</f>
        <v/>
      </c>
      <c r="AN12" s="1289" t="str">
        <f t="shared" ref="AN12:AN22" si="18">IF(AND(M12&gt;=0)=TRUE,"","X")</f>
        <v/>
      </c>
      <c r="AO12" s="1285" t="str">
        <f t="shared" ref="AO12:AO22" si="19">IF(AND(M12&lt;&gt;"")=TRUE,"","X")</f>
        <v>X</v>
      </c>
    </row>
    <row r="13" spans="1:41">
      <c r="B13" s="912"/>
      <c r="C13" s="1091"/>
      <c r="D13" s="1410"/>
      <c r="E13" s="1092"/>
      <c r="F13" s="580"/>
      <c r="G13" s="580"/>
      <c r="H13" s="580"/>
      <c r="I13" s="580"/>
      <c r="J13" s="580"/>
      <c r="K13" s="580"/>
      <c r="L13" s="580"/>
      <c r="M13" s="580"/>
    </row>
    <row r="14" spans="1:41" ht="20.149999999999999" customHeight="1">
      <c r="C14" s="2505" t="s">
        <v>1923</v>
      </c>
      <c r="D14" s="2506"/>
      <c r="E14" s="2506"/>
      <c r="F14" s="2506"/>
      <c r="G14" s="2506"/>
      <c r="H14" s="2506"/>
      <c r="I14" s="2506"/>
      <c r="J14" s="2506"/>
      <c r="K14" s="2506"/>
      <c r="L14" s="2506"/>
      <c r="M14" s="2506"/>
    </row>
    <row r="15" spans="1:41" ht="17.25" customHeight="1">
      <c r="D15" s="578"/>
      <c r="O15" s="1991" t="s">
        <v>2264</v>
      </c>
      <c r="P15" s="1992" t="s">
        <v>2265</v>
      </c>
      <c r="Q15" s="1920" t="s">
        <v>2266</v>
      </c>
      <c r="R15" s="1991" t="s">
        <v>2264</v>
      </c>
      <c r="S15" s="1992" t="s">
        <v>2265</v>
      </c>
      <c r="T15" s="1920" t="s">
        <v>2266</v>
      </c>
      <c r="U15" s="1991" t="s">
        <v>2264</v>
      </c>
      <c r="V15" s="1992" t="s">
        <v>2265</v>
      </c>
      <c r="W15" s="1920" t="s">
        <v>2266</v>
      </c>
      <c r="X15" s="1991" t="s">
        <v>2264</v>
      </c>
      <c r="Y15" s="1992" t="s">
        <v>2265</v>
      </c>
      <c r="Z15" s="1920" t="s">
        <v>2266</v>
      </c>
      <c r="AA15" s="1991" t="s">
        <v>2264</v>
      </c>
      <c r="AB15" s="1992" t="s">
        <v>2265</v>
      </c>
      <c r="AC15" s="1920" t="s">
        <v>2266</v>
      </c>
      <c r="AD15" s="1991" t="s">
        <v>2264</v>
      </c>
      <c r="AE15" s="1992" t="s">
        <v>2265</v>
      </c>
      <c r="AF15" s="1920" t="s">
        <v>2266</v>
      </c>
      <c r="AG15" s="1991" t="s">
        <v>2264</v>
      </c>
      <c r="AH15" s="1992" t="s">
        <v>2265</v>
      </c>
      <c r="AI15" s="1920" t="s">
        <v>2266</v>
      </c>
      <c r="AJ15" s="1991" t="s">
        <v>2264</v>
      </c>
      <c r="AK15" s="1992" t="s">
        <v>2265</v>
      </c>
      <c r="AL15" s="1920" t="s">
        <v>2266</v>
      </c>
      <c r="AM15" s="1991" t="s">
        <v>2264</v>
      </c>
      <c r="AN15" s="1992" t="s">
        <v>2265</v>
      </c>
      <c r="AO15" s="1920" t="s">
        <v>2266</v>
      </c>
    </row>
    <row r="16" spans="1:41" ht="26">
      <c r="A16" s="2067"/>
      <c r="B16" s="2015" t="s">
        <v>2700</v>
      </c>
      <c r="C16" s="1091"/>
      <c r="D16" s="575" t="s">
        <v>1868</v>
      </c>
      <c r="E16" s="1654" t="s">
        <v>2473</v>
      </c>
      <c r="F16" s="1375" t="s">
        <v>1959</v>
      </c>
      <c r="G16" s="1375" t="s">
        <v>2020</v>
      </c>
      <c r="H16" s="1375" t="s">
        <v>2021</v>
      </c>
      <c r="I16" s="1375" t="s">
        <v>2022</v>
      </c>
      <c r="J16" s="1378" t="s">
        <v>2023</v>
      </c>
      <c r="K16" s="1378" t="s">
        <v>2024</v>
      </c>
      <c r="L16" s="1098" t="s">
        <v>2318</v>
      </c>
      <c r="M16" s="1667" t="s">
        <v>2319</v>
      </c>
      <c r="O16" s="2945" t="s">
        <v>2477</v>
      </c>
      <c r="P16" s="2946"/>
      <c r="Q16" s="2947"/>
      <c r="R16" s="2945" t="s">
        <v>1959</v>
      </c>
      <c r="S16" s="2946"/>
      <c r="T16" s="2947"/>
      <c r="U16" s="2945" t="s">
        <v>2020</v>
      </c>
      <c r="V16" s="2946"/>
      <c r="W16" s="2947"/>
      <c r="X16" s="2945" t="s">
        <v>2021</v>
      </c>
      <c r="Y16" s="2946"/>
      <c r="Z16" s="2947"/>
      <c r="AA16" s="2945" t="s">
        <v>2022</v>
      </c>
      <c r="AB16" s="2946"/>
      <c r="AC16" s="2947"/>
      <c r="AD16" s="2945" t="s">
        <v>2023</v>
      </c>
      <c r="AE16" s="2946"/>
      <c r="AF16" s="2947"/>
      <c r="AG16" s="2945" t="s">
        <v>2053</v>
      </c>
      <c r="AH16" s="2946"/>
      <c r="AI16" s="2947"/>
      <c r="AJ16" s="2945" t="s">
        <v>2038</v>
      </c>
      <c r="AK16" s="2946"/>
      <c r="AL16" s="2947"/>
      <c r="AM16" s="2945" t="s">
        <v>2039</v>
      </c>
      <c r="AN16" s="2946"/>
      <c r="AO16" s="2947"/>
    </row>
    <row r="17" spans="1:41">
      <c r="B17" s="912"/>
      <c r="C17" s="1673" t="s">
        <v>1924</v>
      </c>
      <c r="D17" s="1669" t="s">
        <v>265</v>
      </c>
      <c r="E17" s="2750">
        <f t="shared" ref="E17:M17" si="20">E18+E19</f>
        <v>0</v>
      </c>
      <c r="F17" s="2759">
        <f t="shared" si="20"/>
        <v>0</v>
      </c>
      <c r="G17" s="2759">
        <f t="shared" si="20"/>
        <v>0</v>
      </c>
      <c r="H17" s="2759">
        <f t="shared" si="20"/>
        <v>0</v>
      </c>
      <c r="I17" s="2759">
        <f t="shared" si="20"/>
        <v>0</v>
      </c>
      <c r="J17" s="2760">
        <f t="shared" si="20"/>
        <v>0</v>
      </c>
      <c r="K17" s="2754">
        <f t="shared" si="20"/>
        <v>0</v>
      </c>
      <c r="L17" s="2761">
        <f t="shared" si="20"/>
        <v>0</v>
      </c>
      <c r="M17" s="2762">
        <f t="shared" si="20"/>
        <v>0</v>
      </c>
      <c r="O17" s="1282"/>
      <c r="P17" s="1280"/>
      <c r="Q17" s="1281"/>
      <c r="R17" s="1282"/>
      <c r="S17" s="1280"/>
      <c r="T17" s="1281"/>
      <c r="U17" s="1282"/>
      <c r="V17" s="1280"/>
      <c r="W17" s="1281"/>
      <c r="X17" s="1282"/>
      <c r="Y17" s="1280"/>
      <c r="Z17" s="1281"/>
      <c r="AA17" s="1282"/>
      <c r="AB17" s="1280"/>
      <c r="AC17" s="1281"/>
      <c r="AD17" s="1282"/>
      <c r="AE17" s="1280"/>
      <c r="AF17" s="1281"/>
      <c r="AG17" s="1282"/>
      <c r="AH17" s="1280"/>
      <c r="AI17" s="1281"/>
      <c r="AJ17" s="1282"/>
      <c r="AK17" s="1280"/>
      <c r="AL17" s="1281"/>
      <c r="AM17" s="1282"/>
      <c r="AN17" s="1280"/>
      <c r="AO17" s="1281"/>
    </row>
    <row r="18" spans="1:41">
      <c r="B18" s="912"/>
      <c r="C18" s="1096" t="s">
        <v>1693</v>
      </c>
      <c r="D18" s="1411" t="s">
        <v>265</v>
      </c>
      <c r="E18" s="2751">
        <f>SUM(F18:I18)</f>
        <v>0</v>
      </c>
      <c r="F18" s="2683"/>
      <c r="G18" s="2683"/>
      <c r="H18" s="2683"/>
      <c r="I18" s="2683"/>
      <c r="J18" s="2683"/>
      <c r="K18" s="2755">
        <f>F18+J18</f>
        <v>0</v>
      </c>
      <c r="L18" s="2683"/>
      <c r="M18" s="2684"/>
      <c r="O18" s="1282"/>
      <c r="P18" s="1280"/>
      <c r="Q18" s="1280"/>
      <c r="R18" s="1284" t="str">
        <f t="shared" si="0"/>
        <v/>
      </c>
      <c r="S18" s="1279" t="str">
        <f t="shared" si="1"/>
        <v/>
      </c>
      <c r="T18" s="1283" t="str">
        <f t="shared" si="2"/>
        <v>X</v>
      </c>
      <c r="U18" s="1284" t="str">
        <f t="shared" si="3"/>
        <v/>
      </c>
      <c r="V18" s="1279" t="str">
        <f t="shared" si="4"/>
        <v/>
      </c>
      <c r="W18" s="1283" t="str">
        <f t="shared" si="5"/>
        <v>X</v>
      </c>
      <c r="X18" s="1284" t="str">
        <f t="shared" si="6"/>
        <v/>
      </c>
      <c r="Y18" s="1279" t="str">
        <f t="shared" si="7"/>
        <v/>
      </c>
      <c r="Z18" s="1283" t="str">
        <f t="shared" si="8"/>
        <v>X</v>
      </c>
      <c r="AA18" s="1284" t="str">
        <f t="shared" si="9"/>
        <v/>
      </c>
      <c r="AB18" s="1279" t="str">
        <f t="shared" si="10"/>
        <v/>
      </c>
      <c r="AC18" s="1283" t="str">
        <f t="shared" si="11"/>
        <v>X</v>
      </c>
      <c r="AD18" s="1284" t="str">
        <f t="shared" si="12"/>
        <v/>
      </c>
      <c r="AE18" s="1280"/>
      <c r="AF18" s="1283" t="str">
        <f t="shared" si="13"/>
        <v>X</v>
      </c>
      <c r="AG18" s="1282"/>
      <c r="AH18" s="1280"/>
      <c r="AI18" s="1281"/>
      <c r="AJ18" s="1284" t="str">
        <f t="shared" si="14"/>
        <v/>
      </c>
      <c r="AK18" s="1279" t="str">
        <f t="shared" si="15"/>
        <v/>
      </c>
      <c r="AL18" s="1283" t="str">
        <f t="shared" si="16"/>
        <v>X</v>
      </c>
      <c r="AM18" s="1284" t="str">
        <f t="shared" si="17"/>
        <v/>
      </c>
      <c r="AN18" s="1279" t="str">
        <f t="shared" si="18"/>
        <v/>
      </c>
      <c r="AO18" s="1283" t="str">
        <f t="shared" si="19"/>
        <v>X</v>
      </c>
    </row>
    <row r="19" spans="1:41">
      <c r="B19" s="912"/>
      <c r="C19" s="1096" t="s">
        <v>1694</v>
      </c>
      <c r="D19" s="1411" t="s">
        <v>265</v>
      </c>
      <c r="E19" s="2751">
        <f>SUM(F19:I19)</f>
        <v>0</v>
      </c>
      <c r="F19" s="2683"/>
      <c r="G19" s="2683"/>
      <c r="H19" s="2683"/>
      <c r="I19" s="2683"/>
      <c r="J19" s="2683"/>
      <c r="K19" s="2756">
        <f>F19+J19</f>
        <v>0</v>
      </c>
      <c r="L19" s="2683"/>
      <c r="M19" s="2684"/>
      <c r="O19" s="1282"/>
      <c r="P19" s="1280"/>
      <c r="Q19" s="1281"/>
      <c r="R19" s="1284" t="str">
        <f t="shared" si="0"/>
        <v/>
      </c>
      <c r="S19" s="1279" t="str">
        <f t="shared" si="1"/>
        <v/>
      </c>
      <c r="T19" s="1283" t="str">
        <f t="shared" si="2"/>
        <v>X</v>
      </c>
      <c r="U19" s="1284" t="str">
        <f t="shared" si="3"/>
        <v/>
      </c>
      <c r="V19" s="1279" t="str">
        <f t="shared" si="4"/>
        <v/>
      </c>
      <c r="W19" s="1283" t="str">
        <f t="shared" si="5"/>
        <v>X</v>
      </c>
      <c r="X19" s="1284" t="str">
        <f t="shared" si="6"/>
        <v/>
      </c>
      <c r="Y19" s="1279" t="str">
        <f t="shared" si="7"/>
        <v/>
      </c>
      <c r="Z19" s="1283" t="str">
        <f t="shared" si="8"/>
        <v>X</v>
      </c>
      <c r="AA19" s="1284" t="str">
        <f t="shared" si="9"/>
        <v/>
      </c>
      <c r="AB19" s="1279" t="str">
        <f t="shared" si="10"/>
        <v/>
      </c>
      <c r="AC19" s="1283" t="str">
        <f t="shared" si="11"/>
        <v>X</v>
      </c>
      <c r="AD19" s="1284" t="str">
        <f t="shared" si="12"/>
        <v/>
      </c>
      <c r="AE19" s="1280"/>
      <c r="AF19" s="1283" t="str">
        <f t="shared" si="13"/>
        <v>X</v>
      </c>
      <c r="AG19" s="1282"/>
      <c r="AH19" s="1280"/>
      <c r="AI19" s="1281"/>
      <c r="AJ19" s="1284" t="str">
        <f t="shared" si="14"/>
        <v/>
      </c>
      <c r="AK19" s="1279" t="str">
        <f t="shared" si="15"/>
        <v/>
      </c>
      <c r="AL19" s="1283" t="str">
        <f t="shared" si="16"/>
        <v>X</v>
      </c>
      <c r="AM19" s="1284" t="str">
        <f t="shared" si="17"/>
        <v/>
      </c>
      <c r="AN19" s="1279" t="str">
        <f t="shared" si="18"/>
        <v/>
      </c>
      <c r="AO19" s="1283" t="str">
        <f t="shared" si="19"/>
        <v>X</v>
      </c>
    </row>
    <row r="20" spans="1:41" ht="15" customHeight="1">
      <c r="B20" s="912"/>
      <c r="C20" s="1095" t="s">
        <v>1925</v>
      </c>
      <c r="D20" s="1411" t="s">
        <v>265</v>
      </c>
      <c r="E20" s="2752">
        <f t="shared" ref="E20:M20" si="21">E21+E22</f>
        <v>0</v>
      </c>
      <c r="F20" s="2763">
        <f t="shared" si="21"/>
        <v>0</v>
      </c>
      <c r="G20" s="2763">
        <f t="shared" si="21"/>
        <v>0</v>
      </c>
      <c r="H20" s="2763">
        <f t="shared" si="21"/>
        <v>0</v>
      </c>
      <c r="I20" s="2763">
        <f t="shared" si="21"/>
        <v>0</v>
      </c>
      <c r="J20" s="2763">
        <f t="shared" si="21"/>
        <v>0</v>
      </c>
      <c r="K20" s="2757">
        <f t="shared" si="21"/>
        <v>0</v>
      </c>
      <c r="L20" s="2763">
        <f t="shared" si="21"/>
        <v>0</v>
      </c>
      <c r="M20" s="2764">
        <f t="shared" si="21"/>
        <v>0</v>
      </c>
      <c r="O20" s="1282"/>
      <c r="P20" s="1280"/>
      <c r="Q20" s="1281"/>
      <c r="R20" s="1282"/>
      <c r="S20" s="1280"/>
      <c r="T20" s="1281"/>
      <c r="U20" s="1282"/>
      <c r="V20" s="1280"/>
      <c r="W20" s="1281"/>
      <c r="X20" s="1282"/>
      <c r="Y20" s="1280"/>
      <c r="Z20" s="1281"/>
      <c r="AA20" s="1282"/>
      <c r="AB20" s="1280"/>
      <c r="AC20" s="1281"/>
      <c r="AD20" s="1282"/>
      <c r="AE20" s="1280"/>
      <c r="AF20" s="1281"/>
      <c r="AG20" s="1282"/>
      <c r="AH20" s="1280"/>
      <c r="AI20" s="1281"/>
      <c r="AJ20" s="1282"/>
      <c r="AK20" s="1280"/>
      <c r="AL20" s="1281"/>
      <c r="AM20" s="1282"/>
      <c r="AN20" s="1280"/>
      <c r="AO20" s="1281"/>
    </row>
    <row r="21" spans="1:41">
      <c r="B21" s="912"/>
      <c r="C21" s="1096" t="s">
        <v>1693</v>
      </c>
      <c r="D21" s="1411" t="s">
        <v>265</v>
      </c>
      <c r="E21" s="2751">
        <f>SUM(F21:I21)</f>
        <v>0</v>
      </c>
      <c r="F21" s="2683"/>
      <c r="G21" s="2683"/>
      <c r="H21" s="2683"/>
      <c r="I21" s="2683"/>
      <c r="J21" s="2683"/>
      <c r="K21" s="2756">
        <f>F21+J21</f>
        <v>0</v>
      </c>
      <c r="L21" s="2683"/>
      <c r="M21" s="2684"/>
      <c r="O21" s="1282"/>
      <c r="P21" s="1280"/>
      <c r="Q21" s="1280"/>
      <c r="R21" s="1284" t="str">
        <f t="shared" si="0"/>
        <v/>
      </c>
      <c r="S21" s="1279" t="str">
        <f t="shared" si="1"/>
        <v/>
      </c>
      <c r="T21" s="1283" t="str">
        <f t="shared" si="2"/>
        <v>X</v>
      </c>
      <c r="U21" s="1284" t="str">
        <f t="shared" si="3"/>
        <v/>
      </c>
      <c r="V21" s="1279" t="str">
        <f t="shared" si="4"/>
        <v/>
      </c>
      <c r="W21" s="1283" t="str">
        <f t="shared" si="5"/>
        <v>X</v>
      </c>
      <c r="X21" s="1284" t="str">
        <f t="shared" si="6"/>
        <v/>
      </c>
      <c r="Y21" s="1279" t="str">
        <f t="shared" si="7"/>
        <v/>
      </c>
      <c r="Z21" s="1283" t="str">
        <f t="shared" si="8"/>
        <v>X</v>
      </c>
      <c r="AA21" s="1284" t="str">
        <f t="shared" si="9"/>
        <v/>
      </c>
      <c r="AB21" s="1279" t="str">
        <f t="shared" si="10"/>
        <v/>
      </c>
      <c r="AC21" s="1283" t="str">
        <f t="shared" si="11"/>
        <v>X</v>
      </c>
      <c r="AD21" s="1284" t="str">
        <f t="shared" si="12"/>
        <v/>
      </c>
      <c r="AE21" s="1280"/>
      <c r="AF21" s="1283" t="str">
        <f t="shared" si="13"/>
        <v>X</v>
      </c>
      <c r="AG21" s="1282"/>
      <c r="AH21" s="1280"/>
      <c r="AI21" s="1281"/>
      <c r="AJ21" s="1284" t="str">
        <f t="shared" si="14"/>
        <v/>
      </c>
      <c r="AK21" s="1279" t="str">
        <f t="shared" si="15"/>
        <v/>
      </c>
      <c r="AL21" s="1283" t="str">
        <f t="shared" si="16"/>
        <v>X</v>
      </c>
      <c r="AM21" s="1284" t="str">
        <f t="shared" si="17"/>
        <v/>
      </c>
      <c r="AN21" s="1279" t="str">
        <f t="shared" si="18"/>
        <v/>
      </c>
      <c r="AO21" s="1283" t="str">
        <f t="shared" si="19"/>
        <v>X</v>
      </c>
    </row>
    <row r="22" spans="1:41">
      <c r="B22" s="912"/>
      <c r="C22" s="1674" t="s">
        <v>1694</v>
      </c>
      <c r="D22" s="1409" t="s">
        <v>265</v>
      </c>
      <c r="E22" s="2753">
        <f>SUM(F22:I22)</f>
        <v>0</v>
      </c>
      <c r="F22" s="2685"/>
      <c r="G22" s="2685"/>
      <c r="H22" s="2685"/>
      <c r="I22" s="2685"/>
      <c r="J22" s="2685"/>
      <c r="K22" s="2758">
        <f>F22+J22</f>
        <v>0</v>
      </c>
      <c r="L22" s="2685"/>
      <c r="M22" s="2686"/>
      <c r="O22" s="1313"/>
      <c r="P22" s="1314"/>
      <c r="Q22" s="1315"/>
      <c r="R22" s="1286" t="str">
        <f t="shared" si="0"/>
        <v/>
      </c>
      <c r="S22" s="1289" t="str">
        <f t="shared" si="1"/>
        <v/>
      </c>
      <c r="T22" s="1285" t="str">
        <f t="shared" si="2"/>
        <v>X</v>
      </c>
      <c r="U22" s="1286" t="str">
        <f t="shared" si="3"/>
        <v/>
      </c>
      <c r="V22" s="1289" t="str">
        <f t="shared" si="4"/>
        <v/>
      </c>
      <c r="W22" s="1285" t="str">
        <f t="shared" si="5"/>
        <v>X</v>
      </c>
      <c r="X22" s="1286" t="str">
        <f t="shared" si="6"/>
        <v/>
      </c>
      <c r="Y22" s="1289" t="str">
        <f t="shared" si="7"/>
        <v/>
      </c>
      <c r="Z22" s="1285" t="str">
        <f t="shared" si="8"/>
        <v>X</v>
      </c>
      <c r="AA22" s="1286" t="str">
        <f t="shared" si="9"/>
        <v/>
      </c>
      <c r="AB22" s="1289" t="str">
        <f t="shared" si="10"/>
        <v/>
      </c>
      <c r="AC22" s="1285" t="str">
        <f t="shared" si="11"/>
        <v>X</v>
      </c>
      <c r="AD22" s="1286" t="str">
        <f t="shared" si="12"/>
        <v/>
      </c>
      <c r="AE22" s="1314"/>
      <c r="AF22" s="1285" t="str">
        <f t="shared" si="13"/>
        <v>X</v>
      </c>
      <c r="AG22" s="1313"/>
      <c r="AH22" s="1314"/>
      <c r="AI22" s="1315"/>
      <c r="AJ22" s="1286" t="str">
        <f t="shared" si="14"/>
        <v/>
      </c>
      <c r="AK22" s="1289" t="str">
        <f t="shared" si="15"/>
        <v/>
      </c>
      <c r="AL22" s="1285" t="str">
        <f t="shared" si="16"/>
        <v>X</v>
      </c>
      <c r="AM22" s="1286" t="str">
        <f t="shared" si="17"/>
        <v/>
      </c>
      <c r="AN22" s="1289" t="str">
        <f t="shared" si="18"/>
        <v/>
      </c>
      <c r="AO22" s="1285" t="str">
        <f t="shared" si="19"/>
        <v>X</v>
      </c>
    </row>
    <row r="23" spans="1:41">
      <c r="B23" s="912"/>
      <c r="C23" s="580"/>
      <c r="D23" s="580"/>
      <c r="E23" s="580"/>
      <c r="F23" s="580"/>
      <c r="G23" s="580"/>
      <c r="H23" s="580"/>
      <c r="I23" s="580"/>
      <c r="J23" s="580"/>
      <c r="K23" s="580"/>
      <c r="L23" s="580"/>
      <c r="M23" s="580"/>
    </row>
    <row r="24" spans="1:41">
      <c r="B24" s="912"/>
      <c r="C24" s="580"/>
      <c r="D24" s="580"/>
      <c r="E24" s="580"/>
      <c r="F24" s="580"/>
      <c r="G24" s="580"/>
      <c r="H24" s="580"/>
      <c r="I24" s="580"/>
      <c r="J24" s="580"/>
      <c r="K24" s="580"/>
      <c r="L24" s="580"/>
      <c r="M24" s="580"/>
    </row>
    <row r="25" spans="1:41">
      <c r="C25" s="580"/>
      <c r="D25" s="580"/>
      <c r="E25" s="580"/>
      <c r="F25" s="580"/>
      <c r="G25" s="580"/>
      <c r="H25" s="580"/>
      <c r="I25" s="580"/>
      <c r="J25" s="580"/>
      <c r="K25" s="580"/>
    </row>
    <row r="26" spans="1:41">
      <c r="C26" s="1452" t="s">
        <v>2332</v>
      </c>
      <c r="D26" s="1452"/>
      <c r="E26" s="2372"/>
      <c r="F26" s="1118" t="s">
        <v>2295</v>
      </c>
      <c r="G26" s="1118" t="s">
        <v>2412</v>
      </c>
      <c r="H26" s="1118" t="s">
        <v>2404</v>
      </c>
      <c r="I26" s="899" t="s">
        <v>2405</v>
      </c>
      <c r="J26" s="580"/>
      <c r="K26" s="580"/>
    </row>
    <row r="27" spans="1:41">
      <c r="C27" s="1469" t="s">
        <v>2334</v>
      </c>
      <c r="D27" s="1469"/>
      <c r="E27" s="1412"/>
      <c r="F27" s="580"/>
      <c r="G27" s="580"/>
      <c r="H27" s="580"/>
      <c r="I27" s="2336"/>
      <c r="J27" s="580"/>
      <c r="K27" s="580"/>
    </row>
    <row r="28" spans="1:41">
      <c r="C28" s="1412" t="s">
        <v>2336</v>
      </c>
      <c r="D28" s="1412"/>
      <c r="E28" s="913" t="b">
        <f>K11=L11+M11</f>
        <v>1</v>
      </c>
      <c r="F28" s="1525">
        <f>K11</f>
        <v>0</v>
      </c>
      <c r="G28" s="1525">
        <f>L11+M11</f>
        <v>0</v>
      </c>
      <c r="H28" s="1933">
        <f>ABS(G28-F28)</f>
        <v>0</v>
      </c>
      <c r="I28" s="2336"/>
      <c r="J28" s="580"/>
      <c r="K28" s="580"/>
    </row>
    <row r="29" spans="1:41">
      <c r="A29" s="2015"/>
      <c r="B29" s="2015" t="s">
        <v>2457</v>
      </c>
      <c r="C29" s="1412" t="s">
        <v>2337</v>
      </c>
      <c r="D29" s="1412"/>
      <c r="E29" s="913" t="b">
        <f>K12=L12+M12</f>
        <v>1</v>
      </c>
      <c r="F29" s="1525">
        <f>K12</f>
        <v>0</v>
      </c>
      <c r="G29" s="1525">
        <f>L12+M12</f>
        <v>0</v>
      </c>
      <c r="H29" s="1933">
        <f>ABS(G29-F29)</f>
        <v>0</v>
      </c>
      <c r="I29" s="2336"/>
      <c r="J29" s="580"/>
      <c r="K29" s="580"/>
    </row>
    <row r="30" spans="1:41">
      <c r="C30" s="580"/>
      <c r="D30" s="580"/>
      <c r="E30" s="580"/>
      <c r="F30" s="1525"/>
      <c r="G30" s="1525"/>
      <c r="H30" s="1525"/>
      <c r="I30" s="2336"/>
      <c r="J30" s="580"/>
      <c r="K30" s="580"/>
    </row>
    <row r="31" spans="1:41">
      <c r="C31" s="1469" t="s">
        <v>2335</v>
      </c>
      <c r="D31" s="1469"/>
      <c r="E31" s="913"/>
      <c r="F31" s="1525"/>
      <c r="G31" s="1525"/>
      <c r="H31" s="1525"/>
      <c r="I31" s="2336"/>
      <c r="J31" s="580"/>
      <c r="K31" s="580"/>
    </row>
    <row r="32" spans="1:41">
      <c r="C32" s="1408" t="s">
        <v>1924</v>
      </c>
      <c r="D32" s="1408"/>
      <c r="E32" s="913"/>
      <c r="F32" s="1525"/>
      <c r="G32" s="1525"/>
      <c r="H32" s="1525"/>
      <c r="I32" s="2336"/>
      <c r="J32" s="580"/>
      <c r="K32" s="580"/>
    </row>
    <row r="33" spans="3:11">
      <c r="C33" s="2337" t="s">
        <v>2338</v>
      </c>
      <c r="D33" s="1412"/>
      <c r="E33" s="913" t="b">
        <f>K18=L18+M18</f>
        <v>1</v>
      </c>
      <c r="F33" s="1525">
        <f>K18</f>
        <v>0</v>
      </c>
      <c r="G33" s="1525">
        <f>L18+M18</f>
        <v>0</v>
      </c>
      <c r="H33" s="1933">
        <f>ABS(G33-F33)</f>
        <v>0</v>
      </c>
      <c r="I33" s="2336"/>
      <c r="J33" s="580"/>
      <c r="K33" s="580"/>
    </row>
    <row r="34" spans="3:11">
      <c r="C34" s="2337" t="s">
        <v>2339</v>
      </c>
      <c r="D34" s="1412"/>
      <c r="E34" s="913" t="b">
        <f>K19=L19+M19</f>
        <v>1</v>
      </c>
      <c r="F34" s="1525">
        <f>K19</f>
        <v>0</v>
      </c>
      <c r="G34" s="1525">
        <f>L19+M19</f>
        <v>0</v>
      </c>
      <c r="H34" s="1933">
        <f>ABS(G34-F34)</f>
        <v>0</v>
      </c>
      <c r="I34" s="2336"/>
      <c r="J34" s="580"/>
      <c r="K34" s="580"/>
    </row>
    <row r="35" spans="3:11">
      <c r="C35" s="1385" t="s">
        <v>1925</v>
      </c>
      <c r="D35" s="1385"/>
      <c r="E35" s="913"/>
      <c r="F35" s="1525"/>
      <c r="G35" s="1525"/>
      <c r="H35" s="1525"/>
      <c r="I35" s="2336"/>
      <c r="J35" s="580"/>
      <c r="K35" s="580"/>
    </row>
    <row r="36" spans="3:11">
      <c r="C36" s="2337" t="s">
        <v>2338</v>
      </c>
      <c r="D36" s="1412"/>
      <c r="E36" s="913" t="b">
        <f>K21=L21+M21</f>
        <v>1</v>
      </c>
      <c r="F36" s="1525">
        <f>K21</f>
        <v>0</v>
      </c>
      <c r="G36" s="1525">
        <f>L21+M21</f>
        <v>0</v>
      </c>
      <c r="H36" s="1933">
        <f>ABS(G36-F36)</f>
        <v>0</v>
      </c>
      <c r="I36" s="2336"/>
      <c r="J36" s="580"/>
      <c r="K36" s="580"/>
    </row>
    <row r="37" spans="3:11">
      <c r="C37" s="2337" t="s">
        <v>2339</v>
      </c>
      <c r="D37" s="1412"/>
      <c r="E37" s="913" t="b">
        <f>K22=L22+M22</f>
        <v>1</v>
      </c>
      <c r="F37" s="1525">
        <f>K22</f>
        <v>0</v>
      </c>
      <c r="G37" s="1525">
        <f>L22+M22</f>
        <v>0</v>
      </c>
      <c r="H37" s="1933">
        <f>ABS(G37-F37)</f>
        <v>0</v>
      </c>
      <c r="I37" s="2336"/>
      <c r="J37" s="580"/>
      <c r="K37" s="580"/>
    </row>
    <row r="38" spans="3:11">
      <c r="C38" s="580"/>
      <c r="D38" s="580"/>
      <c r="E38" s="580"/>
      <c r="F38" s="580"/>
      <c r="G38" s="580"/>
      <c r="H38" s="580"/>
      <c r="I38" s="2336"/>
      <c r="J38" s="580"/>
      <c r="K38" s="580"/>
    </row>
  </sheetData>
  <mergeCells count="20">
    <mergeCell ref="A1:B1"/>
    <mergeCell ref="A2:B2"/>
    <mergeCell ref="AA10:AC10"/>
    <mergeCell ref="AD10:AF10"/>
    <mergeCell ref="AG10:AI10"/>
    <mergeCell ref="O16:Q16"/>
    <mergeCell ref="R16:T16"/>
    <mergeCell ref="U16:W16"/>
    <mergeCell ref="X16:Z16"/>
    <mergeCell ref="AM10:AO10"/>
    <mergeCell ref="AA16:AC16"/>
    <mergeCell ref="AD16:AF16"/>
    <mergeCell ref="AG16:AI16"/>
    <mergeCell ref="AJ16:AL16"/>
    <mergeCell ref="AM16:AO16"/>
    <mergeCell ref="AJ10:AL10"/>
    <mergeCell ref="O10:Q10"/>
    <mergeCell ref="R10:T10"/>
    <mergeCell ref="U10:W10"/>
    <mergeCell ref="X10:Z10"/>
  </mergeCells>
  <conditionalFormatting sqref="E11:M12">
    <cfRule type="expression" dxfId="69" priority="5">
      <formula>dms_worksheet210flag="Worksheet 2.10"</formula>
    </cfRule>
  </conditionalFormatting>
  <conditionalFormatting sqref="E18:M19">
    <cfRule type="expression" dxfId="68" priority="2">
      <formula>dms_worksheet210flag="Worksheet 2.10"</formula>
    </cfRule>
  </conditionalFormatting>
  <conditionalFormatting sqref="E21:M22">
    <cfRule type="expression" dxfId="67" priority="1">
      <formula>dms_worksheet210flag="Worksheet 2.10"</formula>
    </cfRule>
  </conditionalFormatting>
  <conditionalFormatting sqref="Q18">
    <cfRule type="expression" dxfId="66" priority="4">
      <formula>$E$18=""</formula>
    </cfRule>
  </conditionalFormatting>
  <conditionalFormatting sqref="Q21">
    <cfRule type="expression" dxfId="65" priority="3">
      <formula>$E$21=""</formula>
    </cfRule>
  </conditionalFormatting>
  <dataValidations count="2">
    <dataValidation allowBlank="1" sqref="O15:AO15 O3:O6 U3:U6 O9:AO9" xr:uid="{6D3CF89A-3BDC-492E-9F41-7820DA453626}"/>
    <dataValidation allowBlank="1" showErrorMessage="1" sqref="C26 E26:F26 H26:I26 H28:I29 H33:I34 H36:I37 A4:B4 A2" xr:uid="{DC64361E-B9F2-40E1-BA22-0C36850ACDCF}"/>
  </dataValidations>
  <pageMargins left="0.7" right="0.7" top="0.75" bottom="0.75" header="0.3" footer="0.3"/>
  <pageSetup paperSize="9" scale="64"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A1:Y34"/>
  <sheetViews>
    <sheetView zoomScaleNormal="100" workbookViewId="0">
      <selection sqref="A1:B1"/>
    </sheetView>
  </sheetViews>
  <sheetFormatPr defaultColWidth="9.1796875" defaultRowHeight="14.5"/>
  <cols>
    <col min="1" max="2" width="26.1796875" style="1" customWidth="1"/>
    <col min="3" max="3" width="40.453125" style="1" customWidth="1"/>
    <col min="4" max="4" width="9.54296875" style="1" customWidth="1"/>
    <col min="5" max="6" width="16.54296875" style="1" customWidth="1"/>
    <col min="7" max="7" width="17.81640625" style="1" customWidth="1"/>
    <col min="8" max="8" width="18.7265625" style="1" customWidth="1"/>
    <col min="9" max="9" width="16.54296875" style="1" customWidth="1"/>
    <col min="10" max="10" width="16.1796875" style="1" customWidth="1"/>
    <col min="11" max="12" width="3.7265625" style="1" customWidth="1"/>
    <col min="13" max="13" width="4.7265625" style="1" customWidth="1"/>
    <col min="14" max="15" width="3.7265625" style="1" customWidth="1"/>
    <col min="16" max="16" width="4.453125" style="1" customWidth="1"/>
    <col min="17" max="18" width="3.7265625" style="1" customWidth="1"/>
    <col min="19" max="19" width="5.1796875" style="1" customWidth="1"/>
    <col min="20" max="21" width="3.7265625" style="1" customWidth="1"/>
    <col min="22" max="22" width="4.54296875" style="1" customWidth="1"/>
    <col min="23" max="24" width="3.7265625" style="1" customWidth="1"/>
    <col min="25" max="25" width="4.1796875" style="1" customWidth="1"/>
    <col min="26" max="31" width="9.26953125" style="1" customWidth="1"/>
    <col min="32" max="36" width="9.54296875" style="1" customWidth="1"/>
    <col min="37" max="39" width="9.26953125" style="1" customWidth="1"/>
    <col min="40" max="40" width="12.26953125" style="1" customWidth="1"/>
    <col min="41" max="41" width="9.1796875" style="1"/>
    <col min="42" max="50" width="9.26953125" style="1" customWidth="1"/>
    <col min="51" max="55" width="9.54296875" style="1" customWidth="1"/>
    <col min="56" max="58" width="9.26953125" style="1" customWidth="1"/>
    <col min="59" max="59" width="12.26953125" style="1" customWidth="1"/>
    <col min="60" max="16384" width="9.1796875" style="1"/>
  </cols>
  <sheetData>
    <row r="1" spans="1:25" s="576" customFormat="1" ht="24" customHeight="1">
      <c r="A1" s="2815" t="s">
        <v>2632</v>
      </c>
      <c r="B1" s="2815"/>
      <c r="D1" s="1454"/>
    </row>
    <row r="2" spans="1:25" s="576" customFormat="1" ht="24" customHeight="1">
      <c r="A2" s="2822" t="s">
        <v>2633</v>
      </c>
      <c r="B2" s="2822"/>
      <c r="D2" s="1454"/>
    </row>
    <row r="3" spans="1:25" s="1028" customFormat="1" ht="20.149999999999999" customHeight="1">
      <c r="A3" s="2406"/>
      <c r="B3" s="2407" t="s">
        <v>2651</v>
      </c>
      <c r="C3" s="916" t="str">
        <f>dms_SheetHeading1</f>
        <v>ANNUAL INFORMATION ORDER</v>
      </c>
      <c r="D3" s="916"/>
      <c r="E3" s="916"/>
      <c r="F3" s="916"/>
      <c r="G3" s="1061"/>
      <c r="H3" s="1061"/>
      <c r="I3" s="1061"/>
      <c r="J3" s="957"/>
      <c r="K3" s="1351" t="s">
        <v>1686</v>
      </c>
      <c r="L3" s="1133"/>
      <c r="M3" s="1133"/>
      <c r="N3" s="1133"/>
      <c r="O3" s="1133"/>
      <c r="P3" s="1133"/>
      <c r="Q3" s="1350" t="s">
        <v>1685</v>
      </c>
      <c r="R3" s="1133"/>
      <c r="S3" s="1133"/>
      <c r="T3" s="1133"/>
      <c r="U3" s="1133"/>
      <c r="V3" s="1133"/>
      <c r="W3" s="1133"/>
    </row>
    <row r="4" spans="1:25" s="1028" customFormat="1" ht="20.149999999999999" customHeight="1">
      <c r="A4" s="2442"/>
      <c r="B4" s="2443"/>
      <c r="C4" s="915" t="str">
        <f>dms_SheetHeading2</f>
        <v>Australian Transmission Co.</v>
      </c>
      <c r="D4" s="916"/>
      <c r="E4" s="916"/>
      <c r="F4" s="916"/>
      <c r="G4" s="1061"/>
      <c r="H4" s="1061"/>
      <c r="I4" s="1061"/>
      <c r="J4" s="957"/>
      <c r="K4" s="1352" t="s">
        <v>1687</v>
      </c>
      <c r="L4" s="1134"/>
      <c r="M4" s="1134"/>
      <c r="N4" s="1134"/>
      <c r="O4" s="1134"/>
      <c r="P4" s="1134"/>
      <c r="Q4" s="1172" t="s">
        <v>809</v>
      </c>
      <c r="R4" s="1134"/>
      <c r="S4" s="1134"/>
      <c r="T4" s="1134"/>
      <c r="U4" s="1134"/>
      <c r="V4" s="1134"/>
      <c r="W4" s="1134"/>
    </row>
    <row r="5" spans="1:25" s="1028" customFormat="1" ht="20.149999999999999" customHeight="1">
      <c r="B5" s="1"/>
      <c r="C5" s="916" t="str">
        <f>dms_SheetHeading3</f>
        <v>REPORTING STATEMENT: 2026-27</v>
      </c>
      <c r="D5" s="1062"/>
      <c r="E5" s="1062"/>
      <c r="F5" s="1062"/>
      <c r="G5" s="1061"/>
      <c r="H5" s="1061"/>
      <c r="I5" s="1061"/>
      <c r="J5" s="957"/>
      <c r="K5" s="1353" t="s">
        <v>1688</v>
      </c>
      <c r="L5" s="1135"/>
      <c r="M5" s="1135"/>
      <c r="N5" s="1135"/>
      <c r="O5" s="1135"/>
      <c r="P5" s="1135"/>
      <c r="Q5" s="1173" t="s">
        <v>810</v>
      </c>
      <c r="R5" s="1135"/>
      <c r="S5" s="1135"/>
      <c r="T5" s="1135"/>
      <c r="U5" s="1135"/>
      <c r="V5" s="1135"/>
      <c r="W5" s="1135"/>
    </row>
    <row r="6" spans="1:25" s="1028" customFormat="1" ht="20.149999999999999" customHeight="1">
      <c r="A6" s="2406"/>
      <c r="B6" s="2407" t="s">
        <v>2615</v>
      </c>
      <c r="C6" s="2471" t="s">
        <v>2701</v>
      </c>
      <c r="D6" s="2471"/>
      <c r="E6" s="2471"/>
      <c r="F6" s="2471"/>
      <c r="G6" s="2471"/>
      <c r="H6" s="2471"/>
      <c r="I6" s="2471"/>
      <c r="J6" s="957"/>
      <c r="K6" s="1355" t="s">
        <v>1690</v>
      </c>
      <c r="L6" s="1380"/>
      <c r="M6" s="1381"/>
      <c r="N6" s="1254"/>
      <c r="O6" s="1254"/>
      <c r="P6" s="1254"/>
      <c r="Q6" s="1253" t="s">
        <v>1689</v>
      </c>
      <c r="R6" s="1254"/>
      <c r="S6" s="1254"/>
      <c r="T6" s="1254"/>
      <c r="U6" s="1254"/>
      <c r="V6" s="1254"/>
      <c r="W6" s="1254"/>
    </row>
    <row r="7" spans="1:25" ht="13.5" customHeight="1">
      <c r="C7" s="1080"/>
      <c r="D7" s="1075"/>
      <c r="E7" s="1075"/>
      <c r="F7" s="1075"/>
      <c r="G7" s="1075"/>
      <c r="H7" s="1075"/>
      <c r="I7" s="1075"/>
    </row>
    <row r="8" spans="1:25" ht="21" customHeight="1">
      <c r="A8" s="2015"/>
      <c r="B8" s="2015" t="s">
        <v>2459</v>
      </c>
      <c r="C8" s="2489" t="s">
        <v>2458</v>
      </c>
      <c r="D8" s="2492"/>
      <c r="E8" s="2504"/>
      <c r="F8" s="2504"/>
      <c r="G8" s="2504"/>
      <c r="H8" s="2504"/>
      <c r="I8" s="2504"/>
    </row>
    <row r="9" spans="1:25">
      <c r="B9" s="1075"/>
      <c r="C9" s="1075"/>
      <c r="D9" s="1075"/>
      <c r="E9" s="1075"/>
      <c r="F9" s="1075"/>
      <c r="G9" s="1075"/>
      <c r="H9" s="1075"/>
      <c r="I9" s="1075"/>
    </row>
    <row r="10" spans="1:25" ht="24.75" customHeight="1">
      <c r="B10" s="18"/>
      <c r="C10" s="580"/>
      <c r="D10" s="1099"/>
      <c r="E10" s="2613" t="s">
        <v>1692</v>
      </c>
      <c r="F10" s="2614"/>
      <c r="G10" s="2614"/>
      <c r="H10" s="2614"/>
      <c r="I10" s="2615"/>
      <c r="K10" s="1936" t="s">
        <v>2264</v>
      </c>
      <c r="L10" s="1937" t="s">
        <v>2265</v>
      </c>
      <c r="M10" s="2207" t="s">
        <v>2266</v>
      </c>
      <c r="N10" s="2050" t="s">
        <v>2264</v>
      </c>
      <c r="O10" s="1937" t="s">
        <v>2265</v>
      </c>
      <c r="P10" s="2207" t="s">
        <v>2266</v>
      </c>
      <c r="Q10" s="2050" t="s">
        <v>2264</v>
      </c>
      <c r="R10" s="1937" t="s">
        <v>2265</v>
      </c>
      <c r="S10" s="2207" t="s">
        <v>2266</v>
      </c>
      <c r="T10" s="2050" t="s">
        <v>2264</v>
      </c>
      <c r="U10" s="1937" t="s">
        <v>2265</v>
      </c>
      <c r="V10" s="2207" t="s">
        <v>2266</v>
      </c>
      <c r="W10" s="2050" t="s">
        <v>2264</v>
      </c>
      <c r="X10" s="1937" t="s">
        <v>2265</v>
      </c>
      <c r="Y10" s="2207" t="s">
        <v>2266</v>
      </c>
    </row>
    <row r="11" spans="1:25" ht="26">
      <c r="A11" s="2406"/>
      <c r="B11" s="2407" t="s">
        <v>2726</v>
      </c>
      <c r="C11" s="580"/>
      <c r="D11" s="575" t="s">
        <v>1868</v>
      </c>
      <c r="E11" s="2609" t="s">
        <v>2727</v>
      </c>
      <c r="F11" s="2610" t="s">
        <v>2728</v>
      </c>
      <c r="G11" s="2611" t="s">
        <v>2042</v>
      </c>
      <c r="H11" s="2611" t="s">
        <v>2043</v>
      </c>
      <c r="I11" s="2612" t="s">
        <v>1926</v>
      </c>
      <c r="K11" s="2948" t="s">
        <v>2040</v>
      </c>
      <c r="L11" s="2949"/>
      <c r="M11" s="2950"/>
      <c r="N11" s="2948" t="s">
        <v>2041</v>
      </c>
      <c r="O11" s="2949"/>
      <c r="P11" s="2950"/>
      <c r="Q11" s="2948" t="s">
        <v>2042</v>
      </c>
      <c r="R11" s="2949"/>
      <c r="S11" s="2950"/>
      <c r="T11" s="2948" t="s">
        <v>2043</v>
      </c>
      <c r="U11" s="2949"/>
      <c r="V11" s="2950"/>
      <c r="W11" s="2948" t="s">
        <v>1926</v>
      </c>
      <c r="X11" s="2949"/>
      <c r="Y11" s="2950"/>
    </row>
    <row r="12" spans="1:25">
      <c r="B12" s="580"/>
      <c r="C12" s="1676" t="s">
        <v>42</v>
      </c>
      <c r="D12" s="1677" t="s">
        <v>265</v>
      </c>
      <c r="E12" s="2687"/>
      <c r="F12" s="2687"/>
      <c r="G12" s="2687"/>
      <c r="H12" s="2687"/>
      <c r="I12" s="2688"/>
      <c r="K12" s="1327" t="str">
        <f>IF(ISNONTEXT(E12)=TRUE,"","X")</f>
        <v/>
      </c>
      <c r="L12" s="1328" t="str">
        <f>IF(AND(E12&gt;=0)=TRUE,"","X")</f>
        <v/>
      </c>
      <c r="M12" s="1311" t="str">
        <f>IF(AND(E12&lt;&gt;"")=TRUE,"","X")</f>
        <v>X</v>
      </c>
      <c r="N12" s="1327" t="str">
        <f>IF(ISNONTEXT(F12)=TRUE,"","X")</f>
        <v/>
      </c>
      <c r="O12" s="1328" t="str">
        <f>IF(AND(F12&gt;=0)=TRUE,"","X")</f>
        <v/>
      </c>
      <c r="P12" s="1311" t="str">
        <f>IF(AND(F12&lt;&gt;"")=TRUE,"","X")</f>
        <v>X</v>
      </c>
      <c r="Q12" s="1327" t="str">
        <f>IF(ISNONTEXT(G12)=TRUE,"","X")</f>
        <v/>
      </c>
      <c r="R12" s="1328" t="str">
        <f>IF(AND(G12&gt;=0)=TRUE,"","X")</f>
        <v/>
      </c>
      <c r="S12" s="1311" t="str">
        <f>IF(AND(G12&lt;&gt;"")=TRUE,"","X")</f>
        <v>X</v>
      </c>
      <c r="T12" s="1327" t="str">
        <f>IF(ISNONTEXT(H12)=TRUE,"","X")</f>
        <v/>
      </c>
      <c r="U12" s="1328" t="str">
        <f>IF(AND(H12&gt;=0)=TRUE,"","X")</f>
        <v/>
      </c>
      <c r="V12" s="1311" t="str">
        <f>IF(AND(H12&lt;&gt;"")=TRUE,"","X")</f>
        <v>X</v>
      </c>
      <c r="W12" s="1327" t="str">
        <f>IF(ISNONTEXT(I12)=TRUE,"","X")</f>
        <v/>
      </c>
      <c r="X12" s="1328" t="str">
        <f>IF(AND(I12&gt;=0)=TRUE,"","X")</f>
        <v/>
      </c>
      <c r="Y12" s="1311" t="str">
        <f>IF(AND(I12&lt;&gt;"")=TRUE,"","X")</f>
        <v>X</v>
      </c>
    </row>
    <row r="13" spans="1:25">
      <c r="B13" s="580"/>
      <c r="C13" s="1100" t="s">
        <v>1716</v>
      </c>
      <c r="D13" s="1101" t="s">
        <v>265</v>
      </c>
      <c r="E13" s="2689"/>
      <c r="F13" s="2689"/>
      <c r="G13" s="2689"/>
      <c r="H13" s="2689"/>
      <c r="I13" s="2690"/>
      <c r="K13" s="1284" t="str">
        <f t="shared" ref="K13:K23" si="0">IF(ISNONTEXT(E13)=TRUE,"","X")</f>
        <v/>
      </c>
      <c r="L13" s="1279" t="str">
        <f t="shared" ref="L13:L23" si="1">IF(AND(E13&gt;=0)=TRUE,"","X")</f>
        <v/>
      </c>
      <c r="M13" s="1283" t="str">
        <f t="shared" ref="M13:M23" si="2">IF(AND(E13&lt;&gt;"")=TRUE,"","X")</f>
        <v>X</v>
      </c>
      <c r="N13" s="1284" t="str">
        <f t="shared" ref="N13:N23" si="3">IF(ISNONTEXT(F13)=TRUE,"","X")</f>
        <v/>
      </c>
      <c r="O13" s="1279" t="str">
        <f t="shared" ref="O13:O23" si="4">IF(AND(F13&gt;=0)=TRUE,"","X")</f>
        <v/>
      </c>
      <c r="P13" s="1283" t="str">
        <f t="shared" ref="P13:P23" si="5">IF(AND(F13&lt;&gt;"")=TRUE,"","X")</f>
        <v>X</v>
      </c>
      <c r="Q13" s="1284" t="str">
        <f t="shared" ref="Q13:Q23" si="6">IF(ISNONTEXT(G13)=TRUE,"","X")</f>
        <v/>
      </c>
      <c r="R13" s="1279" t="str">
        <f t="shared" ref="R13:R23" si="7">IF(AND(G13&gt;=0)=TRUE,"","X")</f>
        <v/>
      </c>
      <c r="S13" s="1283" t="str">
        <f t="shared" ref="S13:S23" si="8">IF(AND(G13&lt;&gt;"")=TRUE,"","X")</f>
        <v>X</v>
      </c>
      <c r="T13" s="1284" t="str">
        <f t="shared" ref="T13:T23" si="9">IF(ISNONTEXT(H13)=TRUE,"","X")</f>
        <v/>
      </c>
      <c r="U13" s="1279" t="str">
        <f t="shared" ref="U13:U23" si="10">IF(AND(H13&gt;=0)=TRUE,"","X")</f>
        <v/>
      </c>
      <c r="V13" s="1283" t="str">
        <f t="shared" ref="V13:V23" si="11">IF(AND(H13&lt;&gt;"")=TRUE,"","X")</f>
        <v>X</v>
      </c>
      <c r="W13" s="1284" t="str">
        <f t="shared" ref="W13:W23" si="12">IF(ISNONTEXT(I13)=TRUE,"","X")</f>
        <v/>
      </c>
      <c r="X13" s="1279" t="str">
        <f t="shared" ref="X13:X23" si="13">IF(AND(I13&gt;=0)=TRUE,"","X")</f>
        <v/>
      </c>
      <c r="Y13" s="1283" t="str">
        <f t="shared" ref="Y13:Y23" si="14">IF(AND(I13&lt;&gt;"")=TRUE,"","X")</f>
        <v>X</v>
      </c>
    </row>
    <row r="14" spans="1:25">
      <c r="B14" s="580"/>
      <c r="C14" s="1100" t="s">
        <v>1717</v>
      </c>
      <c r="D14" s="1101" t="s">
        <v>265</v>
      </c>
      <c r="E14" s="2689"/>
      <c r="F14" s="2689"/>
      <c r="G14" s="2689"/>
      <c r="H14" s="2689"/>
      <c r="I14" s="2690"/>
      <c r="K14" s="1284" t="str">
        <f t="shared" si="0"/>
        <v/>
      </c>
      <c r="L14" s="1279" t="str">
        <f t="shared" si="1"/>
        <v/>
      </c>
      <c r="M14" s="1283" t="str">
        <f t="shared" si="2"/>
        <v>X</v>
      </c>
      <c r="N14" s="1284" t="str">
        <f t="shared" si="3"/>
        <v/>
      </c>
      <c r="O14" s="1279" t="str">
        <f t="shared" si="4"/>
        <v/>
      </c>
      <c r="P14" s="1283" t="str">
        <f t="shared" si="5"/>
        <v>X</v>
      </c>
      <c r="Q14" s="1284" t="str">
        <f t="shared" si="6"/>
        <v/>
      </c>
      <c r="R14" s="1279" t="str">
        <f t="shared" si="7"/>
        <v/>
      </c>
      <c r="S14" s="1283" t="str">
        <f t="shared" si="8"/>
        <v>X</v>
      </c>
      <c r="T14" s="1284" t="str">
        <f t="shared" si="9"/>
        <v/>
      </c>
      <c r="U14" s="1279" t="str">
        <f t="shared" si="10"/>
        <v/>
      </c>
      <c r="V14" s="1283" t="str">
        <f t="shared" si="11"/>
        <v>X</v>
      </c>
      <c r="W14" s="1284" t="str">
        <f t="shared" si="12"/>
        <v/>
      </c>
      <c r="X14" s="1279" t="str">
        <f t="shared" si="13"/>
        <v/>
      </c>
      <c r="Y14" s="1283" t="str">
        <f t="shared" si="14"/>
        <v>X</v>
      </c>
    </row>
    <row r="15" spans="1:25">
      <c r="B15" s="580"/>
      <c r="C15" s="1100" t="s">
        <v>1718</v>
      </c>
      <c r="D15" s="1101" t="s">
        <v>265</v>
      </c>
      <c r="E15" s="2689"/>
      <c r="F15" s="2689"/>
      <c r="G15" s="2689"/>
      <c r="H15" s="2689"/>
      <c r="I15" s="2690"/>
      <c r="K15" s="1284" t="str">
        <f t="shared" si="0"/>
        <v/>
      </c>
      <c r="L15" s="1279" t="str">
        <f t="shared" si="1"/>
        <v/>
      </c>
      <c r="M15" s="1283" t="str">
        <f t="shared" si="2"/>
        <v>X</v>
      </c>
      <c r="N15" s="1284" t="str">
        <f t="shared" si="3"/>
        <v/>
      </c>
      <c r="O15" s="1279" t="str">
        <f t="shared" si="4"/>
        <v/>
      </c>
      <c r="P15" s="1283" t="str">
        <f t="shared" si="5"/>
        <v>X</v>
      </c>
      <c r="Q15" s="1284" t="str">
        <f t="shared" si="6"/>
        <v/>
      </c>
      <c r="R15" s="1279" t="str">
        <f t="shared" si="7"/>
        <v/>
      </c>
      <c r="S15" s="1283" t="str">
        <f t="shared" si="8"/>
        <v>X</v>
      </c>
      <c r="T15" s="1284" t="str">
        <f t="shared" si="9"/>
        <v/>
      </c>
      <c r="U15" s="1279" t="str">
        <f t="shared" si="10"/>
        <v/>
      </c>
      <c r="V15" s="1283" t="str">
        <f t="shared" si="11"/>
        <v>X</v>
      </c>
      <c r="W15" s="1284" t="str">
        <f t="shared" si="12"/>
        <v/>
      </c>
      <c r="X15" s="1279" t="str">
        <f t="shared" si="13"/>
        <v/>
      </c>
      <c r="Y15" s="1283" t="str">
        <f t="shared" si="14"/>
        <v>X</v>
      </c>
    </row>
    <row r="16" spans="1:25">
      <c r="B16" s="580"/>
      <c r="C16" s="1102" t="s">
        <v>1719</v>
      </c>
      <c r="D16" s="1101" t="s">
        <v>265</v>
      </c>
      <c r="E16" s="2691">
        <f>SUM(dms_021201_09_Material_Values)</f>
        <v>0</v>
      </c>
      <c r="F16" s="2691">
        <f>SUM(dms_021201_09_Labour_Values)</f>
        <v>0</v>
      </c>
      <c r="G16" s="2691">
        <f>SUM(dms_021201_09_Contract_Values)</f>
        <v>0</v>
      </c>
      <c r="H16" s="2691">
        <f>SUM(dms_021201_09_Other_Values)</f>
        <v>0</v>
      </c>
      <c r="I16" s="2692">
        <f>SUM(dms_021201_09_ContractNL_Values)</f>
        <v>0</v>
      </c>
      <c r="K16" s="1282" t="str">
        <f t="shared" si="0"/>
        <v/>
      </c>
      <c r="L16" s="1280" t="str">
        <f t="shared" si="1"/>
        <v/>
      </c>
      <c r="M16" s="1281" t="str">
        <f t="shared" si="2"/>
        <v/>
      </c>
      <c r="N16" s="1282" t="str">
        <f t="shared" si="3"/>
        <v/>
      </c>
      <c r="O16" s="1280" t="str">
        <f t="shared" si="4"/>
        <v/>
      </c>
      <c r="P16" s="1281" t="str">
        <f t="shared" si="5"/>
        <v/>
      </c>
      <c r="Q16" s="1282" t="str">
        <f t="shared" si="6"/>
        <v/>
      </c>
      <c r="R16" s="1280" t="str">
        <f t="shared" si="7"/>
        <v/>
      </c>
      <c r="S16" s="1281" t="str">
        <f t="shared" si="8"/>
        <v/>
      </c>
      <c r="T16" s="1282" t="str">
        <f t="shared" si="9"/>
        <v/>
      </c>
      <c r="U16" s="1280" t="str">
        <f t="shared" si="10"/>
        <v/>
      </c>
      <c r="V16" s="1281" t="str">
        <f t="shared" si="11"/>
        <v/>
      </c>
      <c r="W16" s="1282" t="str">
        <f t="shared" si="12"/>
        <v/>
      </c>
      <c r="X16" s="1280" t="str">
        <f t="shared" si="13"/>
        <v/>
      </c>
      <c r="Y16" s="1281" t="str">
        <f t="shared" si="14"/>
        <v/>
      </c>
    </row>
    <row r="17" spans="1:25">
      <c r="B17" s="580"/>
      <c r="C17" s="1103" t="s">
        <v>1620</v>
      </c>
      <c r="D17" s="1101" t="s">
        <v>265</v>
      </c>
      <c r="E17" s="2689"/>
      <c r="F17" s="2689"/>
      <c r="G17" s="2689"/>
      <c r="H17" s="2689"/>
      <c r="I17" s="2690"/>
      <c r="K17" s="1284" t="str">
        <f t="shared" si="0"/>
        <v/>
      </c>
      <c r="L17" s="1279" t="str">
        <f t="shared" si="1"/>
        <v/>
      </c>
      <c r="M17" s="1283" t="str">
        <f t="shared" si="2"/>
        <v>X</v>
      </c>
      <c r="N17" s="1284" t="str">
        <f t="shared" si="3"/>
        <v/>
      </c>
      <c r="O17" s="1279" t="str">
        <f t="shared" si="4"/>
        <v/>
      </c>
      <c r="P17" s="1283" t="str">
        <f t="shared" si="5"/>
        <v>X</v>
      </c>
      <c r="Q17" s="1284" t="str">
        <f t="shared" si="6"/>
        <v/>
      </c>
      <c r="R17" s="1279" t="str">
        <f t="shared" si="7"/>
        <v/>
      </c>
      <c r="S17" s="1283" t="str">
        <f t="shared" si="8"/>
        <v>X</v>
      </c>
      <c r="T17" s="1284" t="str">
        <f t="shared" si="9"/>
        <v/>
      </c>
      <c r="U17" s="1279" t="str">
        <f t="shared" si="10"/>
        <v/>
      </c>
      <c r="V17" s="1283" t="str">
        <f t="shared" si="11"/>
        <v>X</v>
      </c>
      <c r="W17" s="1284" t="str">
        <f t="shared" si="12"/>
        <v/>
      </c>
      <c r="X17" s="1279" t="str">
        <f t="shared" si="13"/>
        <v/>
      </c>
      <c r="Y17" s="1283" t="str">
        <f t="shared" si="14"/>
        <v>X</v>
      </c>
    </row>
    <row r="18" spans="1:25">
      <c r="B18" s="580"/>
      <c r="C18" s="1103" t="s">
        <v>1642</v>
      </c>
      <c r="D18" s="1101" t="s">
        <v>265</v>
      </c>
      <c r="E18" s="2689"/>
      <c r="F18" s="2689"/>
      <c r="G18" s="2689"/>
      <c r="H18" s="2689"/>
      <c r="I18" s="2690"/>
      <c r="K18" s="1284" t="str">
        <f t="shared" si="0"/>
        <v/>
      </c>
      <c r="L18" s="1279" t="str">
        <f t="shared" si="1"/>
        <v/>
      </c>
      <c r="M18" s="1283" t="str">
        <f t="shared" si="2"/>
        <v>X</v>
      </c>
      <c r="N18" s="1284" t="str">
        <f t="shared" si="3"/>
        <v/>
      </c>
      <c r="O18" s="1279" t="str">
        <f t="shared" si="4"/>
        <v/>
      </c>
      <c r="P18" s="1283" t="str">
        <f t="shared" si="5"/>
        <v>X</v>
      </c>
      <c r="Q18" s="1284" t="str">
        <f t="shared" si="6"/>
        <v/>
      </c>
      <c r="R18" s="1279" t="str">
        <f t="shared" si="7"/>
        <v/>
      </c>
      <c r="S18" s="1283" t="str">
        <f t="shared" si="8"/>
        <v>X</v>
      </c>
      <c r="T18" s="1284" t="str">
        <f t="shared" si="9"/>
        <v/>
      </c>
      <c r="U18" s="1279" t="str">
        <f t="shared" si="10"/>
        <v/>
      </c>
      <c r="V18" s="1283" t="str">
        <f t="shared" si="11"/>
        <v>X</v>
      </c>
      <c r="W18" s="1284" t="str">
        <f t="shared" si="12"/>
        <v/>
      </c>
      <c r="X18" s="1279" t="str">
        <f t="shared" si="13"/>
        <v/>
      </c>
      <c r="Y18" s="1283" t="str">
        <f t="shared" si="14"/>
        <v>X</v>
      </c>
    </row>
    <row r="19" spans="1:25">
      <c r="B19" s="580"/>
      <c r="C19" s="1103" t="s">
        <v>1640</v>
      </c>
      <c r="D19" s="1101" t="s">
        <v>265</v>
      </c>
      <c r="E19" s="2689"/>
      <c r="F19" s="2689"/>
      <c r="G19" s="2689"/>
      <c r="H19" s="2689"/>
      <c r="I19" s="2690"/>
      <c r="K19" s="1284" t="str">
        <f t="shared" si="0"/>
        <v/>
      </c>
      <c r="L19" s="1279" t="str">
        <f t="shared" si="1"/>
        <v/>
      </c>
      <c r="M19" s="1283" t="str">
        <f t="shared" si="2"/>
        <v>X</v>
      </c>
      <c r="N19" s="1284" t="str">
        <f t="shared" si="3"/>
        <v/>
      </c>
      <c r="O19" s="1279" t="str">
        <f t="shared" si="4"/>
        <v/>
      </c>
      <c r="P19" s="1283" t="str">
        <f t="shared" si="5"/>
        <v>X</v>
      </c>
      <c r="Q19" s="1284" t="str">
        <f t="shared" si="6"/>
        <v/>
      </c>
      <c r="R19" s="1279" t="str">
        <f t="shared" si="7"/>
        <v/>
      </c>
      <c r="S19" s="1283" t="str">
        <f t="shared" si="8"/>
        <v>X</v>
      </c>
      <c r="T19" s="1284" t="str">
        <f t="shared" si="9"/>
        <v/>
      </c>
      <c r="U19" s="1279" t="str">
        <f t="shared" si="10"/>
        <v/>
      </c>
      <c r="V19" s="1283" t="str">
        <f t="shared" si="11"/>
        <v>X</v>
      </c>
      <c r="W19" s="1284" t="str">
        <f t="shared" si="12"/>
        <v/>
      </c>
      <c r="X19" s="1279" t="str">
        <f t="shared" si="13"/>
        <v/>
      </c>
      <c r="Y19" s="1283" t="str">
        <f t="shared" si="14"/>
        <v>X</v>
      </c>
    </row>
    <row r="20" spans="1:25">
      <c r="B20" s="580"/>
      <c r="C20" s="1104" t="s">
        <v>1720</v>
      </c>
      <c r="D20" s="1101" t="s">
        <v>265</v>
      </c>
      <c r="E20" s="2689"/>
      <c r="F20" s="2689"/>
      <c r="G20" s="2689"/>
      <c r="H20" s="2689"/>
      <c r="I20" s="2690"/>
      <c r="K20" s="1284" t="str">
        <f t="shared" si="0"/>
        <v/>
      </c>
      <c r="L20" s="1279" t="str">
        <f t="shared" si="1"/>
        <v/>
      </c>
      <c r="M20" s="1283" t="str">
        <f t="shared" si="2"/>
        <v>X</v>
      </c>
      <c r="N20" s="1284" t="str">
        <f t="shared" si="3"/>
        <v/>
      </c>
      <c r="O20" s="1279" t="str">
        <f t="shared" si="4"/>
        <v/>
      </c>
      <c r="P20" s="1283" t="str">
        <f t="shared" si="5"/>
        <v>X</v>
      </c>
      <c r="Q20" s="1284" t="str">
        <f t="shared" si="6"/>
        <v/>
      </c>
      <c r="R20" s="1279" t="str">
        <f t="shared" si="7"/>
        <v/>
      </c>
      <c r="S20" s="1283" t="str">
        <f t="shared" si="8"/>
        <v>X</v>
      </c>
      <c r="T20" s="1284" t="str">
        <f t="shared" si="9"/>
        <v/>
      </c>
      <c r="U20" s="1279" t="str">
        <f t="shared" si="10"/>
        <v/>
      </c>
      <c r="V20" s="1283" t="str">
        <f t="shared" si="11"/>
        <v>X</v>
      </c>
      <c r="W20" s="1284" t="str">
        <f t="shared" si="12"/>
        <v/>
      </c>
      <c r="X20" s="1279" t="str">
        <f t="shared" si="13"/>
        <v/>
      </c>
      <c r="Y20" s="1283" t="str">
        <f t="shared" si="14"/>
        <v>X</v>
      </c>
    </row>
    <row r="21" spans="1:25">
      <c r="B21" s="580"/>
      <c r="C21" s="1102" t="s">
        <v>1721</v>
      </c>
      <c r="D21" s="1101" t="s">
        <v>265</v>
      </c>
      <c r="E21" s="2691">
        <f>SUM(dms_021201_04_Material_Values)</f>
        <v>0</v>
      </c>
      <c r="F21" s="2691">
        <f>SUM(dms_021201_04_Labour_Values)</f>
        <v>0</v>
      </c>
      <c r="G21" s="2691">
        <f>SUM(dms_021201_04_Contract_Values)</f>
        <v>0</v>
      </c>
      <c r="H21" s="2691">
        <f>SUM(dms_021201_04_Other_Values)</f>
        <v>0</v>
      </c>
      <c r="I21" s="2692">
        <f>SUM(dms_021201_04_ContractNL_Values)</f>
        <v>0</v>
      </c>
      <c r="K21" s="1282" t="str">
        <f t="shared" si="0"/>
        <v/>
      </c>
      <c r="L21" s="1280" t="str">
        <f t="shared" si="1"/>
        <v/>
      </c>
      <c r="M21" s="1281" t="str">
        <f t="shared" si="2"/>
        <v/>
      </c>
      <c r="N21" s="1282" t="str">
        <f t="shared" si="3"/>
        <v/>
      </c>
      <c r="O21" s="1280" t="str">
        <f t="shared" si="4"/>
        <v/>
      </c>
      <c r="P21" s="1281" t="str">
        <f t="shared" si="5"/>
        <v/>
      </c>
      <c r="Q21" s="1282" t="str">
        <f t="shared" si="6"/>
        <v/>
      </c>
      <c r="R21" s="1280" t="str">
        <f t="shared" si="7"/>
        <v/>
      </c>
      <c r="S21" s="1281" t="str">
        <f t="shared" si="8"/>
        <v/>
      </c>
      <c r="T21" s="1282" t="str">
        <f t="shared" si="9"/>
        <v/>
      </c>
      <c r="U21" s="1280" t="str">
        <f t="shared" si="10"/>
        <v/>
      </c>
      <c r="V21" s="1281" t="str">
        <f t="shared" si="11"/>
        <v/>
      </c>
      <c r="W21" s="1282" t="str">
        <f t="shared" si="12"/>
        <v/>
      </c>
      <c r="X21" s="1280" t="str">
        <f t="shared" si="13"/>
        <v/>
      </c>
      <c r="Y21" s="1281" t="str">
        <f t="shared" si="14"/>
        <v/>
      </c>
    </row>
    <row r="22" spans="1:25">
      <c r="B22" s="580"/>
      <c r="C22" s="1105" t="s">
        <v>44</v>
      </c>
      <c r="D22" s="1101" t="s">
        <v>265</v>
      </c>
      <c r="E22" s="2689"/>
      <c r="F22" s="2689"/>
      <c r="G22" s="2689"/>
      <c r="H22" s="2689"/>
      <c r="I22" s="2690"/>
      <c r="K22" s="1284" t="str">
        <f t="shared" si="0"/>
        <v/>
      </c>
      <c r="L22" s="1279" t="str">
        <f t="shared" si="1"/>
        <v/>
      </c>
      <c r="M22" s="1283" t="str">
        <f t="shared" si="2"/>
        <v>X</v>
      </c>
      <c r="N22" s="1284" t="str">
        <f t="shared" si="3"/>
        <v/>
      </c>
      <c r="O22" s="1279" t="str">
        <f t="shared" si="4"/>
        <v/>
      </c>
      <c r="P22" s="1283" t="str">
        <f t="shared" si="5"/>
        <v>X</v>
      </c>
      <c r="Q22" s="1284" t="str">
        <f t="shared" si="6"/>
        <v/>
      </c>
      <c r="R22" s="1279" t="str">
        <f t="shared" si="7"/>
        <v/>
      </c>
      <c r="S22" s="1283" t="str">
        <f t="shared" si="8"/>
        <v>X</v>
      </c>
      <c r="T22" s="1284" t="str">
        <f t="shared" si="9"/>
        <v/>
      </c>
      <c r="U22" s="1279" t="str">
        <f t="shared" si="10"/>
        <v/>
      </c>
      <c r="V22" s="1283" t="str">
        <f t="shared" si="11"/>
        <v>X</v>
      </c>
      <c r="W22" s="1284" t="str">
        <f t="shared" si="12"/>
        <v/>
      </c>
      <c r="X22" s="1279" t="str">
        <f t="shared" si="13"/>
        <v/>
      </c>
      <c r="Y22" s="1283" t="str">
        <f t="shared" si="14"/>
        <v>X</v>
      </c>
    </row>
    <row r="23" spans="1:25">
      <c r="B23" s="580"/>
      <c r="C23" s="1106" t="s">
        <v>45</v>
      </c>
      <c r="D23" s="1107" t="s">
        <v>265</v>
      </c>
      <c r="E23" s="2693"/>
      <c r="F23" s="2693"/>
      <c r="G23" s="2693"/>
      <c r="H23" s="2693"/>
      <c r="I23" s="2694"/>
      <c r="K23" s="1286" t="str">
        <f t="shared" si="0"/>
        <v/>
      </c>
      <c r="L23" s="1289" t="str">
        <f t="shared" si="1"/>
        <v/>
      </c>
      <c r="M23" s="1285" t="str">
        <f t="shared" si="2"/>
        <v>X</v>
      </c>
      <c r="N23" s="1286" t="str">
        <f t="shared" si="3"/>
        <v/>
      </c>
      <c r="O23" s="1289" t="str">
        <f t="shared" si="4"/>
        <v/>
      </c>
      <c r="P23" s="1285" t="str">
        <f t="shared" si="5"/>
        <v>X</v>
      </c>
      <c r="Q23" s="1286" t="str">
        <f t="shared" si="6"/>
        <v/>
      </c>
      <c r="R23" s="1289" t="str">
        <f t="shared" si="7"/>
        <v/>
      </c>
      <c r="S23" s="1285" t="str">
        <f t="shared" si="8"/>
        <v>X</v>
      </c>
      <c r="T23" s="1286" t="str">
        <f t="shared" si="9"/>
        <v/>
      </c>
      <c r="U23" s="1289" t="str">
        <f t="shared" si="10"/>
        <v/>
      </c>
      <c r="V23" s="1285" t="str">
        <f t="shared" si="11"/>
        <v>X</v>
      </c>
      <c r="W23" s="1286" t="str">
        <f t="shared" si="12"/>
        <v/>
      </c>
      <c r="X23" s="1289" t="str">
        <f t="shared" si="13"/>
        <v/>
      </c>
      <c r="Y23" s="1285" t="str">
        <f t="shared" si="14"/>
        <v>X</v>
      </c>
    </row>
    <row r="26" spans="1:25">
      <c r="B26" s="1020"/>
      <c r="C26" s="1020"/>
      <c r="D26" s="1020"/>
      <c r="E26" s="1020"/>
    </row>
    <row r="27" spans="1:25">
      <c r="B27" s="1020"/>
      <c r="C27" s="1406" t="s">
        <v>2332</v>
      </c>
      <c r="D27" s="1452"/>
      <c r="E27" s="575" t="s">
        <v>2677</v>
      </c>
      <c r="F27" s="575" t="s">
        <v>61</v>
      </c>
      <c r="G27" s="575" t="s">
        <v>2404</v>
      </c>
      <c r="H27" s="1046" t="s">
        <v>2405</v>
      </c>
      <c r="I27" s="925"/>
      <c r="J27" s="925"/>
      <c r="K27" s="580"/>
    </row>
    <row r="28" spans="1:25" ht="15.5">
      <c r="A28" s="2406"/>
      <c r="B28" s="2407" t="s">
        <v>2679</v>
      </c>
      <c r="C28" s="2092" t="s">
        <v>2730</v>
      </c>
      <c r="D28" s="2092" t="b">
        <f>MROUND(SUM(E16:I16),1)=MROUND('2.1 Expenditure summary'!E29,1)</f>
        <v>1</v>
      </c>
      <c r="E28" s="1502">
        <f>MROUND(SUM(E16:I16),1)</f>
        <v>0</v>
      </c>
      <c r="F28" s="1502">
        <f>MROUND('2.1 Expenditure summary'!E29,1)</f>
        <v>0</v>
      </c>
      <c r="G28" s="1933">
        <f>ABS(F28-E28)</f>
        <v>0</v>
      </c>
      <c r="H28" s="2336"/>
      <c r="I28" s="925"/>
      <c r="J28" s="925"/>
      <c r="K28" s="580"/>
    </row>
    <row r="29" spans="1:25" ht="15.5">
      <c r="A29" s="2406"/>
      <c r="B29" s="2407" t="s">
        <v>2679</v>
      </c>
      <c r="C29" s="2092" t="s">
        <v>2676</v>
      </c>
      <c r="D29" s="2092" t="b">
        <f>MROUND(SUM(E16:I16),1)=MROUND('2.6 Non-network'!E47,1)</f>
        <v>1</v>
      </c>
      <c r="E29" s="1502">
        <f>MROUND(SUM(E16:I16),1)</f>
        <v>0</v>
      </c>
      <c r="F29" s="1842">
        <f>MROUND('2.6 Non-network'!E47,1)</f>
        <v>0</v>
      </c>
      <c r="G29" s="1933">
        <f>ABS(F29-E29)</f>
        <v>0</v>
      </c>
      <c r="H29" s="2336"/>
      <c r="I29" s="2008"/>
      <c r="J29" s="1807"/>
      <c r="K29" s="1807"/>
    </row>
    <row r="30" spans="1:25" ht="15.5">
      <c r="A30" s="2406"/>
      <c r="B30" s="2407" t="s">
        <v>2679</v>
      </c>
      <c r="C30" s="2555" t="s">
        <v>1620</v>
      </c>
      <c r="D30" s="2092" t="b">
        <f>MROUND(SUM(E17:I17),1)=MROUND('2.6 Non-network'!E28,1)</f>
        <v>1</v>
      </c>
      <c r="E30" s="1502">
        <f>MROUND(SUM(E17:I17),1)</f>
        <v>0</v>
      </c>
      <c r="F30" s="1842">
        <f>MROUND('2.6 Non-network'!E28,1)</f>
        <v>0</v>
      </c>
      <c r="G30" s="1933">
        <f t="shared" ref="G30:G33" si="15">ABS(F30-E30)</f>
        <v>0</v>
      </c>
      <c r="H30" s="580"/>
      <c r="I30" s="580"/>
      <c r="J30" s="580"/>
      <c r="K30" s="580"/>
    </row>
    <row r="31" spans="1:25" ht="15.5">
      <c r="A31" s="2406"/>
      <c r="B31" s="2407" t="s">
        <v>2679</v>
      </c>
      <c r="C31" s="2555" t="s">
        <v>1642</v>
      </c>
      <c r="D31" s="2092" t="b">
        <f>MROUND(SUM(E18:I18),1)=MROUND('2.6 Non-network'!E35,1)</f>
        <v>1</v>
      </c>
      <c r="E31" s="1502">
        <f>MROUND(SUM(E18:I18),1)</f>
        <v>0</v>
      </c>
      <c r="F31" s="1842">
        <f>MROUND('2.6 Non-network'!E35,1)</f>
        <v>0</v>
      </c>
      <c r="G31" s="1933">
        <f t="shared" si="15"/>
        <v>0</v>
      </c>
      <c r="H31" s="580"/>
      <c r="I31" s="580"/>
      <c r="J31" s="580"/>
      <c r="K31" s="580"/>
    </row>
    <row r="32" spans="1:25" ht="15.5">
      <c r="A32" s="2406"/>
      <c r="B32" s="2407" t="s">
        <v>2679</v>
      </c>
      <c r="C32" s="2555" t="s">
        <v>1640</v>
      </c>
      <c r="D32" s="2092" t="b">
        <f>MROUND(SUM(E19:I19),1)=MROUND('2.6 Non-network'!E38,1)</f>
        <v>1</v>
      </c>
      <c r="E32" s="1502">
        <f>MROUND(SUM(E19:I19),1)</f>
        <v>0</v>
      </c>
      <c r="F32" s="1842">
        <f>MROUND('2.6 Non-network'!E38,1)</f>
        <v>0</v>
      </c>
      <c r="G32" s="1933">
        <f t="shared" si="15"/>
        <v>0</v>
      </c>
      <c r="H32" s="580"/>
      <c r="I32" s="580"/>
      <c r="J32" s="580"/>
      <c r="K32" s="580"/>
    </row>
    <row r="33" spans="1:11" ht="15.5">
      <c r="A33" s="2406"/>
      <c r="B33" s="2407" t="s">
        <v>2679</v>
      </c>
      <c r="C33" s="2555" t="s">
        <v>1720</v>
      </c>
      <c r="D33" s="2092" t="b">
        <f>MROUND(SUM(E20:I20),1)=MROUND('2.6 Non-network'!E46,1)</f>
        <v>1</v>
      </c>
      <c r="E33" s="1502">
        <f>MROUND(SUM(E20:I20),1)</f>
        <v>0</v>
      </c>
      <c r="F33" s="1842">
        <f>MROUND('2.6 Non-network'!E46,1)</f>
        <v>0</v>
      </c>
      <c r="G33" s="1933">
        <f t="shared" si="15"/>
        <v>0</v>
      </c>
      <c r="H33" s="580"/>
      <c r="I33" s="580"/>
      <c r="J33" s="580"/>
      <c r="K33" s="580"/>
    </row>
    <row r="34" spans="1:11">
      <c r="C34" s="580"/>
      <c r="D34" s="580"/>
      <c r="E34" s="580"/>
      <c r="F34" s="580"/>
      <c r="G34" s="580"/>
      <c r="H34" s="580"/>
      <c r="I34" s="580"/>
      <c r="J34" s="580"/>
      <c r="K34" s="580"/>
    </row>
  </sheetData>
  <mergeCells count="7">
    <mergeCell ref="A1:B1"/>
    <mergeCell ref="A2:B2"/>
    <mergeCell ref="T11:V11"/>
    <mergeCell ref="W11:Y11"/>
    <mergeCell ref="K11:M11"/>
    <mergeCell ref="N11:P11"/>
    <mergeCell ref="Q11:S11"/>
  </mergeCells>
  <conditionalFormatting sqref="C27">
    <cfRule type="cellIs" dxfId="64" priority="1" operator="equal">
      <formula>FALSE</formula>
    </cfRule>
  </conditionalFormatting>
  <dataValidations count="2">
    <dataValidation allowBlank="1" sqref="K3:K6 Q3:Q6 K10:Y10" xr:uid="{53E3A637-CFAE-40F7-ACF6-5164FE31792F}"/>
    <dataValidation allowBlank="1" showErrorMessage="1" sqref="A2 A4:B4 D27:D28 B27:C27" xr:uid="{1E23A914-A326-49A8-BFF5-EB07AD22CCD2}"/>
  </dataValidations>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W51"/>
  <sheetViews>
    <sheetView zoomScaleNormal="100" workbookViewId="0">
      <selection sqref="A1:B1"/>
    </sheetView>
  </sheetViews>
  <sheetFormatPr defaultColWidth="9.1796875" defaultRowHeight="14.5"/>
  <cols>
    <col min="1" max="1" width="42.453125" style="1" customWidth="1"/>
    <col min="2" max="2" width="14.7265625" style="587" customWidth="1"/>
    <col min="3" max="3" width="78.26953125" style="1" customWidth="1"/>
    <col min="4" max="4" width="10.26953125" style="1" customWidth="1"/>
    <col min="5" max="5" width="26.1796875" style="1" customWidth="1"/>
    <col min="6" max="6" width="16.1796875" style="1" customWidth="1"/>
    <col min="7" max="9" width="4.54296875" style="1" customWidth="1"/>
    <col min="10" max="12" width="4.26953125" style="1" customWidth="1"/>
    <col min="13" max="13" width="5.26953125" style="1" customWidth="1"/>
    <col min="14" max="22" width="3.7265625" style="1" customWidth="1"/>
    <col min="23" max="16384" width="9.1796875" style="1"/>
  </cols>
  <sheetData>
    <row r="1" spans="1:19" s="576" customFormat="1" ht="24" customHeight="1">
      <c r="A1" s="2815" t="s">
        <v>2632</v>
      </c>
      <c r="B1" s="2815"/>
      <c r="D1" s="1454"/>
    </row>
    <row r="2" spans="1:19" s="576" customFormat="1" ht="24" customHeight="1">
      <c r="A2" s="2822" t="s">
        <v>2633</v>
      </c>
      <c r="B2" s="2822"/>
      <c r="D2" s="1454"/>
    </row>
    <row r="3" spans="1:19" s="957" customFormat="1" ht="20.149999999999999" customHeight="1">
      <c r="A3" s="2406"/>
      <c r="B3" s="2407" t="s">
        <v>2651</v>
      </c>
      <c r="C3" s="916" t="str">
        <f>dms_SheetHeading1</f>
        <v>ANNUAL INFORMATION ORDER</v>
      </c>
      <c r="D3" s="916"/>
      <c r="E3" s="1070"/>
      <c r="G3" s="1351" t="s">
        <v>1686</v>
      </c>
      <c r="H3" s="1133"/>
      <c r="I3" s="1133"/>
      <c r="J3" s="1133"/>
      <c r="K3" s="1133"/>
      <c r="L3" s="1133"/>
      <c r="M3" s="1448" t="s">
        <v>1685</v>
      </c>
      <c r="N3" s="1133"/>
      <c r="O3" s="1133"/>
      <c r="P3" s="1133"/>
      <c r="Q3" s="1133"/>
      <c r="R3" s="1133"/>
      <c r="S3" s="1133"/>
    </row>
    <row r="4" spans="1:19" s="957" customFormat="1" ht="20.149999999999999" customHeight="1">
      <c r="A4" s="2442"/>
      <c r="B4" s="2443"/>
      <c r="C4" s="915" t="str">
        <f>dms_SheetHeading2</f>
        <v>Australian Transmission Co.</v>
      </c>
      <c r="D4" s="915"/>
      <c r="E4" s="1070"/>
      <c r="G4" s="1352" t="s">
        <v>1687</v>
      </c>
      <c r="H4" s="1134"/>
      <c r="I4" s="1134"/>
      <c r="J4" s="1134"/>
      <c r="K4" s="1134"/>
      <c r="L4" s="1134"/>
      <c r="M4" s="1449" t="s">
        <v>809</v>
      </c>
      <c r="N4" s="1134"/>
      <c r="O4" s="1134"/>
      <c r="P4" s="1134"/>
      <c r="Q4" s="1134"/>
      <c r="R4" s="1134"/>
      <c r="S4" s="1134"/>
    </row>
    <row r="5" spans="1:19" s="957" customFormat="1" ht="20.149999999999999" customHeight="1">
      <c r="B5" s="587"/>
      <c r="C5" s="916" t="str">
        <f>dms_SheetHeading3</f>
        <v>REPORTING STATEMENT: 2026-27</v>
      </c>
      <c r="D5" s="916"/>
      <c r="E5" s="1071"/>
      <c r="G5" s="1353" t="s">
        <v>1688</v>
      </c>
      <c r="H5" s="1135"/>
      <c r="I5" s="1135"/>
      <c r="J5" s="1135"/>
      <c r="K5" s="1135"/>
      <c r="L5" s="1135"/>
      <c r="M5" s="1450" t="s">
        <v>810</v>
      </c>
      <c r="N5" s="1135"/>
      <c r="O5" s="1135"/>
      <c r="P5" s="1135"/>
      <c r="Q5" s="1135"/>
      <c r="R5" s="1135"/>
      <c r="S5" s="1135"/>
    </row>
    <row r="6" spans="1:19" s="957" customFormat="1" ht="20.149999999999999" customHeight="1">
      <c r="A6" s="2406"/>
      <c r="B6" s="2407" t="s">
        <v>2615</v>
      </c>
      <c r="C6" s="2473" t="s">
        <v>2702</v>
      </c>
      <c r="D6" s="2473"/>
      <c r="E6" s="2473"/>
      <c r="G6" s="1355" t="s">
        <v>1690</v>
      </c>
      <c r="H6" s="1380"/>
      <c r="I6" s="1381"/>
      <c r="J6" s="1254"/>
      <c r="K6" s="1254"/>
      <c r="L6" s="1254"/>
      <c r="M6" s="1451" t="s">
        <v>1689</v>
      </c>
      <c r="N6" s="1254"/>
      <c r="O6" s="1254"/>
      <c r="P6" s="1254"/>
      <c r="Q6" s="1254"/>
      <c r="R6" s="1254"/>
      <c r="S6" s="1254"/>
    </row>
    <row r="7" spans="1:19" ht="13.5" customHeight="1"/>
    <row r="8" spans="1:19" ht="20.149999999999999" customHeight="1">
      <c r="C8" s="2509" t="s">
        <v>245</v>
      </c>
      <c r="D8" s="2510"/>
      <c r="E8" s="2510"/>
      <c r="G8" s="945"/>
      <c r="H8" s="945"/>
      <c r="I8" s="945"/>
      <c r="J8" s="945"/>
    </row>
    <row r="9" spans="1:19">
      <c r="C9" s="1157"/>
      <c r="D9" s="1157"/>
      <c r="E9" s="1157"/>
      <c r="F9" s="945"/>
      <c r="G9" s="2956" t="s">
        <v>2292</v>
      </c>
      <c r="H9" s="2957"/>
      <c r="I9" s="2958"/>
      <c r="J9" s="1964" t="s">
        <v>2264</v>
      </c>
      <c r="K9" s="1965" t="s">
        <v>2265</v>
      </c>
      <c r="L9" s="1977" t="s">
        <v>2266</v>
      </c>
    </row>
    <row r="10" spans="1:19" ht="18" customHeight="1">
      <c r="B10" s="1157"/>
      <c r="C10" s="964" t="s">
        <v>1753</v>
      </c>
      <c r="D10" s="575" t="s">
        <v>1868</v>
      </c>
      <c r="E10" s="2695" t="s">
        <v>2053</v>
      </c>
      <c r="F10" s="945"/>
      <c r="G10" s="2952" t="s">
        <v>2283</v>
      </c>
      <c r="H10" s="2953"/>
      <c r="I10" s="2954"/>
      <c r="J10" s="2952" t="s">
        <v>2295</v>
      </c>
      <c r="K10" s="2953"/>
      <c r="L10" s="2954"/>
    </row>
    <row r="11" spans="1:19">
      <c r="B11" s="1359" t="s">
        <v>246</v>
      </c>
      <c r="C11" s="940" t="s">
        <v>247</v>
      </c>
      <c r="D11" s="1571" t="s">
        <v>265</v>
      </c>
      <c r="E11" s="1572"/>
      <c r="F11" s="945"/>
      <c r="G11" s="2959"/>
      <c r="H11" s="2960"/>
      <c r="I11" s="2961"/>
      <c r="J11" s="1856" t="str">
        <f>IF(ISNONTEXT(E11)=TRUE,"","X")</f>
        <v/>
      </c>
      <c r="K11" s="1857" t="str">
        <f>IF(AND(E11&gt;=0)=TRUE,"","X")</f>
        <v/>
      </c>
      <c r="L11" s="1862" t="str">
        <f>IF(E11&lt;&gt;""=TRUE,"","X")</f>
        <v>X</v>
      </c>
    </row>
    <row r="12" spans="1:19">
      <c r="B12" s="1359" t="s">
        <v>248</v>
      </c>
      <c r="C12" s="941" t="s">
        <v>249</v>
      </c>
      <c r="D12" s="591" t="s">
        <v>265</v>
      </c>
      <c r="E12" s="1155"/>
      <c r="F12" s="945"/>
      <c r="G12" s="2962"/>
      <c r="H12" s="2963"/>
      <c r="I12" s="2964"/>
      <c r="J12" s="1431" t="str">
        <f t="shared" ref="J12:J31" si="0">IF(ISNONTEXT(E12)=TRUE,"","X")</f>
        <v/>
      </c>
      <c r="K12" s="1288" t="str">
        <f>IF(AND(E12&gt;=0)=TRUE,"","X")</f>
        <v/>
      </c>
      <c r="L12" s="1432" t="str">
        <f t="shared" ref="L12:L23" si="1">IF(E12&lt;&gt;""=TRUE,"","X")</f>
        <v>X</v>
      </c>
    </row>
    <row r="13" spans="1:19">
      <c r="B13" s="1359" t="s">
        <v>250</v>
      </c>
      <c r="C13" s="941" t="s">
        <v>251</v>
      </c>
      <c r="D13" s="591" t="s">
        <v>265</v>
      </c>
      <c r="E13" s="1155"/>
      <c r="F13" s="945"/>
      <c r="G13" s="2962"/>
      <c r="H13" s="2963"/>
      <c r="I13" s="2964"/>
      <c r="J13" s="1431" t="str">
        <f t="shared" si="0"/>
        <v/>
      </c>
      <c r="K13" s="1288" t="str">
        <f>IF(AND(E13&gt;=0)=TRUE,"","X")</f>
        <v/>
      </c>
      <c r="L13" s="1432" t="str">
        <f t="shared" si="1"/>
        <v>X</v>
      </c>
    </row>
    <row r="14" spans="1:19">
      <c r="B14" s="1359" t="s">
        <v>252</v>
      </c>
      <c r="C14" s="941" t="s">
        <v>253</v>
      </c>
      <c r="D14" s="591" t="s">
        <v>265</v>
      </c>
      <c r="E14" s="1155"/>
      <c r="F14" s="945"/>
      <c r="G14" s="2962"/>
      <c r="H14" s="2963"/>
      <c r="I14" s="2964"/>
      <c r="J14" s="1431" t="str">
        <f t="shared" si="0"/>
        <v/>
      </c>
      <c r="K14" s="1288" t="str">
        <f>IF(AND(E14&gt;=0)=TRUE,"","X")</f>
        <v/>
      </c>
      <c r="L14" s="1432" t="str">
        <f t="shared" si="1"/>
        <v>X</v>
      </c>
    </row>
    <row r="15" spans="1:19">
      <c r="B15" s="1359" t="s">
        <v>254</v>
      </c>
      <c r="C15" s="946" t="s">
        <v>255</v>
      </c>
      <c r="D15" s="592" t="s">
        <v>265</v>
      </c>
      <c r="E15" s="1156"/>
      <c r="F15" s="945"/>
      <c r="G15" s="2965"/>
      <c r="H15" s="2966"/>
      <c r="I15" s="2967"/>
      <c r="J15" s="1433" t="str">
        <f t="shared" si="0"/>
        <v/>
      </c>
      <c r="K15" s="1434" t="str">
        <f>IF(AND(E15&gt;=0)=TRUE,"","X")</f>
        <v/>
      </c>
      <c r="L15" s="1435" t="str">
        <f t="shared" si="1"/>
        <v>X</v>
      </c>
    </row>
    <row r="16" spans="1:19">
      <c r="B16" s="1359" t="s">
        <v>256</v>
      </c>
      <c r="C16" s="896" t="s">
        <v>257</v>
      </c>
      <c r="D16" s="897" t="s">
        <v>265</v>
      </c>
      <c r="E16" s="913">
        <f>SUM(E11:E15)</f>
        <v>0</v>
      </c>
      <c r="F16" s="945"/>
      <c r="G16" s="945"/>
      <c r="H16" s="945"/>
      <c r="I16" s="945"/>
      <c r="J16" s="945"/>
      <c r="K16" s="945"/>
      <c r="L16" s="945"/>
      <c r="M16" s="945"/>
      <c r="N16" s="945"/>
    </row>
    <row r="17" spans="1:18" ht="15.5">
      <c r="B17" s="1359"/>
      <c r="C17" s="1175"/>
      <c r="D17" s="1176"/>
      <c r="E17" s="945"/>
      <c r="F17" s="945"/>
      <c r="G17" s="2955"/>
      <c r="H17" s="2955"/>
      <c r="I17" s="2955"/>
      <c r="J17" s="2955"/>
      <c r="K17" s="2955"/>
      <c r="L17" s="2955"/>
      <c r="M17" s="2955"/>
      <c r="N17" s="2955"/>
      <c r="O17" s="2955"/>
    </row>
    <row r="18" spans="1:18" ht="20.149999999999999" customHeight="1">
      <c r="C18" s="2509" t="s">
        <v>2002</v>
      </c>
      <c r="D18" s="2510"/>
      <c r="E18" s="2510"/>
      <c r="F18" s="945"/>
      <c r="G18" s="2955"/>
      <c r="H18" s="2955"/>
      <c r="I18" s="2955"/>
      <c r="J18" s="2955"/>
      <c r="K18" s="2955"/>
      <c r="L18" s="2955"/>
      <c r="M18" s="2955"/>
      <c r="N18" s="2955"/>
      <c r="O18" s="2955"/>
      <c r="P18" s="2955"/>
      <c r="Q18" s="2955"/>
      <c r="R18" s="2955"/>
    </row>
    <row r="19" spans="1:18" s="582" customFormat="1" ht="15.5">
      <c r="B19" s="1360"/>
      <c r="C19" s="580"/>
      <c r="D19" s="580"/>
      <c r="E19" s="580"/>
      <c r="G19" s="2956" t="s">
        <v>2292</v>
      </c>
      <c r="H19" s="2957"/>
      <c r="I19" s="2958"/>
      <c r="J19" s="1964" t="s">
        <v>2264</v>
      </c>
      <c r="K19" s="1965" t="s">
        <v>2265</v>
      </c>
      <c r="L19" s="1995" t="s">
        <v>2266</v>
      </c>
      <c r="M19" s="1996" t="s">
        <v>2434</v>
      </c>
      <c r="N19" s="945"/>
      <c r="O19" s="945"/>
      <c r="P19" s="2955"/>
      <c r="Q19" s="2955"/>
      <c r="R19" s="2955"/>
    </row>
    <row r="20" spans="1:18" ht="18" customHeight="1">
      <c r="B20" s="1360"/>
      <c r="C20" s="1086" t="s">
        <v>1754</v>
      </c>
      <c r="D20" s="580"/>
      <c r="E20" s="2695" t="s">
        <v>2053</v>
      </c>
      <c r="G20" s="2952" t="s">
        <v>2283</v>
      </c>
      <c r="H20" s="2953"/>
      <c r="I20" s="2954"/>
      <c r="J20" s="2952" t="s">
        <v>2295</v>
      </c>
      <c r="K20" s="2953"/>
      <c r="L20" s="2953"/>
      <c r="M20" s="2954"/>
      <c r="N20" s="945"/>
      <c r="O20" s="945"/>
      <c r="P20" s="2955"/>
      <c r="Q20" s="2955"/>
      <c r="R20" s="2955"/>
    </row>
    <row r="21" spans="1:18">
      <c r="B21" s="1359" t="s">
        <v>258</v>
      </c>
      <c r="C21" s="940" t="s">
        <v>259</v>
      </c>
      <c r="D21" s="1571" t="s">
        <v>265</v>
      </c>
      <c r="E21" s="1574"/>
      <c r="F21" s="945"/>
      <c r="G21" s="2959"/>
      <c r="H21" s="2960"/>
      <c r="I21" s="2961"/>
      <c r="J21" s="2023" t="str">
        <f t="shared" si="0"/>
        <v/>
      </c>
      <c r="K21" s="2040"/>
      <c r="L21" s="2024" t="str">
        <f>IF(E21&lt;&gt;""=TRUE,"","X")</f>
        <v>X</v>
      </c>
      <c r="M21" s="2054"/>
    </row>
    <row r="22" spans="1:18">
      <c r="B22" s="1359" t="s">
        <v>260</v>
      </c>
      <c r="C22" s="941" t="s">
        <v>261</v>
      </c>
      <c r="D22" s="591" t="s">
        <v>265</v>
      </c>
      <c r="E22" s="1573"/>
      <c r="F22" s="945"/>
      <c r="G22" s="2962"/>
      <c r="H22" s="2963"/>
      <c r="I22" s="2964"/>
      <c r="J22" s="1431" t="str">
        <f t="shared" si="0"/>
        <v/>
      </c>
      <c r="K22" s="1287"/>
      <c r="L22" s="1288" t="str">
        <f t="shared" si="1"/>
        <v>X</v>
      </c>
      <c r="M22" s="1437"/>
    </row>
    <row r="23" spans="1:18">
      <c r="B23" s="1359" t="s">
        <v>1758</v>
      </c>
      <c r="C23" s="941" t="s">
        <v>1202</v>
      </c>
      <c r="D23" s="591" t="s">
        <v>265</v>
      </c>
      <c r="E23" s="1573"/>
      <c r="F23" s="945"/>
      <c r="G23" s="2962"/>
      <c r="H23" s="2963"/>
      <c r="I23" s="2964"/>
      <c r="J23" s="1431" t="str">
        <f t="shared" si="0"/>
        <v/>
      </c>
      <c r="K23" s="1287"/>
      <c r="L23" s="1288" t="str">
        <f t="shared" si="1"/>
        <v>X</v>
      </c>
      <c r="M23" s="1437"/>
    </row>
    <row r="24" spans="1:18" s="1629" customFormat="1">
      <c r="A24" s="2572" t="s">
        <v>2767</v>
      </c>
      <c r="B24" s="1359" t="s">
        <v>1645</v>
      </c>
      <c r="C24" s="1682" t="s">
        <v>2415</v>
      </c>
      <c r="D24" s="591" t="s">
        <v>265</v>
      </c>
      <c r="E24" s="1683"/>
      <c r="F24" s="1684"/>
      <c r="G24" s="2968" t="s">
        <v>2296</v>
      </c>
      <c r="H24" s="2969"/>
      <c r="I24" s="2970"/>
      <c r="J24" s="1685" t="str">
        <f t="shared" si="0"/>
        <v/>
      </c>
      <c r="K24" s="1686"/>
      <c r="L24" s="1686"/>
      <c r="M24" s="1432" t="str">
        <f t="shared" ref="M24:M31" si="2">IF(AND(E24&lt;&gt;"",C24&lt;&gt;""),"",IF(AND(ISBLANK(E24),LEFT(C24,5)="&lt;TNSP"),"",IF(AND(ISBLANK(E24),ISBLANK(C24)),"","X")))</f>
        <v/>
      </c>
    </row>
    <row r="25" spans="1:18">
      <c r="B25" s="1359" t="s">
        <v>1646</v>
      </c>
      <c r="C25" s="1177"/>
      <c r="D25" s="591" t="s">
        <v>265</v>
      </c>
      <c r="E25" s="1573"/>
      <c r="F25" s="945"/>
      <c r="G25" s="2968"/>
      <c r="H25" s="2969"/>
      <c r="I25" s="2970"/>
      <c r="J25" s="1431" t="str">
        <f t="shared" si="0"/>
        <v/>
      </c>
      <c r="K25" s="1287"/>
      <c r="L25" s="1287"/>
      <c r="M25" s="1432" t="str">
        <f t="shared" si="2"/>
        <v/>
      </c>
    </row>
    <row r="26" spans="1:18">
      <c r="B26" s="1359" t="s">
        <v>1647</v>
      </c>
      <c r="C26" s="1177"/>
      <c r="D26" s="591" t="s">
        <v>265</v>
      </c>
      <c r="E26" s="1573"/>
      <c r="G26" s="2968"/>
      <c r="H26" s="2969"/>
      <c r="I26" s="2970"/>
      <c r="J26" s="1431" t="str">
        <f t="shared" si="0"/>
        <v/>
      </c>
      <c r="K26" s="1287"/>
      <c r="L26" s="1287"/>
      <c r="M26" s="1432" t="str">
        <f t="shared" si="2"/>
        <v/>
      </c>
    </row>
    <row r="27" spans="1:18">
      <c r="B27" s="1359" t="s">
        <v>1648</v>
      </c>
      <c r="C27" s="1177"/>
      <c r="D27" s="591" t="s">
        <v>265</v>
      </c>
      <c r="E27" s="1573"/>
      <c r="G27" s="2968"/>
      <c r="H27" s="2969"/>
      <c r="I27" s="2970"/>
      <c r="J27" s="1431" t="str">
        <f t="shared" si="0"/>
        <v/>
      </c>
      <c r="K27" s="1287"/>
      <c r="L27" s="1287"/>
      <c r="M27" s="1432" t="str">
        <f t="shared" si="2"/>
        <v/>
      </c>
    </row>
    <row r="28" spans="1:18">
      <c r="B28" s="1359" t="s">
        <v>1649</v>
      </c>
      <c r="C28" s="1177"/>
      <c r="D28" s="591" t="s">
        <v>265</v>
      </c>
      <c r="E28" s="1573"/>
      <c r="G28" s="2968"/>
      <c r="H28" s="2969"/>
      <c r="I28" s="2970"/>
      <c r="J28" s="1431" t="str">
        <f t="shared" si="0"/>
        <v/>
      </c>
      <c r="K28" s="1287"/>
      <c r="L28" s="1287"/>
      <c r="M28" s="1432" t="str">
        <f t="shared" si="2"/>
        <v/>
      </c>
    </row>
    <row r="29" spans="1:18">
      <c r="B29" s="1359" t="s">
        <v>1755</v>
      </c>
      <c r="C29" s="1177"/>
      <c r="D29" s="591" t="s">
        <v>265</v>
      </c>
      <c r="E29" s="1573"/>
      <c r="G29" s="2968"/>
      <c r="H29" s="2969"/>
      <c r="I29" s="2970"/>
      <c r="J29" s="1431" t="str">
        <f t="shared" si="0"/>
        <v/>
      </c>
      <c r="K29" s="1287"/>
      <c r="L29" s="1287"/>
      <c r="M29" s="1432" t="str">
        <f t="shared" si="2"/>
        <v/>
      </c>
    </row>
    <row r="30" spans="1:18">
      <c r="B30" s="1359" t="s">
        <v>1756</v>
      </c>
      <c r="C30" s="1177"/>
      <c r="D30" s="591" t="s">
        <v>265</v>
      </c>
      <c r="E30" s="1573"/>
      <c r="G30" s="2968"/>
      <c r="H30" s="2969"/>
      <c r="I30" s="2970"/>
      <c r="J30" s="1431" t="str">
        <f t="shared" si="0"/>
        <v/>
      </c>
      <c r="K30" s="1287"/>
      <c r="L30" s="1287"/>
      <c r="M30" s="1432" t="str">
        <f t="shared" si="2"/>
        <v/>
      </c>
    </row>
    <row r="31" spans="1:18">
      <c r="A31" s="1357" t="s">
        <v>2317</v>
      </c>
      <c r="B31" s="1359" t="s">
        <v>1757</v>
      </c>
      <c r="C31" s="1575"/>
      <c r="D31" s="592" t="s">
        <v>265</v>
      </c>
      <c r="E31" s="1576"/>
      <c r="G31" s="2971"/>
      <c r="H31" s="2972"/>
      <c r="I31" s="2973"/>
      <c r="J31" s="1433" t="str">
        <f t="shared" si="0"/>
        <v/>
      </c>
      <c r="K31" s="1467"/>
      <c r="L31" s="1467"/>
      <c r="M31" s="1435" t="str">
        <f t="shared" si="2"/>
        <v/>
      </c>
    </row>
    <row r="32" spans="1:18">
      <c r="B32" s="1359" t="s">
        <v>262</v>
      </c>
      <c r="C32" s="999" t="s">
        <v>263</v>
      </c>
      <c r="D32" s="1000" t="s">
        <v>265</v>
      </c>
      <c r="E32" s="2696">
        <f>SUM(E21:E31)</f>
        <v>0</v>
      </c>
    </row>
    <row r="35" spans="2:23">
      <c r="B35" s="1157"/>
      <c r="C35" s="580"/>
      <c r="D35" s="580"/>
      <c r="E35" s="580"/>
      <c r="F35" s="580"/>
      <c r="G35" s="580"/>
      <c r="H35" s="580"/>
      <c r="I35" s="580"/>
      <c r="J35" s="580"/>
      <c r="K35" s="580"/>
      <c r="L35" s="580"/>
      <c r="M35" s="580"/>
      <c r="N35" s="580"/>
      <c r="O35" s="580"/>
      <c r="P35" s="580"/>
      <c r="Q35" s="580"/>
      <c r="R35" s="580"/>
      <c r="S35" s="580"/>
      <c r="T35" s="580"/>
      <c r="U35" s="580"/>
      <c r="V35" s="580"/>
      <c r="W35" s="580"/>
    </row>
    <row r="36" spans="2:23">
      <c r="B36" s="580"/>
      <c r="C36" s="1452" t="s">
        <v>2332</v>
      </c>
      <c r="D36" s="2372"/>
      <c r="E36" s="1118" t="s">
        <v>2416</v>
      </c>
      <c r="F36" s="1118" t="s">
        <v>2417</v>
      </c>
      <c r="G36" s="2951" t="s">
        <v>2404</v>
      </c>
      <c r="H36" s="2951"/>
      <c r="I36" s="2951"/>
      <c r="J36" s="899" t="s">
        <v>2405</v>
      </c>
      <c r="K36" s="899"/>
      <c r="L36" s="899"/>
      <c r="M36" s="899"/>
      <c r="N36" s="899"/>
      <c r="O36" s="580"/>
      <c r="P36" s="580"/>
      <c r="Q36" s="580"/>
      <c r="R36" s="580"/>
      <c r="S36" s="580"/>
      <c r="T36" s="580"/>
      <c r="U36" s="580"/>
      <c r="V36" s="580"/>
      <c r="W36" s="580"/>
    </row>
    <row r="37" spans="2:23">
      <c r="B37" s="580"/>
      <c r="C37" s="2092" t="s">
        <v>2340</v>
      </c>
      <c r="D37" s="2092" t="b">
        <f>MROUND(E16,1)=MROUND('9.2 Income Statement (RA)'!F11+'9.2 Income Statement (RA)'!F12,1)</f>
        <v>1</v>
      </c>
      <c r="E37" s="1525">
        <f>MROUND(E16,1)</f>
        <v>0</v>
      </c>
      <c r="F37" s="1525">
        <f>MROUND('9.2 Income Statement (RA)'!F11+'9.2 Income Statement (RA)'!F12,1)</f>
        <v>0</v>
      </c>
      <c r="G37" s="2926">
        <f>ABS(F37-E37)</f>
        <v>0</v>
      </c>
      <c r="H37" s="2926"/>
      <c r="I37" s="2926"/>
      <c r="J37" s="2336"/>
      <c r="K37" s="580"/>
      <c r="L37" s="580"/>
      <c r="M37" s="580"/>
      <c r="N37" s="580"/>
      <c r="O37" s="580"/>
      <c r="P37" s="580"/>
      <c r="Q37" s="580"/>
      <c r="R37" s="580"/>
      <c r="S37" s="580"/>
      <c r="T37" s="580"/>
      <c r="U37" s="580"/>
      <c r="V37" s="580"/>
      <c r="W37" s="580"/>
    </row>
    <row r="38" spans="2:23">
      <c r="B38" s="580"/>
      <c r="C38" s="580"/>
      <c r="D38" s="580"/>
      <c r="E38" s="580"/>
      <c r="F38" s="580"/>
      <c r="G38" s="580"/>
      <c r="H38" s="580"/>
      <c r="I38" s="580"/>
      <c r="J38" s="580"/>
      <c r="K38" s="580"/>
      <c r="L38" s="580"/>
      <c r="M38" s="580"/>
      <c r="N38" s="580"/>
      <c r="O38" s="580"/>
      <c r="P38" s="580"/>
      <c r="Q38" s="580"/>
      <c r="R38" s="580"/>
      <c r="S38" s="580"/>
      <c r="T38" s="580"/>
      <c r="U38" s="580"/>
      <c r="V38" s="580"/>
      <c r="W38" s="580"/>
    </row>
    <row r="39" spans="2:23">
      <c r="B39" s="580"/>
      <c r="C39" s="580"/>
      <c r="D39" s="580"/>
      <c r="E39" s="580"/>
      <c r="F39" s="580"/>
      <c r="G39" s="580"/>
      <c r="H39" s="580"/>
      <c r="I39" s="580"/>
      <c r="J39" s="580"/>
      <c r="K39" s="580"/>
      <c r="L39" s="580"/>
      <c r="M39" s="580"/>
      <c r="N39" s="580"/>
      <c r="O39" s="580"/>
      <c r="P39" s="580"/>
      <c r="Q39" s="580"/>
      <c r="R39" s="580"/>
      <c r="S39" s="580"/>
      <c r="T39" s="580"/>
      <c r="U39" s="580"/>
      <c r="V39" s="580"/>
      <c r="W39" s="580"/>
    </row>
    <row r="40" spans="2:23">
      <c r="B40" s="580"/>
      <c r="C40" s="580"/>
      <c r="D40" s="580"/>
      <c r="E40" s="580"/>
      <c r="F40" s="580"/>
      <c r="G40" s="580"/>
      <c r="H40" s="580"/>
      <c r="I40" s="580"/>
      <c r="J40" s="580"/>
      <c r="K40" s="580"/>
      <c r="L40" s="580"/>
      <c r="M40" s="580"/>
      <c r="N40" s="580"/>
      <c r="O40" s="580"/>
      <c r="P40" s="580"/>
      <c r="Q40" s="580"/>
      <c r="R40" s="580"/>
      <c r="S40" s="580"/>
      <c r="T40" s="580"/>
      <c r="U40" s="580"/>
      <c r="V40" s="580"/>
      <c r="W40" s="580"/>
    </row>
    <row r="41" spans="2:23">
      <c r="B41" s="1"/>
    </row>
    <row r="42" spans="2:23">
      <c r="B42" s="1"/>
    </row>
    <row r="43" spans="2:23">
      <c r="B43" s="1"/>
    </row>
    <row r="44" spans="2:23">
      <c r="B44" s="1"/>
    </row>
    <row r="45" spans="2:23">
      <c r="B45" s="1"/>
    </row>
    <row r="46" spans="2:23">
      <c r="B46" s="1"/>
    </row>
    <row r="47" spans="2:23">
      <c r="B47" s="1"/>
    </row>
    <row r="48" spans="2:23">
      <c r="B48" s="1"/>
    </row>
    <row r="49" spans="2:2">
      <c r="B49" s="1"/>
    </row>
    <row r="50" spans="2:2">
      <c r="B50" s="1"/>
    </row>
    <row r="51" spans="2:2">
      <c r="B51" s="1"/>
    </row>
  </sheetData>
  <mergeCells count="28">
    <mergeCell ref="A1:B1"/>
    <mergeCell ref="A2:B2"/>
    <mergeCell ref="J18:L18"/>
    <mergeCell ref="M18:O18"/>
    <mergeCell ref="G18:I18"/>
    <mergeCell ref="G17:I17"/>
    <mergeCell ref="G24:I31"/>
    <mergeCell ref="G19:I19"/>
    <mergeCell ref="G20:I20"/>
    <mergeCell ref="G21:I21"/>
    <mergeCell ref="G22:I22"/>
    <mergeCell ref="G23:I23"/>
    <mergeCell ref="G36:I36"/>
    <mergeCell ref="G37:I37"/>
    <mergeCell ref="J10:L10"/>
    <mergeCell ref="P18:R18"/>
    <mergeCell ref="G9:I9"/>
    <mergeCell ref="G10:I10"/>
    <mergeCell ref="G11:I11"/>
    <mergeCell ref="G12:I12"/>
    <mergeCell ref="G13:I13"/>
    <mergeCell ref="P19:R19"/>
    <mergeCell ref="P20:R20"/>
    <mergeCell ref="G14:I14"/>
    <mergeCell ref="G15:I15"/>
    <mergeCell ref="J20:M20"/>
    <mergeCell ref="J17:L17"/>
    <mergeCell ref="M17:O17"/>
  </mergeCells>
  <phoneticPr fontId="90" type="noConversion"/>
  <conditionalFormatting sqref="C36">
    <cfRule type="cellIs" dxfId="63" priority="1" operator="equal">
      <formula>FALSE</formula>
    </cfRule>
  </conditionalFormatting>
  <dataValidations count="2">
    <dataValidation allowBlank="1" sqref="J19:M19 G9 G3:G6 G19 M3:M6 J9:L9" xr:uid="{5D5857F5-3BA9-451A-B502-2E9888C54668}"/>
    <dataValidation allowBlank="1" showErrorMessage="1" sqref="B36:D36 J36 G36:G37 A4:B4 A2" xr:uid="{9A919680-6916-4578-875B-95E7C539F0CD}"/>
  </dataValidations>
  <pageMargins left="0.7" right="0.7" top="0.75" bottom="0.75" header="0.3" footer="0.3"/>
  <pageSetup paperSize="8" fitToHeight="0" orientation="landscape"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A1:O228"/>
  <sheetViews>
    <sheetView zoomScaleNormal="100" workbookViewId="0">
      <selection sqref="A1:B1"/>
    </sheetView>
  </sheetViews>
  <sheetFormatPr defaultColWidth="9.1796875" defaultRowHeight="14.5"/>
  <cols>
    <col min="1" max="1" width="23.54296875" style="1" customWidth="1"/>
    <col min="2" max="2" width="23.54296875" style="22" customWidth="1"/>
    <col min="3" max="3" width="112" style="1" customWidth="1"/>
    <col min="4" max="4" width="11" style="1" customWidth="1"/>
    <col min="5" max="5" width="20.453125" style="1" customWidth="1"/>
    <col min="6" max="6" width="16.26953125" style="1" customWidth="1"/>
    <col min="7" max="7" width="18.26953125" style="1" bestFit="1" customWidth="1"/>
    <col min="8" max="8" width="5.7265625" style="1" customWidth="1"/>
    <col min="9" max="15" width="3.7265625" style="1" customWidth="1"/>
    <col min="16" max="16384" width="9.1796875" style="1"/>
  </cols>
  <sheetData>
    <row r="1" spans="1:15" s="576" customFormat="1" ht="24" customHeight="1">
      <c r="A1" s="2815" t="s">
        <v>2632</v>
      </c>
      <c r="B1" s="2815"/>
      <c r="D1" s="1454"/>
    </row>
    <row r="2" spans="1:15" s="576" customFormat="1" ht="24" customHeight="1">
      <c r="A2" s="2822" t="s">
        <v>2633</v>
      </c>
      <c r="B2" s="2822"/>
      <c r="D2" s="1454"/>
    </row>
    <row r="3" spans="1:15" s="957" customFormat="1" ht="20.149999999999999" customHeight="1">
      <c r="A3" s="2406"/>
      <c r="B3" s="2407" t="s">
        <v>2651</v>
      </c>
      <c r="C3" s="916" t="str">
        <f>dms_SheetHeading1</f>
        <v>ANNUAL INFORMATION ORDER</v>
      </c>
      <c r="D3" s="916"/>
      <c r="E3" s="1070"/>
      <c r="G3" s="1351" t="s">
        <v>1686</v>
      </c>
      <c r="H3" s="1133"/>
      <c r="I3" s="1493" t="s">
        <v>1685</v>
      </c>
      <c r="J3" s="1133"/>
      <c r="K3" s="1133"/>
      <c r="L3" s="1133"/>
      <c r="M3" s="1133"/>
      <c r="N3" s="1133"/>
      <c r="O3" s="1133"/>
    </row>
    <row r="4" spans="1:15" s="957" customFormat="1" ht="20.149999999999999" customHeight="1">
      <c r="A4" s="2442"/>
      <c r="B4" s="2443"/>
      <c r="C4" s="915" t="str">
        <f>dms_SheetHeading2</f>
        <v>Australian Transmission Co.</v>
      </c>
      <c r="D4" s="915"/>
      <c r="E4" s="1070"/>
      <c r="G4" s="1352" t="s">
        <v>1687</v>
      </c>
      <c r="H4" s="1134"/>
      <c r="I4" s="1494" t="s">
        <v>809</v>
      </c>
      <c r="J4" s="1134"/>
      <c r="K4" s="1134"/>
      <c r="L4" s="1134"/>
      <c r="M4" s="1134"/>
      <c r="N4" s="1134"/>
      <c r="O4" s="1134"/>
    </row>
    <row r="5" spans="1:15" s="957" customFormat="1" ht="20.149999999999999" customHeight="1">
      <c r="B5" s="23"/>
      <c r="C5" s="916" t="str">
        <f>dms_SheetHeading3</f>
        <v>REPORTING STATEMENT: 2026-27</v>
      </c>
      <c r="D5" s="916"/>
      <c r="E5" s="1006"/>
      <c r="G5" s="1353" t="s">
        <v>1688</v>
      </c>
      <c r="H5" s="1135"/>
      <c r="I5" s="1495" t="s">
        <v>810</v>
      </c>
      <c r="J5" s="1135"/>
      <c r="K5" s="1135"/>
      <c r="L5" s="1135"/>
      <c r="M5" s="1135"/>
      <c r="N5" s="1135"/>
      <c r="O5" s="1135"/>
    </row>
    <row r="6" spans="1:15" s="957" customFormat="1" ht="22.5" customHeight="1">
      <c r="A6" s="2406"/>
      <c r="B6" s="2407" t="s">
        <v>2615</v>
      </c>
      <c r="C6" s="2474" t="s">
        <v>2703</v>
      </c>
      <c r="D6" s="2474"/>
      <c r="E6" s="2475"/>
      <c r="G6" s="1355" t="s">
        <v>1690</v>
      </c>
      <c r="H6" s="1380"/>
      <c r="I6" s="1496" t="s">
        <v>1689</v>
      </c>
      <c r="J6" s="1254"/>
      <c r="K6" s="1254"/>
      <c r="L6" s="1254"/>
      <c r="M6" s="1254"/>
      <c r="N6" s="1254"/>
      <c r="O6" s="1254"/>
    </row>
    <row r="7" spans="1:15" ht="13.5" customHeight="1">
      <c r="B7" s="23"/>
    </row>
    <row r="8" spans="1:15" ht="20.149999999999999" customHeight="1">
      <c r="C8" s="2511" t="s">
        <v>264</v>
      </c>
      <c r="D8" s="2512"/>
      <c r="E8" s="2512"/>
    </row>
    <row r="9" spans="1:15" s="582" customFormat="1" ht="15.5"/>
    <row r="10" spans="1:15" ht="26">
      <c r="C10" s="1181" t="s">
        <v>1760</v>
      </c>
      <c r="D10" s="575" t="s">
        <v>1868</v>
      </c>
      <c r="E10" s="1981" t="s">
        <v>2051</v>
      </c>
      <c r="I10" s="582"/>
      <c r="J10" s="582"/>
      <c r="K10" s="582"/>
      <c r="L10" s="582"/>
    </row>
    <row r="11" spans="1:15">
      <c r="B11" s="24"/>
      <c r="C11" s="1150" t="s">
        <v>1759</v>
      </c>
      <c r="D11" s="1687" t="s">
        <v>265</v>
      </c>
      <c r="E11" s="1688">
        <f>SUM(E32,E51,E70,E89,E108,E127,E146,E165,E184,E203)</f>
        <v>0</v>
      </c>
    </row>
    <row r="12" spans="1:15">
      <c r="C12" s="1151" t="s">
        <v>269</v>
      </c>
      <c r="D12" s="1182"/>
      <c r="E12" s="1152"/>
    </row>
    <row r="13" spans="1:15">
      <c r="B13" s="24"/>
      <c r="C13" s="1153" t="s">
        <v>271</v>
      </c>
      <c r="D13" s="1183" t="s">
        <v>265</v>
      </c>
      <c r="E13" s="1179">
        <f>SUM(E34,E53,E72,E91,E110,E129,E148,E167,E186,E205)</f>
        <v>0</v>
      </c>
    </row>
    <row r="14" spans="1:15">
      <c r="B14" s="24"/>
      <c r="C14" s="1153" t="s">
        <v>273</v>
      </c>
      <c r="D14" s="1183" t="s">
        <v>265</v>
      </c>
      <c r="E14" s="1179">
        <f>SUM(E35,E54,E73,E92,E111,E130,E149,E168,E187,E206)</f>
        <v>0</v>
      </c>
    </row>
    <row r="15" spans="1:15">
      <c r="B15" s="24"/>
      <c r="C15" s="1153" t="s">
        <v>275</v>
      </c>
      <c r="D15" s="1183" t="s">
        <v>265</v>
      </c>
      <c r="E15" s="1179">
        <f>SUM(E36,E55,E74,E93,E112,E131,E150,E169,E188,E207)</f>
        <v>0</v>
      </c>
    </row>
    <row r="16" spans="1:15">
      <c r="C16" s="1151" t="s">
        <v>276</v>
      </c>
      <c r="D16" s="1182"/>
      <c r="E16" s="1152"/>
    </row>
    <row r="17" spans="2:8">
      <c r="B17" s="24"/>
      <c r="C17" s="1153" t="s">
        <v>271</v>
      </c>
      <c r="D17" s="1183" t="s">
        <v>265</v>
      </c>
      <c r="E17" s="1179">
        <f>SUM(E38,E57,E76,E95,E114,E133,E152,E171,E190,E209)</f>
        <v>0</v>
      </c>
    </row>
    <row r="18" spans="2:8">
      <c r="B18" s="24"/>
      <c r="C18" s="1153" t="s">
        <v>273</v>
      </c>
      <c r="D18" s="1183" t="s">
        <v>265</v>
      </c>
      <c r="E18" s="1179">
        <f>SUM(E39,E58,E77,E96,E115,E134,E153,E172,E191,E210)</f>
        <v>0</v>
      </c>
    </row>
    <row r="19" spans="2:8">
      <c r="B19" s="24"/>
      <c r="C19" s="1153" t="s">
        <v>275</v>
      </c>
      <c r="D19" s="1183" t="s">
        <v>265</v>
      </c>
      <c r="E19" s="1179">
        <f>SUM(E40,E59,E78,E97,E116,E135,E154,E173,E192,E211)</f>
        <v>0</v>
      </c>
    </row>
    <row r="20" spans="2:8">
      <c r="C20" s="1151" t="s">
        <v>280</v>
      </c>
      <c r="D20" s="1182"/>
      <c r="E20" s="1152"/>
    </row>
    <row r="21" spans="2:8">
      <c r="B21" s="24"/>
      <c r="C21" s="1153" t="s">
        <v>271</v>
      </c>
      <c r="D21" s="1183" t="s">
        <v>265</v>
      </c>
      <c r="E21" s="1179">
        <f>SUM(E42,E61,E80,E99,E118,E137,E156,E175,E194,E213)</f>
        <v>0</v>
      </c>
    </row>
    <row r="22" spans="2:8">
      <c r="B22" s="24"/>
      <c r="C22" s="1153" t="s">
        <v>273</v>
      </c>
      <c r="D22" s="1183" t="s">
        <v>265</v>
      </c>
      <c r="E22" s="1179">
        <f>SUM(E43,E62,E81,E100,E119,E138,E157,E176,E195,E214)</f>
        <v>0</v>
      </c>
    </row>
    <row r="23" spans="2:8">
      <c r="B23" s="24"/>
      <c r="C23" s="1153" t="s">
        <v>275</v>
      </c>
      <c r="D23" s="1183" t="s">
        <v>265</v>
      </c>
      <c r="E23" s="1179">
        <f>SUM(E44,E63,E82,E101,E120,E139,E158,E177,E196,E215)</f>
        <v>0</v>
      </c>
    </row>
    <row r="24" spans="2:8">
      <c r="C24" s="1151" t="s">
        <v>284</v>
      </c>
      <c r="D24" s="1182"/>
      <c r="E24" s="1152"/>
    </row>
    <row r="25" spans="2:8">
      <c r="B25" s="24"/>
      <c r="C25" s="1153" t="s">
        <v>271</v>
      </c>
      <c r="D25" s="1183" t="s">
        <v>265</v>
      </c>
      <c r="E25" s="1179">
        <f>SUM(E46,E65,E84,E103,E122,E141,E160,E179,E198,E217)</f>
        <v>0</v>
      </c>
    </row>
    <row r="26" spans="2:8">
      <c r="B26" s="24"/>
      <c r="C26" s="1153" t="s">
        <v>273</v>
      </c>
      <c r="D26" s="1183" t="s">
        <v>265</v>
      </c>
      <c r="E26" s="1179">
        <f>SUM(E47,E66,E85,E104,E123,E142,E161,E180,E199,E218)</f>
        <v>0</v>
      </c>
    </row>
    <row r="27" spans="2:8">
      <c r="B27" s="24"/>
      <c r="C27" s="1153" t="s">
        <v>275</v>
      </c>
      <c r="D27" s="1183" t="s">
        <v>265</v>
      </c>
      <c r="E27" s="1179">
        <f>SUM(E48,E67,E86,E105,E124,E143,E162,E181,E200,E219)</f>
        <v>0</v>
      </c>
    </row>
    <row r="28" spans="2:8">
      <c r="B28" s="24"/>
      <c r="C28" s="1154" t="s">
        <v>289</v>
      </c>
      <c r="D28" s="1184" t="s">
        <v>265</v>
      </c>
      <c r="E28" s="1180">
        <f>E11+SUM(E13:E15)+SUM(E17:E19)+SUM(E21:E23)+SUM(E25:E27)</f>
        <v>0</v>
      </c>
    </row>
    <row r="29" spans="2:8">
      <c r="C29" s="580"/>
      <c r="D29" s="580"/>
      <c r="E29" s="580"/>
      <c r="G29" s="1845" t="s">
        <v>2292</v>
      </c>
      <c r="H29" s="1547" t="s">
        <v>2264</v>
      </c>
    </row>
    <row r="30" spans="2:8" ht="26">
      <c r="C30" s="978" t="s">
        <v>2052</v>
      </c>
      <c r="D30" s="575" t="s">
        <v>1868</v>
      </c>
      <c r="E30" s="928" t="s">
        <v>2051</v>
      </c>
      <c r="G30" s="1843" t="s">
        <v>2283</v>
      </c>
      <c r="H30" s="1957" t="s">
        <v>265</v>
      </c>
    </row>
    <row r="31" spans="2:8" ht="27.75" customHeight="1">
      <c r="B31" s="1360" t="s">
        <v>266</v>
      </c>
      <c r="C31" s="1958" t="s">
        <v>267</v>
      </c>
      <c r="G31" s="1343" t="s">
        <v>2297</v>
      </c>
      <c r="H31" s="1290"/>
    </row>
    <row r="32" spans="2:8" ht="15" customHeight="1">
      <c r="B32" s="1360" t="s">
        <v>268</v>
      </c>
      <c r="C32" s="1689" t="s">
        <v>1759</v>
      </c>
      <c r="D32" s="1687" t="s">
        <v>265</v>
      </c>
      <c r="E32" s="1572"/>
      <c r="G32" s="1290"/>
      <c r="H32" s="1279" t="str">
        <f>IF(ISNONTEXT(E32)=TRUE,"","X")</f>
        <v/>
      </c>
    </row>
    <row r="33" spans="2:8" ht="15" customHeight="1">
      <c r="B33" s="1360"/>
      <c r="C33" s="1077" t="s">
        <v>269</v>
      </c>
      <c r="D33" s="1182"/>
      <c r="E33" s="1152"/>
      <c r="G33" s="1290"/>
      <c r="H33" s="1290"/>
    </row>
    <row r="34" spans="2:8" ht="15" customHeight="1">
      <c r="B34" s="1360" t="s">
        <v>270</v>
      </c>
      <c r="C34" s="1690" t="s">
        <v>271</v>
      </c>
      <c r="D34" s="1183" t="s">
        <v>265</v>
      </c>
      <c r="E34" s="1155"/>
      <c r="G34" s="1290"/>
      <c r="H34" s="1279" t="str">
        <f t="shared" ref="H34:H49" si="0">IF(ISNONTEXT(E34)=TRUE,"","X")</f>
        <v/>
      </c>
    </row>
    <row r="35" spans="2:8" ht="15" customHeight="1">
      <c r="B35" s="1360" t="s">
        <v>272</v>
      </c>
      <c r="C35" s="1690" t="s">
        <v>273</v>
      </c>
      <c r="D35" s="1183" t="s">
        <v>265</v>
      </c>
      <c r="E35" s="1155"/>
      <c r="G35" s="1290"/>
      <c r="H35" s="1279" t="str">
        <f t="shared" si="0"/>
        <v/>
      </c>
    </row>
    <row r="36" spans="2:8" ht="15" customHeight="1">
      <c r="B36" s="1360" t="s">
        <v>274</v>
      </c>
      <c r="C36" s="1690" t="s">
        <v>275</v>
      </c>
      <c r="D36" s="1183" t="s">
        <v>265</v>
      </c>
      <c r="E36" s="1155"/>
      <c r="G36" s="1290"/>
      <c r="H36" s="1279" t="str">
        <f t="shared" si="0"/>
        <v/>
      </c>
    </row>
    <row r="37" spans="2:8" ht="15" customHeight="1">
      <c r="B37" s="1360"/>
      <c r="C37" s="1077" t="s">
        <v>276</v>
      </c>
      <c r="D37" s="1182"/>
      <c r="E37" s="1152"/>
      <c r="G37" s="1290"/>
      <c r="H37" s="1290"/>
    </row>
    <row r="38" spans="2:8" ht="15" customHeight="1">
      <c r="B38" s="1360" t="s">
        <v>277</v>
      </c>
      <c r="C38" s="1178" t="s">
        <v>271</v>
      </c>
      <c r="D38" s="1183" t="s">
        <v>265</v>
      </c>
      <c r="E38" s="1155"/>
      <c r="G38" s="1290"/>
      <c r="H38" s="1279" t="str">
        <f t="shared" si="0"/>
        <v/>
      </c>
    </row>
    <row r="39" spans="2:8" ht="15" customHeight="1">
      <c r="B39" s="1360" t="s">
        <v>278</v>
      </c>
      <c r="C39" s="1178" t="s">
        <v>273</v>
      </c>
      <c r="D39" s="1183" t="s">
        <v>265</v>
      </c>
      <c r="E39" s="1155"/>
      <c r="G39" s="1290"/>
      <c r="H39" s="1279" t="str">
        <f t="shared" si="0"/>
        <v/>
      </c>
    </row>
    <row r="40" spans="2:8" ht="15" customHeight="1">
      <c r="B40" s="1360" t="s">
        <v>279</v>
      </c>
      <c r="C40" s="1178" t="s">
        <v>275</v>
      </c>
      <c r="D40" s="1183" t="s">
        <v>265</v>
      </c>
      <c r="E40" s="1155"/>
      <c r="G40" s="1290"/>
      <c r="H40" s="1279" t="str">
        <f t="shared" si="0"/>
        <v/>
      </c>
    </row>
    <row r="41" spans="2:8" ht="15" customHeight="1">
      <c r="B41" s="1360"/>
      <c r="C41" s="1077" t="s">
        <v>280</v>
      </c>
      <c r="D41" s="1182"/>
      <c r="E41" s="1152"/>
      <c r="G41" s="1290"/>
      <c r="H41" s="1290"/>
    </row>
    <row r="42" spans="2:8" ht="15" customHeight="1">
      <c r="B42" s="1360" t="s">
        <v>281</v>
      </c>
      <c r="C42" s="1178" t="s">
        <v>271</v>
      </c>
      <c r="D42" s="1183" t="s">
        <v>265</v>
      </c>
      <c r="E42" s="1155"/>
      <c r="G42" s="1290"/>
      <c r="H42" s="1279" t="str">
        <f t="shared" si="0"/>
        <v/>
      </c>
    </row>
    <row r="43" spans="2:8" ht="15" customHeight="1">
      <c r="B43" s="1360" t="s">
        <v>282</v>
      </c>
      <c r="C43" s="1178" t="s">
        <v>273</v>
      </c>
      <c r="D43" s="1183" t="s">
        <v>265</v>
      </c>
      <c r="E43" s="1155"/>
      <c r="G43" s="1290"/>
      <c r="H43" s="1279" t="str">
        <f t="shared" si="0"/>
        <v/>
      </c>
    </row>
    <row r="44" spans="2:8" ht="15" customHeight="1">
      <c r="B44" s="1360" t="s">
        <v>283</v>
      </c>
      <c r="C44" s="1178" t="s">
        <v>275</v>
      </c>
      <c r="D44" s="1183" t="s">
        <v>265</v>
      </c>
      <c r="E44" s="1155"/>
      <c r="G44" s="1290"/>
      <c r="H44" s="1279" t="str">
        <f t="shared" si="0"/>
        <v/>
      </c>
    </row>
    <row r="45" spans="2:8" ht="15" customHeight="1">
      <c r="B45" s="1360"/>
      <c r="C45" s="1077" t="s">
        <v>284</v>
      </c>
      <c r="D45" s="1182"/>
      <c r="E45" s="1152"/>
      <c r="G45" s="1290"/>
      <c r="H45" s="1290"/>
    </row>
    <row r="46" spans="2:8" ht="15" customHeight="1">
      <c r="B46" s="1360" t="s">
        <v>285</v>
      </c>
      <c r="C46" s="1178" t="s">
        <v>271</v>
      </c>
      <c r="D46" s="1183" t="s">
        <v>265</v>
      </c>
      <c r="E46" s="1155"/>
      <c r="G46" s="1290"/>
      <c r="H46" s="1279" t="str">
        <f t="shared" si="0"/>
        <v/>
      </c>
    </row>
    <row r="47" spans="2:8" ht="15" customHeight="1">
      <c r="B47" s="1360" t="s">
        <v>286</v>
      </c>
      <c r="C47" s="1178" t="s">
        <v>273</v>
      </c>
      <c r="D47" s="1183" t="s">
        <v>265</v>
      </c>
      <c r="E47" s="1155"/>
      <c r="G47" s="1290"/>
      <c r="H47" s="1279" t="str">
        <f t="shared" si="0"/>
        <v/>
      </c>
    </row>
    <row r="48" spans="2:8" ht="15" customHeight="1">
      <c r="B48" s="1360" t="s">
        <v>287</v>
      </c>
      <c r="C48" s="1178" t="s">
        <v>275</v>
      </c>
      <c r="D48" s="1183" t="s">
        <v>265</v>
      </c>
      <c r="E48" s="1155"/>
      <c r="G48" s="1290"/>
      <c r="H48" s="1279" t="str">
        <f t="shared" si="0"/>
        <v/>
      </c>
    </row>
    <row r="49" spans="2:8" ht="15" customHeight="1">
      <c r="B49" s="1360" t="s">
        <v>288</v>
      </c>
      <c r="C49" s="1691" t="s">
        <v>289</v>
      </c>
      <c r="D49" s="1184" t="s">
        <v>265</v>
      </c>
      <c r="E49" s="1156"/>
      <c r="G49" s="1290"/>
      <c r="H49" s="1279" t="str">
        <f t="shared" si="0"/>
        <v/>
      </c>
    </row>
    <row r="50" spans="2:8" ht="26.25" customHeight="1">
      <c r="B50" s="1360" t="s">
        <v>290</v>
      </c>
      <c r="C50" s="1958" t="s">
        <v>267</v>
      </c>
      <c r="D50" s="1185"/>
      <c r="E50" s="580"/>
      <c r="G50" s="1343" t="s">
        <v>2297</v>
      </c>
      <c r="H50" s="1290"/>
    </row>
    <row r="51" spans="2:8">
      <c r="B51" s="1360" t="s">
        <v>291</v>
      </c>
      <c r="C51" s="1150" t="s">
        <v>1759</v>
      </c>
      <c r="D51" s="1687" t="s">
        <v>265</v>
      </c>
      <c r="E51" s="1572"/>
      <c r="G51" s="1290"/>
      <c r="H51" s="1279" t="str">
        <f>IF(ISNONTEXT(E51)=TRUE,"","X")</f>
        <v/>
      </c>
    </row>
    <row r="52" spans="2:8">
      <c r="B52" s="1360"/>
      <c r="C52" s="1077" t="s">
        <v>269</v>
      </c>
      <c r="D52" s="1182"/>
      <c r="E52" s="1152"/>
      <c r="G52" s="1290"/>
      <c r="H52" s="1290"/>
    </row>
    <row r="53" spans="2:8">
      <c r="B53" s="1360" t="s">
        <v>292</v>
      </c>
      <c r="C53" s="1178" t="s">
        <v>271</v>
      </c>
      <c r="D53" s="1183" t="s">
        <v>265</v>
      </c>
      <c r="E53" s="1155"/>
      <c r="G53" s="1290"/>
      <c r="H53" s="1279" t="str">
        <f>IF(ISNONTEXT(E53)=TRUE,"","X")</f>
        <v/>
      </c>
    </row>
    <row r="54" spans="2:8">
      <c r="B54" s="1360" t="s">
        <v>293</v>
      </c>
      <c r="C54" s="1178" t="s">
        <v>273</v>
      </c>
      <c r="D54" s="1183" t="s">
        <v>265</v>
      </c>
      <c r="E54" s="1155"/>
      <c r="G54" s="1290"/>
      <c r="H54" s="1279" t="str">
        <f>IF(ISNONTEXT(E54)=TRUE,"","X")</f>
        <v/>
      </c>
    </row>
    <row r="55" spans="2:8">
      <c r="B55" s="1360" t="s">
        <v>294</v>
      </c>
      <c r="C55" s="1178" t="s">
        <v>275</v>
      </c>
      <c r="D55" s="1183" t="s">
        <v>265</v>
      </c>
      <c r="E55" s="1155"/>
      <c r="G55" s="1290"/>
      <c r="H55" s="1279" t="str">
        <f>IF(ISNONTEXT(E55)=TRUE,"","X")</f>
        <v/>
      </c>
    </row>
    <row r="56" spans="2:8">
      <c r="B56" s="1360"/>
      <c r="C56" s="1077" t="s">
        <v>276</v>
      </c>
      <c r="D56" s="1182"/>
      <c r="E56" s="1152"/>
      <c r="G56" s="1290"/>
      <c r="H56" s="1290"/>
    </row>
    <row r="57" spans="2:8">
      <c r="B57" s="1360" t="s">
        <v>295</v>
      </c>
      <c r="C57" s="1178" t="s">
        <v>271</v>
      </c>
      <c r="D57" s="1183" t="s">
        <v>265</v>
      </c>
      <c r="E57" s="1155"/>
      <c r="G57" s="1290"/>
      <c r="H57" s="1279" t="str">
        <f>IF(ISNONTEXT(E57)=TRUE,"","X")</f>
        <v/>
      </c>
    </row>
    <row r="58" spans="2:8">
      <c r="B58" s="1360" t="s">
        <v>296</v>
      </c>
      <c r="C58" s="1178" t="s">
        <v>273</v>
      </c>
      <c r="D58" s="1183" t="s">
        <v>265</v>
      </c>
      <c r="E58" s="1155"/>
      <c r="G58" s="1290"/>
      <c r="H58" s="1279" t="str">
        <f>IF(ISNONTEXT(E58)=TRUE,"","X")</f>
        <v/>
      </c>
    </row>
    <row r="59" spans="2:8">
      <c r="B59" s="1360" t="s">
        <v>297</v>
      </c>
      <c r="C59" s="1178" t="s">
        <v>275</v>
      </c>
      <c r="D59" s="1183" t="s">
        <v>265</v>
      </c>
      <c r="E59" s="1155"/>
      <c r="G59" s="1290"/>
      <c r="H59" s="1279" t="str">
        <f>IF(ISNONTEXT(E59)=TRUE,"","X")</f>
        <v/>
      </c>
    </row>
    <row r="60" spans="2:8">
      <c r="B60" s="1360"/>
      <c r="C60" s="1077" t="s">
        <v>280</v>
      </c>
      <c r="D60" s="1182"/>
      <c r="E60" s="1152"/>
      <c r="G60" s="1290"/>
      <c r="H60" s="1290"/>
    </row>
    <row r="61" spans="2:8">
      <c r="B61" s="1360" t="s">
        <v>298</v>
      </c>
      <c r="C61" s="1178" t="s">
        <v>271</v>
      </c>
      <c r="D61" s="1183" t="s">
        <v>265</v>
      </c>
      <c r="E61" s="1155"/>
      <c r="G61" s="1290"/>
      <c r="H61" s="1279" t="str">
        <f>IF(ISNONTEXT(E61)=TRUE,"","X")</f>
        <v/>
      </c>
    </row>
    <row r="62" spans="2:8">
      <c r="B62" s="1360" t="s">
        <v>299</v>
      </c>
      <c r="C62" s="1178" t="s">
        <v>273</v>
      </c>
      <c r="D62" s="1183" t="s">
        <v>265</v>
      </c>
      <c r="E62" s="1155"/>
      <c r="G62" s="1290"/>
      <c r="H62" s="1279" t="str">
        <f>IF(ISNONTEXT(E62)=TRUE,"","X")</f>
        <v/>
      </c>
    </row>
    <row r="63" spans="2:8">
      <c r="B63" s="1360" t="s">
        <v>300</v>
      </c>
      <c r="C63" s="1178" t="s">
        <v>275</v>
      </c>
      <c r="D63" s="1183" t="s">
        <v>265</v>
      </c>
      <c r="E63" s="1155"/>
      <c r="G63" s="1290"/>
      <c r="H63" s="1279" t="str">
        <f>IF(ISNONTEXT(E63)=TRUE,"","X")</f>
        <v/>
      </c>
    </row>
    <row r="64" spans="2:8">
      <c r="B64" s="1360"/>
      <c r="C64" s="1077" t="s">
        <v>284</v>
      </c>
      <c r="D64" s="1182"/>
      <c r="E64" s="1152"/>
      <c r="G64" s="1290"/>
      <c r="H64" s="1290"/>
    </row>
    <row r="65" spans="2:8">
      <c r="B65" s="1360" t="s">
        <v>301</v>
      </c>
      <c r="C65" s="1178" t="s">
        <v>271</v>
      </c>
      <c r="D65" s="1183" t="s">
        <v>265</v>
      </c>
      <c r="E65" s="1155"/>
      <c r="G65" s="1290"/>
      <c r="H65" s="1279" t="str">
        <f>IF(ISNONTEXT(E65)=TRUE,"","X")</f>
        <v/>
      </c>
    </row>
    <row r="66" spans="2:8">
      <c r="B66" s="1360" t="s">
        <v>302</v>
      </c>
      <c r="C66" s="1178" t="s">
        <v>273</v>
      </c>
      <c r="D66" s="1183" t="s">
        <v>265</v>
      </c>
      <c r="E66" s="1155"/>
      <c r="G66" s="1290"/>
      <c r="H66" s="1279" t="str">
        <f>IF(ISNONTEXT(E66)=TRUE,"","X")</f>
        <v/>
      </c>
    </row>
    <row r="67" spans="2:8">
      <c r="B67" s="1360" t="s">
        <v>303</v>
      </c>
      <c r="C67" s="1178" t="s">
        <v>275</v>
      </c>
      <c r="D67" s="1183" t="s">
        <v>265</v>
      </c>
      <c r="E67" s="1155"/>
      <c r="G67" s="1290"/>
      <c r="H67" s="1279" t="str">
        <f>IF(ISNONTEXT(E67)=TRUE,"","X")</f>
        <v/>
      </c>
    </row>
    <row r="68" spans="2:8">
      <c r="B68" s="1360" t="s">
        <v>304</v>
      </c>
      <c r="C68" s="1154" t="s">
        <v>289</v>
      </c>
      <c r="D68" s="1184" t="s">
        <v>265</v>
      </c>
      <c r="E68" s="1156"/>
      <c r="G68" s="1290"/>
      <c r="H68" s="1279" t="str">
        <f>IF(ISNONTEXT(E68)=TRUE,"","X")</f>
        <v/>
      </c>
    </row>
    <row r="69" spans="2:8" ht="22">
      <c r="B69" s="1360" t="s">
        <v>305</v>
      </c>
      <c r="C69" s="1958" t="s">
        <v>267</v>
      </c>
      <c r="D69" s="1185"/>
      <c r="E69" s="580"/>
      <c r="G69" s="1343" t="s">
        <v>2297</v>
      </c>
      <c r="H69" s="1290"/>
    </row>
    <row r="70" spans="2:8">
      <c r="B70" s="1360" t="s">
        <v>306</v>
      </c>
      <c r="C70" s="1150" t="s">
        <v>1759</v>
      </c>
      <c r="D70" s="1687" t="s">
        <v>265</v>
      </c>
      <c r="E70" s="1572"/>
      <c r="G70" s="1290"/>
      <c r="H70" s="1279" t="str">
        <f>IF(ISNONTEXT(E70)=TRUE,"","X")</f>
        <v/>
      </c>
    </row>
    <row r="71" spans="2:8">
      <c r="B71" s="1360"/>
      <c r="C71" s="1077" t="s">
        <v>269</v>
      </c>
      <c r="D71" s="1182"/>
      <c r="E71" s="1152"/>
      <c r="G71" s="1290"/>
      <c r="H71" s="1290"/>
    </row>
    <row r="72" spans="2:8">
      <c r="B72" s="1360" t="s">
        <v>307</v>
      </c>
      <c r="C72" s="1178" t="s">
        <v>271</v>
      </c>
      <c r="D72" s="1183" t="s">
        <v>265</v>
      </c>
      <c r="E72" s="1155"/>
      <c r="G72" s="1290"/>
      <c r="H72" s="1279" t="str">
        <f>IF(ISNONTEXT(E72)=TRUE,"","X")</f>
        <v/>
      </c>
    </row>
    <row r="73" spans="2:8">
      <c r="B73" s="1360" t="s">
        <v>308</v>
      </c>
      <c r="C73" s="1178" t="s">
        <v>273</v>
      </c>
      <c r="D73" s="1183" t="s">
        <v>265</v>
      </c>
      <c r="E73" s="1155"/>
      <c r="G73" s="1290"/>
      <c r="H73" s="1279" t="str">
        <f>IF(ISNONTEXT(E73)=TRUE,"","X")</f>
        <v/>
      </c>
    </row>
    <row r="74" spans="2:8">
      <c r="B74" s="1360" t="s">
        <v>309</v>
      </c>
      <c r="C74" s="1178" t="s">
        <v>275</v>
      </c>
      <c r="D74" s="1183" t="s">
        <v>265</v>
      </c>
      <c r="E74" s="1155"/>
      <c r="G74" s="1290"/>
      <c r="H74" s="1279" t="str">
        <f>IF(ISNONTEXT(E74)=TRUE,"","X")</f>
        <v/>
      </c>
    </row>
    <row r="75" spans="2:8">
      <c r="B75" s="1360"/>
      <c r="C75" s="1077" t="s">
        <v>276</v>
      </c>
      <c r="D75" s="1182"/>
      <c r="E75" s="1152"/>
      <c r="G75" s="1290"/>
      <c r="H75" s="1290"/>
    </row>
    <row r="76" spans="2:8">
      <c r="B76" s="1360" t="s">
        <v>310</v>
      </c>
      <c r="C76" s="1178" t="s">
        <v>271</v>
      </c>
      <c r="D76" s="1183" t="s">
        <v>265</v>
      </c>
      <c r="E76" s="1155"/>
      <c r="G76" s="1290"/>
      <c r="H76" s="1279" t="str">
        <f>IF(ISNONTEXT(E76)=TRUE,"","X")</f>
        <v/>
      </c>
    </row>
    <row r="77" spans="2:8">
      <c r="B77" s="1360" t="s">
        <v>311</v>
      </c>
      <c r="C77" s="1178" t="s">
        <v>273</v>
      </c>
      <c r="D77" s="1183" t="s">
        <v>265</v>
      </c>
      <c r="E77" s="1155"/>
      <c r="G77" s="1290"/>
      <c r="H77" s="1279" t="str">
        <f>IF(ISNONTEXT(E77)=TRUE,"","X")</f>
        <v/>
      </c>
    </row>
    <row r="78" spans="2:8">
      <c r="B78" s="1360" t="s">
        <v>312</v>
      </c>
      <c r="C78" s="1178" t="s">
        <v>275</v>
      </c>
      <c r="D78" s="1183" t="s">
        <v>265</v>
      </c>
      <c r="E78" s="1155"/>
      <c r="G78" s="1290"/>
      <c r="H78" s="1279" t="str">
        <f>IF(ISNONTEXT(E78)=TRUE,"","X")</f>
        <v/>
      </c>
    </row>
    <row r="79" spans="2:8">
      <c r="B79" s="1360"/>
      <c r="C79" s="1077" t="s">
        <v>280</v>
      </c>
      <c r="D79" s="1182"/>
      <c r="E79" s="1152"/>
      <c r="G79" s="1290"/>
      <c r="H79" s="1290"/>
    </row>
    <row r="80" spans="2:8">
      <c r="B80" s="1360" t="s">
        <v>313</v>
      </c>
      <c r="C80" s="1178" t="s">
        <v>271</v>
      </c>
      <c r="D80" s="1183" t="s">
        <v>265</v>
      </c>
      <c r="E80" s="1155"/>
      <c r="G80" s="1290"/>
      <c r="H80" s="1279" t="str">
        <f>IF(ISNONTEXT(E80)=TRUE,"","X")</f>
        <v/>
      </c>
    </row>
    <row r="81" spans="2:8">
      <c r="B81" s="1360" t="s">
        <v>314</v>
      </c>
      <c r="C81" s="1178" t="s">
        <v>273</v>
      </c>
      <c r="D81" s="1183" t="s">
        <v>265</v>
      </c>
      <c r="E81" s="1155"/>
      <c r="G81" s="1290"/>
      <c r="H81" s="1279" t="str">
        <f>IF(ISNONTEXT(E81)=TRUE,"","X")</f>
        <v/>
      </c>
    </row>
    <row r="82" spans="2:8">
      <c r="B82" s="1360" t="s">
        <v>315</v>
      </c>
      <c r="C82" s="1178" t="s">
        <v>275</v>
      </c>
      <c r="D82" s="1183" t="s">
        <v>265</v>
      </c>
      <c r="E82" s="1155"/>
      <c r="G82" s="1290"/>
      <c r="H82" s="1279" t="str">
        <f>IF(ISNONTEXT(E82)=TRUE,"","X")</f>
        <v/>
      </c>
    </row>
    <row r="83" spans="2:8">
      <c r="B83" s="1360"/>
      <c r="C83" s="1077" t="s">
        <v>284</v>
      </c>
      <c r="D83" s="1182"/>
      <c r="E83" s="1152"/>
      <c r="G83" s="1290"/>
      <c r="H83" s="1290"/>
    </row>
    <row r="84" spans="2:8">
      <c r="B84" s="1360" t="s">
        <v>316</v>
      </c>
      <c r="C84" s="1178" t="s">
        <v>271</v>
      </c>
      <c r="D84" s="1183" t="s">
        <v>265</v>
      </c>
      <c r="E84" s="1155"/>
      <c r="G84" s="1290"/>
      <c r="H84" s="1279" t="str">
        <f>IF(ISNONTEXT(E84)=TRUE,"","X")</f>
        <v/>
      </c>
    </row>
    <row r="85" spans="2:8">
      <c r="B85" s="1360" t="s">
        <v>317</v>
      </c>
      <c r="C85" s="1178" t="s">
        <v>273</v>
      </c>
      <c r="D85" s="1183" t="s">
        <v>265</v>
      </c>
      <c r="E85" s="1155"/>
      <c r="G85" s="1290"/>
      <c r="H85" s="1279" t="str">
        <f>IF(ISNONTEXT(E85)=TRUE,"","X")</f>
        <v/>
      </c>
    </row>
    <row r="86" spans="2:8">
      <c r="B86" s="1360" t="s">
        <v>318</v>
      </c>
      <c r="C86" s="1178" t="s">
        <v>275</v>
      </c>
      <c r="D86" s="1183" t="s">
        <v>265</v>
      </c>
      <c r="E86" s="1155"/>
      <c r="G86" s="1290"/>
      <c r="H86" s="1279" t="str">
        <f>IF(ISNONTEXT(E86)=TRUE,"","X")</f>
        <v/>
      </c>
    </row>
    <row r="87" spans="2:8" ht="22.5" customHeight="1">
      <c r="B87" s="1360" t="s">
        <v>319</v>
      </c>
      <c r="C87" s="1154" t="s">
        <v>289</v>
      </c>
      <c r="D87" s="1184" t="s">
        <v>265</v>
      </c>
      <c r="E87" s="1156"/>
      <c r="G87" s="1290"/>
      <c r="H87" s="1279" t="str">
        <f>IF(ISNONTEXT(E87)=TRUE,"","X")</f>
        <v/>
      </c>
    </row>
    <row r="88" spans="2:8" ht="22">
      <c r="B88" s="1360" t="s">
        <v>320</v>
      </c>
      <c r="C88" s="1958" t="s">
        <v>267</v>
      </c>
      <c r="D88" s="1185"/>
      <c r="E88" s="580"/>
      <c r="G88" s="1343" t="s">
        <v>2297</v>
      </c>
      <c r="H88" s="1290"/>
    </row>
    <row r="89" spans="2:8">
      <c r="B89" s="1360" t="s">
        <v>321</v>
      </c>
      <c r="C89" s="1150" t="s">
        <v>1759</v>
      </c>
      <c r="D89" s="1687" t="s">
        <v>265</v>
      </c>
      <c r="E89" s="1572"/>
      <c r="G89" s="1290"/>
      <c r="H89" s="1279" t="str">
        <f>IF(ISNONTEXT(E89)=TRUE,"","X")</f>
        <v/>
      </c>
    </row>
    <row r="90" spans="2:8">
      <c r="B90" s="1360"/>
      <c r="C90" s="1077" t="s">
        <v>269</v>
      </c>
      <c r="D90" s="1182"/>
      <c r="E90" s="1152"/>
      <c r="G90" s="1290"/>
      <c r="H90" s="1290"/>
    </row>
    <row r="91" spans="2:8">
      <c r="B91" s="1360" t="s">
        <v>322</v>
      </c>
      <c r="C91" s="1178" t="s">
        <v>271</v>
      </c>
      <c r="D91" s="1183" t="s">
        <v>265</v>
      </c>
      <c r="E91" s="1155"/>
      <c r="G91" s="1290"/>
      <c r="H91" s="1279" t="str">
        <f>IF(ISNONTEXT(E91)=TRUE,"","X")</f>
        <v/>
      </c>
    </row>
    <row r="92" spans="2:8">
      <c r="B92" s="1360" t="s">
        <v>323</v>
      </c>
      <c r="C92" s="1178" t="s">
        <v>273</v>
      </c>
      <c r="D92" s="1183" t="s">
        <v>265</v>
      </c>
      <c r="E92" s="1155"/>
      <c r="G92" s="1290"/>
      <c r="H92" s="1279" t="str">
        <f>IF(ISNONTEXT(E92)=TRUE,"","X")</f>
        <v/>
      </c>
    </row>
    <row r="93" spans="2:8">
      <c r="B93" s="1360" t="s">
        <v>324</v>
      </c>
      <c r="C93" s="1178" t="s">
        <v>275</v>
      </c>
      <c r="D93" s="1183" t="s">
        <v>265</v>
      </c>
      <c r="E93" s="1155"/>
      <c r="G93" s="1290"/>
      <c r="H93" s="1279" t="str">
        <f>IF(ISNONTEXT(E93)=TRUE,"","X")</f>
        <v/>
      </c>
    </row>
    <row r="94" spans="2:8">
      <c r="B94" s="1360"/>
      <c r="C94" s="1077" t="s">
        <v>276</v>
      </c>
      <c r="D94" s="1182"/>
      <c r="E94" s="1152"/>
      <c r="G94" s="1290"/>
      <c r="H94" s="1290"/>
    </row>
    <row r="95" spans="2:8">
      <c r="B95" s="1360" t="s">
        <v>325</v>
      </c>
      <c r="C95" s="1178" t="s">
        <v>271</v>
      </c>
      <c r="D95" s="1183" t="s">
        <v>265</v>
      </c>
      <c r="E95" s="1155"/>
      <c r="G95" s="1290"/>
      <c r="H95" s="1279" t="str">
        <f>IF(ISNONTEXT(E95)=TRUE,"","X")</f>
        <v/>
      </c>
    </row>
    <row r="96" spans="2:8">
      <c r="B96" s="1360" t="s">
        <v>326</v>
      </c>
      <c r="C96" s="1178" t="s">
        <v>273</v>
      </c>
      <c r="D96" s="1183" t="s">
        <v>265</v>
      </c>
      <c r="E96" s="1155"/>
      <c r="G96" s="1290"/>
      <c r="H96" s="1279" t="str">
        <f>IF(ISNONTEXT(E96)=TRUE,"","X")</f>
        <v/>
      </c>
    </row>
    <row r="97" spans="2:8">
      <c r="B97" s="1360" t="s">
        <v>327</v>
      </c>
      <c r="C97" s="1178" t="s">
        <v>275</v>
      </c>
      <c r="D97" s="1183" t="s">
        <v>265</v>
      </c>
      <c r="E97" s="1155"/>
      <c r="G97" s="1290"/>
      <c r="H97" s="1279" t="str">
        <f>IF(ISNONTEXT(E97)=TRUE,"","X")</f>
        <v/>
      </c>
    </row>
    <row r="98" spans="2:8">
      <c r="B98" s="1360"/>
      <c r="C98" s="1077" t="s">
        <v>280</v>
      </c>
      <c r="D98" s="1182"/>
      <c r="E98" s="1152"/>
      <c r="G98" s="1290"/>
      <c r="H98" s="1290"/>
    </row>
    <row r="99" spans="2:8">
      <c r="B99" s="1360" t="s">
        <v>328</v>
      </c>
      <c r="C99" s="1178" t="s">
        <v>271</v>
      </c>
      <c r="D99" s="1183" t="s">
        <v>265</v>
      </c>
      <c r="E99" s="1155"/>
      <c r="G99" s="1290"/>
      <c r="H99" s="1279" t="str">
        <f>IF(ISNONTEXT(E99)=TRUE,"","X")</f>
        <v/>
      </c>
    </row>
    <row r="100" spans="2:8">
      <c r="B100" s="1360" t="s">
        <v>329</v>
      </c>
      <c r="C100" s="1178" t="s">
        <v>273</v>
      </c>
      <c r="D100" s="1183" t="s">
        <v>265</v>
      </c>
      <c r="E100" s="1155"/>
      <c r="G100" s="1290"/>
      <c r="H100" s="1279" t="str">
        <f>IF(ISNONTEXT(E100)=TRUE,"","X")</f>
        <v/>
      </c>
    </row>
    <row r="101" spans="2:8">
      <c r="B101" s="1360" t="s">
        <v>330</v>
      </c>
      <c r="C101" s="1178" t="s">
        <v>275</v>
      </c>
      <c r="D101" s="1183" t="s">
        <v>265</v>
      </c>
      <c r="E101" s="1155"/>
      <c r="G101" s="1290"/>
      <c r="H101" s="1279" t="str">
        <f>IF(ISNONTEXT(E101)=TRUE,"","X")</f>
        <v/>
      </c>
    </row>
    <row r="102" spans="2:8">
      <c r="B102" s="1360"/>
      <c r="C102" s="1077" t="s">
        <v>284</v>
      </c>
      <c r="D102" s="1182"/>
      <c r="E102" s="1152"/>
      <c r="G102" s="1290"/>
      <c r="H102" s="1290"/>
    </row>
    <row r="103" spans="2:8">
      <c r="B103" s="1360" t="s">
        <v>331</v>
      </c>
      <c r="C103" s="1178" t="s">
        <v>271</v>
      </c>
      <c r="D103" s="1183" t="s">
        <v>265</v>
      </c>
      <c r="E103" s="1155"/>
      <c r="G103" s="1290"/>
      <c r="H103" s="1279" t="str">
        <f>IF(ISNONTEXT(E103)=TRUE,"","X")</f>
        <v/>
      </c>
    </row>
    <row r="104" spans="2:8">
      <c r="B104" s="1360" t="s">
        <v>332</v>
      </c>
      <c r="C104" s="1178" t="s">
        <v>273</v>
      </c>
      <c r="D104" s="1183" t="s">
        <v>265</v>
      </c>
      <c r="E104" s="1155"/>
      <c r="G104" s="1290"/>
      <c r="H104" s="1279" t="str">
        <f>IF(ISNONTEXT(E104)=TRUE,"","X")</f>
        <v/>
      </c>
    </row>
    <row r="105" spans="2:8">
      <c r="B105" s="1360" t="s">
        <v>333</v>
      </c>
      <c r="C105" s="1178" t="s">
        <v>275</v>
      </c>
      <c r="D105" s="1183" t="s">
        <v>265</v>
      </c>
      <c r="E105" s="1155"/>
      <c r="G105" s="1290"/>
      <c r="H105" s="1279" t="str">
        <f>IF(ISNONTEXT(E105)=TRUE,"","X")</f>
        <v/>
      </c>
    </row>
    <row r="106" spans="2:8" ht="22.5" customHeight="1">
      <c r="B106" s="1360" t="s">
        <v>334</v>
      </c>
      <c r="C106" s="1154" t="s">
        <v>289</v>
      </c>
      <c r="D106" s="1184" t="s">
        <v>265</v>
      </c>
      <c r="E106" s="1156"/>
      <c r="G106" s="1290"/>
      <c r="H106" s="1279" t="str">
        <f>IF(ISNONTEXT(E106)=TRUE,"","X")</f>
        <v/>
      </c>
    </row>
    <row r="107" spans="2:8" ht="22">
      <c r="B107" s="1360" t="s">
        <v>335</v>
      </c>
      <c r="C107" s="1958" t="s">
        <v>267</v>
      </c>
      <c r="D107" s="1185"/>
      <c r="E107" s="580"/>
      <c r="G107" s="1343" t="s">
        <v>2297</v>
      </c>
      <c r="H107" s="1290"/>
    </row>
    <row r="108" spans="2:8">
      <c r="B108" s="1360" t="s">
        <v>336</v>
      </c>
      <c r="C108" s="1150" t="s">
        <v>1759</v>
      </c>
      <c r="D108" s="1687" t="s">
        <v>265</v>
      </c>
      <c r="E108" s="1572"/>
      <c r="G108" s="1290"/>
      <c r="H108" s="1279" t="str">
        <f>IF(ISNONTEXT(E108)=TRUE,"","X")</f>
        <v/>
      </c>
    </row>
    <row r="109" spans="2:8">
      <c r="B109" s="1360"/>
      <c r="C109" s="1077" t="s">
        <v>269</v>
      </c>
      <c r="D109" s="1182"/>
      <c r="E109" s="1152"/>
      <c r="G109" s="1290"/>
      <c r="H109" s="1290"/>
    </row>
    <row r="110" spans="2:8">
      <c r="B110" s="1360" t="s">
        <v>337</v>
      </c>
      <c r="C110" s="1178" t="s">
        <v>271</v>
      </c>
      <c r="D110" s="1183" t="s">
        <v>265</v>
      </c>
      <c r="E110" s="1155"/>
      <c r="G110" s="1290"/>
      <c r="H110" s="1279" t="str">
        <f>IF(ISNONTEXT(E110)=TRUE,"","X")</f>
        <v/>
      </c>
    </row>
    <row r="111" spans="2:8">
      <c r="B111" s="1360" t="s">
        <v>338</v>
      </c>
      <c r="C111" s="1178" t="s">
        <v>273</v>
      </c>
      <c r="D111" s="1183" t="s">
        <v>265</v>
      </c>
      <c r="E111" s="1155"/>
      <c r="G111" s="1290"/>
      <c r="H111" s="1279" t="str">
        <f>IF(ISNONTEXT(E111)=TRUE,"","X")</f>
        <v/>
      </c>
    </row>
    <row r="112" spans="2:8">
      <c r="B112" s="1360" t="s">
        <v>339</v>
      </c>
      <c r="C112" s="1178" t="s">
        <v>275</v>
      </c>
      <c r="D112" s="1183" t="s">
        <v>265</v>
      </c>
      <c r="E112" s="1155"/>
      <c r="G112" s="1290"/>
      <c r="H112" s="1279" t="str">
        <f>IF(ISNONTEXT(E112)=TRUE,"","X")</f>
        <v/>
      </c>
    </row>
    <row r="113" spans="2:8">
      <c r="B113" s="1360"/>
      <c r="C113" s="1077" t="s">
        <v>276</v>
      </c>
      <c r="D113" s="1182"/>
      <c r="E113" s="1152"/>
      <c r="G113" s="1290"/>
      <c r="H113" s="1290"/>
    </row>
    <row r="114" spans="2:8">
      <c r="B114" s="1360" t="s">
        <v>340</v>
      </c>
      <c r="C114" s="1178" t="s">
        <v>271</v>
      </c>
      <c r="D114" s="1183" t="s">
        <v>265</v>
      </c>
      <c r="E114" s="1155"/>
      <c r="G114" s="1290"/>
      <c r="H114" s="1279" t="str">
        <f>IF(ISNONTEXT(E114)=TRUE,"","X")</f>
        <v/>
      </c>
    </row>
    <row r="115" spans="2:8">
      <c r="B115" s="1360" t="s">
        <v>341</v>
      </c>
      <c r="C115" s="1178" t="s">
        <v>273</v>
      </c>
      <c r="D115" s="1183" t="s">
        <v>265</v>
      </c>
      <c r="E115" s="1155"/>
      <c r="G115" s="1290"/>
      <c r="H115" s="1279" t="str">
        <f>IF(ISNONTEXT(E115)=TRUE,"","X")</f>
        <v/>
      </c>
    </row>
    <row r="116" spans="2:8">
      <c r="B116" s="1360" t="s">
        <v>342</v>
      </c>
      <c r="C116" s="1178" t="s">
        <v>275</v>
      </c>
      <c r="D116" s="1183" t="s">
        <v>265</v>
      </c>
      <c r="E116" s="1155"/>
      <c r="G116" s="1290"/>
      <c r="H116" s="1279" t="str">
        <f>IF(ISNONTEXT(E116)=TRUE,"","X")</f>
        <v/>
      </c>
    </row>
    <row r="117" spans="2:8">
      <c r="B117" s="1360"/>
      <c r="C117" s="1077" t="s">
        <v>280</v>
      </c>
      <c r="D117" s="1182"/>
      <c r="E117" s="1152"/>
      <c r="G117" s="1290"/>
      <c r="H117" s="1290"/>
    </row>
    <row r="118" spans="2:8">
      <c r="B118" s="1360" t="s">
        <v>343</v>
      </c>
      <c r="C118" s="1178" t="s">
        <v>271</v>
      </c>
      <c r="D118" s="1183" t="s">
        <v>265</v>
      </c>
      <c r="E118" s="1155"/>
      <c r="G118" s="1290"/>
      <c r="H118" s="1279" t="str">
        <f>IF(ISNONTEXT(E118)=TRUE,"","X")</f>
        <v/>
      </c>
    </row>
    <row r="119" spans="2:8">
      <c r="B119" s="1360" t="s">
        <v>344</v>
      </c>
      <c r="C119" s="1178" t="s">
        <v>273</v>
      </c>
      <c r="D119" s="1183" t="s">
        <v>265</v>
      </c>
      <c r="E119" s="1155"/>
      <c r="G119" s="1290"/>
      <c r="H119" s="1279" t="str">
        <f>IF(ISNONTEXT(E119)=TRUE,"","X")</f>
        <v/>
      </c>
    </row>
    <row r="120" spans="2:8">
      <c r="B120" s="1360" t="s">
        <v>345</v>
      </c>
      <c r="C120" s="1178" t="s">
        <v>275</v>
      </c>
      <c r="D120" s="1183" t="s">
        <v>265</v>
      </c>
      <c r="E120" s="1155"/>
      <c r="G120" s="1290"/>
      <c r="H120" s="1279" t="str">
        <f>IF(ISNONTEXT(E120)=TRUE,"","X")</f>
        <v/>
      </c>
    </row>
    <row r="121" spans="2:8">
      <c r="B121" s="1360"/>
      <c r="C121" s="1077" t="s">
        <v>284</v>
      </c>
      <c r="D121" s="1182"/>
      <c r="E121" s="1152"/>
      <c r="G121" s="1290"/>
      <c r="H121" s="1290"/>
    </row>
    <row r="122" spans="2:8">
      <c r="B122" s="1360" t="s">
        <v>346</v>
      </c>
      <c r="C122" s="1178" t="s">
        <v>271</v>
      </c>
      <c r="D122" s="1183" t="s">
        <v>265</v>
      </c>
      <c r="E122" s="1155"/>
      <c r="G122" s="1290"/>
      <c r="H122" s="1279" t="str">
        <f>IF(ISNONTEXT(E122)=TRUE,"","X")</f>
        <v/>
      </c>
    </row>
    <row r="123" spans="2:8">
      <c r="B123" s="1360" t="s">
        <v>347</v>
      </c>
      <c r="C123" s="1178" t="s">
        <v>273</v>
      </c>
      <c r="D123" s="1183" t="s">
        <v>265</v>
      </c>
      <c r="E123" s="1155"/>
      <c r="G123" s="1290"/>
      <c r="H123" s="1279" t="str">
        <f>IF(ISNONTEXT(E123)=TRUE,"","X")</f>
        <v/>
      </c>
    </row>
    <row r="124" spans="2:8">
      <c r="B124" s="1360" t="s">
        <v>348</v>
      </c>
      <c r="C124" s="1178" t="s">
        <v>275</v>
      </c>
      <c r="D124" s="1183" t="s">
        <v>265</v>
      </c>
      <c r="E124" s="1155"/>
      <c r="G124" s="1290"/>
      <c r="H124" s="1279" t="str">
        <f>IF(ISNONTEXT(E124)=TRUE,"","X")</f>
        <v/>
      </c>
    </row>
    <row r="125" spans="2:8" ht="22.5" customHeight="1">
      <c r="B125" s="1360" t="s">
        <v>349</v>
      </c>
      <c r="C125" s="1154" t="s">
        <v>289</v>
      </c>
      <c r="D125" s="1184" t="s">
        <v>265</v>
      </c>
      <c r="E125" s="1156"/>
      <c r="G125" s="1290"/>
      <c r="H125" s="1279" t="str">
        <f>IF(ISNONTEXT(E125)=TRUE,"","X")</f>
        <v/>
      </c>
    </row>
    <row r="126" spans="2:8" ht="22">
      <c r="B126" s="1360" t="s">
        <v>350</v>
      </c>
      <c r="C126" s="1958" t="s">
        <v>267</v>
      </c>
      <c r="D126" s="1185"/>
      <c r="E126" s="580"/>
      <c r="G126" s="1343" t="s">
        <v>2297</v>
      </c>
      <c r="H126" s="1290"/>
    </row>
    <row r="127" spans="2:8">
      <c r="B127" s="1360" t="s">
        <v>351</v>
      </c>
      <c r="C127" s="1150" t="s">
        <v>1759</v>
      </c>
      <c r="D127" s="1687" t="s">
        <v>265</v>
      </c>
      <c r="E127" s="1572"/>
      <c r="G127" s="1290"/>
      <c r="H127" s="1279" t="str">
        <f>IF(ISNONTEXT(E127)=TRUE,"","X")</f>
        <v/>
      </c>
    </row>
    <row r="128" spans="2:8">
      <c r="B128" s="1360"/>
      <c r="C128" s="1077" t="s">
        <v>269</v>
      </c>
      <c r="D128" s="1182"/>
      <c r="E128" s="1152"/>
      <c r="G128" s="1290"/>
      <c r="H128" s="1290"/>
    </row>
    <row r="129" spans="2:8">
      <c r="B129" s="1360" t="s">
        <v>352</v>
      </c>
      <c r="C129" s="1178" t="s">
        <v>271</v>
      </c>
      <c r="D129" s="1183" t="s">
        <v>265</v>
      </c>
      <c r="E129" s="1155"/>
      <c r="G129" s="1290"/>
      <c r="H129" s="1279" t="str">
        <f>IF(ISNONTEXT(E129)=TRUE,"","X")</f>
        <v/>
      </c>
    </row>
    <row r="130" spans="2:8">
      <c r="B130" s="1360" t="s">
        <v>353</v>
      </c>
      <c r="C130" s="1178" t="s">
        <v>273</v>
      </c>
      <c r="D130" s="1183" t="s">
        <v>265</v>
      </c>
      <c r="E130" s="1155"/>
      <c r="G130" s="1290"/>
      <c r="H130" s="1279" t="str">
        <f>IF(ISNONTEXT(E130)=TRUE,"","X")</f>
        <v/>
      </c>
    </row>
    <row r="131" spans="2:8">
      <c r="B131" s="1360" t="s">
        <v>354</v>
      </c>
      <c r="C131" s="1178" t="s">
        <v>275</v>
      </c>
      <c r="D131" s="1183" t="s">
        <v>265</v>
      </c>
      <c r="E131" s="1155"/>
      <c r="G131" s="1290"/>
      <c r="H131" s="1279" t="str">
        <f>IF(ISNONTEXT(E131)=TRUE,"","X")</f>
        <v/>
      </c>
    </row>
    <row r="132" spans="2:8">
      <c r="B132" s="1360"/>
      <c r="C132" s="1077" t="s">
        <v>276</v>
      </c>
      <c r="D132" s="1182"/>
      <c r="E132" s="1152"/>
      <c r="G132" s="1290"/>
      <c r="H132" s="1290"/>
    </row>
    <row r="133" spans="2:8">
      <c r="B133" s="1360" t="s">
        <v>355</v>
      </c>
      <c r="C133" s="1178" t="s">
        <v>271</v>
      </c>
      <c r="D133" s="1183" t="s">
        <v>265</v>
      </c>
      <c r="E133" s="1155"/>
      <c r="G133" s="1290"/>
      <c r="H133" s="1279" t="str">
        <f>IF(ISNONTEXT(E133)=TRUE,"","X")</f>
        <v/>
      </c>
    </row>
    <row r="134" spans="2:8">
      <c r="B134" s="1360" t="s">
        <v>356</v>
      </c>
      <c r="C134" s="1178" t="s">
        <v>273</v>
      </c>
      <c r="D134" s="1183" t="s">
        <v>265</v>
      </c>
      <c r="E134" s="1155"/>
      <c r="G134" s="1290"/>
      <c r="H134" s="1279" t="str">
        <f>IF(ISNONTEXT(E134)=TRUE,"","X")</f>
        <v/>
      </c>
    </row>
    <row r="135" spans="2:8">
      <c r="B135" s="1360" t="s">
        <v>357</v>
      </c>
      <c r="C135" s="1178" t="s">
        <v>275</v>
      </c>
      <c r="D135" s="1183" t="s">
        <v>265</v>
      </c>
      <c r="E135" s="1155"/>
      <c r="G135" s="1290"/>
      <c r="H135" s="1279" t="str">
        <f>IF(ISNONTEXT(E135)=TRUE,"","X")</f>
        <v/>
      </c>
    </row>
    <row r="136" spans="2:8">
      <c r="B136" s="1360"/>
      <c r="C136" s="1077" t="s">
        <v>280</v>
      </c>
      <c r="D136" s="1182"/>
      <c r="E136" s="1152"/>
      <c r="G136" s="1290"/>
      <c r="H136" s="1290"/>
    </row>
    <row r="137" spans="2:8">
      <c r="B137" s="1360" t="s">
        <v>358</v>
      </c>
      <c r="C137" s="1178" t="s">
        <v>271</v>
      </c>
      <c r="D137" s="1183" t="s">
        <v>265</v>
      </c>
      <c r="E137" s="1155"/>
      <c r="G137" s="1290"/>
      <c r="H137" s="1279" t="str">
        <f>IF(ISNONTEXT(E137)=TRUE,"","X")</f>
        <v/>
      </c>
    </row>
    <row r="138" spans="2:8">
      <c r="B138" s="1360" t="s">
        <v>359</v>
      </c>
      <c r="C138" s="1178" t="s">
        <v>273</v>
      </c>
      <c r="D138" s="1183" t="s">
        <v>265</v>
      </c>
      <c r="E138" s="1155"/>
      <c r="G138" s="1290"/>
      <c r="H138" s="1279" t="str">
        <f>IF(ISNONTEXT(E138)=TRUE,"","X")</f>
        <v/>
      </c>
    </row>
    <row r="139" spans="2:8">
      <c r="B139" s="1360" t="s">
        <v>360</v>
      </c>
      <c r="C139" s="1178" t="s">
        <v>275</v>
      </c>
      <c r="D139" s="1183" t="s">
        <v>265</v>
      </c>
      <c r="E139" s="1155"/>
      <c r="G139" s="1290"/>
      <c r="H139" s="1279" t="str">
        <f>IF(ISNONTEXT(E139)=TRUE,"","X")</f>
        <v/>
      </c>
    </row>
    <row r="140" spans="2:8">
      <c r="B140" s="1360"/>
      <c r="C140" s="1077" t="s">
        <v>284</v>
      </c>
      <c r="D140" s="1182"/>
      <c r="E140" s="1152"/>
      <c r="G140" s="1290"/>
      <c r="H140" s="1290"/>
    </row>
    <row r="141" spans="2:8">
      <c r="B141" s="1360" t="s">
        <v>361</v>
      </c>
      <c r="C141" s="1178" t="s">
        <v>271</v>
      </c>
      <c r="D141" s="1183" t="s">
        <v>265</v>
      </c>
      <c r="E141" s="1155"/>
      <c r="G141" s="1290"/>
      <c r="H141" s="1279" t="str">
        <f>IF(ISNONTEXT(E141)=TRUE,"","X")</f>
        <v/>
      </c>
    </row>
    <row r="142" spans="2:8">
      <c r="B142" s="1360" t="s">
        <v>362</v>
      </c>
      <c r="C142" s="1178" t="s">
        <v>273</v>
      </c>
      <c r="D142" s="1183" t="s">
        <v>265</v>
      </c>
      <c r="E142" s="1155"/>
      <c r="G142" s="1290"/>
      <c r="H142" s="1279" t="str">
        <f>IF(ISNONTEXT(E142)=TRUE,"","X")</f>
        <v/>
      </c>
    </row>
    <row r="143" spans="2:8">
      <c r="B143" s="1360" t="s">
        <v>363</v>
      </c>
      <c r="C143" s="1178" t="s">
        <v>275</v>
      </c>
      <c r="D143" s="1183" t="s">
        <v>265</v>
      </c>
      <c r="E143" s="1155"/>
      <c r="G143" s="1290"/>
      <c r="H143" s="1279" t="str">
        <f>IF(ISNONTEXT(E143)=TRUE,"","X")</f>
        <v/>
      </c>
    </row>
    <row r="144" spans="2:8" ht="22.5" customHeight="1">
      <c r="B144" s="1360" t="s">
        <v>364</v>
      </c>
      <c r="C144" s="1154" t="s">
        <v>289</v>
      </c>
      <c r="D144" s="1184" t="s">
        <v>265</v>
      </c>
      <c r="E144" s="1156"/>
      <c r="G144" s="1290"/>
      <c r="H144" s="1279" t="str">
        <f>IF(ISNONTEXT(E144)=TRUE,"","X")</f>
        <v/>
      </c>
    </row>
    <row r="145" spans="2:8" ht="22">
      <c r="B145" s="1360" t="s">
        <v>365</v>
      </c>
      <c r="C145" s="1958" t="s">
        <v>267</v>
      </c>
      <c r="D145" s="1185"/>
      <c r="E145" s="580"/>
      <c r="G145" s="1343" t="s">
        <v>2297</v>
      </c>
      <c r="H145" s="1290"/>
    </row>
    <row r="146" spans="2:8">
      <c r="B146" s="1360" t="s">
        <v>366</v>
      </c>
      <c r="C146" s="1150" t="s">
        <v>1759</v>
      </c>
      <c r="D146" s="1687" t="s">
        <v>265</v>
      </c>
      <c r="E146" s="1572"/>
      <c r="G146" s="1290"/>
      <c r="H146" s="1279" t="str">
        <f>IF(ISNONTEXT(E146)=TRUE,"","X")</f>
        <v/>
      </c>
    </row>
    <row r="147" spans="2:8">
      <c r="B147" s="1360"/>
      <c r="C147" s="1077" t="s">
        <v>269</v>
      </c>
      <c r="D147" s="1182"/>
      <c r="E147" s="1152"/>
      <c r="G147" s="1290"/>
      <c r="H147" s="1290"/>
    </row>
    <row r="148" spans="2:8">
      <c r="B148" s="1360" t="s">
        <v>367</v>
      </c>
      <c r="C148" s="1178" t="s">
        <v>271</v>
      </c>
      <c r="D148" s="1183" t="s">
        <v>265</v>
      </c>
      <c r="E148" s="1155"/>
      <c r="G148" s="1290"/>
      <c r="H148" s="1279" t="str">
        <f>IF(ISNONTEXT(E148)=TRUE,"","X")</f>
        <v/>
      </c>
    </row>
    <row r="149" spans="2:8">
      <c r="B149" s="1360" t="s">
        <v>368</v>
      </c>
      <c r="C149" s="1178" t="s">
        <v>273</v>
      </c>
      <c r="D149" s="1183" t="s">
        <v>265</v>
      </c>
      <c r="E149" s="1155"/>
      <c r="G149" s="1290"/>
      <c r="H149" s="1279" t="str">
        <f>IF(ISNONTEXT(E149)=TRUE,"","X")</f>
        <v/>
      </c>
    </row>
    <row r="150" spans="2:8">
      <c r="B150" s="1360" t="s">
        <v>369</v>
      </c>
      <c r="C150" s="1178" t="s">
        <v>275</v>
      </c>
      <c r="D150" s="1183" t="s">
        <v>265</v>
      </c>
      <c r="E150" s="1155"/>
      <c r="G150" s="1290"/>
      <c r="H150" s="1279" t="str">
        <f>IF(ISNONTEXT(E150)=TRUE,"","X")</f>
        <v/>
      </c>
    </row>
    <row r="151" spans="2:8">
      <c r="B151" s="1360"/>
      <c r="C151" s="1077" t="s">
        <v>276</v>
      </c>
      <c r="D151" s="1182"/>
      <c r="E151" s="1152"/>
      <c r="G151" s="1290"/>
      <c r="H151" s="1290"/>
    </row>
    <row r="152" spans="2:8">
      <c r="B152" s="1360" t="s">
        <v>370</v>
      </c>
      <c r="C152" s="1178" t="s">
        <v>271</v>
      </c>
      <c r="D152" s="1183" t="s">
        <v>265</v>
      </c>
      <c r="E152" s="1155"/>
      <c r="G152" s="1290"/>
      <c r="H152" s="1279" t="str">
        <f>IF(ISNONTEXT(E152)=TRUE,"","X")</f>
        <v/>
      </c>
    </row>
    <row r="153" spans="2:8">
      <c r="B153" s="1360" t="s">
        <v>371</v>
      </c>
      <c r="C153" s="1178" t="s">
        <v>273</v>
      </c>
      <c r="D153" s="1183" t="s">
        <v>265</v>
      </c>
      <c r="E153" s="1155"/>
      <c r="G153" s="1290"/>
      <c r="H153" s="1279" t="str">
        <f>IF(ISNONTEXT(E153)=TRUE,"","X")</f>
        <v/>
      </c>
    </row>
    <row r="154" spans="2:8">
      <c r="B154" s="1360" t="s">
        <v>372</v>
      </c>
      <c r="C154" s="1178" t="s">
        <v>275</v>
      </c>
      <c r="D154" s="1183" t="s">
        <v>265</v>
      </c>
      <c r="E154" s="1155"/>
      <c r="G154" s="1290"/>
      <c r="H154" s="1279" t="str">
        <f>IF(ISNONTEXT(E154)=TRUE,"","X")</f>
        <v/>
      </c>
    </row>
    <row r="155" spans="2:8">
      <c r="B155" s="1360"/>
      <c r="C155" s="1077" t="s">
        <v>280</v>
      </c>
      <c r="D155" s="1182"/>
      <c r="E155" s="1152"/>
      <c r="G155" s="1290"/>
      <c r="H155" s="1290"/>
    </row>
    <row r="156" spans="2:8">
      <c r="B156" s="1360" t="s">
        <v>373</v>
      </c>
      <c r="C156" s="1178" t="s">
        <v>271</v>
      </c>
      <c r="D156" s="1183" t="s">
        <v>265</v>
      </c>
      <c r="E156" s="1155"/>
      <c r="G156" s="1290"/>
      <c r="H156" s="1279" t="str">
        <f>IF(ISNONTEXT(E156)=TRUE,"","X")</f>
        <v/>
      </c>
    </row>
    <row r="157" spans="2:8">
      <c r="B157" s="1360" t="s">
        <v>374</v>
      </c>
      <c r="C157" s="1178" t="s">
        <v>273</v>
      </c>
      <c r="D157" s="1183" t="s">
        <v>265</v>
      </c>
      <c r="E157" s="1155"/>
      <c r="G157" s="1290"/>
      <c r="H157" s="1279" t="str">
        <f>IF(ISNONTEXT(E157)=TRUE,"","X")</f>
        <v/>
      </c>
    </row>
    <row r="158" spans="2:8">
      <c r="B158" s="1360" t="s">
        <v>375</v>
      </c>
      <c r="C158" s="1178" t="s">
        <v>275</v>
      </c>
      <c r="D158" s="1183" t="s">
        <v>265</v>
      </c>
      <c r="E158" s="1155"/>
      <c r="G158" s="1290"/>
      <c r="H158" s="1279" t="str">
        <f>IF(ISNONTEXT(E158)=TRUE,"","X")</f>
        <v/>
      </c>
    </row>
    <row r="159" spans="2:8">
      <c r="B159" s="1360"/>
      <c r="C159" s="1077" t="s">
        <v>284</v>
      </c>
      <c r="D159" s="1182"/>
      <c r="E159" s="1152"/>
      <c r="G159" s="1290"/>
      <c r="H159" s="1290"/>
    </row>
    <row r="160" spans="2:8">
      <c r="B160" s="1360" t="s">
        <v>376</v>
      </c>
      <c r="C160" s="1178" t="s">
        <v>271</v>
      </c>
      <c r="D160" s="1183" t="s">
        <v>265</v>
      </c>
      <c r="E160" s="1155"/>
      <c r="G160" s="1290"/>
      <c r="H160" s="1279" t="str">
        <f>IF(ISNONTEXT(E160)=TRUE,"","X")</f>
        <v/>
      </c>
    </row>
    <row r="161" spans="2:8">
      <c r="B161" s="1360" t="s">
        <v>377</v>
      </c>
      <c r="C161" s="1178" t="s">
        <v>273</v>
      </c>
      <c r="D161" s="1183" t="s">
        <v>265</v>
      </c>
      <c r="E161" s="1155"/>
      <c r="G161" s="1290"/>
      <c r="H161" s="1279" t="str">
        <f>IF(ISNONTEXT(E161)=TRUE,"","X")</f>
        <v/>
      </c>
    </row>
    <row r="162" spans="2:8">
      <c r="B162" s="1360" t="s">
        <v>378</v>
      </c>
      <c r="C162" s="1178" t="s">
        <v>275</v>
      </c>
      <c r="D162" s="1183" t="s">
        <v>265</v>
      </c>
      <c r="E162" s="1155"/>
      <c r="G162" s="1290"/>
      <c r="H162" s="1279" t="str">
        <f>IF(ISNONTEXT(E162)=TRUE,"","X")</f>
        <v/>
      </c>
    </row>
    <row r="163" spans="2:8" ht="22.5" customHeight="1">
      <c r="B163" s="1360" t="s">
        <v>379</v>
      </c>
      <c r="C163" s="1154" t="s">
        <v>289</v>
      </c>
      <c r="D163" s="1184" t="s">
        <v>265</v>
      </c>
      <c r="E163" s="1156"/>
      <c r="G163" s="1290"/>
      <c r="H163" s="1279" t="str">
        <f>IF(ISNONTEXT(E163)=TRUE,"","X")</f>
        <v/>
      </c>
    </row>
    <row r="164" spans="2:8" ht="22">
      <c r="B164" s="1360" t="s">
        <v>380</v>
      </c>
      <c r="C164" s="1958" t="s">
        <v>267</v>
      </c>
      <c r="D164" s="1185"/>
      <c r="E164" s="580"/>
      <c r="G164" s="1343" t="s">
        <v>2297</v>
      </c>
      <c r="H164" s="1290"/>
    </row>
    <row r="165" spans="2:8">
      <c r="B165" s="1360" t="s">
        <v>381</v>
      </c>
      <c r="C165" s="1150" t="s">
        <v>1759</v>
      </c>
      <c r="D165" s="1687" t="s">
        <v>265</v>
      </c>
      <c r="E165" s="1572"/>
      <c r="G165" s="1290"/>
      <c r="H165" s="1279" t="str">
        <f>IF(ISNONTEXT(E165)=TRUE,"","X")</f>
        <v/>
      </c>
    </row>
    <row r="166" spans="2:8">
      <c r="B166" s="1360"/>
      <c r="C166" s="1077" t="s">
        <v>269</v>
      </c>
      <c r="D166" s="1182"/>
      <c r="E166" s="1152"/>
      <c r="G166" s="1290"/>
      <c r="H166" s="1290"/>
    </row>
    <row r="167" spans="2:8">
      <c r="B167" s="1360" t="s">
        <v>382</v>
      </c>
      <c r="C167" s="1178" t="s">
        <v>271</v>
      </c>
      <c r="D167" s="1183" t="s">
        <v>265</v>
      </c>
      <c r="E167" s="1155"/>
      <c r="G167" s="1290"/>
      <c r="H167" s="1279" t="str">
        <f>IF(ISNONTEXT(E167)=TRUE,"","X")</f>
        <v/>
      </c>
    </row>
    <row r="168" spans="2:8">
      <c r="B168" s="1360" t="s">
        <v>383</v>
      </c>
      <c r="C168" s="1178" t="s">
        <v>273</v>
      </c>
      <c r="D168" s="1183" t="s">
        <v>265</v>
      </c>
      <c r="E168" s="1155"/>
      <c r="G168" s="1290"/>
      <c r="H168" s="1279" t="str">
        <f>IF(ISNONTEXT(E168)=TRUE,"","X")</f>
        <v/>
      </c>
    </row>
    <row r="169" spans="2:8">
      <c r="B169" s="1360" t="s">
        <v>384</v>
      </c>
      <c r="C169" s="1178" t="s">
        <v>275</v>
      </c>
      <c r="D169" s="1183" t="s">
        <v>265</v>
      </c>
      <c r="E169" s="1155"/>
      <c r="G169" s="1290"/>
      <c r="H169" s="1279" t="str">
        <f>IF(ISNONTEXT(E169)=TRUE,"","X")</f>
        <v/>
      </c>
    </row>
    <row r="170" spans="2:8">
      <c r="B170" s="1360"/>
      <c r="C170" s="1077" t="s">
        <v>276</v>
      </c>
      <c r="D170" s="1182"/>
      <c r="E170" s="1152"/>
      <c r="G170" s="1290"/>
      <c r="H170" s="1290"/>
    </row>
    <row r="171" spans="2:8">
      <c r="B171" s="1360" t="s">
        <v>385</v>
      </c>
      <c r="C171" s="1178" t="s">
        <v>271</v>
      </c>
      <c r="D171" s="1183" t="s">
        <v>265</v>
      </c>
      <c r="E171" s="1155"/>
      <c r="G171" s="1290"/>
      <c r="H171" s="1279" t="str">
        <f>IF(ISNONTEXT(E171)=TRUE,"","X")</f>
        <v/>
      </c>
    </row>
    <row r="172" spans="2:8">
      <c r="B172" s="1360" t="s">
        <v>386</v>
      </c>
      <c r="C172" s="1178" t="s">
        <v>273</v>
      </c>
      <c r="D172" s="1183" t="s">
        <v>265</v>
      </c>
      <c r="E172" s="1155"/>
      <c r="G172" s="1290"/>
      <c r="H172" s="1279" t="str">
        <f>IF(ISNONTEXT(E172)=TRUE,"","X")</f>
        <v/>
      </c>
    </row>
    <row r="173" spans="2:8">
      <c r="B173" s="1360" t="s">
        <v>387</v>
      </c>
      <c r="C173" s="1178" t="s">
        <v>275</v>
      </c>
      <c r="D173" s="1183" t="s">
        <v>265</v>
      </c>
      <c r="E173" s="1155"/>
      <c r="G173" s="1290"/>
      <c r="H173" s="1279" t="str">
        <f>IF(ISNONTEXT(E173)=TRUE,"","X")</f>
        <v/>
      </c>
    </row>
    <row r="174" spans="2:8">
      <c r="B174" s="1360"/>
      <c r="C174" s="1077" t="s">
        <v>280</v>
      </c>
      <c r="D174" s="1182"/>
      <c r="E174" s="1152"/>
      <c r="G174" s="1290"/>
      <c r="H174" s="1290"/>
    </row>
    <row r="175" spans="2:8">
      <c r="B175" s="1360" t="s">
        <v>388</v>
      </c>
      <c r="C175" s="1178" t="s">
        <v>271</v>
      </c>
      <c r="D175" s="1183" t="s">
        <v>265</v>
      </c>
      <c r="E175" s="1155"/>
      <c r="G175" s="1290"/>
      <c r="H175" s="1279" t="str">
        <f>IF(ISNONTEXT(E175)=TRUE,"","X")</f>
        <v/>
      </c>
    </row>
    <row r="176" spans="2:8">
      <c r="B176" s="1360" t="s">
        <v>389</v>
      </c>
      <c r="C176" s="1178" t="s">
        <v>273</v>
      </c>
      <c r="D176" s="1183" t="s">
        <v>265</v>
      </c>
      <c r="E176" s="1155"/>
      <c r="G176" s="1290"/>
      <c r="H176" s="1279" t="str">
        <f>IF(ISNONTEXT(E176)=TRUE,"","X")</f>
        <v/>
      </c>
    </row>
    <row r="177" spans="2:8">
      <c r="B177" s="1360" t="s">
        <v>390</v>
      </c>
      <c r="C177" s="1178" t="s">
        <v>275</v>
      </c>
      <c r="D177" s="1183" t="s">
        <v>265</v>
      </c>
      <c r="E177" s="1155"/>
      <c r="G177" s="1290"/>
      <c r="H177" s="1279" t="str">
        <f>IF(ISNONTEXT(E177)=TRUE,"","X")</f>
        <v/>
      </c>
    </row>
    <row r="178" spans="2:8">
      <c r="B178" s="1360"/>
      <c r="C178" s="1077" t="s">
        <v>284</v>
      </c>
      <c r="D178" s="1182"/>
      <c r="E178" s="1152"/>
      <c r="G178" s="1290"/>
      <c r="H178" s="1290"/>
    </row>
    <row r="179" spans="2:8">
      <c r="B179" s="1360" t="s">
        <v>391</v>
      </c>
      <c r="C179" s="1178" t="s">
        <v>271</v>
      </c>
      <c r="D179" s="1183" t="s">
        <v>265</v>
      </c>
      <c r="E179" s="1155"/>
      <c r="G179" s="1290"/>
      <c r="H179" s="1279" t="str">
        <f>IF(ISNONTEXT(E179)=TRUE,"","X")</f>
        <v/>
      </c>
    </row>
    <row r="180" spans="2:8">
      <c r="B180" s="1360" t="s">
        <v>392</v>
      </c>
      <c r="C180" s="1178" t="s">
        <v>273</v>
      </c>
      <c r="D180" s="1183" t="s">
        <v>265</v>
      </c>
      <c r="E180" s="1155"/>
      <c r="G180" s="1290"/>
      <c r="H180" s="1279" t="str">
        <f>IF(ISNONTEXT(E180)=TRUE,"","X")</f>
        <v/>
      </c>
    </row>
    <row r="181" spans="2:8">
      <c r="B181" s="1360" t="s">
        <v>393</v>
      </c>
      <c r="C181" s="1178" t="s">
        <v>275</v>
      </c>
      <c r="D181" s="1183" t="s">
        <v>265</v>
      </c>
      <c r="E181" s="1155"/>
      <c r="G181" s="1290"/>
      <c r="H181" s="1279" t="str">
        <f>IF(ISNONTEXT(E181)=TRUE,"","X")</f>
        <v/>
      </c>
    </row>
    <row r="182" spans="2:8" ht="22.5" customHeight="1">
      <c r="B182" s="1360" t="s">
        <v>394</v>
      </c>
      <c r="C182" s="1154" t="s">
        <v>289</v>
      </c>
      <c r="D182" s="1184" t="s">
        <v>265</v>
      </c>
      <c r="E182" s="1156"/>
      <c r="G182" s="1290"/>
      <c r="H182" s="1279" t="str">
        <f>IF(ISNONTEXT(E182)=TRUE,"","X")</f>
        <v/>
      </c>
    </row>
    <row r="183" spans="2:8" ht="22">
      <c r="B183" s="1360" t="s">
        <v>395</v>
      </c>
      <c r="C183" s="1958" t="s">
        <v>267</v>
      </c>
      <c r="D183" s="1185"/>
      <c r="E183" s="580"/>
      <c r="G183" s="1343" t="s">
        <v>2297</v>
      </c>
      <c r="H183" s="1290"/>
    </row>
    <row r="184" spans="2:8">
      <c r="B184" s="1360" t="s">
        <v>396</v>
      </c>
      <c r="C184" s="1150" t="s">
        <v>1759</v>
      </c>
      <c r="D184" s="1687" t="s">
        <v>265</v>
      </c>
      <c r="E184" s="1572"/>
      <c r="G184" s="1290"/>
      <c r="H184" s="1279" t="str">
        <f>IF(ISNONTEXT(E184)=TRUE,"","X")</f>
        <v/>
      </c>
    </row>
    <row r="185" spans="2:8">
      <c r="B185" s="1360"/>
      <c r="C185" s="1077" t="s">
        <v>269</v>
      </c>
      <c r="D185" s="1182"/>
      <c r="E185" s="1152"/>
      <c r="G185" s="1290"/>
      <c r="H185" s="1290"/>
    </row>
    <row r="186" spans="2:8">
      <c r="B186" s="1360" t="s">
        <v>397</v>
      </c>
      <c r="C186" s="1178" t="s">
        <v>271</v>
      </c>
      <c r="D186" s="1183" t="s">
        <v>265</v>
      </c>
      <c r="E186" s="1155"/>
      <c r="G186" s="1290"/>
      <c r="H186" s="1279" t="str">
        <f>IF(ISNONTEXT(E186)=TRUE,"","X")</f>
        <v/>
      </c>
    </row>
    <row r="187" spans="2:8">
      <c r="B187" s="1360" t="s">
        <v>398</v>
      </c>
      <c r="C187" s="1178" t="s">
        <v>273</v>
      </c>
      <c r="D187" s="1183" t="s">
        <v>265</v>
      </c>
      <c r="E187" s="1155"/>
      <c r="G187" s="1290"/>
      <c r="H187" s="1279" t="str">
        <f>IF(ISNONTEXT(E187)=TRUE,"","X")</f>
        <v/>
      </c>
    </row>
    <row r="188" spans="2:8">
      <c r="B188" s="1360" t="s">
        <v>399</v>
      </c>
      <c r="C188" s="1178" t="s">
        <v>275</v>
      </c>
      <c r="D188" s="1183" t="s">
        <v>265</v>
      </c>
      <c r="E188" s="1155"/>
      <c r="G188" s="1290"/>
      <c r="H188" s="1279" t="str">
        <f>IF(ISNONTEXT(E188)=TRUE,"","X")</f>
        <v/>
      </c>
    </row>
    <row r="189" spans="2:8">
      <c r="B189" s="1360"/>
      <c r="C189" s="1077" t="s">
        <v>276</v>
      </c>
      <c r="D189" s="1182"/>
      <c r="E189" s="1152"/>
      <c r="G189" s="1290"/>
      <c r="H189" s="1290"/>
    </row>
    <row r="190" spans="2:8">
      <c r="B190" s="1360" t="s">
        <v>400</v>
      </c>
      <c r="C190" s="1178" t="s">
        <v>271</v>
      </c>
      <c r="D190" s="1183" t="s">
        <v>265</v>
      </c>
      <c r="E190" s="1155"/>
      <c r="G190" s="1290"/>
      <c r="H190" s="1279" t="str">
        <f>IF(ISNONTEXT(E190)=TRUE,"","X")</f>
        <v/>
      </c>
    </row>
    <row r="191" spans="2:8">
      <c r="B191" s="1360" t="s">
        <v>401</v>
      </c>
      <c r="C191" s="1178" t="s">
        <v>273</v>
      </c>
      <c r="D191" s="1183" t="s">
        <v>265</v>
      </c>
      <c r="E191" s="1155"/>
      <c r="G191" s="1290"/>
      <c r="H191" s="1279" t="str">
        <f>IF(ISNONTEXT(E191)=TRUE,"","X")</f>
        <v/>
      </c>
    </row>
    <row r="192" spans="2:8">
      <c r="B192" s="1360" t="s">
        <v>402</v>
      </c>
      <c r="C192" s="1178" t="s">
        <v>275</v>
      </c>
      <c r="D192" s="1183" t="s">
        <v>265</v>
      </c>
      <c r="E192" s="1155"/>
      <c r="G192" s="1290"/>
      <c r="H192" s="1279" t="str">
        <f>IF(ISNONTEXT(E192)=TRUE,"","X")</f>
        <v/>
      </c>
    </row>
    <row r="193" spans="2:8">
      <c r="B193" s="1360"/>
      <c r="C193" s="1077" t="s">
        <v>280</v>
      </c>
      <c r="D193" s="1182"/>
      <c r="E193" s="1152"/>
      <c r="G193" s="1290"/>
      <c r="H193" s="1290"/>
    </row>
    <row r="194" spans="2:8">
      <c r="B194" s="1360" t="s">
        <v>403</v>
      </c>
      <c r="C194" s="1178" t="s">
        <v>271</v>
      </c>
      <c r="D194" s="1183" t="s">
        <v>265</v>
      </c>
      <c r="E194" s="1155"/>
      <c r="G194" s="1290"/>
      <c r="H194" s="1279" t="str">
        <f>IF(ISNONTEXT(E194)=TRUE,"","X")</f>
        <v/>
      </c>
    </row>
    <row r="195" spans="2:8">
      <c r="B195" s="1360" t="s">
        <v>404</v>
      </c>
      <c r="C195" s="1178" t="s">
        <v>273</v>
      </c>
      <c r="D195" s="1183" t="s">
        <v>265</v>
      </c>
      <c r="E195" s="1155"/>
      <c r="G195" s="1290"/>
      <c r="H195" s="1279" t="str">
        <f>IF(ISNONTEXT(E195)=TRUE,"","X")</f>
        <v/>
      </c>
    </row>
    <row r="196" spans="2:8">
      <c r="B196" s="1360" t="s">
        <v>405</v>
      </c>
      <c r="C196" s="1178" t="s">
        <v>275</v>
      </c>
      <c r="D196" s="1183" t="s">
        <v>265</v>
      </c>
      <c r="E196" s="1155"/>
      <c r="G196" s="1290"/>
      <c r="H196" s="1279" t="str">
        <f>IF(ISNONTEXT(E196)=TRUE,"","X")</f>
        <v/>
      </c>
    </row>
    <row r="197" spans="2:8">
      <c r="B197" s="1360"/>
      <c r="C197" s="1077" t="s">
        <v>284</v>
      </c>
      <c r="D197" s="1182"/>
      <c r="E197" s="1152"/>
      <c r="G197" s="1290"/>
      <c r="H197" s="1290"/>
    </row>
    <row r="198" spans="2:8">
      <c r="B198" s="1360" t="s">
        <v>406</v>
      </c>
      <c r="C198" s="1178" t="s">
        <v>271</v>
      </c>
      <c r="D198" s="1183" t="s">
        <v>265</v>
      </c>
      <c r="E198" s="1155"/>
      <c r="G198" s="1290"/>
      <c r="H198" s="1279" t="str">
        <f>IF(ISNONTEXT(E198)=TRUE,"","X")</f>
        <v/>
      </c>
    </row>
    <row r="199" spans="2:8">
      <c r="B199" s="1360" t="s">
        <v>407</v>
      </c>
      <c r="C199" s="1178" t="s">
        <v>273</v>
      </c>
      <c r="D199" s="1183" t="s">
        <v>265</v>
      </c>
      <c r="E199" s="1155"/>
      <c r="G199" s="1290"/>
      <c r="H199" s="1279" t="str">
        <f>IF(ISNONTEXT(E199)=TRUE,"","X")</f>
        <v/>
      </c>
    </row>
    <row r="200" spans="2:8">
      <c r="B200" s="1360" t="s">
        <v>408</v>
      </c>
      <c r="C200" s="1178" t="s">
        <v>275</v>
      </c>
      <c r="D200" s="1183" t="s">
        <v>265</v>
      </c>
      <c r="E200" s="1155"/>
      <c r="G200" s="1290"/>
      <c r="H200" s="1279" t="str">
        <f>IF(ISNONTEXT(E200)=TRUE,"","X")</f>
        <v/>
      </c>
    </row>
    <row r="201" spans="2:8" ht="22.5" customHeight="1">
      <c r="B201" s="1360" t="s">
        <v>409</v>
      </c>
      <c r="C201" s="1154" t="s">
        <v>289</v>
      </c>
      <c r="D201" s="1184" t="s">
        <v>265</v>
      </c>
      <c r="E201" s="1156"/>
      <c r="G201" s="1290"/>
      <c r="H201" s="1279" t="str">
        <f>IF(ISNONTEXT(E201)=TRUE,"","X")</f>
        <v/>
      </c>
    </row>
    <row r="202" spans="2:8" ht="22">
      <c r="B202" s="1360" t="s">
        <v>410</v>
      </c>
      <c r="C202" s="1958" t="s">
        <v>267</v>
      </c>
      <c r="D202" s="1185"/>
      <c r="E202" s="580"/>
      <c r="G202" s="1343" t="s">
        <v>2297</v>
      </c>
      <c r="H202" s="1290"/>
    </row>
    <row r="203" spans="2:8">
      <c r="B203" s="1360" t="s">
        <v>411</v>
      </c>
      <c r="C203" s="1150" t="s">
        <v>1759</v>
      </c>
      <c r="D203" s="1687" t="s">
        <v>265</v>
      </c>
      <c r="E203" s="1572"/>
      <c r="G203" s="1290"/>
      <c r="H203" s="1279" t="str">
        <f>IF(ISNONTEXT(E203)=TRUE,"","X")</f>
        <v/>
      </c>
    </row>
    <row r="204" spans="2:8">
      <c r="B204" s="1360"/>
      <c r="C204" s="1077" t="s">
        <v>269</v>
      </c>
      <c r="D204" s="1182"/>
      <c r="E204" s="1152"/>
      <c r="G204" s="1290"/>
      <c r="H204" s="1290"/>
    </row>
    <row r="205" spans="2:8">
      <c r="B205" s="1360" t="s">
        <v>412</v>
      </c>
      <c r="C205" s="1178" t="s">
        <v>271</v>
      </c>
      <c r="D205" s="1183" t="s">
        <v>265</v>
      </c>
      <c r="E205" s="1155"/>
      <c r="G205" s="1290"/>
      <c r="H205" s="1279" t="str">
        <f>IF(ISNONTEXT(E205)=TRUE,"","X")</f>
        <v/>
      </c>
    </row>
    <row r="206" spans="2:8">
      <c r="B206" s="1360" t="s">
        <v>413</v>
      </c>
      <c r="C206" s="1178" t="s">
        <v>273</v>
      </c>
      <c r="D206" s="1183" t="s">
        <v>265</v>
      </c>
      <c r="E206" s="1155"/>
      <c r="G206" s="1290"/>
      <c r="H206" s="1279" t="str">
        <f>IF(ISNONTEXT(E206)=TRUE,"","X")</f>
        <v/>
      </c>
    </row>
    <row r="207" spans="2:8">
      <c r="B207" s="1360" t="s">
        <v>414</v>
      </c>
      <c r="C207" s="1178" t="s">
        <v>275</v>
      </c>
      <c r="D207" s="1183" t="s">
        <v>265</v>
      </c>
      <c r="E207" s="1155"/>
      <c r="G207" s="1290"/>
      <c r="H207" s="1279" t="str">
        <f>IF(ISNONTEXT(E207)=TRUE,"","X")</f>
        <v/>
      </c>
    </row>
    <row r="208" spans="2:8">
      <c r="B208" s="1360"/>
      <c r="C208" s="1077" t="s">
        <v>276</v>
      </c>
      <c r="D208" s="1182"/>
      <c r="E208" s="1152"/>
      <c r="G208" s="1290"/>
      <c r="H208" s="1290"/>
    </row>
    <row r="209" spans="2:8">
      <c r="B209" s="1360" t="s">
        <v>415</v>
      </c>
      <c r="C209" s="1178" t="s">
        <v>271</v>
      </c>
      <c r="D209" s="1183" t="s">
        <v>265</v>
      </c>
      <c r="E209" s="1155"/>
      <c r="G209" s="1290"/>
      <c r="H209" s="1279" t="str">
        <f>IF(ISNONTEXT(E209)=TRUE,"","X")</f>
        <v/>
      </c>
    </row>
    <row r="210" spans="2:8">
      <c r="B210" s="1360" t="s">
        <v>416</v>
      </c>
      <c r="C210" s="1178" t="s">
        <v>273</v>
      </c>
      <c r="D210" s="1183" t="s">
        <v>265</v>
      </c>
      <c r="E210" s="1155"/>
      <c r="G210" s="1290"/>
      <c r="H210" s="1279" t="str">
        <f>IF(ISNONTEXT(E210)=TRUE,"","X")</f>
        <v/>
      </c>
    </row>
    <row r="211" spans="2:8">
      <c r="B211" s="1360" t="s">
        <v>417</v>
      </c>
      <c r="C211" s="1178" t="s">
        <v>275</v>
      </c>
      <c r="D211" s="1183" t="s">
        <v>265</v>
      </c>
      <c r="E211" s="1155"/>
      <c r="G211" s="1290"/>
      <c r="H211" s="1279" t="str">
        <f>IF(ISNONTEXT(E211)=TRUE,"","X")</f>
        <v/>
      </c>
    </row>
    <row r="212" spans="2:8">
      <c r="B212" s="1360"/>
      <c r="C212" s="1077" t="s">
        <v>280</v>
      </c>
      <c r="D212" s="1182"/>
      <c r="E212" s="1152"/>
      <c r="G212" s="1290"/>
      <c r="H212" s="1290"/>
    </row>
    <row r="213" spans="2:8">
      <c r="B213" s="1360" t="s">
        <v>418</v>
      </c>
      <c r="C213" s="1178" t="s">
        <v>271</v>
      </c>
      <c r="D213" s="1183" t="s">
        <v>265</v>
      </c>
      <c r="E213" s="1155"/>
      <c r="G213" s="1290"/>
      <c r="H213" s="1279" t="str">
        <f>IF(ISNONTEXT(E213)=TRUE,"","X")</f>
        <v/>
      </c>
    </row>
    <row r="214" spans="2:8">
      <c r="B214" s="1360" t="s">
        <v>419</v>
      </c>
      <c r="C214" s="1178" t="s">
        <v>273</v>
      </c>
      <c r="D214" s="1183" t="s">
        <v>265</v>
      </c>
      <c r="E214" s="1155"/>
      <c r="G214" s="1290"/>
      <c r="H214" s="1279" t="str">
        <f>IF(ISNONTEXT(E214)=TRUE,"","X")</f>
        <v/>
      </c>
    </row>
    <row r="215" spans="2:8">
      <c r="B215" s="1360" t="s">
        <v>420</v>
      </c>
      <c r="C215" s="1178" t="s">
        <v>275</v>
      </c>
      <c r="D215" s="1183" t="s">
        <v>265</v>
      </c>
      <c r="E215" s="1155"/>
      <c r="G215" s="1290"/>
      <c r="H215" s="1279" t="str">
        <f>IF(ISNONTEXT(E215)=TRUE,"","X")</f>
        <v/>
      </c>
    </row>
    <row r="216" spans="2:8">
      <c r="B216" s="1360"/>
      <c r="C216" s="1077" t="s">
        <v>284</v>
      </c>
      <c r="D216" s="1182"/>
      <c r="E216" s="1152"/>
      <c r="G216" s="1290"/>
      <c r="H216" s="1290"/>
    </row>
    <row r="217" spans="2:8">
      <c r="B217" s="1360" t="s">
        <v>421</v>
      </c>
      <c r="C217" s="1178" t="s">
        <v>271</v>
      </c>
      <c r="D217" s="1183" t="s">
        <v>265</v>
      </c>
      <c r="E217" s="1155"/>
      <c r="G217" s="1290"/>
      <c r="H217" s="1279" t="str">
        <f>IF(ISNONTEXT(E217)=TRUE,"","X")</f>
        <v/>
      </c>
    </row>
    <row r="218" spans="2:8">
      <c r="B218" s="1360" t="s">
        <v>422</v>
      </c>
      <c r="C218" s="1178" t="s">
        <v>273</v>
      </c>
      <c r="D218" s="1183" t="s">
        <v>265</v>
      </c>
      <c r="E218" s="1155"/>
      <c r="G218" s="1290"/>
      <c r="H218" s="1279" t="str">
        <f>IF(ISNONTEXT(E218)=TRUE,"","X")</f>
        <v/>
      </c>
    </row>
    <row r="219" spans="2:8">
      <c r="B219" s="1360" t="s">
        <v>423</v>
      </c>
      <c r="C219" s="1178" t="s">
        <v>275</v>
      </c>
      <c r="D219" s="1183" t="s">
        <v>265</v>
      </c>
      <c r="E219" s="1155"/>
      <c r="G219" s="1290"/>
      <c r="H219" s="1279" t="str">
        <f>IF(ISNONTEXT(E219)=TRUE,"","X")</f>
        <v/>
      </c>
    </row>
    <row r="220" spans="2:8" ht="22.5" customHeight="1">
      <c r="B220" s="1360" t="s">
        <v>424</v>
      </c>
      <c r="C220" s="1154" t="s">
        <v>289</v>
      </c>
      <c r="D220" s="1184" t="s">
        <v>265</v>
      </c>
      <c r="E220" s="1156"/>
      <c r="G220" s="1290"/>
      <c r="H220" s="1279" t="str">
        <f>IF(ISNONTEXT(E220)=TRUE,"","X")</f>
        <v/>
      </c>
    </row>
    <row r="221" spans="2:8">
      <c r="B221" s="893"/>
    </row>
    <row r="222" spans="2:8">
      <c r="B222" s="893"/>
    </row>
    <row r="224" spans="2:8">
      <c r="B224" s="580"/>
      <c r="C224" s="1406" t="s">
        <v>2332</v>
      </c>
      <c r="D224" s="2372"/>
      <c r="E224" s="580"/>
      <c r="F224" s="580"/>
    </row>
    <row r="225" spans="3:6">
      <c r="C225" s="2374" t="s">
        <v>2409</v>
      </c>
      <c r="D225" s="580"/>
      <c r="E225" s="580"/>
      <c r="F225" s="580"/>
    </row>
    <row r="226" spans="3:6">
      <c r="C226" s="580"/>
      <c r="D226" s="580"/>
      <c r="E226" s="580"/>
      <c r="F226" s="580"/>
    </row>
    <row r="227" spans="3:6">
      <c r="C227" s="580"/>
      <c r="D227" s="580"/>
      <c r="E227" s="580"/>
      <c r="F227" s="580"/>
    </row>
    <row r="228" spans="3:6">
      <c r="C228" s="580"/>
      <c r="D228" s="580"/>
      <c r="E228" s="580"/>
      <c r="F228" s="580"/>
    </row>
  </sheetData>
  <mergeCells count="2">
    <mergeCell ref="A1:B1"/>
    <mergeCell ref="A2:B2"/>
  </mergeCells>
  <conditionalFormatting sqref="C224">
    <cfRule type="cellIs" dxfId="62" priority="1" operator="equal">
      <formula>FALSE</formula>
    </cfRule>
  </conditionalFormatting>
  <dataValidations count="1">
    <dataValidation allowBlank="1" showErrorMessage="1" sqref="A9:XFD1048576 A2 A7:B7 A4:B5 C3:XFD8 A8" xr:uid="{3AC7D761-C45A-420E-A1BB-37C1762A16F6}"/>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A1:S168"/>
  <sheetViews>
    <sheetView workbookViewId="0">
      <selection sqref="A1:B1"/>
    </sheetView>
  </sheetViews>
  <sheetFormatPr defaultColWidth="9.1796875" defaultRowHeight="23.5"/>
  <cols>
    <col min="1" max="1" width="32" style="1" customWidth="1"/>
    <col min="2" max="2" width="14" style="1163" customWidth="1"/>
    <col min="3" max="3" width="76" style="1" customWidth="1"/>
    <col min="4" max="4" width="9" style="1" customWidth="1"/>
    <col min="5" max="5" width="19.453125" style="1" customWidth="1"/>
    <col min="6" max="6" width="13.81640625" style="1" customWidth="1"/>
    <col min="7" max="9" width="4.7265625" style="1" customWidth="1"/>
    <col min="10" max="19" width="3.7265625" style="1" customWidth="1"/>
    <col min="20" max="16384" width="9.1796875" style="1"/>
  </cols>
  <sheetData>
    <row r="1" spans="1:19" s="576" customFormat="1" ht="24" customHeight="1">
      <c r="A1" s="2815" t="s">
        <v>2632</v>
      </c>
      <c r="B1" s="2815"/>
      <c r="D1" s="1454"/>
    </row>
    <row r="2" spans="1:19" s="576" customFormat="1" ht="24" customHeight="1">
      <c r="A2" s="2822" t="s">
        <v>2633</v>
      </c>
      <c r="B2" s="2822"/>
      <c r="D2" s="1454"/>
    </row>
    <row r="3" spans="1:19" s="957" customFormat="1" ht="20.149999999999999" customHeight="1">
      <c r="A3" s="2406"/>
      <c r="B3" s="2407" t="s">
        <v>2651</v>
      </c>
      <c r="C3" s="916" t="str">
        <f>dms_SheetHeading1</f>
        <v>ANNUAL INFORMATION ORDER</v>
      </c>
      <c r="D3" s="916"/>
      <c r="E3" s="1070"/>
      <c r="G3" s="1351" t="s">
        <v>1686</v>
      </c>
      <c r="H3" s="1133"/>
      <c r="I3" s="1133"/>
      <c r="J3" s="1133"/>
      <c r="K3" s="1133"/>
      <c r="L3" s="1133"/>
      <c r="M3" s="1448" t="s">
        <v>1685</v>
      </c>
      <c r="N3" s="1133"/>
      <c r="O3" s="1133"/>
      <c r="P3" s="1133"/>
      <c r="Q3" s="1133"/>
      <c r="R3" s="1133"/>
      <c r="S3" s="1133"/>
    </row>
    <row r="4" spans="1:19" s="957" customFormat="1" ht="20.149999999999999" customHeight="1">
      <c r="A4" s="2442"/>
      <c r="B4" s="2443"/>
      <c r="C4" s="915" t="str">
        <f>dms_SheetHeading2</f>
        <v>Australian Transmission Co.</v>
      </c>
      <c r="D4" s="915"/>
      <c r="E4" s="1070"/>
      <c r="G4" s="1352" t="s">
        <v>1687</v>
      </c>
      <c r="H4" s="1134"/>
      <c r="I4" s="1134"/>
      <c r="J4" s="1134"/>
      <c r="K4" s="1134"/>
      <c r="L4" s="1134"/>
      <c r="M4" s="1449" t="s">
        <v>809</v>
      </c>
      <c r="N4" s="1134"/>
      <c r="O4" s="1134"/>
      <c r="P4" s="1134"/>
      <c r="Q4" s="1134"/>
      <c r="R4" s="1134"/>
      <c r="S4" s="1134"/>
    </row>
    <row r="5" spans="1:19" s="957" customFormat="1" ht="20.149999999999999" customHeight="1">
      <c r="B5" s="587"/>
      <c r="C5" s="916" t="str">
        <f>dms_SheetHeading3</f>
        <v>REPORTING STATEMENT: 2026-27</v>
      </c>
      <c r="D5" s="916"/>
      <c r="E5" s="1006"/>
      <c r="G5" s="1353" t="s">
        <v>1688</v>
      </c>
      <c r="H5" s="1135"/>
      <c r="I5" s="1135"/>
      <c r="J5" s="1135"/>
      <c r="K5" s="1135"/>
      <c r="L5" s="1135"/>
      <c r="M5" s="1450" t="s">
        <v>810</v>
      </c>
      <c r="N5" s="1135"/>
      <c r="O5" s="1135"/>
      <c r="P5" s="1135"/>
      <c r="Q5" s="1135"/>
      <c r="R5" s="1135"/>
      <c r="S5" s="1135"/>
    </row>
    <row r="6" spans="1:19" s="957" customFormat="1" ht="20.149999999999999" customHeight="1">
      <c r="A6" s="2406"/>
      <c r="B6" s="2407" t="s">
        <v>2615</v>
      </c>
      <c r="C6" s="2473" t="s">
        <v>2704</v>
      </c>
      <c r="D6" s="2473"/>
      <c r="E6" s="2473"/>
      <c r="G6" s="1355" t="s">
        <v>1690</v>
      </c>
      <c r="H6" s="1380"/>
      <c r="I6" s="1381"/>
      <c r="J6" s="1254"/>
      <c r="K6" s="1254"/>
      <c r="L6" s="1254"/>
      <c r="M6" s="1451" t="s">
        <v>1689</v>
      </c>
      <c r="N6" s="1254"/>
      <c r="O6" s="1254"/>
      <c r="P6" s="1254"/>
      <c r="Q6" s="1254"/>
      <c r="R6" s="1254"/>
      <c r="S6" s="1254"/>
    </row>
    <row r="7" spans="1:19" ht="13.5" customHeight="1">
      <c r="B7" s="587"/>
      <c r="E7" s="943"/>
      <c r="F7" s="957"/>
    </row>
    <row r="8" spans="1:19" ht="20.149999999999999" customHeight="1">
      <c r="C8" s="2515" t="s">
        <v>2003</v>
      </c>
      <c r="D8" s="2516"/>
      <c r="E8" s="2516"/>
      <c r="F8" s="957"/>
    </row>
    <row r="9" spans="1:19" ht="15" customHeight="1">
      <c r="B9" s="587"/>
      <c r="C9" s="587"/>
      <c r="D9" s="587"/>
      <c r="E9" s="587"/>
      <c r="F9" s="957"/>
      <c r="G9" s="1866" t="s">
        <v>2264</v>
      </c>
      <c r="H9" s="1867" t="s">
        <v>2265</v>
      </c>
      <c r="I9" s="1906" t="s">
        <v>2266</v>
      </c>
    </row>
    <row r="10" spans="1:19" s="582" customFormat="1" ht="26">
      <c r="B10" s="1157"/>
      <c r="C10" s="1025" t="s">
        <v>1650</v>
      </c>
      <c r="D10" s="575" t="s">
        <v>1868</v>
      </c>
      <c r="E10" s="2517" t="s">
        <v>2053</v>
      </c>
      <c r="F10" s="957"/>
      <c r="G10" s="2906" t="s">
        <v>2295</v>
      </c>
      <c r="H10" s="2907"/>
      <c r="I10" s="2908"/>
    </row>
    <row r="11" spans="1:19" ht="15" customHeight="1">
      <c r="A11" s="582"/>
      <c r="B11" s="1360" t="s">
        <v>425</v>
      </c>
      <c r="C11" s="1361" t="s">
        <v>426</v>
      </c>
      <c r="D11" s="1571" t="s">
        <v>265</v>
      </c>
      <c r="E11" s="1572"/>
      <c r="F11" s="957"/>
      <c r="G11" s="1856" t="str">
        <f t="shared" ref="G11:G16" si="0">IF(ISNONTEXT(E11)=TRUE,"","X")</f>
        <v/>
      </c>
      <c r="H11" s="1288" t="str">
        <f>IF(AND(E11&gt;=0)=TRUE,"","X")</f>
        <v/>
      </c>
      <c r="I11" s="1862" t="str">
        <f t="shared" ref="I11:I16" si="1">IF(E11&lt;&gt;""=TRUE,"","X")</f>
        <v>X</v>
      </c>
    </row>
    <row r="12" spans="1:19" ht="15" customHeight="1">
      <c r="A12" s="582"/>
      <c r="B12" s="1360" t="s">
        <v>427</v>
      </c>
      <c r="C12" s="1362" t="s">
        <v>428</v>
      </c>
      <c r="D12" s="591" t="s">
        <v>265</v>
      </c>
      <c r="E12" s="1155"/>
      <c r="F12" s="957"/>
      <c r="G12" s="1431" t="str">
        <f t="shared" si="0"/>
        <v/>
      </c>
      <c r="H12" s="1288" t="str">
        <f>IF(AND(E12&gt;=0)=TRUE,"","X")</f>
        <v/>
      </c>
      <c r="I12" s="1432" t="str">
        <f t="shared" si="1"/>
        <v>X</v>
      </c>
    </row>
    <row r="13" spans="1:19" ht="15" customHeight="1">
      <c r="A13" s="582"/>
      <c r="B13" s="1360" t="s">
        <v>429</v>
      </c>
      <c r="C13" s="1362" t="s">
        <v>2348</v>
      </c>
      <c r="D13" s="591" t="s">
        <v>265</v>
      </c>
      <c r="E13" s="1155"/>
      <c r="F13" s="957"/>
      <c r="G13" s="1431" t="str">
        <f t="shared" si="0"/>
        <v/>
      </c>
      <c r="H13" s="1288" t="str">
        <f>IF(AND(E13&gt;=0)=TRUE,"","X")</f>
        <v/>
      </c>
      <c r="I13" s="1432" t="str">
        <f t="shared" si="1"/>
        <v>X</v>
      </c>
    </row>
    <row r="14" spans="1:19" ht="15" customHeight="1">
      <c r="A14" s="582"/>
      <c r="B14" s="1360" t="s">
        <v>1653</v>
      </c>
      <c r="C14" s="1362" t="s">
        <v>1802</v>
      </c>
      <c r="D14" s="591" t="s">
        <v>265</v>
      </c>
      <c r="E14" s="1155"/>
      <c r="F14" s="957"/>
      <c r="G14" s="1431" t="str">
        <f t="shared" si="0"/>
        <v/>
      </c>
      <c r="H14" s="1288" t="str">
        <f>IF(AND(E14&gt;=0)=TRUE,"","X")</f>
        <v/>
      </c>
      <c r="I14" s="1432" t="str">
        <f t="shared" si="1"/>
        <v>X</v>
      </c>
    </row>
    <row r="15" spans="1:19" ht="15" customHeight="1">
      <c r="B15" s="1360" t="s">
        <v>430</v>
      </c>
      <c r="C15" s="1362" t="s">
        <v>431</v>
      </c>
      <c r="D15" s="591" t="s">
        <v>265</v>
      </c>
      <c r="E15" s="1155"/>
      <c r="F15" s="957"/>
      <c r="G15" s="1431" t="str">
        <f t="shared" si="0"/>
        <v/>
      </c>
      <c r="H15" s="1288" t="str">
        <f>IF(AND(E15&gt;=0)=TRUE,"","X")</f>
        <v/>
      </c>
      <c r="I15" s="1432" t="str">
        <f t="shared" si="1"/>
        <v>X</v>
      </c>
    </row>
    <row r="16" spans="1:19" ht="15" customHeight="1">
      <c r="A16" s="2015" t="s">
        <v>2460</v>
      </c>
      <c r="B16" s="1360" t="s">
        <v>2125</v>
      </c>
      <c r="C16" s="1362" t="s">
        <v>1652</v>
      </c>
      <c r="D16" s="591" t="s">
        <v>265</v>
      </c>
      <c r="E16" s="1155"/>
      <c r="F16" s="957"/>
      <c r="G16" s="1433" t="str">
        <f t="shared" si="0"/>
        <v/>
      </c>
      <c r="H16" s="1467"/>
      <c r="I16" s="1435" t="str">
        <f t="shared" si="1"/>
        <v>X</v>
      </c>
    </row>
    <row r="17" spans="1:11" ht="15" customHeight="1">
      <c r="B17" s="1360" t="s">
        <v>432</v>
      </c>
      <c r="C17" s="1363" t="s">
        <v>433</v>
      </c>
      <c r="D17" s="592" t="s">
        <v>265</v>
      </c>
      <c r="E17" s="1186">
        <f>E11+E14-E15+E16-E13+E12</f>
        <v>0</v>
      </c>
      <c r="F17" s="957"/>
    </row>
    <row r="18" spans="1:11" s="582" customFormat="1" ht="15" customHeight="1">
      <c r="B18" s="1360"/>
      <c r="C18" s="1187"/>
      <c r="F18" s="957"/>
      <c r="G18" s="1"/>
      <c r="K18" s="1188"/>
    </row>
    <row r="19" spans="1:11" s="582" customFormat="1" ht="20.149999999999999" customHeight="1">
      <c r="C19" s="2509" t="s">
        <v>2004</v>
      </c>
      <c r="D19" s="2514"/>
      <c r="E19" s="2514"/>
      <c r="F19" s="957"/>
      <c r="K19" s="1188"/>
    </row>
    <row r="20" spans="1:11" s="582" customFormat="1" ht="15" customHeight="1">
      <c r="B20" s="580"/>
      <c r="F20" s="957"/>
      <c r="G20" s="1866" t="s">
        <v>2264</v>
      </c>
      <c r="H20" s="1867" t="s">
        <v>2265</v>
      </c>
      <c r="I20" s="1906" t="s">
        <v>2266</v>
      </c>
      <c r="K20" s="1188"/>
    </row>
    <row r="21" spans="1:11" ht="26">
      <c r="B21" s="1157"/>
      <c r="C21" s="964" t="s">
        <v>1654</v>
      </c>
      <c r="D21" s="575" t="s">
        <v>1868</v>
      </c>
      <c r="E21" s="2517" t="s">
        <v>2053</v>
      </c>
      <c r="F21" s="945"/>
      <c r="G21" s="2906" t="s">
        <v>2295</v>
      </c>
      <c r="H21" s="2907"/>
      <c r="I21" s="2908"/>
    </row>
    <row r="22" spans="1:11" ht="14.5">
      <c r="B22" s="1360" t="s">
        <v>434</v>
      </c>
      <c r="C22" s="1361" t="s">
        <v>426</v>
      </c>
      <c r="D22" s="1692" t="s">
        <v>265</v>
      </c>
      <c r="E22" s="1572"/>
      <c r="F22" s="945"/>
      <c r="G22" s="1856" t="str">
        <f t="shared" ref="G22:G27" si="2">IF(ISNONTEXT(E22)=TRUE,"","X")</f>
        <v/>
      </c>
      <c r="H22" s="1288" t="str">
        <f t="shared" ref="H22:H24" si="3">IF(AND(E22&gt;=0)=TRUE,"","X")</f>
        <v/>
      </c>
      <c r="I22" s="1862" t="str">
        <f t="shared" ref="I22:I27" si="4">IF(E22&lt;&gt;""=TRUE,"","X")</f>
        <v>X</v>
      </c>
    </row>
    <row r="23" spans="1:11" ht="14.5">
      <c r="B23" s="1360" t="s">
        <v>435</v>
      </c>
      <c r="C23" s="1362" t="s">
        <v>428</v>
      </c>
      <c r="D23" s="1190" t="s">
        <v>265</v>
      </c>
      <c r="E23" s="1155"/>
      <c r="F23" s="945"/>
      <c r="G23" s="1431" t="str">
        <f t="shared" si="2"/>
        <v/>
      </c>
      <c r="H23" s="1288" t="str">
        <f t="shared" si="3"/>
        <v/>
      </c>
      <c r="I23" s="1432" t="str">
        <f t="shared" si="4"/>
        <v>X</v>
      </c>
    </row>
    <row r="24" spans="1:11" ht="14.5">
      <c r="B24" s="1360" t="s">
        <v>436</v>
      </c>
      <c r="C24" s="1362" t="s">
        <v>2348</v>
      </c>
      <c r="D24" s="1190" t="s">
        <v>265</v>
      </c>
      <c r="E24" s="1155"/>
      <c r="F24" s="945"/>
      <c r="G24" s="1431" t="str">
        <f t="shared" si="2"/>
        <v/>
      </c>
      <c r="H24" s="1288" t="str">
        <f t="shared" si="3"/>
        <v/>
      </c>
      <c r="I24" s="1432" t="str">
        <f t="shared" si="4"/>
        <v>X</v>
      </c>
    </row>
    <row r="25" spans="1:11" ht="14.5">
      <c r="B25" s="1360" t="s">
        <v>2126</v>
      </c>
      <c r="C25" s="1362" t="s">
        <v>1802</v>
      </c>
      <c r="D25" s="1190" t="s">
        <v>265</v>
      </c>
      <c r="E25" s="1155"/>
      <c r="F25" s="945"/>
      <c r="G25" s="1431" t="str">
        <f t="shared" si="2"/>
        <v/>
      </c>
      <c r="H25" s="1288" t="str">
        <f>IF(AND(E25&gt;=0)=TRUE,"","X")</f>
        <v/>
      </c>
      <c r="I25" s="1432" t="str">
        <f t="shared" si="4"/>
        <v>X</v>
      </c>
    </row>
    <row r="26" spans="1:11" ht="14.5">
      <c r="B26" s="1360" t="s">
        <v>437</v>
      </c>
      <c r="C26" s="1362" t="s">
        <v>431</v>
      </c>
      <c r="D26" s="1190" t="s">
        <v>265</v>
      </c>
      <c r="E26" s="1155"/>
      <c r="F26" s="945"/>
      <c r="G26" s="1431" t="str">
        <f t="shared" si="2"/>
        <v/>
      </c>
      <c r="H26" s="1288" t="str">
        <f>IF(AND(E26&gt;=0)=TRUE,"","X")</f>
        <v/>
      </c>
      <c r="I26" s="1432" t="str">
        <f t="shared" si="4"/>
        <v>X</v>
      </c>
    </row>
    <row r="27" spans="1:11" ht="14.5">
      <c r="A27" s="2015" t="s">
        <v>2460</v>
      </c>
      <c r="B27" s="1360" t="s">
        <v>2094</v>
      </c>
      <c r="C27" s="1362" t="s">
        <v>1652</v>
      </c>
      <c r="D27" s="1190" t="s">
        <v>265</v>
      </c>
      <c r="E27" s="1155"/>
      <c r="F27" s="945"/>
      <c r="G27" s="1433" t="str">
        <f t="shared" si="2"/>
        <v/>
      </c>
      <c r="H27" s="1467"/>
      <c r="I27" s="1435" t="str">
        <f t="shared" si="4"/>
        <v>X</v>
      </c>
    </row>
    <row r="28" spans="1:11" ht="14.5">
      <c r="B28" s="1360" t="s">
        <v>438</v>
      </c>
      <c r="C28" s="1363" t="s">
        <v>433</v>
      </c>
      <c r="D28" s="1191" t="s">
        <v>265</v>
      </c>
      <c r="E28" s="1186">
        <f>E22+E23-E24+E25-E26+E27</f>
        <v>0</v>
      </c>
    </row>
    <row r="29" spans="1:11" ht="14.5">
      <c r="B29" s="1360"/>
      <c r="C29" s="964" t="s">
        <v>1655</v>
      </c>
      <c r="D29" s="580"/>
      <c r="E29" s="580"/>
    </row>
    <row r="30" spans="1:11" ht="14.5">
      <c r="B30" s="1360" t="s">
        <v>439</v>
      </c>
      <c r="C30" s="1361" t="s">
        <v>426</v>
      </c>
      <c r="D30" s="1692" t="s">
        <v>265</v>
      </c>
      <c r="E30" s="1572"/>
      <c r="F30" s="945"/>
      <c r="G30" s="2023" t="str">
        <f t="shared" ref="G30:G35" si="5">IF(ISNONTEXT(E30)=TRUE,"","X")</f>
        <v/>
      </c>
      <c r="H30" s="2024" t="str">
        <f t="shared" ref="H30:H32" si="6">IF(AND(E30&gt;=0)=TRUE,"","X")</f>
        <v/>
      </c>
      <c r="I30" s="2021" t="str">
        <f t="shared" ref="I30:I35" si="7">IF(E30&lt;&gt;""=TRUE,"","X")</f>
        <v>X</v>
      </c>
    </row>
    <row r="31" spans="1:11" ht="14.5">
      <c r="B31" s="1360" t="s">
        <v>440</v>
      </c>
      <c r="C31" s="1362" t="s">
        <v>428</v>
      </c>
      <c r="D31" s="1190" t="s">
        <v>265</v>
      </c>
      <c r="E31" s="1155"/>
      <c r="F31" s="945"/>
      <c r="G31" s="1431" t="str">
        <f t="shared" si="5"/>
        <v/>
      </c>
      <c r="H31" s="1288" t="str">
        <f t="shared" si="6"/>
        <v/>
      </c>
      <c r="I31" s="1432" t="str">
        <f t="shared" si="7"/>
        <v>X</v>
      </c>
    </row>
    <row r="32" spans="1:11" ht="14.5">
      <c r="B32" s="1360" t="s">
        <v>441</v>
      </c>
      <c r="C32" s="1362" t="s">
        <v>2348</v>
      </c>
      <c r="D32" s="1190" t="s">
        <v>265</v>
      </c>
      <c r="E32" s="1155"/>
      <c r="F32" s="945"/>
      <c r="G32" s="1431" t="str">
        <f t="shared" si="5"/>
        <v/>
      </c>
      <c r="H32" s="1288" t="str">
        <f t="shared" si="6"/>
        <v/>
      </c>
      <c r="I32" s="1432" t="str">
        <f t="shared" si="7"/>
        <v>X</v>
      </c>
    </row>
    <row r="33" spans="1:11" ht="14.5">
      <c r="B33" s="1360" t="s">
        <v>2127</v>
      </c>
      <c r="C33" s="1362" t="s">
        <v>1802</v>
      </c>
      <c r="D33" s="1190" t="s">
        <v>265</v>
      </c>
      <c r="E33" s="1155"/>
      <c r="F33" s="945"/>
      <c r="G33" s="1431" t="str">
        <f t="shared" si="5"/>
        <v/>
      </c>
      <c r="H33" s="1288" t="str">
        <f>IF(AND(E33&gt;=0)=TRUE,"","X")</f>
        <v/>
      </c>
      <c r="I33" s="1432" t="str">
        <f t="shared" si="7"/>
        <v>X</v>
      </c>
    </row>
    <row r="34" spans="1:11" ht="14.5">
      <c r="B34" s="1360" t="s">
        <v>442</v>
      </c>
      <c r="C34" s="1362" t="s">
        <v>431</v>
      </c>
      <c r="D34" s="1190" t="s">
        <v>265</v>
      </c>
      <c r="E34" s="1155"/>
      <c r="F34" s="945"/>
      <c r="G34" s="1431" t="str">
        <f t="shared" si="5"/>
        <v/>
      </c>
      <c r="H34" s="1288" t="str">
        <f>IF(AND(E34&gt;=0)=TRUE,"","X")</f>
        <v/>
      </c>
      <c r="I34" s="1432" t="str">
        <f t="shared" si="7"/>
        <v>X</v>
      </c>
    </row>
    <row r="35" spans="1:11" ht="14.5">
      <c r="A35" s="2015" t="s">
        <v>2460</v>
      </c>
      <c r="B35" s="1360" t="s">
        <v>2095</v>
      </c>
      <c r="C35" s="1362" t="s">
        <v>1652</v>
      </c>
      <c r="D35" s="1190" t="s">
        <v>265</v>
      </c>
      <c r="E35" s="1155"/>
      <c r="F35" s="945"/>
      <c r="G35" s="1433" t="str">
        <f t="shared" si="5"/>
        <v/>
      </c>
      <c r="H35" s="1467"/>
      <c r="I35" s="1435" t="str">
        <f t="shared" si="7"/>
        <v>X</v>
      </c>
    </row>
    <row r="36" spans="1:11" ht="14.5">
      <c r="B36" s="1360" t="s">
        <v>443</v>
      </c>
      <c r="C36" s="1363" t="s">
        <v>433</v>
      </c>
      <c r="D36" s="1191" t="s">
        <v>265</v>
      </c>
      <c r="E36" s="1186">
        <f>E30+E31-E32+E33-E34+E35</f>
        <v>0</v>
      </c>
      <c r="F36" s="945"/>
    </row>
    <row r="37" spans="1:11" ht="14.5">
      <c r="B37" s="1360"/>
      <c r="C37" s="964" t="s">
        <v>1656</v>
      </c>
      <c r="D37" s="580"/>
      <c r="E37" s="580"/>
    </row>
    <row r="38" spans="1:11" ht="14.5">
      <c r="B38" s="1360" t="s">
        <v>444</v>
      </c>
      <c r="C38" s="1361" t="s">
        <v>426</v>
      </c>
      <c r="D38" s="1692" t="s">
        <v>265</v>
      </c>
      <c r="E38" s="1572"/>
      <c r="F38" s="945"/>
      <c r="G38" s="2023" t="str">
        <f t="shared" ref="G38:G43" si="8">IF(ISNONTEXT(E38)=TRUE,"","X")</f>
        <v/>
      </c>
      <c r="H38" s="2024" t="str">
        <f t="shared" ref="H38:H40" si="9">IF(AND(E38&gt;=0)=TRUE,"","X")</f>
        <v/>
      </c>
      <c r="I38" s="2021" t="str">
        <f t="shared" ref="I38:I43" si="10">IF(E38&lt;&gt;""=TRUE,"","X")</f>
        <v>X</v>
      </c>
    </row>
    <row r="39" spans="1:11" ht="14.5">
      <c r="B39" s="1360" t="s">
        <v>445</v>
      </c>
      <c r="C39" s="1362" t="s">
        <v>428</v>
      </c>
      <c r="D39" s="1190" t="s">
        <v>265</v>
      </c>
      <c r="E39" s="1155"/>
      <c r="F39" s="945"/>
      <c r="G39" s="1431" t="str">
        <f t="shared" si="8"/>
        <v/>
      </c>
      <c r="H39" s="1288" t="str">
        <f t="shared" si="9"/>
        <v/>
      </c>
      <c r="I39" s="1432" t="str">
        <f t="shared" si="10"/>
        <v>X</v>
      </c>
    </row>
    <row r="40" spans="1:11" ht="14.5">
      <c r="B40" s="1360" t="s">
        <v>446</v>
      </c>
      <c r="C40" s="1362" t="s">
        <v>2348</v>
      </c>
      <c r="D40" s="1190" t="s">
        <v>265</v>
      </c>
      <c r="E40" s="1155"/>
      <c r="F40" s="945"/>
      <c r="G40" s="1431" t="str">
        <f t="shared" si="8"/>
        <v/>
      </c>
      <c r="H40" s="1288" t="str">
        <f t="shared" si="9"/>
        <v/>
      </c>
      <c r="I40" s="1432" t="str">
        <f t="shared" si="10"/>
        <v>X</v>
      </c>
    </row>
    <row r="41" spans="1:11" ht="14.5">
      <c r="B41" s="1360" t="s">
        <v>2128</v>
      </c>
      <c r="C41" s="1362" t="s">
        <v>1651</v>
      </c>
      <c r="D41" s="1190" t="s">
        <v>265</v>
      </c>
      <c r="E41" s="1155"/>
      <c r="F41" s="945"/>
      <c r="G41" s="1431" t="str">
        <f t="shared" si="8"/>
        <v/>
      </c>
      <c r="H41" s="1288" t="str">
        <f>IF(AND(E41&gt;=0)=TRUE,"","X")</f>
        <v/>
      </c>
      <c r="I41" s="1432" t="str">
        <f t="shared" si="10"/>
        <v>X</v>
      </c>
    </row>
    <row r="42" spans="1:11" ht="14.5">
      <c r="B42" s="1360" t="s">
        <v>447</v>
      </c>
      <c r="C42" s="1362" t="s">
        <v>431</v>
      </c>
      <c r="D42" s="1190" t="s">
        <v>265</v>
      </c>
      <c r="E42" s="1155"/>
      <c r="F42" s="945"/>
      <c r="G42" s="1431" t="str">
        <f t="shared" si="8"/>
        <v/>
      </c>
      <c r="H42" s="1288" t="str">
        <f>IF(AND(E42&gt;=0)=TRUE,"","X")</f>
        <v/>
      </c>
      <c r="I42" s="1432" t="str">
        <f t="shared" si="10"/>
        <v>X</v>
      </c>
    </row>
    <row r="43" spans="1:11" ht="14.5">
      <c r="A43" s="2015" t="s">
        <v>2460</v>
      </c>
      <c r="B43" s="1360" t="s">
        <v>2064</v>
      </c>
      <c r="C43" s="1362" t="s">
        <v>1652</v>
      </c>
      <c r="D43" s="1190" t="s">
        <v>265</v>
      </c>
      <c r="E43" s="1155"/>
      <c r="F43" s="945"/>
      <c r="G43" s="1433" t="str">
        <f t="shared" si="8"/>
        <v/>
      </c>
      <c r="H43" s="1467"/>
      <c r="I43" s="1435" t="str">
        <f t="shared" si="10"/>
        <v>X</v>
      </c>
    </row>
    <row r="44" spans="1:11" ht="14.5">
      <c r="B44" s="1360" t="s">
        <v>448</v>
      </c>
      <c r="C44" s="1363" t="s">
        <v>433</v>
      </c>
      <c r="D44" s="1191" t="s">
        <v>265</v>
      </c>
      <c r="E44" s="1186">
        <f>E38+E39-E40+E41-E42+E43</f>
        <v>0</v>
      </c>
      <c r="F44" s="945"/>
    </row>
    <row r="45" spans="1:11" ht="14.5">
      <c r="B45" s="1360"/>
      <c r="C45" s="964" t="s">
        <v>202</v>
      </c>
      <c r="D45" s="580"/>
      <c r="E45" s="580"/>
    </row>
    <row r="46" spans="1:11" ht="14.5">
      <c r="B46" s="1360" t="s">
        <v>449</v>
      </c>
      <c r="C46" s="1361" t="s">
        <v>426</v>
      </c>
      <c r="D46" s="1692" t="s">
        <v>265</v>
      </c>
      <c r="E46" s="2697"/>
      <c r="F46" s="945"/>
      <c r="G46" s="1856" t="str">
        <f>IF(ISNONTEXT(E46)=TRUE,"","X")</f>
        <v/>
      </c>
      <c r="H46" s="1857"/>
      <c r="I46" s="1862" t="str">
        <f>IF(E46&lt;&gt;""=TRUE,"","X")</f>
        <v>X</v>
      </c>
    </row>
    <row r="47" spans="1:11" ht="14.5">
      <c r="B47" s="1360" t="s">
        <v>450</v>
      </c>
      <c r="C47" s="1362" t="s">
        <v>428</v>
      </c>
      <c r="D47" s="1190" t="s">
        <v>265</v>
      </c>
      <c r="E47" s="2698"/>
      <c r="F47" s="945"/>
      <c r="G47" s="1433" t="str">
        <f>IF(ISNONTEXT(E47)=TRUE,"","X")</f>
        <v/>
      </c>
      <c r="H47" s="1434" t="str">
        <f>IF(AND(E47&gt;=0)=TRUE,"","X")</f>
        <v/>
      </c>
      <c r="I47" s="1435" t="str">
        <f>IF(E47&lt;&gt;""=TRUE,"","X")</f>
        <v>X</v>
      </c>
    </row>
    <row r="48" spans="1:11" ht="14.5">
      <c r="B48" s="1360" t="s">
        <v>451</v>
      </c>
      <c r="C48" s="1362" t="s">
        <v>2348</v>
      </c>
      <c r="D48" s="1190" t="s">
        <v>265</v>
      </c>
      <c r="E48" s="2699"/>
      <c r="F48" s="945"/>
      <c r="G48" s="945"/>
      <c r="H48" s="945"/>
      <c r="I48" s="945"/>
      <c r="J48" s="945"/>
      <c r="K48" s="945"/>
    </row>
    <row r="49" spans="1:9" ht="14.5">
      <c r="B49" s="1360" t="s">
        <v>2129</v>
      </c>
      <c r="C49" s="1362" t="s">
        <v>1651</v>
      </c>
      <c r="D49" s="1190" t="s">
        <v>265</v>
      </c>
      <c r="E49" s="2698"/>
      <c r="F49" s="945"/>
      <c r="G49" s="1856" t="str">
        <f>IF(ISNONTEXT(E49)=TRUE,"","X")</f>
        <v/>
      </c>
      <c r="H49" s="1857" t="str">
        <f>IF(AND(E49&gt;=0)=TRUE,"","X")</f>
        <v/>
      </c>
      <c r="I49" s="1862" t="str">
        <f>IF(E49&lt;&gt;""=TRUE,"","X")</f>
        <v>X</v>
      </c>
    </row>
    <row r="50" spans="1:9" ht="14.5">
      <c r="B50" s="1360" t="s">
        <v>452</v>
      </c>
      <c r="C50" s="1362" t="s">
        <v>431</v>
      </c>
      <c r="D50" s="1190" t="s">
        <v>265</v>
      </c>
      <c r="E50" s="2698"/>
      <c r="F50" s="945"/>
      <c r="G50" s="1431" t="str">
        <f>IF(ISNONTEXT(E50)=TRUE,"","X")</f>
        <v/>
      </c>
      <c r="H50" s="1288" t="str">
        <f>IF(AND(E50&gt;=0)=TRUE,"","X")</f>
        <v/>
      </c>
      <c r="I50" s="1432" t="str">
        <f>IF(E50&lt;&gt;""=TRUE,"","X")</f>
        <v>X</v>
      </c>
    </row>
    <row r="51" spans="1:9" ht="14.5">
      <c r="A51" s="2015" t="s">
        <v>2460</v>
      </c>
      <c r="B51" s="1360" t="s">
        <v>2065</v>
      </c>
      <c r="C51" s="1362" t="s">
        <v>1652</v>
      </c>
      <c r="D51" s="1190" t="s">
        <v>265</v>
      </c>
      <c r="E51" s="2698"/>
      <c r="F51" s="945"/>
      <c r="G51" s="1433" t="str">
        <f>IF(ISNONTEXT(E51)=TRUE,"","X")</f>
        <v/>
      </c>
      <c r="H51" s="1467"/>
      <c r="I51" s="1435" t="str">
        <f>IF(E51&lt;&gt;""=TRUE,"","X")</f>
        <v>X</v>
      </c>
    </row>
    <row r="52" spans="1:9" ht="14.5">
      <c r="B52" s="1360" t="s">
        <v>453</v>
      </c>
      <c r="C52" s="1363" t="s">
        <v>433</v>
      </c>
      <c r="D52" s="1191" t="s">
        <v>265</v>
      </c>
      <c r="E52" s="1186">
        <f>E46+E47-E48+E49-E50+E51</f>
        <v>0</v>
      </c>
      <c r="F52" s="945"/>
    </row>
    <row r="53" spans="1:9" ht="14.5">
      <c r="B53" s="1360"/>
      <c r="C53" s="964" t="s">
        <v>1657</v>
      </c>
      <c r="D53" s="580"/>
      <c r="E53" s="580"/>
    </row>
    <row r="54" spans="1:9" ht="14.5">
      <c r="B54" s="1360" t="s">
        <v>454</v>
      </c>
      <c r="C54" s="1361" t="s">
        <v>426</v>
      </c>
      <c r="D54" s="1692" t="s">
        <v>265</v>
      </c>
      <c r="E54" s="1572"/>
      <c r="F54" s="945"/>
      <c r="G54" s="2023" t="str">
        <f t="shared" ref="G54:G59" si="11">IF(ISNONTEXT(E54)=TRUE,"","X")</f>
        <v/>
      </c>
      <c r="H54" s="2024" t="str">
        <f t="shared" ref="H54:H56" si="12">IF(AND(E54&gt;=0)=TRUE,"","X")</f>
        <v/>
      </c>
      <c r="I54" s="2021" t="str">
        <f t="shared" ref="I54:I59" si="13">IF(E54&lt;&gt;""=TRUE,"","X")</f>
        <v>X</v>
      </c>
    </row>
    <row r="55" spans="1:9" ht="14.5">
      <c r="B55" s="1360" t="s">
        <v>455</v>
      </c>
      <c r="C55" s="1362" t="s">
        <v>428</v>
      </c>
      <c r="D55" s="1190" t="s">
        <v>265</v>
      </c>
      <c r="E55" s="1155"/>
      <c r="F55" s="945"/>
      <c r="G55" s="1431" t="str">
        <f t="shared" si="11"/>
        <v/>
      </c>
      <c r="H55" s="1288" t="str">
        <f t="shared" si="12"/>
        <v/>
      </c>
      <c r="I55" s="1432" t="str">
        <f t="shared" si="13"/>
        <v>X</v>
      </c>
    </row>
    <row r="56" spans="1:9" ht="14.5">
      <c r="B56" s="1360" t="s">
        <v>456</v>
      </c>
      <c r="C56" s="1362" t="s">
        <v>2348</v>
      </c>
      <c r="D56" s="1190" t="s">
        <v>265</v>
      </c>
      <c r="E56" s="1155"/>
      <c r="F56" s="945"/>
      <c r="G56" s="1431" t="str">
        <f t="shared" si="11"/>
        <v/>
      </c>
      <c r="H56" s="1288" t="str">
        <f t="shared" si="12"/>
        <v/>
      </c>
      <c r="I56" s="1432" t="str">
        <f t="shared" si="13"/>
        <v>X</v>
      </c>
    </row>
    <row r="57" spans="1:9" ht="14.5">
      <c r="B57" s="1360" t="s">
        <v>2130</v>
      </c>
      <c r="C57" s="1362" t="s">
        <v>1651</v>
      </c>
      <c r="D57" s="1190" t="s">
        <v>265</v>
      </c>
      <c r="E57" s="1155"/>
      <c r="F57" s="945"/>
      <c r="G57" s="1431" t="str">
        <f t="shared" si="11"/>
        <v/>
      </c>
      <c r="H57" s="1288" t="str">
        <f>IF(AND(E57&gt;=0)=TRUE,"","X")</f>
        <v/>
      </c>
      <c r="I57" s="1432" t="str">
        <f t="shared" si="13"/>
        <v>X</v>
      </c>
    </row>
    <row r="58" spans="1:9" ht="14.5">
      <c r="B58" s="1360" t="s">
        <v>457</v>
      </c>
      <c r="C58" s="1362" t="s">
        <v>431</v>
      </c>
      <c r="D58" s="1190" t="s">
        <v>265</v>
      </c>
      <c r="E58" s="1155"/>
      <c r="F58" s="945"/>
      <c r="G58" s="1431" t="str">
        <f t="shared" si="11"/>
        <v/>
      </c>
      <c r="H58" s="1288" t="str">
        <f>IF(AND(E58&gt;=0)=TRUE,"","X")</f>
        <v/>
      </c>
      <c r="I58" s="1432" t="str">
        <f t="shared" si="13"/>
        <v>X</v>
      </c>
    </row>
    <row r="59" spans="1:9" ht="14.5">
      <c r="A59" s="2015" t="s">
        <v>2460</v>
      </c>
      <c r="B59" s="1360" t="s">
        <v>2066</v>
      </c>
      <c r="C59" s="1362" t="s">
        <v>1652</v>
      </c>
      <c r="D59" s="1190" t="s">
        <v>265</v>
      </c>
      <c r="E59" s="1155"/>
      <c r="F59" s="945"/>
      <c r="G59" s="1433" t="str">
        <f t="shared" si="11"/>
        <v/>
      </c>
      <c r="H59" s="1467"/>
      <c r="I59" s="1435" t="str">
        <f t="shared" si="13"/>
        <v>X</v>
      </c>
    </row>
    <row r="60" spans="1:9" ht="14.5">
      <c r="B60" s="1360" t="s">
        <v>458</v>
      </c>
      <c r="C60" s="1363" t="s">
        <v>433</v>
      </c>
      <c r="D60" s="1191" t="s">
        <v>265</v>
      </c>
      <c r="E60" s="1186">
        <f>E54+E55-E56+E57-E58+E59</f>
        <v>0</v>
      </c>
      <c r="F60" s="945"/>
    </row>
    <row r="61" spans="1:9" ht="14.5">
      <c r="B61" s="1360"/>
      <c r="C61" s="964" t="s">
        <v>1658</v>
      </c>
      <c r="D61" s="580"/>
      <c r="E61" s="580"/>
    </row>
    <row r="62" spans="1:9" ht="14.5">
      <c r="B62" s="1360" t="s">
        <v>459</v>
      </c>
      <c r="C62" s="1361" t="s">
        <v>426</v>
      </c>
      <c r="D62" s="1692" t="s">
        <v>265</v>
      </c>
      <c r="E62" s="1572"/>
      <c r="F62" s="945"/>
      <c r="G62" s="2023" t="str">
        <f t="shared" ref="G62:G67" si="14">IF(ISNONTEXT(E62)=TRUE,"","X")</f>
        <v/>
      </c>
      <c r="H62" s="2024" t="str">
        <f t="shared" ref="H62:H64" si="15">IF(AND(E62&gt;=0)=TRUE,"","X")</f>
        <v/>
      </c>
      <c r="I62" s="2021" t="str">
        <f t="shared" ref="I62:I67" si="16">IF(E62&lt;&gt;""=TRUE,"","X")</f>
        <v>X</v>
      </c>
    </row>
    <row r="63" spans="1:9" ht="14.5">
      <c r="B63" s="1360" t="s">
        <v>460</v>
      </c>
      <c r="C63" s="1362" t="s">
        <v>428</v>
      </c>
      <c r="D63" s="1190" t="s">
        <v>265</v>
      </c>
      <c r="E63" s="1155"/>
      <c r="F63" s="945"/>
      <c r="G63" s="1431" t="str">
        <f t="shared" si="14"/>
        <v/>
      </c>
      <c r="H63" s="1288" t="str">
        <f t="shared" si="15"/>
        <v/>
      </c>
      <c r="I63" s="1432" t="str">
        <f t="shared" si="16"/>
        <v>X</v>
      </c>
    </row>
    <row r="64" spans="1:9" ht="14.5">
      <c r="B64" s="1360" t="s">
        <v>461</v>
      </c>
      <c r="C64" s="1362" t="s">
        <v>2348</v>
      </c>
      <c r="D64" s="1190" t="s">
        <v>265</v>
      </c>
      <c r="E64" s="1155"/>
      <c r="F64" s="945"/>
      <c r="G64" s="1431" t="str">
        <f t="shared" si="14"/>
        <v/>
      </c>
      <c r="H64" s="1288" t="str">
        <f t="shared" si="15"/>
        <v/>
      </c>
      <c r="I64" s="1432" t="str">
        <f t="shared" si="16"/>
        <v>X</v>
      </c>
    </row>
    <row r="65" spans="1:11" ht="14.5">
      <c r="B65" s="1360" t="s">
        <v>2131</v>
      </c>
      <c r="C65" s="1362" t="s">
        <v>1651</v>
      </c>
      <c r="D65" s="1190" t="s">
        <v>265</v>
      </c>
      <c r="E65" s="1155"/>
      <c r="F65" s="945"/>
      <c r="G65" s="1431" t="str">
        <f t="shared" si="14"/>
        <v/>
      </c>
      <c r="H65" s="1288" t="str">
        <f>IF(AND(E65&gt;=0)=TRUE,"","X")</f>
        <v/>
      </c>
      <c r="I65" s="1432" t="str">
        <f t="shared" si="16"/>
        <v>X</v>
      </c>
    </row>
    <row r="66" spans="1:11" ht="14.5">
      <c r="B66" s="1360" t="s">
        <v>462</v>
      </c>
      <c r="C66" s="1362" t="s">
        <v>431</v>
      </c>
      <c r="D66" s="1190" t="s">
        <v>265</v>
      </c>
      <c r="E66" s="1155"/>
      <c r="F66" s="945"/>
      <c r="G66" s="1431" t="str">
        <f t="shared" si="14"/>
        <v/>
      </c>
      <c r="H66" s="1288" t="str">
        <f>IF(AND(E66&gt;=0)=TRUE,"","X")</f>
        <v/>
      </c>
      <c r="I66" s="1432" t="str">
        <f t="shared" si="16"/>
        <v>X</v>
      </c>
    </row>
    <row r="67" spans="1:11" ht="14.5">
      <c r="A67" s="2015" t="s">
        <v>2460</v>
      </c>
      <c r="B67" s="1360" t="s">
        <v>2067</v>
      </c>
      <c r="C67" s="1362" t="s">
        <v>1652</v>
      </c>
      <c r="D67" s="1190" t="s">
        <v>265</v>
      </c>
      <c r="E67" s="1155"/>
      <c r="F67" s="945"/>
      <c r="G67" s="1433" t="str">
        <f t="shared" si="14"/>
        <v/>
      </c>
      <c r="H67" s="1467"/>
      <c r="I67" s="1435" t="str">
        <f t="shared" si="16"/>
        <v>X</v>
      </c>
    </row>
    <row r="68" spans="1:11" ht="14.5">
      <c r="B68" s="1360" t="s">
        <v>463</v>
      </c>
      <c r="C68" s="1363" t="s">
        <v>433</v>
      </c>
      <c r="D68" s="1191" t="s">
        <v>265</v>
      </c>
      <c r="E68" s="1186">
        <f>E62+E63-E64+E65-E66+E67</f>
        <v>0</v>
      </c>
      <c r="F68" s="945"/>
    </row>
    <row r="69" spans="1:11" ht="15" customHeight="1">
      <c r="B69" s="1"/>
    </row>
    <row r="70" spans="1:11" s="582" customFormat="1" ht="20.149999999999999" customHeight="1">
      <c r="A70" s="2977" t="s">
        <v>2461</v>
      </c>
      <c r="B70" s="2977"/>
      <c r="C70" s="2509" t="s">
        <v>2659</v>
      </c>
      <c r="D70" s="2514"/>
      <c r="E70" s="2514"/>
      <c r="K70" s="1188"/>
    </row>
    <row r="71" spans="1:11" s="582" customFormat="1" ht="15" customHeight="1">
      <c r="B71" s="587"/>
      <c r="C71" s="587"/>
      <c r="D71" s="587"/>
      <c r="E71" s="587"/>
      <c r="G71" s="1866" t="s">
        <v>2264</v>
      </c>
      <c r="H71" s="1867" t="s">
        <v>2265</v>
      </c>
      <c r="I71" s="1903" t="s">
        <v>2418</v>
      </c>
      <c r="K71" s="1188"/>
    </row>
    <row r="72" spans="1:11" ht="26">
      <c r="B72" s="1157"/>
      <c r="C72" s="964" t="s">
        <v>1654</v>
      </c>
      <c r="D72" s="575" t="s">
        <v>1868</v>
      </c>
      <c r="E72" s="1981" t="s">
        <v>2053</v>
      </c>
      <c r="F72" s="945"/>
      <c r="G72" s="2906" t="s">
        <v>2295</v>
      </c>
      <c r="H72" s="2907"/>
      <c r="I72" s="2908"/>
    </row>
    <row r="73" spans="1:11" ht="14.5">
      <c r="B73" s="1360" t="s">
        <v>2054</v>
      </c>
      <c r="C73" s="1160" t="s">
        <v>426</v>
      </c>
      <c r="D73" s="1692" t="s">
        <v>265</v>
      </c>
      <c r="E73" s="1572"/>
      <c r="F73" s="945"/>
      <c r="G73" s="1856" t="str">
        <f>IF(ISNONTEXT(E73)=TRUE,"","X")</f>
        <v/>
      </c>
      <c r="H73" s="1288" t="str">
        <f t="shared" ref="H73:H76" si="17">IF(AND(E73&gt;=0)=TRUE,"","X")</f>
        <v/>
      </c>
      <c r="I73" s="1862" t="str">
        <f t="shared" ref="I73:I78" si="18">IF(dms_TradingName&lt;&gt;"AusNet (T)","",IF(E73="","X",""))</f>
        <v/>
      </c>
    </row>
    <row r="74" spans="1:11" ht="14.5">
      <c r="B74" s="1360" t="s">
        <v>2055</v>
      </c>
      <c r="C74" s="1161" t="s">
        <v>428</v>
      </c>
      <c r="D74" s="1190" t="s">
        <v>265</v>
      </c>
      <c r="E74" s="1155"/>
      <c r="F74" s="945"/>
      <c r="G74" s="1431" t="str">
        <f t="shared" ref="G74:G118" si="19">IF(ISNONTEXT(E74)=TRUE,"","X")</f>
        <v/>
      </c>
      <c r="H74" s="1288" t="str">
        <f t="shared" si="17"/>
        <v/>
      </c>
      <c r="I74" s="1432" t="str">
        <f t="shared" si="18"/>
        <v/>
      </c>
    </row>
    <row r="75" spans="1:11" ht="14.5">
      <c r="B75" s="1360" t="s">
        <v>2069</v>
      </c>
      <c r="C75" s="1362" t="s">
        <v>2348</v>
      </c>
      <c r="D75" s="1190" t="s">
        <v>265</v>
      </c>
      <c r="E75" s="1155"/>
      <c r="F75" s="945"/>
      <c r="G75" s="1431" t="str">
        <f t="shared" si="19"/>
        <v/>
      </c>
      <c r="H75" s="1288" t="str">
        <f t="shared" si="17"/>
        <v/>
      </c>
      <c r="I75" s="1432" t="str">
        <f t="shared" si="18"/>
        <v/>
      </c>
    </row>
    <row r="76" spans="1:11" ht="14.5">
      <c r="B76" s="1360" t="s">
        <v>2132</v>
      </c>
      <c r="C76" s="1161" t="s">
        <v>1802</v>
      </c>
      <c r="D76" s="1190" t="s">
        <v>265</v>
      </c>
      <c r="E76" s="1155"/>
      <c r="F76" s="945"/>
      <c r="G76" s="1431" t="str">
        <f t="shared" si="19"/>
        <v/>
      </c>
      <c r="H76" s="1288" t="str">
        <f t="shared" si="17"/>
        <v/>
      </c>
      <c r="I76" s="1432" t="str">
        <f t="shared" si="18"/>
        <v/>
      </c>
    </row>
    <row r="77" spans="1:11" ht="14.5">
      <c r="B77" s="1360" t="s">
        <v>2056</v>
      </c>
      <c r="C77" s="1161" t="s">
        <v>431</v>
      </c>
      <c r="D77" s="1190" t="s">
        <v>265</v>
      </c>
      <c r="E77" s="1155"/>
      <c r="F77" s="945"/>
      <c r="G77" s="1431" t="str">
        <f t="shared" si="19"/>
        <v/>
      </c>
      <c r="H77" s="1288" t="str">
        <f>IF(AND(E77&gt;=0)=TRUE,"","X")</f>
        <v/>
      </c>
      <c r="I77" s="1432" t="str">
        <f t="shared" si="18"/>
        <v/>
      </c>
    </row>
    <row r="78" spans="1:11" ht="14.5">
      <c r="A78" s="2015" t="s">
        <v>2460</v>
      </c>
      <c r="B78" s="1360" t="s">
        <v>2068</v>
      </c>
      <c r="C78" s="1161" t="s">
        <v>1652</v>
      </c>
      <c r="D78" s="1190" t="s">
        <v>265</v>
      </c>
      <c r="E78" s="1155"/>
      <c r="F78" s="945"/>
      <c r="G78" s="1433" t="str">
        <f t="shared" si="19"/>
        <v/>
      </c>
      <c r="H78" s="1467"/>
      <c r="I78" s="1435" t="str">
        <f t="shared" si="18"/>
        <v/>
      </c>
    </row>
    <row r="79" spans="1:11" ht="14.5">
      <c r="B79" s="1360" t="s">
        <v>2057</v>
      </c>
      <c r="C79" s="1162" t="s">
        <v>433</v>
      </c>
      <c r="D79" s="1191" t="s">
        <v>265</v>
      </c>
      <c r="E79" s="2009">
        <f>E73+E74-E75+E76-E77+E78</f>
        <v>0</v>
      </c>
      <c r="F79" s="945"/>
    </row>
    <row r="80" spans="1:11" ht="14.5">
      <c r="B80" s="1360"/>
      <c r="C80" s="964" t="s">
        <v>1655</v>
      </c>
      <c r="D80" s="580"/>
      <c r="E80" s="1502"/>
    </row>
    <row r="81" spans="1:9" ht="14.5">
      <c r="B81" s="1360" t="s">
        <v>2058</v>
      </c>
      <c r="C81" s="1160" t="s">
        <v>426</v>
      </c>
      <c r="D81" s="1692" t="s">
        <v>265</v>
      </c>
      <c r="E81" s="1572"/>
      <c r="F81" s="945"/>
      <c r="G81" s="2023" t="str">
        <f t="shared" si="19"/>
        <v/>
      </c>
      <c r="H81" s="2024" t="str">
        <f t="shared" ref="H81:H84" si="20">IF(AND(E81&gt;=0)=TRUE,"","X")</f>
        <v/>
      </c>
      <c r="I81" s="2021" t="str">
        <f t="shared" ref="I81:I86" si="21">IF(dms_TradingName&lt;&gt;"AusNet (T)","",IF(E81="","X",""))</f>
        <v/>
      </c>
    </row>
    <row r="82" spans="1:9" ht="14.5">
      <c r="B82" s="1360" t="s">
        <v>2063</v>
      </c>
      <c r="C82" s="1161" t="s">
        <v>428</v>
      </c>
      <c r="D82" s="1190" t="s">
        <v>265</v>
      </c>
      <c r="E82" s="1155"/>
      <c r="F82" s="945"/>
      <c r="G82" s="1431" t="str">
        <f t="shared" si="19"/>
        <v/>
      </c>
      <c r="H82" s="1288" t="str">
        <f t="shared" si="20"/>
        <v/>
      </c>
      <c r="I82" s="1432" t="str">
        <f t="shared" si="21"/>
        <v/>
      </c>
    </row>
    <row r="83" spans="1:9" ht="14.5">
      <c r="B83" s="1360" t="s">
        <v>2059</v>
      </c>
      <c r="C83" s="1362" t="s">
        <v>2348</v>
      </c>
      <c r="D83" s="1190" t="s">
        <v>265</v>
      </c>
      <c r="E83" s="1155"/>
      <c r="F83" s="945"/>
      <c r="G83" s="1431" t="str">
        <f t="shared" si="19"/>
        <v/>
      </c>
      <c r="H83" s="1288" t="str">
        <f t="shared" si="20"/>
        <v/>
      </c>
      <c r="I83" s="1432" t="str">
        <f t="shared" si="21"/>
        <v/>
      </c>
    </row>
    <row r="84" spans="1:9" ht="14.5">
      <c r="B84" s="1360" t="s">
        <v>2133</v>
      </c>
      <c r="C84" s="1161" t="s">
        <v>1802</v>
      </c>
      <c r="D84" s="1190" t="s">
        <v>265</v>
      </c>
      <c r="E84" s="1155"/>
      <c r="F84" s="945"/>
      <c r="G84" s="1431" t="str">
        <f t="shared" si="19"/>
        <v/>
      </c>
      <c r="H84" s="1288" t="str">
        <f t="shared" si="20"/>
        <v/>
      </c>
      <c r="I84" s="1432" t="str">
        <f t="shared" si="21"/>
        <v/>
      </c>
    </row>
    <row r="85" spans="1:9" ht="14.5">
      <c r="B85" s="1360" t="s">
        <v>2060</v>
      </c>
      <c r="C85" s="1161" t="s">
        <v>431</v>
      </c>
      <c r="D85" s="1190" t="s">
        <v>265</v>
      </c>
      <c r="E85" s="1155"/>
      <c r="F85" s="945"/>
      <c r="G85" s="1431" t="str">
        <f t="shared" si="19"/>
        <v/>
      </c>
      <c r="H85" s="1288" t="str">
        <f>IF(AND(E85&gt;=0)=TRUE,"","X")</f>
        <v/>
      </c>
      <c r="I85" s="1432" t="str">
        <f t="shared" si="21"/>
        <v/>
      </c>
    </row>
    <row r="86" spans="1:9" ht="14.5">
      <c r="A86" s="2015" t="s">
        <v>2460</v>
      </c>
      <c r="B86" s="1360" t="s">
        <v>2062</v>
      </c>
      <c r="C86" s="1161" t="s">
        <v>1652</v>
      </c>
      <c r="D86" s="1190" t="s">
        <v>265</v>
      </c>
      <c r="E86" s="1155"/>
      <c r="F86" s="945"/>
      <c r="G86" s="1433" t="str">
        <f t="shared" si="19"/>
        <v/>
      </c>
      <c r="H86" s="1467"/>
      <c r="I86" s="1435" t="str">
        <f t="shared" si="21"/>
        <v/>
      </c>
    </row>
    <row r="87" spans="1:9" ht="14.5">
      <c r="B87" s="1360" t="s">
        <v>2061</v>
      </c>
      <c r="C87" s="1162" t="s">
        <v>433</v>
      </c>
      <c r="D87" s="1191" t="s">
        <v>265</v>
      </c>
      <c r="E87" s="2009">
        <f>E81+E82-E83+E84-E85+E86</f>
        <v>0</v>
      </c>
      <c r="F87" s="945"/>
    </row>
    <row r="88" spans="1:9" ht="14.5">
      <c r="B88" s="1360"/>
      <c r="C88" s="964" t="s">
        <v>1656</v>
      </c>
      <c r="D88" s="580"/>
      <c r="E88" s="1502"/>
    </row>
    <row r="89" spans="1:9" ht="14.5">
      <c r="B89" s="1360" t="s">
        <v>2070</v>
      </c>
      <c r="C89" s="1160" t="s">
        <v>426</v>
      </c>
      <c r="D89" s="1692" t="s">
        <v>265</v>
      </c>
      <c r="E89" s="1572"/>
      <c r="F89" s="945"/>
      <c r="G89" s="2023" t="str">
        <f t="shared" si="19"/>
        <v/>
      </c>
      <c r="H89" s="2024" t="str">
        <f t="shared" ref="H89:H92" si="22">IF(AND(E89&gt;=0)=TRUE,"","X")</f>
        <v/>
      </c>
      <c r="I89" s="2021" t="str">
        <f t="shared" ref="I89:I94" si="23">IF(dms_TradingName&lt;&gt;"AusNet (T)","",IF(E89="","X",""))</f>
        <v/>
      </c>
    </row>
    <row r="90" spans="1:9" ht="14.5">
      <c r="B90" s="1360" t="s">
        <v>2071</v>
      </c>
      <c r="C90" s="1161" t="s">
        <v>428</v>
      </c>
      <c r="D90" s="1190" t="s">
        <v>265</v>
      </c>
      <c r="E90" s="1155"/>
      <c r="F90" s="945"/>
      <c r="G90" s="1431" t="str">
        <f t="shared" si="19"/>
        <v/>
      </c>
      <c r="H90" s="1288" t="str">
        <f t="shared" si="22"/>
        <v/>
      </c>
      <c r="I90" s="1432" t="str">
        <f t="shared" si="23"/>
        <v/>
      </c>
    </row>
    <row r="91" spans="1:9" ht="14.5">
      <c r="B91" s="1360" t="s">
        <v>2072</v>
      </c>
      <c r="C91" s="1362" t="s">
        <v>2348</v>
      </c>
      <c r="D91" s="1190" t="s">
        <v>265</v>
      </c>
      <c r="E91" s="1155"/>
      <c r="F91" s="945"/>
      <c r="G91" s="1431" t="str">
        <f t="shared" si="19"/>
        <v/>
      </c>
      <c r="H91" s="1288" t="str">
        <f t="shared" si="22"/>
        <v/>
      </c>
      <c r="I91" s="1432" t="str">
        <f t="shared" si="23"/>
        <v/>
      </c>
    </row>
    <row r="92" spans="1:9" ht="14.5">
      <c r="B92" s="1360" t="s">
        <v>2134</v>
      </c>
      <c r="C92" s="1161" t="s">
        <v>1651</v>
      </c>
      <c r="D92" s="1190" t="s">
        <v>265</v>
      </c>
      <c r="E92" s="1155"/>
      <c r="F92" s="945"/>
      <c r="G92" s="1431" t="str">
        <f t="shared" si="19"/>
        <v/>
      </c>
      <c r="H92" s="1288" t="str">
        <f t="shared" si="22"/>
        <v/>
      </c>
      <c r="I92" s="1432" t="str">
        <f t="shared" si="23"/>
        <v/>
      </c>
    </row>
    <row r="93" spans="1:9" ht="14.5">
      <c r="B93" s="1360" t="s">
        <v>2073</v>
      </c>
      <c r="C93" s="1161" t="s">
        <v>431</v>
      </c>
      <c r="D93" s="1190" t="s">
        <v>265</v>
      </c>
      <c r="E93" s="1155"/>
      <c r="F93" s="945"/>
      <c r="G93" s="1431" t="str">
        <f t="shared" si="19"/>
        <v/>
      </c>
      <c r="H93" s="1288" t="str">
        <f>IF(AND(E93&gt;=0)=TRUE,"","X")</f>
        <v/>
      </c>
      <c r="I93" s="1432" t="str">
        <f t="shared" si="23"/>
        <v/>
      </c>
    </row>
    <row r="94" spans="1:9" ht="14.5">
      <c r="A94" s="2015" t="s">
        <v>2460</v>
      </c>
      <c r="B94" s="1360" t="s">
        <v>2074</v>
      </c>
      <c r="C94" s="1161" t="s">
        <v>1652</v>
      </c>
      <c r="D94" s="1190" t="s">
        <v>265</v>
      </c>
      <c r="E94" s="1155"/>
      <c r="F94" s="945"/>
      <c r="G94" s="1433" t="str">
        <f t="shared" si="19"/>
        <v/>
      </c>
      <c r="H94" s="1467"/>
      <c r="I94" s="1435" t="str">
        <f t="shared" si="23"/>
        <v/>
      </c>
    </row>
    <row r="95" spans="1:9" ht="14.5">
      <c r="B95" s="1360" t="s">
        <v>2075</v>
      </c>
      <c r="C95" s="1162" t="s">
        <v>433</v>
      </c>
      <c r="D95" s="1191" t="s">
        <v>265</v>
      </c>
      <c r="E95" s="2009">
        <f>E89+E90-E91+E92-E93+E94</f>
        <v>0</v>
      </c>
      <c r="F95" s="945"/>
    </row>
    <row r="96" spans="1:9" ht="14.5">
      <c r="B96" s="1360"/>
      <c r="C96" s="964" t="s">
        <v>202</v>
      </c>
      <c r="D96" s="580"/>
      <c r="E96" s="1502"/>
    </row>
    <row r="97" spans="1:13" ht="14.5">
      <c r="B97" s="1360" t="s">
        <v>2076</v>
      </c>
      <c r="C97" s="1160" t="s">
        <v>426</v>
      </c>
      <c r="D97" s="1692" t="s">
        <v>265</v>
      </c>
      <c r="E97" s="1572"/>
      <c r="F97" s="945"/>
      <c r="G97" s="2023" t="str">
        <f t="shared" si="19"/>
        <v/>
      </c>
      <c r="H97" s="2024" t="str">
        <f>IF(AND(E97&gt;=0)=TRUE,"","X")</f>
        <v/>
      </c>
      <c r="I97" s="2021" t="str">
        <f t="shared" ref="I97:I102" si="24">IF(dms_TradingName&lt;&gt;"AusNet (T)","",IF(E97="","X",""))</f>
        <v/>
      </c>
    </row>
    <row r="98" spans="1:13" ht="14.5">
      <c r="B98" s="1360" t="s">
        <v>2077</v>
      </c>
      <c r="C98" s="1161" t="s">
        <v>428</v>
      </c>
      <c r="D98" s="1190" t="s">
        <v>265</v>
      </c>
      <c r="E98" s="1155"/>
      <c r="F98" s="945"/>
      <c r="G98" s="1433" t="str">
        <f t="shared" si="19"/>
        <v/>
      </c>
      <c r="H98" s="1434" t="str">
        <f>IF(AND(E98&gt;=0)=TRUE,"","X")</f>
        <v/>
      </c>
      <c r="I98" s="1435" t="str">
        <f t="shared" si="24"/>
        <v/>
      </c>
    </row>
    <row r="99" spans="1:13" ht="14.5">
      <c r="B99" s="1360" t="s">
        <v>2078</v>
      </c>
      <c r="C99" s="1362" t="s">
        <v>2348</v>
      </c>
      <c r="D99" s="1190" t="s">
        <v>265</v>
      </c>
      <c r="E99" s="1273"/>
      <c r="F99" s="945"/>
      <c r="G99" s="945"/>
      <c r="H99" s="945"/>
      <c r="I99" s="945"/>
      <c r="J99" s="945"/>
      <c r="K99" s="945"/>
      <c r="L99" s="945"/>
      <c r="M99" s="945"/>
    </row>
    <row r="100" spans="1:13" ht="14.5">
      <c r="B100" s="1360" t="s">
        <v>2135</v>
      </c>
      <c r="C100" s="1161" t="s">
        <v>1651</v>
      </c>
      <c r="D100" s="1190" t="s">
        <v>265</v>
      </c>
      <c r="E100" s="1155"/>
      <c r="F100" s="945"/>
      <c r="G100" s="2023" t="str">
        <f t="shared" si="19"/>
        <v/>
      </c>
      <c r="H100" s="2024" t="str">
        <f>IF(AND(E100&gt;=0)=TRUE,"","X")</f>
        <v/>
      </c>
      <c r="I100" s="2021" t="str">
        <f t="shared" si="24"/>
        <v/>
      </c>
    </row>
    <row r="101" spans="1:13" ht="14.5">
      <c r="B101" s="1360" t="s">
        <v>2079</v>
      </c>
      <c r="C101" s="1161" t="s">
        <v>431</v>
      </c>
      <c r="D101" s="1190" t="s">
        <v>265</v>
      </c>
      <c r="E101" s="1155"/>
      <c r="F101" s="945"/>
      <c r="G101" s="1431" t="str">
        <f t="shared" si="19"/>
        <v/>
      </c>
      <c r="H101" s="1288" t="str">
        <f>IF(AND(E101&gt;=0)=TRUE,"","X")</f>
        <v/>
      </c>
      <c r="I101" s="1432" t="str">
        <f t="shared" si="24"/>
        <v/>
      </c>
    </row>
    <row r="102" spans="1:13" ht="14.5">
      <c r="A102" s="2015" t="s">
        <v>2460</v>
      </c>
      <c r="B102" s="1360" t="s">
        <v>2080</v>
      </c>
      <c r="C102" s="1161" t="s">
        <v>1652</v>
      </c>
      <c r="D102" s="1190" t="s">
        <v>265</v>
      </c>
      <c r="E102" s="1155"/>
      <c r="F102" s="945"/>
      <c r="G102" s="1433" t="str">
        <f t="shared" si="19"/>
        <v/>
      </c>
      <c r="H102" s="1467"/>
      <c r="I102" s="1435" t="str">
        <f t="shared" si="24"/>
        <v/>
      </c>
    </row>
    <row r="103" spans="1:13" ht="14.5">
      <c r="B103" s="1360" t="s">
        <v>2081</v>
      </c>
      <c r="C103" s="1162" t="s">
        <v>433</v>
      </c>
      <c r="D103" s="1191" t="s">
        <v>265</v>
      </c>
      <c r="E103" s="2009">
        <f>E97+E98-E99+E100-E101+E102</f>
        <v>0</v>
      </c>
      <c r="F103" s="945"/>
    </row>
    <row r="104" spans="1:13" ht="14.5">
      <c r="B104" s="1360"/>
      <c r="C104" s="964" t="s">
        <v>1657</v>
      </c>
      <c r="D104" s="580"/>
      <c r="E104" s="1502"/>
    </row>
    <row r="105" spans="1:13" ht="14.5">
      <c r="B105" s="1360" t="s">
        <v>2082</v>
      </c>
      <c r="C105" s="1160" t="s">
        <v>426</v>
      </c>
      <c r="D105" s="1692" t="s">
        <v>265</v>
      </c>
      <c r="E105" s="1572"/>
      <c r="F105" s="945"/>
      <c r="G105" s="2023" t="str">
        <f t="shared" si="19"/>
        <v/>
      </c>
      <c r="H105" s="2024" t="str">
        <f t="shared" ref="H105:H107" si="25">IF(AND(E105&gt;=0)=TRUE,"","X")</f>
        <v/>
      </c>
      <c r="I105" s="2021" t="str">
        <f t="shared" ref="I105:I110" si="26">IF(dms_TradingName&lt;&gt;"AusNet (T)","",IF(E105="","X",""))</f>
        <v/>
      </c>
    </row>
    <row r="106" spans="1:13" ht="14.5">
      <c r="B106" s="1360" t="s">
        <v>2083</v>
      </c>
      <c r="C106" s="1161" t="s">
        <v>428</v>
      </c>
      <c r="D106" s="1190" t="s">
        <v>265</v>
      </c>
      <c r="E106" s="1155"/>
      <c r="F106" s="945"/>
      <c r="G106" s="1431" t="str">
        <f t="shared" si="19"/>
        <v/>
      </c>
      <c r="H106" s="1288" t="str">
        <f t="shared" si="25"/>
        <v/>
      </c>
      <c r="I106" s="1432" t="str">
        <f t="shared" si="26"/>
        <v/>
      </c>
    </row>
    <row r="107" spans="1:13" ht="14.5">
      <c r="B107" s="1360" t="s">
        <v>2084</v>
      </c>
      <c r="C107" s="1362" t="s">
        <v>2348</v>
      </c>
      <c r="D107" s="1190" t="s">
        <v>265</v>
      </c>
      <c r="E107" s="1155"/>
      <c r="F107" s="945"/>
      <c r="G107" s="1431" t="str">
        <f t="shared" si="19"/>
        <v/>
      </c>
      <c r="H107" s="1288" t="str">
        <f t="shared" si="25"/>
        <v/>
      </c>
      <c r="I107" s="1432" t="str">
        <f t="shared" si="26"/>
        <v/>
      </c>
    </row>
    <row r="108" spans="1:13" ht="14.5">
      <c r="B108" s="1360" t="s">
        <v>2136</v>
      </c>
      <c r="C108" s="1161" t="s">
        <v>1651</v>
      </c>
      <c r="D108" s="1190" t="s">
        <v>265</v>
      </c>
      <c r="E108" s="1155"/>
      <c r="F108" s="945"/>
      <c r="G108" s="1431" t="str">
        <f t="shared" si="19"/>
        <v/>
      </c>
      <c r="H108" s="1288" t="str">
        <f>IF(AND(E108&gt;=0)=TRUE,"","X")</f>
        <v/>
      </c>
      <c r="I108" s="1432" t="str">
        <f t="shared" si="26"/>
        <v/>
      </c>
    </row>
    <row r="109" spans="1:13" ht="14.5">
      <c r="B109" s="1360" t="s">
        <v>2085</v>
      </c>
      <c r="C109" s="1161" t="s">
        <v>431</v>
      </c>
      <c r="D109" s="1190" t="s">
        <v>265</v>
      </c>
      <c r="E109" s="1155"/>
      <c r="F109" s="945"/>
      <c r="G109" s="1431" t="str">
        <f t="shared" si="19"/>
        <v/>
      </c>
      <c r="H109" s="1288" t="str">
        <f>IF(AND(E109&gt;=0)=TRUE,"","X")</f>
        <v/>
      </c>
      <c r="I109" s="1432" t="str">
        <f t="shared" si="26"/>
        <v/>
      </c>
    </row>
    <row r="110" spans="1:13" ht="14.5">
      <c r="A110" s="2015" t="s">
        <v>2460</v>
      </c>
      <c r="B110" s="1360" t="s">
        <v>2086</v>
      </c>
      <c r="C110" s="1161" t="s">
        <v>1652</v>
      </c>
      <c r="D110" s="1190" t="s">
        <v>265</v>
      </c>
      <c r="E110" s="1155"/>
      <c r="F110" s="945"/>
      <c r="G110" s="1433" t="str">
        <f t="shared" si="19"/>
        <v/>
      </c>
      <c r="H110" s="1467"/>
      <c r="I110" s="1435" t="str">
        <f t="shared" si="26"/>
        <v/>
      </c>
    </row>
    <row r="111" spans="1:13" ht="14.5">
      <c r="B111" s="1360" t="s">
        <v>2087</v>
      </c>
      <c r="C111" s="1162" t="s">
        <v>433</v>
      </c>
      <c r="D111" s="1191" t="s">
        <v>265</v>
      </c>
      <c r="E111" s="2009">
        <f>E105+E106-E107+E108-E109+E110</f>
        <v>0</v>
      </c>
      <c r="F111" s="945"/>
    </row>
    <row r="112" spans="1:13" ht="14.5">
      <c r="B112" s="1360"/>
      <c r="C112" s="964" t="s">
        <v>1658</v>
      </c>
      <c r="D112" s="580"/>
      <c r="E112" s="1502"/>
    </row>
    <row r="113" spans="1:10" ht="14.5">
      <c r="B113" s="1360" t="s">
        <v>2088</v>
      </c>
      <c r="C113" s="1160" t="s">
        <v>426</v>
      </c>
      <c r="D113" s="1692" t="s">
        <v>265</v>
      </c>
      <c r="E113" s="1572"/>
      <c r="F113" s="945"/>
      <c r="G113" s="2023" t="str">
        <f t="shared" si="19"/>
        <v/>
      </c>
      <c r="H113" s="2024" t="str">
        <f t="shared" ref="H113:H115" si="27">IF(AND(E113&gt;=0)=TRUE,"","X")</f>
        <v/>
      </c>
      <c r="I113" s="2021" t="str">
        <f t="shared" ref="I113:I118" si="28">IF(dms_TradingName&lt;&gt;"AusNet (T)","",IF(E113="","X",""))</f>
        <v/>
      </c>
    </row>
    <row r="114" spans="1:10" ht="14.5">
      <c r="B114" s="1360" t="s">
        <v>2089</v>
      </c>
      <c r="C114" s="1161" t="s">
        <v>428</v>
      </c>
      <c r="D114" s="1190" t="s">
        <v>265</v>
      </c>
      <c r="E114" s="1155"/>
      <c r="F114" s="945"/>
      <c r="G114" s="1431" t="str">
        <f t="shared" si="19"/>
        <v/>
      </c>
      <c r="H114" s="1288" t="str">
        <f t="shared" si="27"/>
        <v/>
      </c>
      <c r="I114" s="1432" t="str">
        <f t="shared" si="28"/>
        <v/>
      </c>
    </row>
    <row r="115" spans="1:10" ht="14.5">
      <c r="B115" s="1360" t="s">
        <v>2090</v>
      </c>
      <c r="C115" s="1362" t="s">
        <v>2348</v>
      </c>
      <c r="D115" s="1190" t="s">
        <v>265</v>
      </c>
      <c r="E115" s="1155"/>
      <c r="F115" s="945"/>
      <c r="G115" s="1431" t="str">
        <f t="shared" si="19"/>
        <v/>
      </c>
      <c r="H115" s="1288" t="str">
        <f t="shared" si="27"/>
        <v/>
      </c>
      <c r="I115" s="1432" t="str">
        <f t="shared" si="28"/>
        <v/>
      </c>
    </row>
    <row r="116" spans="1:10" ht="14.5">
      <c r="B116" s="1360" t="s">
        <v>2137</v>
      </c>
      <c r="C116" s="1161" t="s">
        <v>1651</v>
      </c>
      <c r="D116" s="1190" t="s">
        <v>265</v>
      </c>
      <c r="E116" s="1155"/>
      <c r="F116" s="945"/>
      <c r="G116" s="1431" t="str">
        <f t="shared" si="19"/>
        <v/>
      </c>
      <c r="H116" s="1288" t="str">
        <f>IF(AND(E116&gt;=0)=TRUE,"","X")</f>
        <v/>
      </c>
      <c r="I116" s="1432" t="str">
        <f t="shared" si="28"/>
        <v/>
      </c>
    </row>
    <row r="117" spans="1:10" ht="14.5">
      <c r="B117" s="1360" t="s">
        <v>2091</v>
      </c>
      <c r="C117" s="1161" t="s">
        <v>431</v>
      </c>
      <c r="D117" s="1190" t="s">
        <v>265</v>
      </c>
      <c r="E117" s="1155"/>
      <c r="F117" s="945"/>
      <c r="G117" s="1431" t="str">
        <f t="shared" si="19"/>
        <v/>
      </c>
      <c r="H117" s="1288" t="str">
        <f>IF(AND(E117&gt;=0)=TRUE,"","X")</f>
        <v/>
      </c>
      <c r="I117" s="1432" t="str">
        <f t="shared" si="28"/>
        <v/>
      </c>
    </row>
    <row r="118" spans="1:10" ht="14.5">
      <c r="A118" s="2015" t="s">
        <v>2460</v>
      </c>
      <c r="B118" s="1360" t="s">
        <v>2092</v>
      </c>
      <c r="C118" s="1161" t="s">
        <v>1652</v>
      </c>
      <c r="D118" s="1190" t="s">
        <v>265</v>
      </c>
      <c r="E118" s="1155"/>
      <c r="F118" s="945"/>
      <c r="G118" s="1433" t="str">
        <f t="shared" si="19"/>
        <v/>
      </c>
      <c r="H118" s="1467"/>
      <c r="I118" s="1435" t="str">
        <f t="shared" si="28"/>
        <v/>
      </c>
    </row>
    <row r="119" spans="1:10" ht="14.5">
      <c r="B119" s="1360" t="s">
        <v>2093</v>
      </c>
      <c r="C119" s="1162" t="s">
        <v>433</v>
      </c>
      <c r="D119" s="1191" t="s">
        <v>265</v>
      </c>
      <c r="E119" s="2009">
        <f>E113+E114-E115+E116-E117+E118</f>
        <v>0</v>
      </c>
      <c r="F119" s="945"/>
      <c r="G119" s="945"/>
      <c r="H119" s="945"/>
      <c r="I119" s="945"/>
      <c r="J119" s="945"/>
    </row>
    <row r="120" spans="1:10" ht="15" customHeight="1">
      <c r="B120" s="1364"/>
      <c r="G120" s="945"/>
    </row>
    <row r="121" spans="1:10" s="582" customFormat="1" ht="20.149999999999999" customHeight="1">
      <c r="C121" s="2509" t="s">
        <v>464</v>
      </c>
      <c r="D121" s="2513"/>
      <c r="E121" s="2513"/>
      <c r="F121" s="1"/>
      <c r="G121" s="945"/>
    </row>
    <row r="122" spans="1:10" s="582" customFormat="1" ht="15.5">
      <c r="B122" s="1365"/>
      <c r="C122" s="1192"/>
      <c r="D122" s="1192"/>
      <c r="E122" s="1192"/>
      <c r="G122" s="1959" t="s">
        <v>2264</v>
      </c>
      <c r="H122" s="1960" t="s">
        <v>2265</v>
      </c>
      <c r="I122" s="1961" t="s">
        <v>2266</v>
      </c>
    </row>
    <row r="123" spans="1:10" ht="18" customHeight="1">
      <c r="B123" s="1360"/>
      <c r="C123" s="964" t="s">
        <v>1659</v>
      </c>
      <c r="D123" s="575" t="s">
        <v>1868</v>
      </c>
      <c r="E123" s="1641" t="s">
        <v>2298</v>
      </c>
      <c r="F123" s="945"/>
      <c r="G123" s="2974" t="s">
        <v>2298</v>
      </c>
      <c r="H123" s="2975"/>
      <c r="I123" s="2976"/>
    </row>
    <row r="124" spans="1:10" ht="14.5">
      <c r="B124" s="1360" t="s">
        <v>1854</v>
      </c>
      <c r="C124" s="1193" t="s">
        <v>465</v>
      </c>
      <c r="D124" s="1692" t="s">
        <v>235</v>
      </c>
      <c r="E124" s="1694"/>
      <c r="F124" s="945"/>
      <c r="G124" s="1856" t="str">
        <f>IF(ISNONTEXT(E124)=TRUE,"","X")</f>
        <v/>
      </c>
      <c r="H124" s="1857" t="str">
        <f>IF(E124&gt;=0=TRUE,"","X")</f>
        <v/>
      </c>
      <c r="I124" s="1862" t="str">
        <f>IF(E124&lt;&gt;""=TRUE,"","X")</f>
        <v>X</v>
      </c>
    </row>
    <row r="125" spans="1:10" ht="14.5">
      <c r="B125" s="1360" t="s">
        <v>1855</v>
      </c>
      <c r="C125" s="1194" t="s">
        <v>466</v>
      </c>
      <c r="D125" s="1190" t="s">
        <v>235</v>
      </c>
      <c r="E125" s="1158"/>
      <c r="F125" s="945"/>
      <c r="G125" s="1431" t="str">
        <f t="shared" ref="G125:G134" si="29">IF(ISNONTEXT(E125)=TRUE,"","X")</f>
        <v/>
      </c>
      <c r="H125" s="1288" t="str">
        <f t="shared" ref="H125:H134" si="30">IF(E125&gt;=0=TRUE,"","X")</f>
        <v/>
      </c>
      <c r="I125" s="1432" t="str">
        <f t="shared" ref="I125:I134" si="31">IF(E125&lt;&gt;""=TRUE,"","X")</f>
        <v>X</v>
      </c>
    </row>
    <row r="126" spans="1:10" ht="14.5">
      <c r="B126" s="1360" t="s">
        <v>1856</v>
      </c>
      <c r="C126" s="1194" t="s">
        <v>467</v>
      </c>
      <c r="D126" s="1190" t="s">
        <v>235</v>
      </c>
      <c r="E126" s="1158"/>
      <c r="F126" s="945"/>
      <c r="G126" s="1431" t="str">
        <f t="shared" si="29"/>
        <v/>
      </c>
      <c r="H126" s="1288" t="str">
        <f t="shared" si="30"/>
        <v/>
      </c>
      <c r="I126" s="1432" t="str">
        <f t="shared" si="31"/>
        <v>X</v>
      </c>
    </row>
    <row r="127" spans="1:10" ht="14.5">
      <c r="B127" s="1360" t="s">
        <v>1857</v>
      </c>
      <c r="C127" s="1194" t="s">
        <v>1865</v>
      </c>
      <c r="D127" s="1190" t="s">
        <v>235</v>
      </c>
      <c r="E127" s="1158"/>
      <c r="F127" s="945"/>
      <c r="G127" s="1431" t="str">
        <f t="shared" si="29"/>
        <v/>
      </c>
      <c r="H127" s="1288" t="str">
        <f t="shared" si="30"/>
        <v/>
      </c>
      <c r="I127" s="1432" t="str">
        <f t="shared" si="31"/>
        <v>X</v>
      </c>
    </row>
    <row r="128" spans="1:10" ht="14.5">
      <c r="B128" s="1360" t="s">
        <v>1858</v>
      </c>
      <c r="C128" s="1195" t="s">
        <v>1864</v>
      </c>
      <c r="D128" s="1191" t="s">
        <v>235</v>
      </c>
      <c r="E128" s="1159"/>
      <c r="G128" s="1433" t="str">
        <f t="shared" si="29"/>
        <v/>
      </c>
      <c r="H128" s="1434" t="str">
        <f t="shared" si="30"/>
        <v/>
      </c>
      <c r="I128" s="1435" t="str">
        <f t="shared" si="31"/>
        <v>X</v>
      </c>
    </row>
    <row r="129" spans="2:9" ht="14.5">
      <c r="B129" s="1366"/>
      <c r="C129" s="964" t="s">
        <v>1660</v>
      </c>
      <c r="D129" s="1119"/>
      <c r="E129" s="1119"/>
    </row>
    <row r="130" spans="2:9" ht="14.5">
      <c r="B130" s="1360" t="s">
        <v>1859</v>
      </c>
      <c r="C130" s="1193" t="s">
        <v>465</v>
      </c>
      <c r="D130" s="1692" t="s">
        <v>235</v>
      </c>
      <c r="E130" s="1694"/>
      <c r="G130" s="1856" t="str">
        <f t="shared" si="29"/>
        <v/>
      </c>
      <c r="H130" s="1857" t="str">
        <f t="shared" si="30"/>
        <v/>
      </c>
      <c r="I130" s="1862" t="str">
        <f t="shared" si="31"/>
        <v>X</v>
      </c>
    </row>
    <row r="131" spans="2:9" ht="14.5">
      <c r="B131" s="1360" t="s">
        <v>1860</v>
      </c>
      <c r="C131" s="1194" t="s">
        <v>466</v>
      </c>
      <c r="D131" s="1190" t="s">
        <v>235</v>
      </c>
      <c r="E131" s="1158"/>
      <c r="F131" s="945"/>
      <c r="G131" s="1431" t="str">
        <f t="shared" si="29"/>
        <v/>
      </c>
      <c r="H131" s="1288" t="str">
        <f t="shared" si="30"/>
        <v/>
      </c>
      <c r="I131" s="1432" t="str">
        <f t="shared" si="31"/>
        <v>X</v>
      </c>
    </row>
    <row r="132" spans="2:9" ht="14.5">
      <c r="B132" s="1360" t="s">
        <v>1861</v>
      </c>
      <c r="C132" s="1194" t="s">
        <v>467</v>
      </c>
      <c r="D132" s="1190" t="s">
        <v>235</v>
      </c>
      <c r="E132" s="1158"/>
      <c r="F132" s="945"/>
      <c r="G132" s="1431" t="str">
        <f t="shared" si="29"/>
        <v/>
      </c>
      <c r="H132" s="1288" t="str">
        <f t="shared" si="30"/>
        <v/>
      </c>
      <c r="I132" s="1432" t="str">
        <f t="shared" si="31"/>
        <v>X</v>
      </c>
    </row>
    <row r="133" spans="2:9" ht="14.5">
      <c r="B133" s="1360" t="s">
        <v>1862</v>
      </c>
      <c r="C133" s="1194" t="s">
        <v>1865</v>
      </c>
      <c r="D133" s="1190" t="s">
        <v>235</v>
      </c>
      <c r="E133" s="1158"/>
      <c r="F133" s="945"/>
      <c r="G133" s="1431" t="str">
        <f t="shared" si="29"/>
        <v/>
      </c>
      <c r="H133" s="1288" t="str">
        <f t="shared" si="30"/>
        <v/>
      </c>
      <c r="I133" s="1432" t="str">
        <f t="shared" si="31"/>
        <v>X</v>
      </c>
    </row>
    <row r="134" spans="2:9" ht="14.5">
      <c r="B134" s="1360" t="s">
        <v>1863</v>
      </c>
      <c r="C134" s="1195" t="s">
        <v>1864</v>
      </c>
      <c r="D134" s="1191" t="s">
        <v>235</v>
      </c>
      <c r="E134" s="1159"/>
      <c r="F134" s="945"/>
      <c r="G134" s="1433" t="str">
        <f t="shared" si="29"/>
        <v/>
      </c>
      <c r="H134" s="1434" t="str">
        <f t="shared" si="30"/>
        <v/>
      </c>
      <c r="I134" s="1435" t="str">
        <f t="shared" si="31"/>
        <v>X</v>
      </c>
    </row>
    <row r="135" spans="2:9" ht="14.5">
      <c r="B135" s="587"/>
      <c r="G135" s="945"/>
    </row>
    <row r="136" spans="2:9" ht="14.5">
      <c r="B136" s="587"/>
      <c r="G136" s="945"/>
    </row>
    <row r="137" spans="2:9" ht="14.5">
      <c r="B137" s="587"/>
      <c r="G137" s="945"/>
    </row>
    <row r="138" spans="2:9" ht="14.5">
      <c r="B138" s="580"/>
      <c r="C138" s="1452" t="s">
        <v>2332</v>
      </c>
      <c r="D138" s="2372"/>
      <c r="E138" s="580"/>
      <c r="F138" s="580"/>
      <c r="G138" s="945"/>
    </row>
    <row r="139" spans="2:9" ht="15" customHeight="1">
      <c r="B139" s="1192"/>
      <c r="C139" s="2374" t="s">
        <v>2409</v>
      </c>
      <c r="D139" s="580"/>
      <c r="E139" s="580"/>
      <c r="F139" s="580"/>
      <c r="G139" s="945"/>
    </row>
    <row r="140" spans="2:9" ht="15" customHeight="1">
      <c r="B140" s="1192"/>
      <c r="C140" s="580"/>
      <c r="D140" s="580"/>
      <c r="E140" s="580"/>
      <c r="F140" s="580"/>
      <c r="G140" s="945"/>
    </row>
    <row r="141" spans="2:9" ht="15" customHeight="1">
      <c r="B141" s="1192"/>
      <c r="C141" s="580"/>
      <c r="D141" s="580"/>
      <c r="E141" s="580"/>
      <c r="F141" s="580"/>
      <c r="G141" s="945"/>
    </row>
    <row r="142" spans="2:9" ht="15" customHeight="1">
      <c r="B142" s="1192"/>
      <c r="C142" s="580"/>
      <c r="D142" s="580"/>
      <c r="E142" s="580"/>
      <c r="F142" s="580"/>
      <c r="G142" s="945"/>
    </row>
    <row r="143" spans="2:9" ht="15" customHeight="1">
      <c r="G143" s="945"/>
    </row>
    <row r="144" spans="2:9" ht="15" customHeight="1">
      <c r="G144" s="945"/>
    </row>
    <row r="145" spans="7:7" ht="15" customHeight="1">
      <c r="G145" s="945"/>
    </row>
    <row r="146" spans="7:7" ht="15" customHeight="1">
      <c r="G146" s="945"/>
    </row>
    <row r="147" spans="7:7" ht="15" customHeight="1">
      <c r="G147" s="945"/>
    </row>
    <row r="148" spans="7:7" ht="15" customHeight="1">
      <c r="G148" s="945"/>
    </row>
    <row r="149" spans="7:7" ht="15" customHeight="1">
      <c r="G149" s="945"/>
    </row>
    <row r="150" spans="7:7" ht="15" customHeight="1">
      <c r="G150" s="945"/>
    </row>
    <row r="151" spans="7:7" ht="15" customHeight="1">
      <c r="G151" s="945"/>
    </row>
    <row r="152" spans="7:7" ht="15" customHeight="1">
      <c r="G152" s="945"/>
    </row>
    <row r="153" spans="7:7" ht="15" customHeight="1">
      <c r="G153" s="945"/>
    </row>
    <row r="154" spans="7:7" ht="15" customHeight="1">
      <c r="G154" s="945"/>
    </row>
    <row r="155" spans="7:7" ht="15" customHeight="1">
      <c r="G155" s="945"/>
    </row>
    <row r="156" spans="7:7" ht="15" customHeight="1">
      <c r="G156" s="945"/>
    </row>
    <row r="157" spans="7:7" ht="15" customHeight="1">
      <c r="G157" s="945"/>
    </row>
    <row r="158" spans="7:7" ht="15" customHeight="1">
      <c r="G158" s="945"/>
    </row>
    <row r="159" spans="7:7" ht="15" customHeight="1">
      <c r="G159" s="945"/>
    </row>
    <row r="160" spans="7:7" ht="15" customHeight="1">
      <c r="G160" s="945"/>
    </row>
    <row r="161" spans="7:7" ht="15" customHeight="1">
      <c r="G161" s="945"/>
    </row>
    <row r="162" spans="7:7" ht="15" customHeight="1">
      <c r="G162" s="945"/>
    </row>
    <row r="163" spans="7:7" ht="15" customHeight="1">
      <c r="G163" s="945"/>
    </row>
    <row r="164" spans="7:7" ht="15" customHeight="1">
      <c r="G164" s="945"/>
    </row>
    <row r="165" spans="7:7" ht="15" customHeight="1">
      <c r="G165" s="945"/>
    </row>
    <row r="166" spans="7:7">
      <c r="G166" s="945"/>
    </row>
    <row r="167" spans="7:7">
      <c r="G167" s="945"/>
    </row>
    <row r="168" spans="7:7">
      <c r="G168" s="945"/>
    </row>
  </sheetData>
  <mergeCells count="7">
    <mergeCell ref="G123:I123"/>
    <mergeCell ref="A70:B70"/>
    <mergeCell ref="A1:B1"/>
    <mergeCell ref="A2:B2"/>
    <mergeCell ref="G10:I10"/>
    <mergeCell ref="G21:I21"/>
    <mergeCell ref="G72:I72"/>
  </mergeCells>
  <conditionalFormatting sqref="C138">
    <cfRule type="cellIs" dxfId="61" priority="1" operator="equal">
      <formula>FALSE</formula>
    </cfRule>
  </conditionalFormatting>
  <dataValidations count="1">
    <dataValidation allowBlank="1" showErrorMessage="1" sqref="G71:I71 J70:XFD71 E70:F71 A11:A14 B11:E17 A9:E10 B22:B68 A69:B69 B73:B120 A18:E18 A20:E21 A71:B72 C22:XFD69 B124:B134 A135:D1048576 C70:D134 A122:B123 A2 A7:B7 A4:B5 C3:E8 A8 F3:XFD21 C19:E19 A19 A70 A121 E72:XFD1048576" xr:uid="{73DB9238-BD8C-47AA-8173-DC0477D07741}"/>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A1:T107"/>
  <sheetViews>
    <sheetView workbookViewId="0">
      <selection sqref="A1:B1"/>
    </sheetView>
  </sheetViews>
  <sheetFormatPr defaultColWidth="29.26953125" defaultRowHeight="14.5"/>
  <cols>
    <col min="1" max="1" width="40.81640625" style="1" customWidth="1"/>
    <col min="2" max="2" width="15" style="21" customWidth="1"/>
    <col min="3" max="3" width="77.26953125" style="1" customWidth="1"/>
    <col min="4" max="4" width="20.81640625" style="1" customWidth="1"/>
    <col min="5" max="5" width="22.81640625" style="1" customWidth="1"/>
    <col min="6" max="6" width="11" style="1" customWidth="1"/>
    <col min="7" max="8" width="3.7265625" style="1" customWidth="1"/>
    <col min="9" max="9" width="4.453125" style="1" customWidth="1"/>
    <col min="10" max="10" width="7.81640625" style="1" customWidth="1"/>
    <col min="11" max="20" width="3.7265625" style="1" customWidth="1"/>
    <col min="21" max="16384" width="29.26953125" style="1"/>
  </cols>
  <sheetData>
    <row r="1" spans="1:20" s="576" customFormat="1" ht="24" customHeight="1">
      <c r="A1" s="2815" t="s">
        <v>2632</v>
      </c>
      <c r="B1" s="2815"/>
      <c r="D1" s="1454"/>
    </row>
    <row r="2" spans="1:20" s="576" customFormat="1" ht="24" customHeight="1">
      <c r="A2" s="2822" t="s">
        <v>2633</v>
      </c>
      <c r="B2" s="2822"/>
      <c r="D2" s="1454"/>
    </row>
    <row r="3" spans="1:20" s="957" customFormat="1" ht="20.149999999999999" customHeight="1">
      <c r="A3" s="2406"/>
      <c r="B3" s="2407" t="s">
        <v>2651</v>
      </c>
      <c r="C3" s="916" t="str">
        <f>dms_SheetHeading1</f>
        <v>ANNUAL INFORMATION ORDER</v>
      </c>
      <c r="D3" s="1070"/>
      <c r="E3" s="1070"/>
      <c r="G3" s="1351" t="s">
        <v>1686</v>
      </c>
      <c r="H3" s="1133"/>
      <c r="I3" s="1133"/>
      <c r="J3" s="1133"/>
      <c r="K3" s="1133"/>
      <c r="L3" s="1133"/>
      <c r="M3" s="1133"/>
      <c r="N3" s="1448" t="s">
        <v>1685</v>
      </c>
      <c r="O3" s="1133"/>
      <c r="P3" s="1133"/>
      <c r="Q3" s="1133"/>
      <c r="R3" s="1133"/>
      <c r="S3" s="1133"/>
      <c r="T3" s="1133"/>
    </row>
    <row r="4" spans="1:20" s="957" customFormat="1" ht="20.149999999999999" customHeight="1">
      <c r="A4" s="2442"/>
      <c r="B4" s="2443"/>
      <c r="C4" s="915" t="str">
        <f>dms_SheetHeading2</f>
        <v>Australian Transmission Co.</v>
      </c>
      <c r="D4" s="1070"/>
      <c r="E4" s="1070"/>
      <c r="G4" s="1352" t="s">
        <v>1687</v>
      </c>
      <c r="H4" s="1134"/>
      <c r="I4" s="1134"/>
      <c r="J4" s="1134"/>
      <c r="K4" s="1134"/>
      <c r="L4" s="1134"/>
      <c r="M4" s="1134"/>
      <c r="N4" s="1449" t="s">
        <v>809</v>
      </c>
      <c r="O4" s="1134"/>
      <c r="P4" s="1134"/>
      <c r="Q4" s="1134"/>
      <c r="R4" s="1134"/>
      <c r="S4" s="1134"/>
      <c r="T4" s="1134"/>
    </row>
    <row r="5" spans="1:20" s="957" customFormat="1" ht="20.149999999999999" customHeight="1">
      <c r="B5" s="21"/>
      <c r="C5" s="916" t="str">
        <f>dms_SheetHeading3</f>
        <v>REPORTING STATEMENT: 2026-27</v>
      </c>
      <c r="D5" s="1006"/>
      <c r="E5" s="1006"/>
      <c r="G5" s="1353" t="s">
        <v>1688</v>
      </c>
      <c r="H5" s="1135"/>
      <c r="I5" s="1135"/>
      <c r="J5" s="1135"/>
      <c r="K5" s="1135"/>
      <c r="L5" s="1135"/>
      <c r="M5" s="1135"/>
      <c r="N5" s="1450" t="s">
        <v>810</v>
      </c>
      <c r="O5" s="1135"/>
      <c r="P5" s="1135"/>
      <c r="Q5" s="1135"/>
      <c r="R5" s="1135"/>
      <c r="S5" s="1135"/>
      <c r="T5" s="1135"/>
    </row>
    <row r="6" spans="1:20" s="957" customFormat="1" ht="20.149999999999999" customHeight="1">
      <c r="A6" s="2406"/>
      <c r="B6" s="2407" t="s">
        <v>2615</v>
      </c>
      <c r="C6" s="2474" t="s">
        <v>2705</v>
      </c>
      <c r="D6" s="2475"/>
      <c r="E6" s="2475"/>
      <c r="G6" s="1355" t="s">
        <v>1690</v>
      </c>
      <c r="H6" s="1380"/>
      <c r="I6" s="1380"/>
      <c r="J6" s="1381"/>
      <c r="K6" s="1254"/>
      <c r="L6" s="1254"/>
      <c r="M6" s="1254"/>
      <c r="N6" s="1451" t="s">
        <v>1689</v>
      </c>
      <c r="O6" s="1254"/>
      <c r="P6" s="1254"/>
      <c r="Q6" s="1254"/>
      <c r="R6" s="1254"/>
      <c r="S6" s="1254"/>
      <c r="T6" s="1254"/>
    </row>
    <row r="7" spans="1:20" ht="13.5" customHeight="1">
      <c r="C7" s="943"/>
      <c r="D7" s="943"/>
      <c r="E7" s="943"/>
      <c r="F7" s="957"/>
    </row>
    <row r="8" spans="1:20" ht="20.149999999999999" customHeight="1">
      <c r="C8" s="2515" t="s">
        <v>468</v>
      </c>
      <c r="D8" s="2516"/>
      <c r="E8" s="2516"/>
    </row>
    <row r="9" spans="1:20">
      <c r="B9" s="587"/>
      <c r="C9" s="587"/>
      <c r="D9" s="587"/>
      <c r="E9" s="587"/>
      <c r="G9" s="1959" t="s">
        <v>2264</v>
      </c>
      <c r="H9" s="1960" t="s">
        <v>2265</v>
      </c>
      <c r="I9" s="2383" t="s">
        <v>2627</v>
      </c>
      <c r="J9" s="2388" t="s">
        <v>2629</v>
      </c>
    </row>
    <row r="10" spans="1:20" ht="20.149999999999999" customHeight="1">
      <c r="B10" s="587"/>
      <c r="C10" s="1025" t="s">
        <v>1661</v>
      </c>
      <c r="D10" s="575" t="s">
        <v>1868</v>
      </c>
      <c r="E10" s="1641" t="s">
        <v>2096</v>
      </c>
      <c r="G10" s="2906" t="s">
        <v>2096</v>
      </c>
      <c r="H10" s="2907"/>
      <c r="I10" s="2981"/>
      <c r="J10" s="2908"/>
    </row>
    <row r="11" spans="1:20" ht="15" customHeight="1">
      <c r="A11" s="2015" t="s">
        <v>2462</v>
      </c>
      <c r="B11" s="1367" t="s">
        <v>469</v>
      </c>
      <c r="C11" s="1010" t="s">
        <v>1663</v>
      </c>
      <c r="D11" s="1588" t="s">
        <v>470</v>
      </c>
      <c r="E11" s="2564"/>
      <c r="G11" s="1856" t="str">
        <f>IF(ISNONTEXT(E11)=TRUE,"","X")</f>
        <v/>
      </c>
      <c r="H11" s="1857" t="str">
        <f>IF(AND(E11&gt;=0)=TRUE,"","X")</f>
        <v/>
      </c>
      <c r="I11" s="2381"/>
      <c r="J11" s="1861"/>
    </row>
    <row r="12" spans="1:20">
      <c r="A12" s="2015" t="s">
        <v>2462</v>
      </c>
      <c r="B12" s="1367" t="s">
        <v>471</v>
      </c>
      <c r="C12" s="1011" t="s">
        <v>1664</v>
      </c>
      <c r="D12" s="1167" t="s">
        <v>470</v>
      </c>
      <c r="E12" s="2565"/>
      <c r="G12" s="1433" t="str">
        <f>IF(ISNONTEXT(E12)=TRUE,"","X")</f>
        <v/>
      </c>
      <c r="H12" s="1434" t="str">
        <f>IF(AND(E12&gt;=0)=TRUE,"","X")</f>
        <v/>
      </c>
      <c r="I12" s="2382"/>
      <c r="J12" s="1446"/>
    </row>
    <row r="13" spans="1:20">
      <c r="B13" s="1367"/>
      <c r="C13" s="1011" t="s">
        <v>1662</v>
      </c>
      <c r="D13" s="1167" t="s">
        <v>470</v>
      </c>
      <c r="E13" s="2566">
        <f>E31</f>
        <v>0</v>
      </c>
    </row>
    <row r="14" spans="1:20">
      <c r="A14" s="2015" t="s">
        <v>2462</v>
      </c>
      <c r="B14" s="1367" t="s">
        <v>2138</v>
      </c>
      <c r="C14" s="1011" t="s">
        <v>1807</v>
      </c>
      <c r="D14" s="1167" t="s">
        <v>470</v>
      </c>
      <c r="E14" s="2565"/>
      <c r="G14" s="1856" t="str">
        <f t="shared" ref="G14:G30" si="0">IF(ISNONTEXT(E14)=TRUE,"","X")</f>
        <v/>
      </c>
      <c r="H14" s="1857" t="str">
        <f t="shared" ref="H14:H30" si="1">IF(AND(E14&gt;=0)=TRUE,"","X")</f>
        <v/>
      </c>
      <c r="I14" s="2381"/>
      <c r="J14" s="1861"/>
    </row>
    <row r="15" spans="1:20">
      <c r="A15" s="2015" t="s">
        <v>2462</v>
      </c>
      <c r="B15" s="1367"/>
      <c r="C15" s="1012" t="s">
        <v>1808</v>
      </c>
      <c r="D15" s="1589" t="s">
        <v>470</v>
      </c>
      <c r="E15" s="1595"/>
      <c r="G15" s="1433" t="str">
        <f t="shared" si="0"/>
        <v/>
      </c>
      <c r="H15" s="1434" t="str">
        <f t="shared" si="1"/>
        <v/>
      </c>
      <c r="I15" s="2382"/>
      <c r="J15" s="1446"/>
    </row>
    <row r="16" spans="1:20" ht="18" customHeight="1">
      <c r="B16" s="1367" t="s">
        <v>472</v>
      </c>
      <c r="C16" s="999" t="s">
        <v>1804</v>
      </c>
      <c r="D16" s="1000" t="s">
        <v>470</v>
      </c>
      <c r="E16" s="2568">
        <f>SUM(E11:E15)</f>
        <v>0</v>
      </c>
    </row>
    <row r="17" spans="1:10" ht="20.149999999999999" customHeight="1">
      <c r="A17" s="2015" t="s">
        <v>2462</v>
      </c>
      <c r="B17" s="1360"/>
      <c r="C17" s="964" t="s">
        <v>1665</v>
      </c>
      <c r="D17" s="575"/>
      <c r="E17" s="2567"/>
      <c r="F17" s="1276"/>
      <c r="G17" s="1276"/>
      <c r="H17" s="1276"/>
      <c r="I17" s="1276"/>
      <c r="J17" s="1276"/>
    </row>
    <row r="18" spans="1:10">
      <c r="A18" s="2015" t="s">
        <v>2463</v>
      </c>
      <c r="B18" s="1367" t="s">
        <v>2464</v>
      </c>
      <c r="C18" s="2052" t="s">
        <v>474</v>
      </c>
      <c r="D18" s="1588" t="s">
        <v>470</v>
      </c>
      <c r="E18" s="1591"/>
      <c r="G18" s="2384" t="str">
        <f t="shared" si="0"/>
        <v/>
      </c>
      <c r="H18" s="2385" t="str">
        <f t="shared" si="1"/>
        <v/>
      </c>
      <c r="I18" s="2385"/>
      <c r="J18" s="2386"/>
    </row>
    <row r="19" spans="1:10">
      <c r="B19" s="1367" t="s">
        <v>2139</v>
      </c>
      <c r="C19" s="2053" t="s">
        <v>476</v>
      </c>
      <c r="D19" s="1167" t="s">
        <v>470</v>
      </c>
      <c r="E19" s="1695"/>
      <c r="G19" s="1431" t="str">
        <f>IF(ISNONTEXT(E19)=TRUE,"","X")</f>
        <v/>
      </c>
      <c r="H19" s="1288" t="str">
        <f>IF(AND(E19&gt;=0)=TRUE,"","X")</f>
        <v/>
      </c>
      <c r="I19" s="1288"/>
      <c r="J19" s="1437"/>
    </row>
    <row r="20" spans="1:10">
      <c r="B20" s="1367" t="s">
        <v>1805</v>
      </c>
      <c r="C20" s="1108" t="s">
        <v>478</v>
      </c>
      <c r="D20" s="1167" t="s">
        <v>470</v>
      </c>
      <c r="E20" s="1577"/>
      <c r="G20" s="1431" t="str">
        <f t="shared" si="0"/>
        <v/>
      </c>
      <c r="H20" s="1288" t="str">
        <f t="shared" si="1"/>
        <v/>
      </c>
      <c r="I20" s="1288"/>
      <c r="J20" s="1437"/>
    </row>
    <row r="21" spans="1:10">
      <c r="B21" s="1367" t="s">
        <v>1806</v>
      </c>
      <c r="C21" s="1108" t="s">
        <v>480</v>
      </c>
      <c r="D21" s="1167" t="s">
        <v>470</v>
      </c>
      <c r="E21" s="1577"/>
      <c r="G21" s="1431" t="str">
        <f t="shared" si="0"/>
        <v/>
      </c>
      <c r="H21" s="1288" t="str">
        <f t="shared" si="1"/>
        <v/>
      </c>
      <c r="I21" s="1288"/>
      <c r="J21" s="1437"/>
    </row>
    <row r="22" spans="1:10">
      <c r="B22" s="1367" t="s">
        <v>2140</v>
      </c>
      <c r="C22" s="1108" t="s">
        <v>482</v>
      </c>
      <c r="D22" s="1167" t="s">
        <v>470</v>
      </c>
      <c r="E22" s="1577"/>
      <c r="G22" s="1431" t="str">
        <f t="shared" si="0"/>
        <v/>
      </c>
      <c r="H22" s="1288" t="str">
        <f t="shared" si="1"/>
        <v/>
      </c>
      <c r="I22" s="1288"/>
      <c r="J22" s="1437"/>
    </row>
    <row r="23" spans="1:10">
      <c r="B23" s="1367" t="s">
        <v>2141</v>
      </c>
      <c r="C23" s="1108" t="s">
        <v>539</v>
      </c>
      <c r="D23" s="1167" t="s">
        <v>470</v>
      </c>
      <c r="E23" s="1577"/>
      <c r="G23" s="1431" t="str">
        <f t="shared" si="0"/>
        <v/>
      </c>
      <c r="H23" s="1288" t="str">
        <f t="shared" si="1"/>
        <v/>
      </c>
      <c r="I23" s="1288"/>
      <c r="J23" s="1437"/>
    </row>
    <row r="24" spans="1:10">
      <c r="A24" s="2015" t="s">
        <v>2463</v>
      </c>
      <c r="B24" s="1367" t="s">
        <v>2465</v>
      </c>
      <c r="C24" s="1108" t="s">
        <v>541</v>
      </c>
      <c r="D24" s="1167" t="s">
        <v>470</v>
      </c>
      <c r="E24" s="1577"/>
      <c r="G24" s="1431" t="str">
        <f t="shared" si="0"/>
        <v/>
      </c>
      <c r="H24" s="1288" t="str">
        <f t="shared" si="1"/>
        <v/>
      </c>
      <c r="I24" s="1288"/>
      <c r="J24" s="1437"/>
    </row>
    <row r="25" spans="1:10">
      <c r="A25" s="2015" t="s">
        <v>2463</v>
      </c>
      <c r="B25" s="1367" t="s">
        <v>2466</v>
      </c>
      <c r="C25" s="1108" t="s">
        <v>486</v>
      </c>
      <c r="D25" s="1167" t="s">
        <v>470</v>
      </c>
      <c r="E25" s="1577"/>
      <c r="G25" s="1431" t="str">
        <f t="shared" ref="G25" si="2">IF(ISNONTEXT(E25)=TRUE,"","X")</f>
        <v/>
      </c>
      <c r="H25" s="1288" t="str">
        <f t="shared" ref="H25" si="3">IF(AND(E25&gt;=0)=TRUE,"","X")</f>
        <v/>
      </c>
      <c r="I25" s="1288"/>
      <c r="J25" s="1437"/>
    </row>
    <row r="26" spans="1:10">
      <c r="B26" s="1367" t="s">
        <v>2142</v>
      </c>
      <c r="C26" s="1108" t="s">
        <v>1810</v>
      </c>
      <c r="D26" s="1167" t="s">
        <v>470</v>
      </c>
      <c r="E26" s="1577"/>
      <c r="G26" s="1431" t="str">
        <f t="shared" si="0"/>
        <v/>
      </c>
      <c r="H26" s="1288" t="str">
        <f t="shared" si="1"/>
        <v/>
      </c>
      <c r="I26" s="1288"/>
      <c r="J26" s="1437"/>
    </row>
    <row r="27" spans="1:10">
      <c r="B27" s="1367" t="s">
        <v>2143</v>
      </c>
      <c r="C27" s="1011" t="s">
        <v>488</v>
      </c>
      <c r="D27" s="1167" t="s">
        <v>470</v>
      </c>
      <c r="E27" s="1577"/>
      <c r="G27" s="1431" t="str">
        <f t="shared" si="0"/>
        <v/>
      </c>
      <c r="H27" s="1288" t="str">
        <f t="shared" si="1"/>
        <v/>
      </c>
      <c r="I27" s="1288"/>
      <c r="J27" s="1437"/>
    </row>
    <row r="28" spans="1:10">
      <c r="B28" s="1367" t="s">
        <v>2144</v>
      </c>
      <c r="C28" s="1011" t="s">
        <v>490</v>
      </c>
      <c r="D28" s="1167" t="s">
        <v>470</v>
      </c>
      <c r="E28" s="1577"/>
      <c r="G28" s="1431" t="str">
        <f t="shared" si="0"/>
        <v/>
      </c>
      <c r="H28" s="1288" t="str">
        <f t="shared" si="1"/>
        <v/>
      </c>
      <c r="I28" s="1288"/>
      <c r="J28" s="1437"/>
    </row>
    <row r="29" spans="1:10">
      <c r="B29" s="1367" t="s">
        <v>2145</v>
      </c>
      <c r="C29" s="1011" t="s">
        <v>492</v>
      </c>
      <c r="D29" s="1167" t="s">
        <v>470</v>
      </c>
      <c r="E29" s="1577"/>
      <c r="G29" s="1431" t="str">
        <f t="shared" si="0"/>
        <v/>
      </c>
      <c r="H29" s="1288" t="str">
        <f t="shared" si="1"/>
        <v/>
      </c>
      <c r="I29" s="1288"/>
      <c r="J29" s="1437"/>
    </row>
    <row r="30" spans="1:10">
      <c r="B30" s="1367" t="s">
        <v>2146</v>
      </c>
      <c r="C30" s="1012" t="s">
        <v>494</v>
      </c>
      <c r="D30" s="1168" t="s">
        <v>470</v>
      </c>
      <c r="E30" s="1578"/>
      <c r="G30" s="1431" t="str">
        <f t="shared" si="0"/>
        <v/>
      </c>
      <c r="H30" s="1288" t="str">
        <f t="shared" si="1"/>
        <v/>
      </c>
      <c r="I30" s="1288"/>
      <c r="J30" s="1437"/>
    </row>
    <row r="31" spans="1:10" ht="19.5" customHeight="1">
      <c r="A31" s="2015" t="s">
        <v>2628</v>
      </c>
      <c r="B31" s="944"/>
      <c r="C31" s="999" t="s">
        <v>1809</v>
      </c>
      <c r="D31" s="1000" t="s">
        <v>470</v>
      </c>
      <c r="E31" s="2563">
        <f>SUM(E18:E30)</f>
        <v>0</v>
      </c>
      <c r="G31" s="1556"/>
      <c r="H31" s="2387"/>
      <c r="I31" s="1434" t="str">
        <f>IF(dms_TradingName='AER lookups'!$B$8,"",IF(E31&gt;0,"","X"))</f>
        <v>X</v>
      </c>
      <c r="J31" s="1557"/>
    </row>
    <row r="32" spans="1:10" ht="15.5">
      <c r="B32" s="587"/>
      <c r="C32" s="1477"/>
    </row>
    <row r="33" spans="1:9" ht="20.149999999999999" customHeight="1">
      <c r="B33" s="1"/>
      <c r="C33" s="2515" t="s">
        <v>2330</v>
      </c>
      <c r="D33" s="2518"/>
      <c r="E33" s="2518"/>
    </row>
    <row r="34" spans="1:9">
      <c r="B34" s="587"/>
      <c r="C34" s="587"/>
      <c r="D34" s="587"/>
      <c r="E34" s="587"/>
      <c r="F34" s="587"/>
      <c r="G34" s="1964" t="s">
        <v>2264</v>
      </c>
      <c r="H34" s="1965" t="s">
        <v>2265</v>
      </c>
      <c r="I34" s="2051" t="s">
        <v>2266</v>
      </c>
    </row>
    <row r="35" spans="1:9" ht="20.149999999999999" customHeight="1">
      <c r="A35" s="2015" t="s">
        <v>2462</v>
      </c>
      <c r="B35" s="1157"/>
      <c r="C35" s="1025" t="s">
        <v>1682</v>
      </c>
      <c r="D35" s="575" t="s">
        <v>1868</v>
      </c>
      <c r="E35" s="1587" t="s">
        <v>37</v>
      </c>
      <c r="F35" s="580"/>
      <c r="G35" s="2982" t="s">
        <v>37</v>
      </c>
      <c r="H35" s="2983"/>
      <c r="I35" s="2984"/>
    </row>
    <row r="36" spans="1:9">
      <c r="B36" s="1360" t="s">
        <v>473</v>
      </c>
      <c r="C36" s="2055" t="s">
        <v>474</v>
      </c>
      <c r="D36" s="1588" t="s">
        <v>1684</v>
      </c>
      <c r="E36" s="1572"/>
      <c r="F36" s="580"/>
      <c r="G36" s="2023" t="str">
        <f t="shared" ref="G36" si="4">IF(ISNONTEXT(E36)=TRUE,"","X")</f>
        <v/>
      </c>
      <c r="H36" s="2024" t="str">
        <f t="shared" ref="H36" si="5">IF(AND(E36&gt;=0)=TRUE,"","X")</f>
        <v/>
      </c>
      <c r="I36" s="2054"/>
    </row>
    <row r="37" spans="1:9">
      <c r="B37" s="1360" t="s">
        <v>475</v>
      </c>
      <c r="C37" s="1011" t="s">
        <v>476</v>
      </c>
      <c r="D37" s="1167" t="s">
        <v>1684</v>
      </c>
      <c r="E37" s="1155"/>
      <c r="F37" s="580"/>
      <c r="G37" s="1431" t="str">
        <f t="shared" ref="G37:G48" si="6">IF(ISNONTEXT(E37)=TRUE,"","X")</f>
        <v/>
      </c>
      <c r="H37" s="1288" t="str">
        <f t="shared" ref="H37:H48" si="7">IF(AND(E37&gt;=0)=TRUE,"","X")</f>
        <v/>
      </c>
      <c r="I37" s="1437"/>
    </row>
    <row r="38" spans="1:9">
      <c r="B38" s="1360" t="s">
        <v>477</v>
      </c>
      <c r="C38" s="1011" t="s">
        <v>478</v>
      </c>
      <c r="D38" s="1167" t="s">
        <v>1684</v>
      </c>
      <c r="E38" s="1155"/>
      <c r="F38" s="580"/>
      <c r="G38" s="1431" t="str">
        <f t="shared" si="6"/>
        <v/>
      </c>
      <c r="H38" s="1288" t="str">
        <f t="shared" si="7"/>
        <v/>
      </c>
      <c r="I38" s="1437"/>
    </row>
    <row r="39" spans="1:9">
      <c r="B39" s="1360" t="s">
        <v>479</v>
      </c>
      <c r="C39" s="1011" t="s">
        <v>480</v>
      </c>
      <c r="D39" s="1167" t="s">
        <v>1684</v>
      </c>
      <c r="E39" s="1155"/>
      <c r="F39" s="580"/>
      <c r="G39" s="1431" t="str">
        <f t="shared" si="6"/>
        <v/>
      </c>
      <c r="H39" s="1288" t="str">
        <f t="shared" si="7"/>
        <v/>
      </c>
      <c r="I39" s="1437"/>
    </row>
    <row r="40" spans="1:9">
      <c r="B40" s="1360" t="s">
        <v>481</v>
      </c>
      <c r="C40" s="1011" t="s">
        <v>482</v>
      </c>
      <c r="D40" s="1167" t="s">
        <v>1684</v>
      </c>
      <c r="E40" s="1155"/>
      <c r="F40" s="580"/>
      <c r="G40" s="1431" t="str">
        <f t="shared" si="6"/>
        <v/>
      </c>
      <c r="H40" s="1288" t="str">
        <f t="shared" si="7"/>
        <v/>
      </c>
      <c r="I40" s="1437"/>
    </row>
    <row r="41" spans="1:9">
      <c r="B41" s="1360" t="s">
        <v>483</v>
      </c>
      <c r="C41" s="1011" t="s">
        <v>484</v>
      </c>
      <c r="D41" s="1167" t="s">
        <v>1684</v>
      </c>
      <c r="E41" s="1155"/>
      <c r="F41" s="580"/>
      <c r="G41" s="1431" t="str">
        <f t="shared" si="6"/>
        <v/>
      </c>
      <c r="H41" s="1288" t="str">
        <f t="shared" si="7"/>
        <v/>
      </c>
      <c r="I41" s="1437"/>
    </row>
    <row r="42" spans="1:9">
      <c r="A42" s="2015" t="s">
        <v>2463</v>
      </c>
      <c r="B42" s="1360" t="s">
        <v>2467</v>
      </c>
      <c r="C42" s="1108" t="s">
        <v>2419</v>
      </c>
      <c r="D42" s="1167" t="s">
        <v>1684</v>
      </c>
      <c r="E42" s="1155"/>
      <c r="F42" s="580"/>
      <c r="G42" s="1431" t="str">
        <f t="shared" si="6"/>
        <v/>
      </c>
      <c r="H42" s="1288" t="str">
        <f t="shared" si="7"/>
        <v/>
      </c>
      <c r="I42" s="1437"/>
    </row>
    <row r="43" spans="1:9">
      <c r="B43" s="1360" t="s">
        <v>485</v>
      </c>
      <c r="C43" s="1108" t="s">
        <v>486</v>
      </c>
      <c r="D43" s="1167" t="s">
        <v>1684</v>
      </c>
      <c r="E43" s="1155"/>
      <c r="F43" s="580"/>
      <c r="G43" s="1431" t="str">
        <f t="shared" si="6"/>
        <v/>
      </c>
      <c r="H43" s="1288" t="str">
        <f t="shared" si="7"/>
        <v/>
      </c>
      <c r="I43" s="1437"/>
    </row>
    <row r="44" spans="1:9">
      <c r="A44" s="2015" t="s">
        <v>2463</v>
      </c>
      <c r="B44" s="1360" t="s">
        <v>2360</v>
      </c>
      <c r="C44" s="1108" t="s">
        <v>1810</v>
      </c>
      <c r="D44" s="1167" t="s">
        <v>1684</v>
      </c>
      <c r="E44" s="1155"/>
      <c r="F44" s="580"/>
      <c r="G44" s="1431" t="str">
        <f t="shared" si="6"/>
        <v/>
      </c>
      <c r="H44" s="1288" t="str">
        <f t="shared" si="7"/>
        <v/>
      </c>
      <c r="I44" s="1437"/>
    </row>
    <row r="45" spans="1:9">
      <c r="B45" s="1360" t="s">
        <v>487</v>
      </c>
      <c r="C45" s="1011" t="s">
        <v>488</v>
      </c>
      <c r="D45" s="1167" t="s">
        <v>1684</v>
      </c>
      <c r="E45" s="1155"/>
      <c r="F45" s="580"/>
      <c r="G45" s="1431" t="str">
        <f t="shared" si="6"/>
        <v/>
      </c>
      <c r="H45" s="1288" t="str">
        <f t="shared" si="7"/>
        <v/>
      </c>
      <c r="I45" s="1437"/>
    </row>
    <row r="46" spans="1:9">
      <c r="B46" s="1360" t="s">
        <v>489</v>
      </c>
      <c r="C46" s="1011" t="s">
        <v>490</v>
      </c>
      <c r="D46" s="1167" t="s">
        <v>1684</v>
      </c>
      <c r="E46" s="1155"/>
      <c r="F46" s="580"/>
      <c r="G46" s="1431" t="str">
        <f t="shared" si="6"/>
        <v/>
      </c>
      <c r="H46" s="1288" t="str">
        <f t="shared" si="7"/>
        <v/>
      </c>
      <c r="I46" s="1437"/>
    </row>
    <row r="47" spans="1:9">
      <c r="B47" s="1360" t="s">
        <v>491</v>
      </c>
      <c r="C47" s="1011" t="s">
        <v>492</v>
      </c>
      <c r="D47" s="1167" t="s">
        <v>1684</v>
      </c>
      <c r="E47" s="1155"/>
      <c r="F47" s="580"/>
      <c r="G47" s="1431" t="str">
        <f t="shared" si="6"/>
        <v/>
      </c>
      <c r="H47" s="1288" t="str">
        <f t="shared" si="7"/>
        <v/>
      </c>
      <c r="I47" s="1437"/>
    </row>
    <row r="48" spans="1:9">
      <c r="B48" s="1360" t="s">
        <v>493</v>
      </c>
      <c r="C48" s="1012" t="s">
        <v>494</v>
      </c>
      <c r="D48" s="1168" t="s">
        <v>1684</v>
      </c>
      <c r="E48" s="1156"/>
      <c r="F48" s="580"/>
      <c r="G48" s="1433" t="str">
        <f t="shared" si="6"/>
        <v/>
      </c>
      <c r="H48" s="1434" t="str">
        <f t="shared" si="7"/>
        <v/>
      </c>
      <c r="I48" s="1446"/>
    </row>
    <row r="49" spans="1:9">
      <c r="B49" s="1360"/>
      <c r="C49" s="964" t="s">
        <v>1683</v>
      </c>
      <c r="D49" s="580"/>
      <c r="E49" s="1502"/>
      <c r="F49" s="580"/>
      <c r="G49" s="580"/>
    </row>
    <row r="50" spans="1:9">
      <c r="B50" s="1360" t="s">
        <v>2147</v>
      </c>
      <c r="C50" s="2055" t="s">
        <v>474</v>
      </c>
      <c r="D50" s="2056" t="s">
        <v>1684</v>
      </c>
      <c r="E50" s="1572"/>
      <c r="F50" s="580"/>
      <c r="G50" s="2023" t="str">
        <f t="shared" ref="G50:G62" si="8">IF(ISNONTEXT(E50)=TRUE,"","X")</f>
        <v/>
      </c>
      <c r="H50" s="2024" t="str">
        <f t="shared" ref="H50:H62" si="9">IF(AND(E50&gt;=0)=TRUE,"","X")</f>
        <v/>
      </c>
      <c r="I50" s="2054"/>
    </row>
    <row r="51" spans="1:9">
      <c r="B51" s="1360" t="s">
        <v>2148</v>
      </c>
      <c r="C51" s="1108" t="s">
        <v>476</v>
      </c>
      <c r="D51" s="1167" t="s">
        <v>1684</v>
      </c>
      <c r="E51" s="1155"/>
      <c r="F51" s="580"/>
      <c r="G51" s="1431" t="str">
        <f t="shared" si="8"/>
        <v/>
      </c>
      <c r="H51" s="1288" t="str">
        <f t="shared" si="9"/>
        <v/>
      </c>
      <c r="I51" s="1437"/>
    </row>
    <row r="52" spans="1:9">
      <c r="B52" s="1360" t="s">
        <v>2149</v>
      </c>
      <c r="C52" s="1108" t="s">
        <v>478</v>
      </c>
      <c r="D52" s="1167" t="s">
        <v>1684</v>
      </c>
      <c r="E52" s="1155"/>
      <c r="F52" s="580"/>
      <c r="G52" s="1431" t="str">
        <f t="shared" si="8"/>
        <v/>
      </c>
      <c r="H52" s="1288" t="str">
        <f t="shared" si="9"/>
        <v/>
      </c>
      <c r="I52" s="1437"/>
    </row>
    <row r="53" spans="1:9">
      <c r="B53" s="1360" t="s">
        <v>2150</v>
      </c>
      <c r="C53" s="1108" t="s">
        <v>480</v>
      </c>
      <c r="D53" s="1167" t="s">
        <v>1684</v>
      </c>
      <c r="E53" s="1155"/>
      <c r="F53" s="580"/>
      <c r="G53" s="1431" t="str">
        <f t="shared" si="8"/>
        <v/>
      </c>
      <c r="H53" s="1288" t="str">
        <f t="shared" si="9"/>
        <v/>
      </c>
      <c r="I53" s="1437"/>
    </row>
    <row r="54" spans="1:9">
      <c r="B54" s="1360" t="s">
        <v>2151</v>
      </c>
      <c r="C54" s="1108" t="s">
        <v>482</v>
      </c>
      <c r="D54" s="1167" t="s">
        <v>1684</v>
      </c>
      <c r="E54" s="1155"/>
      <c r="F54" s="580"/>
      <c r="G54" s="1431" t="str">
        <f t="shared" si="8"/>
        <v/>
      </c>
      <c r="H54" s="1288" t="str">
        <f t="shared" si="9"/>
        <v/>
      </c>
      <c r="I54" s="1437"/>
    </row>
    <row r="55" spans="1:9">
      <c r="B55" s="1360" t="s">
        <v>2152</v>
      </c>
      <c r="C55" s="1108" t="s">
        <v>484</v>
      </c>
      <c r="D55" s="1167" t="s">
        <v>1684</v>
      </c>
      <c r="E55" s="1155"/>
      <c r="F55" s="580"/>
      <c r="G55" s="1431" t="str">
        <f t="shared" si="8"/>
        <v/>
      </c>
      <c r="H55" s="1288" t="str">
        <f t="shared" si="9"/>
        <v/>
      </c>
      <c r="I55" s="1437"/>
    </row>
    <row r="56" spans="1:9">
      <c r="A56" s="2015" t="s">
        <v>2463</v>
      </c>
      <c r="B56" s="1360" t="s">
        <v>2468</v>
      </c>
      <c r="C56" s="1108" t="s">
        <v>2419</v>
      </c>
      <c r="D56" s="1167" t="s">
        <v>1684</v>
      </c>
      <c r="E56" s="1155"/>
      <c r="F56" s="580"/>
      <c r="G56" s="1431" t="str">
        <f t="shared" si="8"/>
        <v/>
      </c>
      <c r="H56" s="1288" t="str">
        <f t="shared" si="9"/>
        <v/>
      </c>
      <c r="I56" s="1437"/>
    </row>
    <row r="57" spans="1:9">
      <c r="B57" s="1360" t="s">
        <v>2153</v>
      </c>
      <c r="C57" s="1108" t="s">
        <v>486</v>
      </c>
      <c r="D57" s="1167" t="s">
        <v>1684</v>
      </c>
      <c r="E57" s="1155"/>
      <c r="F57" s="580"/>
      <c r="G57" s="1431" t="str">
        <f t="shared" si="8"/>
        <v/>
      </c>
      <c r="H57" s="1288" t="str">
        <f t="shared" si="9"/>
        <v/>
      </c>
      <c r="I57" s="1437"/>
    </row>
    <row r="58" spans="1:9">
      <c r="A58" s="2015" t="s">
        <v>2463</v>
      </c>
      <c r="B58" s="1360" t="s">
        <v>2361</v>
      </c>
      <c r="C58" s="1108" t="s">
        <v>1810</v>
      </c>
      <c r="D58" s="1167" t="s">
        <v>1684</v>
      </c>
      <c r="E58" s="1155"/>
      <c r="F58" s="580"/>
      <c r="G58" s="1431" t="str">
        <f t="shared" si="8"/>
        <v/>
      </c>
      <c r="H58" s="1288" t="str">
        <f t="shared" si="9"/>
        <v/>
      </c>
      <c r="I58" s="1437"/>
    </row>
    <row r="59" spans="1:9">
      <c r="B59" s="1360" t="s">
        <v>2154</v>
      </c>
      <c r="C59" s="1108" t="s">
        <v>488</v>
      </c>
      <c r="D59" s="1167" t="s">
        <v>1684</v>
      </c>
      <c r="E59" s="1155"/>
      <c r="F59" s="580"/>
      <c r="G59" s="1431" t="str">
        <f t="shared" si="8"/>
        <v/>
      </c>
      <c r="H59" s="1288" t="str">
        <f t="shared" si="9"/>
        <v/>
      </c>
      <c r="I59" s="1437"/>
    </row>
    <row r="60" spans="1:9">
      <c r="B60" s="1360" t="s">
        <v>2155</v>
      </c>
      <c r="C60" s="1108" t="s">
        <v>490</v>
      </c>
      <c r="D60" s="1167" t="s">
        <v>1684</v>
      </c>
      <c r="E60" s="1155"/>
      <c r="F60" s="580"/>
      <c r="G60" s="1431" t="str">
        <f t="shared" si="8"/>
        <v/>
      </c>
      <c r="H60" s="1288" t="str">
        <f t="shared" si="9"/>
        <v/>
      </c>
      <c r="I60" s="1437"/>
    </row>
    <row r="61" spans="1:9">
      <c r="B61" s="1360" t="s">
        <v>2156</v>
      </c>
      <c r="C61" s="1108" t="s">
        <v>492</v>
      </c>
      <c r="D61" s="1167" t="s">
        <v>1684</v>
      </c>
      <c r="E61" s="1155"/>
      <c r="F61" s="580"/>
      <c r="G61" s="1431" t="str">
        <f t="shared" si="8"/>
        <v/>
      </c>
      <c r="H61" s="1288" t="str">
        <f t="shared" si="9"/>
        <v/>
      </c>
      <c r="I61" s="1437"/>
    </row>
    <row r="62" spans="1:9">
      <c r="B62" s="1360" t="s">
        <v>2157</v>
      </c>
      <c r="C62" s="1109" t="s">
        <v>494</v>
      </c>
      <c r="D62" s="1168" t="s">
        <v>1684</v>
      </c>
      <c r="E62" s="1156"/>
      <c r="F62" s="580"/>
      <c r="G62" s="1433" t="str">
        <f t="shared" si="8"/>
        <v/>
      </c>
      <c r="H62" s="1434" t="str">
        <f t="shared" si="9"/>
        <v/>
      </c>
      <c r="I62" s="1446"/>
    </row>
    <row r="63" spans="1:9">
      <c r="B63" s="1"/>
    </row>
    <row r="64" spans="1:9" ht="20.149999999999999" customHeight="1">
      <c r="B64" s="1"/>
      <c r="C64" s="2515" t="s">
        <v>1823</v>
      </c>
      <c r="D64" s="2519"/>
      <c r="E64" s="2519"/>
    </row>
    <row r="65" spans="1:11" ht="20.149999999999999" customHeight="1">
      <c r="B65" s="1"/>
      <c r="C65" s="2208" t="s">
        <v>2097</v>
      </c>
      <c r="D65" s="1478"/>
      <c r="E65" s="1478"/>
    </row>
    <row r="66" spans="1:11" ht="21.75" customHeight="1">
      <c r="B66" s="1157"/>
      <c r="C66" s="580"/>
      <c r="D66" s="580"/>
      <c r="E66" s="1199"/>
      <c r="G66" s="2559" t="s">
        <v>2264</v>
      </c>
      <c r="H66" s="2560" t="s">
        <v>2265</v>
      </c>
      <c r="I66" s="2561" t="s">
        <v>2266</v>
      </c>
      <c r="J66" s="2562" t="s">
        <v>2680</v>
      </c>
    </row>
    <row r="67" spans="1:11" ht="20.149999999999999" customHeight="1">
      <c r="A67" s="2015" t="s">
        <v>2462</v>
      </c>
      <c r="B67" s="1157"/>
      <c r="C67" s="964" t="s">
        <v>1666</v>
      </c>
      <c r="D67" s="575" t="s">
        <v>1868</v>
      </c>
      <c r="E67" s="1641" t="s">
        <v>1928</v>
      </c>
      <c r="G67" s="2985" t="s">
        <v>1928</v>
      </c>
      <c r="H67" s="2986"/>
      <c r="I67" s="2986"/>
      <c r="J67" s="2987"/>
    </row>
    <row r="68" spans="1:11" s="10" customFormat="1">
      <c r="A68" s="2405" t="s">
        <v>2681</v>
      </c>
      <c r="B68" s="1360" t="s">
        <v>495</v>
      </c>
      <c r="C68" s="1658" t="s">
        <v>496</v>
      </c>
      <c r="D68" s="1696" t="s">
        <v>497</v>
      </c>
      <c r="E68" s="1697"/>
      <c r="G68" s="2556" t="str">
        <f t="shared" ref="G68:G73" si="10">IF(ISNONTEXT(E68)=TRUE,"","X")</f>
        <v/>
      </c>
      <c r="H68" s="2557" t="str">
        <f t="shared" ref="H68:H73" si="11">IF(AND(E68&gt;=0)=TRUE,"","X")</f>
        <v/>
      </c>
      <c r="I68" s="2558"/>
      <c r="J68" s="2700" t="str">
        <f>IF(E68&lt;=E78,"","X")</f>
        <v/>
      </c>
    </row>
    <row r="69" spans="1:11" s="10" customFormat="1">
      <c r="A69" s="2405" t="s">
        <v>2681</v>
      </c>
      <c r="B69" s="1360" t="s">
        <v>498</v>
      </c>
      <c r="C69" s="1051" t="s">
        <v>499</v>
      </c>
      <c r="D69" s="1170" t="s">
        <v>497</v>
      </c>
      <c r="E69" s="1596"/>
      <c r="G69" s="1431" t="str">
        <f t="shared" si="10"/>
        <v/>
      </c>
      <c r="H69" s="1288" t="str">
        <f t="shared" si="11"/>
        <v/>
      </c>
      <c r="I69" s="1287"/>
      <c r="J69" s="1432" t="str">
        <f t="shared" ref="J69:J73" si="12">IF(E69&lt;=E79,"","X")</f>
        <v/>
      </c>
    </row>
    <row r="70" spans="1:11" s="10" customFormat="1">
      <c r="A70" s="2405" t="s">
        <v>2681</v>
      </c>
      <c r="B70" s="1360" t="s">
        <v>500</v>
      </c>
      <c r="C70" s="1051" t="s">
        <v>501</v>
      </c>
      <c r="D70" s="1170" t="s">
        <v>497</v>
      </c>
      <c r="E70" s="1596"/>
      <c r="G70" s="1431" t="str">
        <f t="shared" si="10"/>
        <v/>
      </c>
      <c r="H70" s="1288" t="str">
        <f t="shared" si="11"/>
        <v/>
      </c>
      <c r="I70" s="1287"/>
      <c r="J70" s="1432" t="str">
        <f t="shared" si="12"/>
        <v/>
      </c>
    </row>
    <row r="71" spans="1:11" s="10" customFormat="1">
      <c r="A71" s="2405" t="s">
        <v>2681</v>
      </c>
      <c r="B71" s="1360" t="s">
        <v>502</v>
      </c>
      <c r="C71" s="1051" t="s">
        <v>503</v>
      </c>
      <c r="D71" s="1170" t="s">
        <v>497</v>
      </c>
      <c r="E71" s="1596"/>
      <c r="G71" s="1431" t="str">
        <f t="shared" si="10"/>
        <v/>
      </c>
      <c r="H71" s="1288" t="str">
        <f t="shared" si="11"/>
        <v/>
      </c>
      <c r="I71" s="1287"/>
      <c r="J71" s="1432" t="str">
        <f t="shared" si="12"/>
        <v/>
      </c>
    </row>
    <row r="72" spans="1:11" s="10" customFormat="1">
      <c r="A72" s="2405" t="s">
        <v>2681</v>
      </c>
      <c r="B72" s="1360" t="s">
        <v>504</v>
      </c>
      <c r="C72" s="1051" t="s">
        <v>505</v>
      </c>
      <c r="D72" s="1170" t="s">
        <v>497</v>
      </c>
      <c r="E72" s="1596"/>
      <c r="G72" s="1431" t="str">
        <f t="shared" si="10"/>
        <v/>
      </c>
      <c r="H72" s="1288" t="str">
        <f t="shared" si="11"/>
        <v/>
      </c>
      <c r="I72" s="1287"/>
      <c r="J72" s="1432" t="str">
        <f t="shared" si="12"/>
        <v/>
      </c>
    </row>
    <row r="73" spans="1:11" s="10" customFormat="1">
      <c r="A73" s="2405" t="s">
        <v>2681</v>
      </c>
      <c r="B73" s="1360" t="s">
        <v>506</v>
      </c>
      <c r="C73" s="1085" t="s">
        <v>507</v>
      </c>
      <c r="D73" s="1171" t="s">
        <v>497</v>
      </c>
      <c r="E73" s="1597"/>
      <c r="G73" s="1433" t="str">
        <f t="shared" si="10"/>
        <v/>
      </c>
      <c r="H73" s="1434" t="str">
        <f t="shared" si="11"/>
        <v/>
      </c>
      <c r="I73" s="1467"/>
      <c r="J73" s="1435" t="str">
        <f t="shared" si="12"/>
        <v/>
      </c>
    </row>
    <row r="74" spans="1:11">
      <c r="B74" s="1200"/>
      <c r="C74" s="580"/>
      <c r="D74" s="580"/>
      <c r="E74" s="580"/>
    </row>
    <row r="75" spans="1:11" ht="20.149999999999999" customHeight="1">
      <c r="B75" s="1"/>
      <c r="C75" s="2209" t="s">
        <v>2098</v>
      </c>
      <c r="D75" s="1479"/>
      <c r="E75" s="1479"/>
    </row>
    <row r="76" spans="1:11">
      <c r="B76" s="1166"/>
      <c r="C76" s="1166"/>
      <c r="D76" s="1166"/>
      <c r="E76" s="1166"/>
      <c r="F76" s="1166"/>
      <c r="G76" s="2559" t="s">
        <v>2264</v>
      </c>
      <c r="H76" s="2560" t="s">
        <v>2265</v>
      </c>
      <c r="I76" s="2561" t="s">
        <v>2266</v>
      </c>
      <c r="J76" s="2562" t="s">
        <v>2680</v>
      </c>
      <c r="K76" s="1166"/>
    </row>
    <row r="77" spans="1:11" ht="20.149999999999999" customHeight="1">
      <c r="A77" s="2015" t="s">
        <v>2462</v>
      </c>
      <c r="B77" s="1200"/>
      <c r="C77" s="964" t="s">
        <v>1667</v>
      </c>
      <c r="D77" s="575" t="s">
        <v>1868</v>
      </c>
      <c r="E77" s="1641" t="s">
        <v>1928</v>
      </c>
      <c r="G77" s="2988" t="s">
        <v>1928</v>
      </c>
      <c r="H77" s="2989"/>
      <c r="I77" s="2989"/>
      <c r="J77" s="2990"/>
    </row>
    <row r="78" spans="1:11">
      <c r="A78" s="2405" t="s">
        <v>2681</v>
      </c>
      <c r="B78" s="1360" t="s">
        <v>508</v>
      </c>
      <c r="C78" s="1658" t="s">
        <v>496</v>
      </c>
      <c r="D78" s="1696" t="s">
        <v>509</v>
      </c>
      <c r="E78" s="1697"/>
      <c r="G78" s="2556" t="str">
        <f t="shared" ref="G78:G83" si="13">IF(ISNONTEXT(E78)=TRUE,"","X")</f>
        <v/>
      </c>
      <c r="H78" s="2557" t="str">
        <f t="shared" ref="H78:H83" si="14">IF(AND(E78&gt;=0)=TRUE,"","X")</f>
        <v/>
      </c>
      <c r="I78" s="2558"/>
      <c r="J78" s="2700" t="str">
        <f>IF(E68&lt;=E78,"","X")</f>
        <v/>
      </c>
    </row>
    <row r="79" spans="1:11">
      <c r="A79" s="2405" t="s">
        <v>2681</v>
      </c>
      <c r="B79" s="1360" t="s">
        <v>510</v>
      </c>
      <c r="C79" s="1051" t="s">
        <v>499</v>
      </c>
      <c r="D79" s="1170" t="s">
        <v>509</v>
      </c>
      <c r="E79" s="1596"/>
      <c r="G79" s="1431" t="str">
        <f t="shared" si="13"/>
        <v/>
      </c>
      <c r="H79" s="1288" t="str">
        <f t="shared" si="14"/>
        <v/>
      </c>
      <c r="I79" s="1287"/>
      <c r="J79" s="1432" t="str">
        <f t="shared" ref="J79:J83" si="15">IF(E69&lt;=E79,"","X")</f>
        <v/>
      </c>
    </row>
    <row r="80" spans="1:11">
      <c r="A80" s="2405" t="s">
        <v>2681</v>
      </c>
      <c r="B80" s="1360" t="s">
        <v>511</v>
      </c>
      <c r="C80" s="1051" t="s">
        <v>501</v>
      </c>
      <c r="D80" s="1170" t="s">
        <v>509</v>
      </c>
      <c r="E80" s="1596"/>
      <c r="G80" s="1431" t="str">
        <f t="shared" si="13"/>
        <v/>
      </c>
      <c r="H80" s="1288" t="str">
        <f t="shared" si="14"/>
        <v/>
      </c>
      <c r="I80" s="1287"/>
      <c r="J80" s="1432" t="str">
        <f t="shared" si="15"/>
        <v/>
      </c>
    </row>
    <row r="81" spans="1:12">
      <c r="A81" s="2405" t="s">
        <v>2681</v>
      </c>
      <c r="B81" s="1360" t="s">
        <v>512</v>
      </c>
      <c r="C81" s="1051" t="s">
        <v>503</v>
      </c>
      <c r="D81" s="1170" t="s">
        <v>509</v>
      </c>
      <c r="E81" s="1596"/>
      <c r="G81" s="1431" t="str">
        <f t="shared" si="13"/>
        <v/>
      </c>
      <c r="H81" s="1288" t="str">
        <f t="shared" si="14"/>
        <v/>
      </c>
      <c r="I81" s="1287"/>
      <c r="J81" s="1432" t="str">
        <f t="shared" si="15"/>
        <v/>
      </c>
    </row>
    <row r="82" spans="1:12">
      <c r="A82" s="2405" t="s">
        <v>2681</v>
      </c>
      <c r="B82" s="1360" t="s">
        <v>513</v>
      </c>
      <c r="C82" s="1051" t="s">
        <v>505</v>
      </c>
      <c r="D82" s="1170" t="s">
        <v>509</v>
      </c>
      <c r="E82" s="1596"/>
      <c r="G82" s="1431" t="str">
        <f t="shared" si="13"/>
        <v/>
      </c>
      <c r="H82" s="1288" t="str">
        <f t="shared" si="14"/>
        <v/>
      </c>
      <c r="I82" s="1287"/>
      <c r="J82" s="1432" t="str">
        <f t="shared" si="15"/>
        <v/>
      </c>
    </row>
    <row r="83" spans="1:12" s="10" customFormat="1">
      <c r="A83" s="2405" t="s">
        <v>2681</v>
      </c>
      <c r="B83" s="1360" t="s">
        <v>514</v>
      </c>
      <c r="C83" s="1085" t="s">
        <v>507</v>
      </c>
      <c r="D83" s="1171" t="s">
        <v>509</v>
      </c>
      <c r="E83" s="1597"/>
      <c r="G83" s="1433" t="str">
        <f t="shared" si="13"/>
        <v/>
      </c>
      <c r="H83" s="1434" t="str">
        <f t="shared" si="14"/>
        <v/>
      </c>
      <c r="I83" s="1467"/>
      <c r="J83" s="1435" t="str">
        <f t="shared" si="15"/>
        <v/>
      </c>
    </row>
    <row r="84" spans="1:12">
      <c r="B84" s="580"/>
      <c r="C84" s="580"/>
      <c r="D84" s="580"/>
      <c r="E84" s="580"/>
    </row>
    <row r="85" spans="1:12" ht="20.149999999999999" customHeight="1">
      <c r="B85" s="1"/>
      <c r="C85" s="2210" t="s">
        <v>2005</v>
      </c>
      <c r="D85" s="1480"/>
      <c r="E85" s="1480"/>
    </row>
    <row r="86" spans="1:12" s="582" customFormat="1" ht="15.5">
      <c r="A86" s="1"/>
      <c r="B86" s="1"/>
      <c r="C86" s="1"/>
      <c r="D86" s="1"/>
      <c r="E86" s="1"/>
      <c r="F86" s="1"/>
      <c r="G86" s="1"/>
      <c r="H86" s="1"/>
      <c r="I86" s="1"/>
      <c r="J86" s="1"/>
      <c r="K86" s="1"/>
      <c r="L86" s="1"/>
    </row>
    <row r="87" spans="1:12" s="582" customFormat="1" ht="20.149999999999999" customHeight="1">
      <c r="A87" s="1"/>
      <c r="B87" s="1"/>
      <c r="C87" s="964" t="s">
        <v>1674</v>
      </c>
      <c r="D87" s="575" t="s">
        <v>1868</v>
      </c>
      <c r="E87" s="1698" t="s">
        <v>1821</v>
      </c>
      <c r="G87" s="2978" t="s">
        <v>2299</v>
      </c>
      <c r="H87" s="2979"/>
      <c r="I87" s="2980"/>
    </row>
    <row r="88" spans="1:12">
      <c r="B88" s="1360" t="s">
        <v>2158</v>
      </c>
      <c r="C88" s="1010" t="s">
        <v>515</v>
      </c>
      <c r="D88" s="1571" t="s">
        <v>1822</v>
      </c>
      <c r="E88" s="1591"/>
      <c r="G88" s="2023" t="str">
        <f>IF(ISNONTEXT(E88)=TRUE,"","X")</f>
        <v/>
      </c>
      <c r="H88" s="2024" t="str">
        <f>IF(AND(E88&gt;=0)=TRUE,"","X")</f>
        <v/>
      </c>
      <c r="I88" s="2021" t="str">
        <f>IF(E88="","X","")</f>
        <v>X</v>
      </c>
    </row>
    <row r="89" spans="1:12">
      <c r="A89" s="2015" t="s">
        <v>2462</v>
      </c>
      <c r="B89" s="1360" t="s">
        <v>2159</v>
      </c>
      <c r="C89" s="1011" t="s">
        <v>516</v>
      </c>
      <c r="D89" s="591" t="s">
        <v>1822</v>
      </c>
      <c r="E89" s="1577"/>
      <c r="G89" s="1431" t="str">
        <f t="shared" ref="G89:G101" si="16">IF(ISNONTEXT(E89)=TRUE,"","X")</f>
        <v/>
      </c>
      <c r="H89" s="1288" t="str">
        <f t="shared" ref="H89:H101" si="17">IF(AND(E89&gt;=0)=TRUE,"","X")</f>
        <v/>
      </c>
      <c r="I89" s="1437"/>
    </row>
    <row r="90" spans="1:12">
      <c r="B90" s="1360" t="s">
        <v>2160</v>
      </c>
      <c r="C90" s="1011" t="s">
        <v>517</v>
      </c>
      <c r="D90" s="591" t="s">
        <v>1822</v>
      </c>
      <c r="E90" s="1577"/>
      <c r="G90" s="1431" t="str">
        <f t="shared" si="16"/>
        <v/>
      </c>
      <c r="H90" s="1288" t="str">
        <f t="shared" si="17"/>
        <v/>
      </c>
      <c r="I90" s="1437"/>
    </row>
    <row r="91" spans="1:12">
      <c r="B91" s="1360" t="s">
        <v>2161</v>
      </c>
      <c r="C91" s="1011" t="s">
        <v>518</v>
      </c>
      <c r="D91" s="591" t="s">
        <v>1822</v>
      </c>
      <c r="E91" s="1577"/>
      <c r="G91" s="1431" t="str">
        <f t="shared" si="16"/>
        <v/>
      </c>
      <c r="H91" s="1288" t="str">
        <f t="shared" si="17"/>
        <v/>
      </c>
      <c r="I91" s="1437"/>
    </row>
    <row r="92" spans="1:12">
      <c r="B92" s="1360" t="s">
        <v>2162</v>
      </c>
      <c r="C92" s="1011" t="s">
        <v>519</v>
      </c>
      <c r="D92" s="591" t="s">
        <v>1822</v>
      </c>
      <c r="E92" s="1577"/>
      <c r="G92" s="1431" t="str">
        <f t="shared" si="16"/>
        <v/>
      </c>
      <c r="H92" s="1288" t="str">
        <f t="shared" si="17"/>
        <v/>
      </c>
      <c r="I92" s="1437"/>
    </row>
    <row r="93" spans="1:12">
      <c r="B93" s="1360" t="s">
        <v>2163</v>
      </c>
      <c r="C93" s="1011" t="s">
        <v>520</v>
      </c>
      <c r="D93" s="591" t="s">
        <v>1822</v>
      </c>
      <c r="E93" s="1577"/>
      <c r="G93" s="1431" t="str">
        <f t="shared" si="16"/>
        <v/>
      </c>
      <c r="H93" s="1288" t="str">
        <f t="shared" si="17"/>
        <v/>
      </c>
      <c r="I93" s="1437"/>
    </row>
    <row r="94" spans="1:12">
      <c r="B94" s="1360" t="s">
        <v>2164</v>
      </c>
      <c r="C94" s="1011" t="s">
        <v>521</v>
      </c>
      <c r="D94" s="591" t="s">
        <v>1822</v>
      </c>
      <c r="E94" s="1577"/>
      <c r="G94" s="1431" t="str">
        <f t="shared" si="16"/>
        <v/>
      </c>
      <c r="H94" s="1288" t="str">
        <f t="shared" si="17"/>
        <v/>
      </c>
      <c r="I94" s="1437"/>
    </row>
    <row r="95" spans="1:12">
      <c r="B95" s="1360" t="s">
        <v>2165</v>
      </c>
      <c r="C95" s="1011" t="s">
        <v>522</v>
      </c>
      <c r="D95" s="591" t="s">
        <v>1822</v>
      </c>
      <c r="E95" s="1577"/>
      <c r="G95" s="1431" t="str">
        <f t="shared" si="16"/>
        <v/>
      </c>
      <c r="H95" s="1288" t="str">
        <f t="shared" si="17"/>
        <v/>
      </c>
      <c r="I95" s="1437"/>
    </row>
    <row r="96" spans="1:12">
      <c r="B96" s="1360" t="s">
        <v>2166</v>
      </c>
      <c r="C96" s="1011" t="s">
        <v>523</v>
      </c>
      <c r="D96" s="591" t="s">
        <v>1822</v>
      </c>
      <c r="E96" s="1577"/>
      <c r="G96" s="1431" t="str">
        <f t="shared" si="16"/>
        <v/>
      </c>
      <c r="H96" s="1288" t="str">
        <f t="shared" si="17"/>
        <v/>
      </c>
      <c r="I96" s="1437"/>
    </row>
    <row r="97" spans="2:9">
      <c r="B97" s="1360" t="s">
        <v>2363</v>
      </c>
      <c r="C97" s="1011" t="s">
        <v>2362</v>
      </c>
      <c r="D97" s="591" t="s">
        <v>1822</v>
      </c>
      <c r="E97" s="1577"/>
      <c r="G97" s="1431" t="str">
        <f t="shared" si="16"/>
        <v/>
      </c>
      <c r="H97" s="1288" t="str">
        <f t="shared" si="17"/>
        <v/>
      </c>
      <c r="I97" s="1437"/>
    </row>
    <row r="98" spans="2:9">
      <c r="B98" s="1360" t="s">
        <v>2167</v>
      </c>
      <c r="C98" s="1011" t="s">
        <v>524</v>
      </c>
      <c r="D98" s="591" t="s">
        <v>1822</v>
      </c>
      <c r="E98" s="1577"/>
      <c r="G98" s="1431" t="str">
        <f t="shared" si="16"/>
        <v/>
      </c>
      <c r="H98" s="1288" t="str">
        <f t="shared" si="17"/>
        <v/>
      </c>
      <c r="I98" s="1437"/>
    </row>
    <row r="99" spans="2:9">
      <c r="B99" s="1360" t="s">
        <v>2168</v>
      </c>
      <c r="C99" s="1011" t="s">
        <v>525</v>
      </c>
      <c r="D99" s="591" t="s">
        <v>1822</v>
      </c>
      <c r="E99" s="1577"/>
      <c r="G99" s="1431" t="str">
        <f t="shared" si="16"/>
        <v/>
      </c>
      <c r="H99" s="1288" t="str">
        <f t="shared" si="17"/>
        <v/>
      </c>
      <c r="I99" s="1437"/>
    </row>
    <row r="100" spans="2:9">
      <c r="B100" s="1360" t="s">
        <v>2168</v>
      </c>
      <c r="C100" s="1011" t="s">
        <v>526</v>
      </c>
      <c r="D100" s="591" t="s">
        <v>1822</v>
      </c>
      <c r="E100" s="1577"/>
      <c r="G100" s="1431" t="str">
        <f t="shared" si="16"/>
        <v/>
      </c>
      <c r="H100" s="1288" t="str">
        <f t="shared" si="17"/>
        <v/>
      </c>
      <c r="I100" s="1437"/>
    </row>
    <row r="101" spans="2:9">
      <c r="B101" s="1360" t="s">
        <v>2169</v>
      </c>
      <c r="C101" s="1012" t="s">
        <v>527</v>
      </c>
      <c r="D101" s="592" t="s">
        <v>1822</v>
      </c>
      <c r="E101" s="1578"/>
      <c r="G101" s="1433" t="str">
        <f t="shared" si="16"/>
        <v/>
      </c>
      <c r="H101" s="1434" t="str">
        <f t="shared" si="17"/>
        <v/>
      </c>
      <c r="I101" s="1446"/>
    </row>
    <row r="104" spans="2:9">
      <c r="B104" s="22"/>
      <c r="C104" s="580"/>
      <c r="D104" s="580"/>
      <c r="E104" s="580"/>
    </row>
    <row r="105" spans="2:9">
      <c r="B105" s="580"/>
      <c r="C105" s="1452" t="s">
        <v>2332</v>
      </c>
      <c r="D105" s="2372"/>
      <c r="E105" s="580"/>
    </row>
    <row r="106" spans="2:9">
      <c r="B106" s="22"/>
      <c r="C106" s="2374" t="s">
        <v>2409</v>
      </c>
      <c r="D106" s="580"/>
      <c r="E106" s="580"/>
    </row>
    <row r="107" spans="2:9">
      <c r="B107" s="22"/>
      <c r="C107" s="580"/>
      <c r="D107" s="580"/>
      <c r="E107" s="580"/>
    </row>
  </sheetData>
  <mergeCells count="7">
    <mergeCell ref="G87:I87"/>
    <mergeCell ref="A1:B1"/>
    <mergeCell ref="A2:B2"/>
    <mergeCell ref="G10:J10"/>
    <mergeCell ref="G35:I35"/>
    <mergeCell ref="G67:J67"/>
    <mergeCell ref="G77:J77"/>
  </mergeCells>
  <phoneticPr fontId="90" type="noConversion"/>
  <conditionalFormatting sqref="C105">
    <cfRule type="cellIs" dxfId="60" priority="1" operator="equal">
      <formula>FALSE</formula>
    </cfRule>
  </conditionalFormatting>
  <dataValidations count="1">
    <dataValidation allowBlank="1" showErrorMessage="1" sqref="C64:C65 C65:F65 A99:A1048576 B7 A13 A16 K76:XFD83 A90:A94 C75:XFD75 H88:I101 B9:XFD32 B63:XFD63 K34:XFD62 B34:G62 H34:I34 H36:I62 B74:XFD74 K65:XFD73 B66:G73 H66:I66 H68:I73 A68:A76 B84:XFD84 B77:G83 H78:I83 B86:XFD86 B102:XFD1048576 K87:XFD101 B87:G101 A2 A4:B5 A7:A10 C3:XFD8 A18:A34 C33:XFD33 C64:XFD64 A36:A66 C85:XFD85 B76:I76 A78:A88" xr:uid="{6E6574CC-DB3D-447D-91FF-D36A13B2EE41}"/>
  </dataValidations>
  <pageMargins left="0.7" right="0.7" top="0.75" bottom="0.75" header="0.3" footer="0.3"/>
  <pageSetup paperSize="8" scale="9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A1:S104"/>
  <sheetViews>
    <sheetView workbookViewId="0">
      <selection sqref="A1:B1"/>
    </sheetView>
  </sheetViews>
  <sheetFormatPr defaultColWidth="9.1796875" defaultRowHeight="14.5"/>
  <cols>
    <col min="1" max="1" width="36.1796875" style="1" customWidth="1"/>
    <col min="2" max="2" width="10.1796875" style="21" customWidth="1"/>
    <col min="3" max="3" width="76.453125" style="1" customWidth="1"/>
    <col min="4" max="4" width="10.26953125" style="1" customWidth="1"/>
    <col min="5" max="5" width="21" style="1" customWidth="1"/>
    <col min="6" max="6" width="16.1796875" style="1" customWidth="1"/>
    <col min="7" max="8" width="3.7265625" style="1" customWidth="1"/>
    <col min="9" max="9" width="4.26953125" style="1" customWidth="1"/>
    <col min="10" max="19" width="3.7265625" style="1" customWidth="1"/>
    <col min="20" max="16384" width="9.1796875" style="1"/>
  </cols>
  <sheetData>
    <row r="1" spans="1:19" s="576" customFormat="1" ht="24" customHeight="1">
      <c r="A1" s="2815" t="s">
        <v>2632</v>
      </c>
      <c r="B1" s="2815"/>
      <c r="D1" s="1454"/>
    </row>
    <row r="2" spans="1:19" s="576" customFormat="1" ht="24" customHeight="1">
      <c r="A2" s="2822" t="s">
        <v>2633</v>
      </c>
      <c r="B2" s="2822"/>
      <c r="D2" s="1454"/>
    </row>
    <row r="3" spans="1:19" s="957" customFormat="1" ht="20.149999999999999" customHeight="1">
      <c r="A3" s="2406"/>
      <c r="B3" s="2407" t="s">
        <v>2651</v>
      </c>
      <c r="C3" s="916" t="str">
        <f>dms_SheetHeading1</f>
        <v>ANNUAL INFORMATION ORDER</v>
      </c>
      <c r="D3" s="1070"/>
      <c r="E3" s="1070"/>
      <c r="G3" s="1351" t="s">
        <v>1686</v>
      </c>
      <c r="H3" s="1133"/>
      <c r="I3" s="1133"/>
      <c r="J3" s="1133"/>
      <c r="K3" s="1133"/>
      <c r="L3" s="1133"/>
      <c r="M3" s="1448" t="s">
        <v>1685</v>
      </c>
      <c r="N3" s="1133"/>
      <c r="O3" s="1133"/>
      <c r="P3" s="1133"/>
      <c r="Q3" s="1133"/>
      <c r="R3" s="1133"/>
      <c r="S3" s="1133"/>
    </row>
    <row r="4" spans="1:19" s="957" customFormat="1" ht="20.149999999999999" customHeight="1">
      <c r="A4" s="2442"/>
      <c r="B4" s="2443"/>
      <c r="C4" s="915" t="str">
        <f>dms_SheetHeading2</f>
        <v>Australian Transmission Co.</v>
      </c>
      <c r="D4" s="1070"/>
      <c r="E4" s="1070"/>
      <c r="G4" s="1352" t="s">
        <v>1687</v>
      </c>
      <c r="H4" s="1134"/>
      <c r="I4" s="1134"/>
      <c r="J4" s="1134"/>
      <c r="K4" s="1134"/>
      <c r="L4" s="1134"/>
      <c r="M4" s="1449" t="s">
        <v>809</v>
      </c>
      <c r="N4" s="1134"/>
      <c r="O4" s="1134"/>
      <c r="P4" s="1134"/>
      <c r="Q4" s="1134"/>
      <c r="R4" s="1134"/>
      <c r="S4" s="1134"/>
    </row>
    <row r="5" spans="1:19" s="957" customFormat="1" ht="20.149999999999999" customHeight="1">
      <c r="B5" s="21"/>
      <c r="C5" s="916" t="str">
        <f>dms_SheetHeading3</f>
        <v>REPORTING STATEMENT: 2026-27</v>
      </c>
      <c r="D5" s="1066"/>
      <c r="E5" s="1066"/>
      <c r="G5" s="1353" t="s">
        <v>1688</v>
      </c>
      <c r="H5" s="1135"/>
      <c r="I5" s="1135"/>
      <c r="J5" s="1135"/>
      <c r="K5" s="1135"/>
      <c r="L5" s="1135"/>
      <c r="M5" s="1450" t="s">
        <v>810</v>
      </c>
      <c r="N5" s="1135"/>
      <c r="O5" s="1135"/>
      <c r="P5" s="1135"/>
      <c r="Q5" s="1135"/>
      <c r="R5" s="1135"/>
      <c r="S5" s="1135"/>
    </row>
    <row r="6" spans="1:19" s="957" customFormat="1" ht="20.149999999999999" customHeight="1">
      <c r="A6" s="2406"/>
      <c r="B6" s="2407" t="s">
        <v>2615</v>
      </c>
      <c r="C6" s="2473" t="s">
        <v>2706</v>
      </c>
      <c r="D6" s="2473"/>
      <c r="E6" s="2473"/>
      <c r="G6" s="1355" t="s">
        <v>1690</v>
      </c>
      <c r="H6" s="1380"/>
      <c r="I6" s="1381"/>
      <c r="J6" s="1254"/>
      <c r="K6" s="1254"/>
      <c r="L6" s="1254"/>
      <c r="M6" s="1451" t="s">
        <v>1689</v>
      </c>
      <c r="N6" s="1254"/>
      <c r="O6" s="1254"/>
      <c r="P6" s="1254"/>
      <c r="Q6" s="1254"/>
      <c r="R6" s="1254"/>
      <c r="S6" s="1254"/>
    </row>
    <row r="7" spans="1:19" ht="13.5" customHeight="1"/>
    <row r="8" spans="1:19" ht="20.149999999999999" customHeight="1">
      <c r="C8" s="2515" t="s">
        <v>528</v>
      </c>
      <c r="D8" s="2516"/>
      <c r="E8" s="2516"/>
    </row>
    <row r="9" spans="1:19" ht="20.149999999999999" customHeight="1">
      <c r="C9" s="2211" t="s">
        <v>2006</v>
      </c>
      <c r="D9" s="1481"/>
      <c r="E9" s="1481"/>
    </row>
    <row r="10" spans="1:19">
      <c r="B10" s="894"/>
      <c r="C10" s="894"/>
      <c r="D10" s="894"/>
      <c r="E10" s="894"/>
      <c r="F10" s="894"/>
      <c r="G10" s="1959" t="s">
        <v>2264</v>
      </c>
      <c r="H10" s="1960" t="s">
        <v>2265</v>
      </c>
      <c r="I10" s="1961" t="s">
        <v>2266</v>
      </c>
    </row>
    <row r="11" spans="1:19" ht="18" customHeight="1">
      <c r="A11" s="2015" t="s">
        <v>2462</v>
      </c>
      <c r="B11" s="893"/>
      <c r="C11" s="1201" t="s">
        <v>1811</v>
      </c>
      <c r="D11" s="575" t="s">
        <v>1868</v>
      </c>
      <c r="E11" s="1641" t="s">
        <v>2099</v>
      </c>
      <c r="G11" s="2974" t="s">
        <v>2099</v>
      </c>
      <c r="H11" s="2975"/>
      <c r="I11" s="2976"/>
    </row>
    <row r="12" spans="1:19">
      <c r="B12" s="1360" t="s">
        <v>529</v>
      </c>
      <c r="C12" s="1205" t="s">
        <v>530</v>
      </c>
      <c r="D12" s="1571" t="s">
        <v>224</v>
      </c>
      <c r="E12" s="1591"/>
      <c r="G12" s="2023" t="str">
        <f>IF(ISNONTEXT(E12)=TRUE,"","X")</f>
        <v/>
      </c>
      <c r="H12" s="2024" t="str">
        <f>IF(AND(E12&gt;=0)=TRUE,"","X")</f>
        <v/>
      </c>
      <c r="I12" s="2054"/>
    </row>
    <row r="13" spans="1:19">
      <c r="B13" s="1360" t="s">
        <v>531</v>
      </c>
      <c r="C13" s="1206" t="s">
        <v>532</v>
      </c>
      <c r="D13" s="591" t="s">
        <v>224</v>
      </c>
      <c r="E13" s="1577"/>
      <c r="G13" s="1431" t="str">
        <f t="shared" ref="G13:G24" si="0">IF(ISNONTEXT(E13)=TRUE,"","X")</f>
        <v/>
      </c>
      <c r="H13" s="1288" t="str">
        <f t="shared" ref="H13:H24" si="1">IF(AND(E13&gt;=0)=TRUE,"","X")</f>
        <v/>
      </c>
      <c r="I13" s="1437"/>
    </row>
    <row r="14" spans="1:19">
      <c r="B14" s="1360" t="s">
        <v>533</v>
      </c>
      <c r="C14" s="1206" t="s">
        <v>534</v>
      </c>
      <c r="D14" s="591" t="s">
        <v>224</v>
      </c>
      <c r="E14" s="1577"/>
      <c r="G14" s="1431" t="str">
        <f t="shared" si="0"/>
        <v/>
      </c>
      <c r="H14" s="1288" t="str">
        <f t="shared" si="1"/>
        <v/>
      </c>
      <c r="I14" s="1437"/>
    </row>
    <row r="15" spans="1:19">
      <c r="B15" s="1360" t="s">
        <v>535</v>
      </c>
      <c r="C15" s="1206" t="s">
        <v>536</v>
      </c>
      <c r="D15" s="591" t="s">
        <v>224</v>
      </c>
      <c r="E15" s="1577"/>
      <c r="G15" s="1431" t="str">
        <f t="shared" si="0"/>
        <v/>
      </c>
      <c r="H15" s="1288" t="str">
        <f t="shared" si="1"/>
        <v/>
      </c>
      <c r="I15" s="1437"/>
    </row>
    <row r="16" spans="1:19">
      <c r="B16" s="1360" t="s">
        <v>537</v>
      </c>
      <c r="C16" s="1206" t="s">
        <v>482</v>
      </c>
      <c r="D16" s="591" t="s">
        <v>224</v>
      </c>
      <c r="E16" s="1577"/>
      <c r="G16" s="1431" t="str">
        <f t="shared" si="0"/>
        <v/>
      </c>
      <c r="H16" s="1288" t="str">
        <f t="shared" si="1"/>
        <v/>
      </c>
      <c r="I16" s="1437"/>
    </row>
    <row r="17" spans="1:9">
      <c r="B17" s="1360" t="s">
        <v>538</v>
      </c>
      <c r="C17" s="1206" t="s">
        <v>539</v>
      </c>
      <c r="D17" s="591" t="s">
        <v>224</v>
      </c>
      <c r="E17" s="1577"/>
      <c r="G17" s="1431" t="str">
        <f t="shared" si="0"/>
        <v/>
      </c>
      <c r="H17" s="1288" t="str">
        <f t="shared" si="1"/>
        <v/>
      </c>
      <c r="I17" s="1437"/>
    </row>
    <row r="18" spans="1:9" ht="15" customHeight="1">
      <c r="B18" s="1360" t="s">
        <v>540</v>
      </c>
      <c r="C18" s="1206" t="s">
        <v>541</v>
      </c>
      <c r="D18" s="591" t="s">
        <v>224</v>
      </c>
      <c r="E18" s="1577"/>
      <c r="G18" s="1431" t="str">
        <f t="shared" si="0"/>
        <v/>
      </c>
      <c r="H18" s="1288" t="str">
        <f t="shared" si="1"/>
        <v/>
      </c>
      <c r="I18" s="1437"/>
    </row>
    <row r="19" spans="1:9">
      <c r="B19" s="1360" t="s">
        <v>542</v>
      </c>
      <c r="C19" s="1206" t="s">
        <v>486</v>
      </c>
      <c r="D19" s="591" t="s">
        <v>224</v>
      </c>
      <c r="E19" s="1577"/>
      <c r="G19" s="1431" t="str">
        <f t="shared" si="0"/>
        <v/>
      </c>
      <c r="H19" s="1288" t="str">
        <f t="shared" si="1"/>
        <v/>
      </c>
      <c r="I19" s="1437"/>
    </row>
    <row r="20" spans="1:9">
      <c r="B20" s="1360" t="s">
        <v>2366</v>
      </c>
      <c r="C20" s="1206" t="s">
        <v>1810</v>
      </c>
      <c r="D20" s="591" t="s">
        <v>224</v>
      </c>
      <c r="E20" s="1577"/>
      <c r="G20" s="1431" t="str">
        <f>IF(ISNONTEXT(E20)=TRUE,"","X")</f>
        <v/>
      </c>
      <c r="H20" s="1288" t="str">
        <f>IF(AND(E20&gt;=0)=TRUE,"","X")</f>
        <v/>
      </c>
      <c r="I20" s="1437"/>
    </row>
    <row r="21" spans="1:9">
      <c r="B21" s="1360" t="s">
        <v>543</v>
      </c>
      <c r="C21" s="1206" t="s">
        <v>488</v>
      </c>
      <c r="D21" s="591" t="s">
        <v>224</v>
      </c>
      <c r="E21" s="1577"/>
      <c r="G21" s="1431" t="str">
        <f t="shared" si="0"/>
        <v/>
      </c>
      <c r="H21" s="1288" t="str">
        <f t="shared" si="1"/>
        <v/>
      </c>
      <c r="I21" s="1437"/>
    </row>
    <row r="22" spans="1:9">
      <c r="B22" s="1360" t="s">
        <v>544</v>
      </c>
      <c r="C22" s="1206" t="s">
        <v>490</v>
      </c>
      <c r="D22" s="591" t="s">
        <v>224</v>
      </c>
      <c r="E22" s="1577"/>
      <c r="G22" s="1431" t="str">
        <f t="shared" si="0"/>
        <v/>
      </c>
      <c r="H22" s="1288" t="str">
        <f t="shared" si="1"/>
        <v/>
      </c>
      <c r="I22" s="1437"/>
    </row>
    <row r="23" spans="1:9">
      <c r="B23" s="1360" t="s">
        <v>545</v>
      </c>
      <c r="C23" s="1206" t="s">
        <v>492</v>
      </c>
      <c r="D23" s="591" t="s">
        <v>224</v>
      </c>
      <c r="E23" s="1577"/>
      <c r="G23" s="1431" t="str">
        <f t="shared" si="0"/>
        <v/>
      </c>
      <c r="H23" s="1288" t="str">
        <f t="shared" si="1"/>
        <v/>
      </c>
      <c r="I23" s="1437"/>
    </row>
    <row r="24" spans="1:9">
      <c r="B24" s="1360" t="s">
        <v>1815</v>
      </c>
      <c r="C24" s="1368" t="s">
        <v>1816</v>
      </c>
      <c r="D24" s="592" t="s">
        <v>224</v>
      </c>
      <c r="E24" s="1578"/>
      <c r="G24" s="1433" t="str">
        <f t="shared" si="0"/>
        <v/>
      </c>
      <c r="H24" s="1434" t="str">
        <f t="shared" si="1"/>
        <v/>
      </c>
      <c r="I24" s="1446"/>
    </row>
    <row r="25" spans="1:9">
      <c r="B25" s="1360" t="s">
        <v>546</v>
      </c>
      <c r="C25" s="896" t="s">
        <v>1813</v>
      </c>
      <c r="D25" s="897" t="s">
        <v>224</v>
      </c>
      <c r="E25" s="1579">
        <f>SUM(E12:E24)</f>
        <v>0</v>
      </c>
    </row>
    <row r="26" spans="1:9" ht="15.5">
      <c r="B26" s="1202"/>
      <c r="E26" s="1580"/>
    </row>
    <row r="27" spans="1:9" ht="20.149999999999999" customHeight="1">
      <c r="C27" s="2211" t="s">
        <v>2007</v>
      </c>
      <c r="D27" s="1481"/>
      <c r="E27" s="1581"/>
    </row>
    <row r="28" spans="1:9">
      <c r="B28" s="1169"/>
      <c r="C28" s="1169"/>
      <c r="D28" s="1169"/>
      <c r="E28" s="1582"/>
      <c r="F28" s="894"/>
      <c r="G28" s="1959" t="s">
        <v>2264</v>
      </c>
      <c r="H28" s="1960" t="s">
        <v>2265</v>
      </c>
      <c r="I28" s="1961" t="s">
        <v>2266</v>
      </c>
    </row>
    <row r="29" spans="1:9" ht="18" customHeight="1">
      <c r="A29" s="2015" t="s">
        <v>2462</v>
      </c>
      <c r="B29" s="1169"/>
      <c r="C29" s="1203" t="s">
        <v>1812</v>
      </c>
      <c r="D29" s="575" t="s">
        <v>1868</v>
      </c>
      <c r="E29" s="1590" t="s">
        <v>2099</v>
      </c>
      <c r="G29" s="2974" t="s">
        <v>2099</v>
      </c>
      <c r="H29" s="2975"/>
      <c r="I29" s="2976"/>
    </row>
    <row r="30" spans="1:9">
      <c r="B30" s="1360" t="s">
        <v>547</v>
      </c>
      <c r="C30" s="1205" t="s">
        <v>530</v>
      </c>
      <c r="D30" s="1571" t="s">
        <v>224</v>
      </c>
      <c r="E30" s="1591"/>
      <c r="G30" s="2023" t="str">
        <f>IF(ISNONTEXT(E30)=TRUE,"","X")</f>
        <v/>
      </c>
      <c r="H30" s="2024" t="str">
        <f>IF(AND(E30&gt;=0)=TRUE,"","X")</f>
        <v/>
      </c>
      <c r="I30" s="2054"/>
    </row>
    <row r="31" spans="1:9">
      <c r="B31" s="1360" t="s">
        <v>548</v>
      </c>
      <c r="C31" s="1206" t="s">
        <v>532</v>
      </c>
      <c r="D31" s="591" t="s">
        <v>224</v>
      </c>
      <c r="E31" s="1577"/>
      <c r="G31" s="1431" t="str">
        <f t="shared" ref="G31:G42" si="2">IF(ISNONTEXT(E31)=TRUE,"","X")</f>
        <v/>
      </c>
      <c r="H31" s="1288" t="str">
        <f t="shared" ref="H31:H42" si="3">IF(AND(E31&gt;=0)=TRUE,"","X")</f>
        <v/>
      </c>
      <c r="I31" s="1437"/>
    </row>
    <row r="32" spans="1:9">
      <c r="B32" s="1360" t="s">
        <v>549</v>
      </c>
      <c r="C32" s="1206" t="s">
        <v>534</v>
      </c>
      <c r="D32" s="591" t="s">
        <v>224</v>
      </c>
      <c r="E32" s="1577"/>
      <c r="G32" s="1431" t="str">
        <f t="shared" si="2"/>
        <v/>
      </c>
      <c r="H32" s="1288" t="str">
        <f t="shared" si="3"/>
        <v/>
      </c>
      <c r="I32" s="1437"/>
    </row>
    <row r="33" spans="1:9">
      <c r="B33" s="1360" t="s">
        <v>550</v>
      </c>
      <c r="C33" s="1206" t="s">
        <v>536</v>
      </c>
      <c r="D33" s="591" t="s">
        <v>224</v>
      </c>
      <c r="E33" s="1577"/>
      <c r="G33" s="1431" t="str">
        <f t="shared" si="2"/>
        <v/>
      </c>
      <c r="H33" s="1288" t="str">
        <f t="shared" si="3"/>
        <v/>
      </c>
      <c r="I33" s="1437"/>
    </row>
    <row r="34" spans="1:9">
      <c r="B34" s="1360" t="s">
        <v>551</v>
      </c>
      <c r="C34" s="1206" t="s">
        <v>482</v>
      </c>
      <c r="D34" s="591" t="s">
        <v>224</v>
      </c>
      <c r="E34" s="1577"/>
      <c r="G34" s="1431" t="str">
        <f t="shared" si="2"/>
        <v/>
      </c>
      <c r="H34" s="1288" t="str">
        <f t="shared" si="3"/>
        <v/>
      </c>
      <c r="I34" s="1437"/>
    </row>
    <row r="35" spans="1:9">
      <c r="B35" s="1360" t="s">
        <v>552</v>
      </c>
      <c r="C35" s="1206" t="s">
        <v>539</v>
      </c>
      <c r="D35" s="591" t="s">
        <v>224</v>
      </c>
      <c r="E35" s="1577"/>
      <c r="G35" s="1431" t="str">
        <f t="shared" si="2"/>
        <v/>
      </c>
      <c r="H35" s="1288" t="str">
        <f t="shared" si="3"/>
        <v/>
      </c>
      <c r="I35" s="1437"/>
    </row>
    <row r="36" spans="1:9">
      <c r="B36" s="1360" t="s">
        <v>553</v>
      </c>
      <c r="C36" s="1206" t="s">
        <v>541</v>
      </c>
      <c r="D36" s="591" t="s">
        <v>224</v>
      </c>
      <c r="E36" s="1577"/>
      <c r="G36" s="1431" t="str">
        <f t="shared" si="2"/>
        <v/>
      </c>
      <c r="H36" s="1288" t="str">
        <f t="shared" si="3"/>
        <v/>
      </c>
      <c r="I36" s="1437"/>
    </row>
    <row r="37" spans="1:9">
      <c r="B37" s="1360" t="s">
        <v>554</v>
      </c>
      <c r="C37" s="1206" t="s">
        <v>486</v>
      </c>
      <c r="D37" s="591" t="s">
        <v>224</v>
      </c>
      <c r="E37" s="1577"/>
      <c r="G37" s="1431" t="str">
        <f t="shared" si="2"/>
        <v/>
      </c>
      <c r="H37" s="1288" t="str">
        <f t="shared" si="3"/>
        <v/>
      </c>
      <c r="I37" s="1437"/>
    </row>
    <row r="38" spans="1:9">
      <c r="B38" s="1360" t="s">
        <v>2366</v>
      </c>
      <c r="C38" s="1206" t="s">
        <v>1810</v>
      </c>
      <c r="D38" s="591" t="s">
        <v>224</v>
      </c>
      <c r="E38" s="1577"/>
      <c r="G38" s="1431" t="str">
        <f>IF(ISNONTEXT(E38)=TRUE,"","X")</f>
        <v/>
      </c>
      <c r="H38" s="1288" t="str">
        <f>IF(AND(E38&gt;=0)=TRUE,"","X")</f>
        <v/>
      </c>
      <c r="I38" s="1437"/>
    </row>
    <row r="39" spans="1:9">
      <c r="B39" s="1360" t="s">
        <v>555</v>
      </c>
      <c r="C39" s="1206" t="s">
        <v>488</v>
      </c>
      <c r="D39" s="591" t="s">
        <v>224</v>
      </c>
      <c r="E39" s="1577"/>
      <c r="G39" s="1431" t="str">
        <f t="shared" si="2"/>
        <v/>
      </c>
      <c r="H39" s="1288" t="str">
        <f t="shared" si="3"/>
        <v/>
      </c>
      <c r="I39" s="1437"/>
    </row>
    <row r="40" spans="1:9">
      <c r="B40" s="1360" t="s">
        <v>556</v>
      </c>
      <c r="C40" s="1206" t="s">
        <v>490</v>
      </c>
      <c r="D40" s="591" t="s">
        <v>224</v>
      </c>
      <c r="E40" s="1577"/>
      <c r="G40" s="1431" t="str">
        <f t="shared" si="2"/>
        <v/>
      </c>
      <c r="H40" s="1288" t="str">
        <f t="shared" si="3"/>
        <v/>
      </c>
      <c r="I40" s="1437"/>
    </row>
    <row r="41" spans="1:9">
      <c r="B41" s="1360" t="s">
        <v>545</v>
      </c>
      <c r="C41" s="1206" t="s">
        <v>492</v>
      </c>
      <c r="D41" s="591" t="s">
        <v>224</v>
      </c>
      <c r="E41" s="1577"/>
      <c r="G41" s="1431" t="str">
        <f t="shared" si="2"/>
        <v/>
      </c>
      <c r="H41" s="1288" t="str">
        <f t="shared" si="3"/>
        <v/>
      </c>
      <c r="I41" s="1437"/>
    </row>
    <row r="42" spans="1:9">
      <c r="B42" s="1360" t="s">
        <v>1815</v>
      </c>
      <c r="C42" s="1368" t="s">
        <v>1816</v>
      </c>
      <c r="D42" s="592" t="s">
        <v>224</v>
      </c>
      <c r="E42" s="1578"/>
      <c r="G42" s="1433" t="str">
        <f t="shared" si="2"/>
        <v/>
      </c>
      <c r="H42" s="1434" t="str">
        <f t="shared" si="3"/>
        <v/>
      </c>
      <c r="I42" s="1446"/>
    </row>
    <row r="43" spans="1:9">
      <c r="B43" s="1360" t="s">
        <v>557</v>
      </c>
      <c r="C43" s="896" t="s">
        <v>1814</v>
      </c>
      <c r="D43" s="897"/>
      <c r="E43" s="1579">
        <f>SUM(E30:E42)</f>
        <v>0</v>
      </c>
    </row>
    <row r="44" spans="1:9" ht="15.5">
      <c r="B44" s="1202"/>
      <c r="E44" s="1580"/>
    </row>
    <row r="45" spans="1:9" s="582" customFormat="1" ht="20.149999999999999" customHeight="1">
      <c r="C45" s="2210" t="s">
        <v>2008</v>
      </c>
      <c r="D45" s="1481"/>
      <c r="E45" s="1581"/>
    </row>
    <row r="46" spans="1:9" s="582" customFormat="1" ht="15.5">
      <c r="B46" s="595"/>
      <c r="C46" s="595"/>
      <c r="D46" s="595"/>
      <c r="E46" s="1583"/>
      <c r="F46" s="595"/>
      <c r="G46" s="1959" t="s">
        <v>2264</v>
      </c>
      <c r="H46" s="1960" t="s">
        <v>2265</v>
      </c>
      <c r="I46" s="1961" t="s">
        <v>2266</v>
      </c>
    </row>
    <row r="47" spans="1:9" ht="18" customHeight="1">
      <c r="A47" s="2015" t="s">
        <v>2462</v>
      </c>
      <c r="B47" s="1169"/>
      <c r="C47" s="1203" t="s">
        <v>1817</v>
      </c>
      <c r="D47" s="575" t="s">
        <v>1868</v>
      </c>
      <c r="E47" s="1590" t="s">
        <v>2050</v>
      </c>
      <c r="G47" s="2974" t="s">
        <v>2050</v>
      </c>
      <c r="H47" s="2975"/>
      <c r="I47" s="2976"/>
    </row>
    <row r="48" spans="1:9">
      <c r="B48" s="1360" t="s">
        <v>558</v>
      </c>
      <c r="C48" s="2042" t="s">
        <v>530</v>
      </c>
      <c r="D48" s="2043" t="s">
        <v>509</v>
      </c>
      <c r="E48" s="2044"/>
      <c r="G48" s="2023" t="str">
        <f>IF(ISNONTEXT(E48)=TRUE,"","X")</f>
        <v/>
      </c>
      <c r="H48" s="2024" t="str">
        <f>IF(AND(E48&gt;=0)=TRUE,"","X")</f>
        <v/>
      </c>
      <c r="I48" s="2054"/>
    </row>
    <row r="49" spans="1:9">
      <c r="B49" s="1360" t="s">
        <v>559</v>
      </c>
      <c r="C49" s="2045" t="s">
        <v>532</v>
      </c>
      <c r="D49" s="1170" t="s">
        <v>509</v>
      </c>
      <c r="E49" s="2046"/>
      <c r="G49" s="1431" t="str">
        <f t="shared" ref="G49:G60" si="4">IF(ISNONTEXT(E49)=TRUE,"","X")</f>
        <v/>
      </c>
      <c r="H49" s="1288" t="str">
        <f t="shared" ref="H49:H60" si="5">IF(AND(E49&gt;=0)=TRUE,"","X")</f>
        <v/>
      </c>
      <c r="I49" s="1437"/>
    </row>
    <row r="50" spans="1:9">
      <c r="B50" s="1360" t="s">
        <v>560</v>
      </c>
      <c r="C50" s="2045" t="s">
        <v>534</v>
      </c>
      <c r="D50" s="1170" t="s">
        <v>509</v>
      </c>
      <c r="E50" s="2046"/>
      <c r="G50" s="1431" t="str">
        <f t="shared" si="4"/>
        <v/>
      </c>
      <c r="H50" s="1288" t="str">
        <f t="shared" si="5"/>
        <v/>
      </c>
      <c r="I50" s="1437"/>
    </row>
    <row r="51" spans="1:9">
      <c r="B51" s="1360" t="s">
        <v>561</v>
      </c>
      <c r="C51" s="2045" t="s">
        <v>536</v>
      </c>
      <c r="D51" s="1170" t="s">
        <v>509</v>
      </c>
      <c r="E51" s="2046"/>
      <c r="G51" s="1431" t="str">
        <f t="shared" si="4"/>
        <v/>
      </c>
      <c r="H51" s="1288" t="str">
        <f t="shared" si="5"/>
        <v/>
      </c>
      <c r="I51" s="1437"/>
    </row>
    <row r="52" spans="1:9">
      <c r="B52" s="1360" t="s">
        <v>562</v>
      </c>
      <c r="C52" s="2045" t="s">
        <v>482</v>
      </c>
      <c r="D52" s="1170" t="s">
        <v>509</v>
      </c>
      <c r="E52" s="2046"/>
      <c r="G52" s="1431" t="str">
        <f t="shared" si="4"/>
        <v/>
      </c>
      <c r="H52" s="1288" t="str">
        <f t="shared" si="5"/>
        <v/>
      </c>
      <c r="I52" s="1437"/>
    </row>
    <row r="53" spans="1:9">
      <c r="B53" s="1360" t="s">
        <v>563</v>
      </c>
      <c r="C53" s="2045" t="s">
        <v>539</v>
      </c>
      <c r="D53" s="1170" t="s">
        <v>509</v>
      </c>
      <c r="E53" s="2046"/>
      <c r="G53" s="1431" t="str">
        <f t="shared" si="4"/>
        <v/>
      </c>
      <c r="H53" s="1288" t="str">
        <f t="shared" si="5"/>
        <v/>
      </c>
      <c r="I53" s="1437"/>
    </row>
    <row r="54" spans="1:9">
      <c r="B54" s="1360" t="s">
        <v>564</v>
      </c>
      <c r="C54" s="2045" t="s">
        <v>541</v>
      </c>
      <c r="D54" s="1170" t="s">
        <v>509</v>
      </c>
      <c r="E54" s="2046"/>
      <c r="G54" s="1431" t="str">
        <f t="shared" si="4"/>
        <v/>
      </c>
      <c r="H54" s="1288" t="str">
        <f t="shared" si="5"/>
        <v/>
      </c>
      <c r="I54" s="1437"/>
    </row>
    <row r="55" spans="1:9">
      <c r="B55" s="1360" t="s">
        <v>565</v>
      </c>
      <c r="C55" s="2045" t="s">
        <v>486</v>
      </c>
      <c r="D55" s="1170" t="s">
        <v>509</v>
      </c>
      <c r="E55" s="2046"/>
      <c r="G55" s="1431" t="str">
        <f t="shared" si="4"/>
        <v/>
      </c>
      <c r="H55" s="1288" t="str">
        <f t="shared" si="5"/>
        <v/>
      </c>
      <c r="I55" s="1437"/>
    </row>
    <row r="56" spans="1:9">
      <c r="B56" s="1360" t="s">
        <v>2365</v>
      </c>
      <c r="C56" s="2045" t="s">
        <v>1810</v>
      </c>
      <c r="D56" s="1170" t="s">
        <v>509</v>
      </c>
      <c r="E56" s="2046"/>
      <c r="G56" s="1431" t="str">
        <f>IF(ISNONTEXT(E56)=TRUE,"","X")</f>
        <v/>
      </c>
      <c r="H56" s="1288" t="str">
        <f>IF(AND(E56&gt;=0)=TRUE,"","X")</f>
        <v/>
      </c>
      <c r="I56" s="1437"/>
    </row>
    <row r="57" spans="1:9">
      <c r="B57" s="1360" t="s">
        <v>566</v>
      </c>
      <c r="C57" s="2045" t="s">
        <v>488</v>
      </c>
      <c r="D57" s="1170" t="s">
        <v>509</v>
      </c>
      <c r="E57" s="2046"/>
      <c r="G57" s="1431" t="str">
        <f t="shared" si="4"/>
        <v/>
      </c>
      <c r="H57" s="1288" t="str">
        <f t="shared" si="5"/>
        <v/>
      </c>
      <c r="I57" s="1437"/>
    </row>
    <row r="58" spans="1:9">
      <c r="B58" s="1360" t="s">
        <v>567</v>
      </c>
      <c r="C58" s="2045" t="s">
        <v>490</v>
      </c>
      <c r="D58" s="1170" t="s">
        <v>509</v>
      </c>
      <c r="E58" s="2046"/>
      <c r="G58" s="1431" t="str">
        <f t="shared" si="4"/>
        <v/>
      </c>
      <c r="H58" s="1288" t="str">
        <f t="shared" si="5"/>
        <v/>
      </c>
      <c r="I58" s="1437"/>
    </row>
    <row r="59" spans="1:9">
      <c r="B59" s="1360" t="s">
        <v>568</v>
      </c>
      <c r="C59" s="2045" t="s">
        <v>492</v>
      </c>
      <c r="D59" s="1170" t="s">
        <v>509</v>
      </c>
      <c r="E59" s="2046"/>
      <c r="G59" s="1431" t="str">
        <f t="shared" si="4"/>
        <v/>
      </c>
      <c r="H59" s="1288" t="str">
        <f t="shared" si="5"/>
        <v/>
      </c>
      <c r="I59" s="1437"/>
    </row>
    <row r="60" spans="1:9">
      <c r="A60" s="2015" t="s">
        <v>2707</v>
      </c>
      <c r="B60" s="1360" t="s">
        <v>2450</v>
      </c>
      <c r="C60" s="2047" t="s">
        <v>1816</v>
      </c>
      <c r="D60" s="2048" t="s">
        <v>509</v>
      </c>
      <c r="E60" s="2049"/>
      <c r="G60" s="1433" t="str">
        <f t="shared" si="4"/>
        <v/>
      </c>
      <c r="H60" s="1434" t="str">
        <f t="shared" si="5"/>
        <v/>
      </c>
      <c r="I60" s="1446"/>
    </row>
    <row r="61" spans="1:9" ht="15.5">
      <c r="B61" s="1202"/>
      <c r="E61" s="1580"/>
    </row>
    <row r="62" spans="1:9" s="582" customFormat="1" ht="20.149999999999999" customHeight="1">
      <c r="C62" s="2211" t="s">
        <v>2009</v>
      </c>
      <c r="D62" s="1481"/>
      <c r="E62" s="1581"/>
    </row>
    <row r="63" spans="1:9" s="582" customFormat="1" ht="15.5">
      <c r="B63" s="595"/>
      <c r="C63" s="595"/>
      <c r="D63" s="595"/>
      <c r="E63" s="1583"/>
      <c r="F63" s="595"/>
      <c r="G63" s="1959" t="s">
        <v>2264</v>
      </c>
      <c r="H63" s="1960" t="s">
        <v>2265</v>
      </c>
      <c r="I63" s="1961" t="s">
        <v>2266</v>
      </c>
    </row>
    <row r="64" spans="1:9" ht="18" customHeight="1">
      <c r="A64" s="2015" t="s">
        <v>2462</v>
      </c>
      <c r="B64" s="1169"/>
      <c r="C64" s="1203" t="s">
        <v>1818</v>
      </c>
      <c r="D64" s="575" t="s">
        <v>1868</v>
      </c>
      <c r="E64" s="1699" t="s">
        <v>2050</v>
      </c>
      <c r="G64" s="2974" t="s">
        <v>2050</v>
      </c>
      <c r="H64" s="2975"/>
      <c r="I64" s="2976"/>
    </row>
    <row r="65" spans="1:9">
      <c r="B65" s="1360" t="s">
        <v>569</v>
      </c>
      <c r="C65" s="2042" t="s">
        <v>530</v>
      </c>
      <c r="D65" s="2043" t="s">
        <v>509</v>
      </c>
      <c r="E65" s="2044"/>
      <c r="G65" s="2023" t="str">
        <f>IF(ISNONTEXT(E65)=TRUE,"","X")</f>
        <v/>
      </c>
      <c r="H65" s="2024" t="str">
        <f>IF(AND(E65&gt;=0)=TRUE,"","X")</f>
        <v/>
      </c>
      <c r="I65" s="2054"/>
    </row>
    <row r="66" spans="1:9">
      <c r="B66" s="1360" t="s">
        <v>570</v>
      </c>
      <c r="C66" s="2045" t="s">
        <v>532</v>
      </c>
      <c r="D66" s="1170" t="s">
        <v>509</v>
      </c>
      <c r="E66" s="2046"/>
      <c r="G66" s="1431" t="str">
        <f t="shared" ref="G66:G77" si="6">IF(ISNONTEXT(E66)=TRUE,"","X")</f>
        <v/>
      </c>
      <c r="H66" s="1288" t="str">
        <f t="shared" ref="H66:H77" si="7">IF(AND(E66&gt;=0)=TRUE,"","X")</f>
        <v/>
      </c>
      <c r="I66" s="1437"/>
    </row>
    <row r="67" spans="1:9">
      <c r="B67" s="1360" t="s">
        <v>571</v>
      </c>
      <c r="C67" s="2045" t="s">
        <v>534</v>
      </c>
      <c r="D67" s="1170" t="s">
        <v>509</v>
      </c>
      <c r="E67" s="2046"/>
      <c r="G67" s="1431" t="str">
        <f t="shared" si="6"/>
        <v/>
      </c>
      <c r="H67" s="1288" t="str">
        <f t="shared" si="7"/>
        <v/>
      </c>
      <c r="I67" s="1437"/>
    </row>
    <row r="68" spans="1:9">
      <c r="B68" s="1360" t="s">
        <v>572</v>
      </c>
      <c r="C68" s="2045" t="s">
        <v>536</v>
      </c>
      <c r="D68" s="1170" t="s">
        <v>509</v>
      </c>
      <c r="E68" s="2046"/>
      <c r="G68" s="1431" t="str">
        <f t="shared" si="6"/>
        <v/>
      </c>
      <c r="H68" s="1288" t="str">
        <f t="shared" si="7"/>
        <v/>
      </c>
      <c r="I68" s="1437"/>
    </row>
    <row r="69" spans="1:9">
      <c r="B69" s="1360" t="s">
        <v>573</v>
      </c>
      <c r="C69" s="2045" t="s">
        <v>482</v>
      </c>
      <c r="D69" s="1170" t="s">
        <v>509</v>
      </c>
      <c r="E69" s="2046"/>
      <c r="G69" s="1431" t="str">
        <f t="shared" si="6"/>
        <v/>
      </c>
      <c r="H69" s="1288" t="str">
        <f t="shared" si="7"/>
        <v/>
      </c>
      <c r="I69" s="1437"/>
    </row>
    <row r="70" spans="1:9">
      <c r="B70" s="1360" t="s">
        <v>574</v>
      </c>
      <c r="C70" s="2045" t="s">
        <v>539</v>
      </c>
      <c r="D70" s="1170" t="s">
        <v>509</v>
      </c>
      <c r="E70" s="2046"/>
      <c r="G70" s="1431" t="str">
        <f t="shared" si="6"/>
        <v/>
      </c>
      <c r="H70" s="1288" t="str">
        <f t="shared" si="7"/>
        <v/>
      </c>
      <c r="I70" s="1437"/>
    </row>
    <row r="71" spans="1:9">
      <c r="B71" s="1360" t="s">
        <v>575</v>
      </c>
      <c r="C71" s="2045" t="s">
        <v>541</v>
      </c>
      <c r="D71" s="1170" t="s">
        <v>509</v>
      </c>
      <c r="E71" s="2046"/>
      <c r="G71" s="1431" t="str">
        <f t="shared" si="6"/>
        <v/>
      </c>
      <c r="H71" s="1288" t="str">
        <f t="shared" si="7"/>
        <v/>
      </c>
      <c r="I71" s="1437"/>
    </row>
    <row r="72" spans="1:9">
      <c r="B72" s="1360" t="s">
        <v>576</v>
      </c>
      <c r="C72" s="2045" t="s">
        <v>486</v>
      </c>
      <c r="D72" s="1170" t="s">
        <v>509</v>
      </c>
      <c r="E72" s="2046"/>
      <c r="G72" s="1431" t="str">
        <f t="shared" si="6"/>
        <v/>
      </c>
      <c r="H72" s="1288" t="str">
        <f t="shared" si="7"/>
        <v/>
      </c>
      <c r="I72" s="1437"/>
    </row>
    <row r="73" spans="1:9">
      <c r="B73" s="1360" t="s">
        <v>2364</v>
      </c>
      <c r="C73" s="2045" t="s">
        <v>1810</v>
      </c>
      <c r="D73" s="1170" t="s">
        <v>509</v>
      </c>
      <c r="E73" s="2046"/>
      <c r="G73" s="1431" t="str">
        <f>IF(ISNONTEXT(E73)=TRUE,"","X")</f>
        <v/>
      </c>
      <c r="H73" s="1288" t="str">
        <f>IF(AND(E73&gt;=0)=TRUE,"","X")</f>
        <v/>
      </c>
      <c r="I73" s="1437"/>
    </row>
    <row r="74" spans="1:9">
      <c r="B74" s="1360" t="s">
        <v>577</v>
      </c>
      <c r="C74" s="2045" t="s">
        <v>488</v>
      </c>
      <c r="D74" s="1170" t="s">
        <v>509</v>
      </c>
      <c r="E74" s="2046"/>
      <c r="G74" s="1431" t="str">
        <f t="shared" si="6"/>
        <v/>
      </c>
      <c r="H74" s="1288" t="str">
        <f t="shared" si="7"/>
        <v/>
      </c>
      <c r="I74" s="1437"/>
    </row>
    <row r="75" spans="1:9">
      <c r="B75" s="1360" t="s">
        <v>578</v>
      </c>
      <c r="C75" s="2045" t="s">
        <v>490</v>
      </c>
      <c r="D75" s="1170" t="s">
        <v>509</v>
      </c>
      <c r="E75" s="2046"/>
      <c r="G75" s="1431" t="str">
        <f t="shared" si="6"/>
        <v/>
      </c>
      <c r="H75" s="1288" t="str">
        <f t="shared" si="7"/>
        <v/>
      </c>
      <c r="I75" s="1437"/>
    </row>
    <row r="76" spans="1:9">
      <c r="B76" s="1360" t="s">
        <v>579</v>
      </c>
      <c r="C76" s="2045" t="s">
        <v>492</v>
      </c>
      <c r="D76" s="1170" t="s">
        <v>509</v>
      </c>
      <c r="E76" s="2046"/>
      <c r="G76" s="1431" t="str">
        <f t="shared" si="6"/>
        <v/>
      </c>
      <c r="H76" s="1288" t="str">
        <f t="shared" si="7"/>
        <v/>
      </c>
      <c r="I76" s="1437"/>
    </row>
    <row r="77" spans="1:9">
      <c r="A77" s="2015" t="s">
        <v>2707</v>
      </c>
      <c r="B77" s="1360" t="s">
        <v>2451</v>
      </c>
      <c r="C77" s="2047" t="s">
        <v>1816</v>
      </c>
      <c r="D77" s="2048" t="s">
        <v>509</v>
      </c>
      <c r="E77" s="2049"/>
      <c r="G77" s="1433" t="str">
        <f t="shared" si="6"/>
        <v/>
      </c>
      <c r="H77" s="1434" t="str">
        <f t="shared" si="7"/>
        <v/>
      </c>
      <c r="I77" s="1446"/>
    </row>
    <row r="78" spans="1:9" ht="15.5">
      <c r="B78" s="1202"/>
      <c r="E78" s="1580"/>
    </row>
    <row r="79" spans="1:9" s="582" customFormat="1" ht="20.149999999999999" customHeight="1">
      <c r="C79" s="2210" t="s">
        <v>2010</v>
      </c>
      <c r="D79" s="1481"/>
      <c r="E79" s="1581"/>
    </row>
    <row r="80" spans="1:9" ht="15.5">
      <c r="B80" s="593"/>
      <c r="C80" s="593"/>
      <c r="D80" s="593"/>
      <c r="E80" s="1584"/>
      <c r="F80" s="593"/>
      <c r="G80" s="1959" t="s">
        <v>2264</v>
      </c>
      <c r="H80" s="1960" t="s">
        <v>2265</v>
      </c>
      <c r="I80" s="1961" t="s">
        <v>2266</v>
      </c>
    </row>
    <row r="81" spans="1:19" ht="18.75" customHeight="1">
      <c r="B81" s="1204"/>
      <c r="C81" s="1203" t="s">
        <v>1819</v>
      </c>
      <c r="D81" s="575" t="s">
        <v>1868</v>
      </c>
      <c r="E81" s="1699" t="s">
        <v>2050</v>
      </c>
      <c r="G81" s="2974" t="s">
        <v>2050</v>
      </c>
      <c r="H81" s="2975"/>
      <c r="I81" s="2976"/>
    </row>
    <row r="82" spans="1:19">
      <c r="B82" s="1360" t="s">
        <v>580</v>
      </c>
      <c r="C82" s="1592" t="s">
        <v>2764</v>
      </c>
      <c r="D82" s="1571" t="s">
        <v>509</v>
      </c>
      <c r="E82" s="1591"/>
      <c r="G82" s="1503" t="str">
        <f>IF(ISNONTEXT(E82)=TRUE,"","X")</f>
        <v/>
      </c>
      <c r="H82" s="1542" t="str">
        <f>IF(AND(E82&gt;=0)=TRUE,"","X")</f>
        <v/>
      </c>
      <c r="I82" s="1505" t="str">
        <f>IF(E82&lt;&gt;""=TRUE,"","X")</f>
        <v>X</v>
      </c>
    </row>
    <row r="83" spans="1:19">
      <c r="B83" s="1360" t="s">
        <v>581</v>
      </c>
      <c r="C83" s="1593" t="s">
        <v>582</v>
      </c>
      <c r="D83" s="591" t="s">
        <v>509</v>
      </c>
      <c r="E83" s="1577"/>
      <c r="G83" s="1431" t="str">
        <f>IF(ISNONTEXT(E83)=TRUE,"","X")</f>
        <v/>
      </c>
      <c r="H83" s="1288" t="str">
        <f>IF(AND(E83&gt;=0)=TRUE,"","X")</f>
        <v/>
      </c>
      <c r="I83" s="1432" t="str">
        <f>IF(E83&lt;&gt;""=TRUE,"","X")</f>
        <v>X</v>
      </c>
    </row>
    <row r="84" spans="1:19">
      <c r="B84" s="1360" t="s">
        <v>583</v>
      </c>
      <c r="C84" s="1593" t="s">
        <v>584</v>
      </c>
      <c r="D84" s="591" t="s">
        <v>509</v>
      </c>
      <c r="E84" s="1577"/>
      <c r="G84" s="1431" t="str">
        <f>IF(ISNONTEXT(E84)=TRUE,"","X")</f>
        <v/>
      </c>
      <c r="H84" s="1288" t="str">
        <f>IF(AND(E84&gt;=0)=TRUE,"","X")</f>
        <v/>
      </c>
      <c r="I84" s="1432" t="str">
        <f>IF(E84&lt;&gt;""=TRUE,"","X")</f>
        <v>X</v>
      </c>
    </row>
    <row r="85" spans="1:19">
      <c r="B85" s="1360" t="s">
        <v>585</v>
      </c>
      <c r="C85" s="1593" t="s">
        <v>586</v>
      </c>
      <c r="D85" s="591" t="s">
        <v>509</v>
      </c>
      <c r="E85" s="1577"/>
      <c r="G85" s="1431" t="str">
        <f>IF(ISNONTEXT(E85)=TRUE,"","X")</f>
        <v/>
      </c>
      <c r="H85" s="1288" t="str">
        <f>IF(AND(E85&gt;=0)=TRUE,"","X")</f>
        <v/>
      </c>
      <c r="I85" s="1432" t="str">
        <f>IF(E85&lt;&gt;""=TRUE,"","X")</f>
        <v>X</v>
      </c>
    </row>
    <row r="86" spans="1:19">
      <c r="A86" s="2407" t="s">
        <v>2763</v>
      </c>
      <c r="B86" s="1360" t="s">
        <v>2674</v>
      </c>
      <c r="C86" s="2549" t="s">
        <v>2675</v>
      </c>
      <c r="D86" s="591" t="s">
        <v>509</v>
      </c>
      <c r="E86" s="2550"/>
      <c r="G86" s="2551"/>
      <c r="H86" s="2552"/>
      <c r="I86" s="2553"/>
    </row>
    <row r="87" spans="1:19">
      <c r="B87" s="1360" t="s">
        <v>2170</v>
      </c>
      <c r="C87" s="1594" t="s">
        <v>61</v>
      </c>
      <c r="D87" s="592" t="s">
        <v>509</v>
      </c>
      <c r="E87" s="1578"/>
      <c r="G87" s="1433" t="str">
        <f>IF(ISNONTEXT(E87)=TRUE,"","X")</f>
        <v/>
      </c>
      <c r="H87" s="1434" t="str">
        <f>IF(AND(E87&gt;=0)=TRUE,"","X")</f>
        <v/>
      </c>
      <c r="I87" s="1446"/>
    </row>
    <row r="88" spans="1:19">
      <c r="B88" s="1360"/>
      <c r="C88" s="1429"/>
      <c r="D88" s="1197"/>
      <c r="E88" s="1585"/>
      <c r="G88" s="956"/>
      <c r="H88" s="956"/>
      <c r="I88" s="956"/>
    </row>
    <row r="89" spans="1:19" ht="20.149999999999999" customHeight="1">
      <c r="C89" s="2211" t="s">
        <v>2011</v>
      </c>
      <c r="D89" s="1481"/>
      <c r="E89" s="1581"/>
      <c r="G89" s="956"/>
      <c r="H89" s="956"/>
      <c r="I89" s="956"/>
    </row>
    <row r="90" spans="1:19">
      <c r="B90" s="1360"/>
      <c r="C90" s="1429"/>
      <c r="D90" s="1429"/>
      <c r="E90" s="1586"/>
      <c r="G90" s="1959" t="s">
        <v>2264</v>
      </c>
      <c r="H90" s="1960" t="s">
        <v>2265</v>
      </c>
      <c r="I90" s="1961" t="s">
        <v>2266</v>
      </c>
    </row>
    <row r="91" spans="1:19" ht="18" customHeight="1">
      <c r="B91" s="1169"/>
      <c r="C91" s="1203" t="s">
        <v>1820</v>
      </c>
      <c r="D91" s="575" t="s">
        <v>1868</v>
      </c>
      <c r="E91" s="1699" t="s">
        <v>2050</v>
      </c>
      <c r="G91" s="2974" t="s">
        <v>2050</v>
      </c>
      <c r="H91" s="2975"/>
      <c r="I91" s="2976"/>
    </row>
    <row r="92" spans="1:19">
      <c r="B92" s="1360" t="s">
        <v>587</v>
      </c>
      <c r="C92" s="1700" t="s">
        <v>1673</v>
      </c>
      <c r="D92" s="1701" t="s">
        <v>509</v>
      </c>
      <c r="E92" s="1702"/>
      <c r="G92" s="1635" t="str">
        <f>IF(ISNONTEXT(E92)=TRUE,"","X")</f>
        <v/>
      </c>
      <c r="H92" s="1636" t="str">
        <f>IF(AND(E92&gt;=0)=TRUE,"","X")</f>
        <v/>
      </c>
      <c r="I92" s="1703" t="str">
        <f>IF(E92&lt;&gt;""=TRUE,"","X")</f>
        <v>X</v>
      </c>
    </row>
    <row r="93" spans="1:19">
      <c r="E93" s="1580"/>
    </row>
    <row r="94" spans="1:19">
      <c r="C94" s="1020"/>
      <c r="D94" s="1020"/>
      <c r="E94" s="1020"/>
      <c r="F94" s="1020"/>
      <c r="G94" s="1020"/>
      <c r="H94" s="1020"/>
      <c r="I94" s="1020"/>
      <c r="J94" s="1020"/>
      <c r="K94" s="1020"/>
      <c r="L94" s="1020"/>
      <c r="M94" s="1020"/>
      <c r="N94" s="1020"/>
      <c r="O94" s="1020"/>
      <c r="P94" s="1020"/>
      <c r="Q94" s="1020"/>
      <c r="R94" s="1020"/>
      <c r="S94" s="1020"/>
    </row>
    <row r="95" spans="1:19">
      <c r="C95" s="1020"/>
      <c r="D95" s="1020"/>
      <c r="E95" s="1020"/>
      <c r="F95" s="1020"/>
      <c r="G95" s="1020"/>
      <c r="H95" s="1020"/>
      <c r="I95" s="1020"/>
      <c r="J95" s="1020"/>
      <c r="K95" s="1020"/>
      <c r="L95" s="1020"/>
      <c r="M95" s="1020"/>
      <c r="N95" s="1020"/>
      <c r="O95" s="1020"/>
      <c r="P95" s="1020"/>
      <c r="Q95" s="1020"/>
      <c r="R95" s="1020"/>
      <c r="S95" s="1020"/>
    </row>
    <row r="96" spans="1:19">
      <c r="B96" s="1"/>
      <c r="C96" s="1452" t="s">
        <v>2332</v>
      </c>
      <c r="D96" s="1452"/>
      <c r="E96" s="575" t="s">
        <v>2435</v>
      </c>
      <c r="F96" s="575" t="s">
        <v>2410</v>
      </c>
      <c r="G96" s="2925" t="s">
        <v>2404</v>
      </c>
      <c r="H96" s="2925"/>
      <c r="I96" s="2925"/>
      <c r="J96" s="1046" t="s">
        <v>2405</v>
      </c>
      <c r="K96" s="1020"/>
      <c r="L96" s="1020"/>
      <c r="M96" s="1020"/>
      <c r="N96" s="1020"/>
      <c r="O96" s="1020"/>
      <c r="P96" s="1020"/>
      <c r="Q96" s="1020"/>
      <c r="R96" s="1020"/>
      <c r="S96" s="1020"/>
    </row>
    <row r="97" spans="3:19">
      <c r="C97" s="2092" t="s">
        <v>2333</v>
      </c>
      <c r="D97" s="2378" t="b">
        <f>MROUND(E25,1)=MROUND(SUM('2.2 Repex'!G212:G217),1)</f>
        <v>1</v>
      </c>
      <c r="E97" s="1525">
        <f>MROUND(E25,1)</f>
        <v>0</v>
      </c>
      <c r="F97" s="1525">
        <f>MROUND(SUM('2.2 Repex'!G212:G217),1)</f>
        <v>0</v>
      </c>
      <c r="G97" s="2926">
        <f>ABS(F97-E97)</f>
        <v>0</v>
      </c>
      <c r="H97" s="2926"/>
      <c r="I97" s="2926"/>
      <c r="J97" s="2336"/>
      <c r="K97" s="1020"/>
      <c r="L97" s="1020"/>
      <c r="M97" s="1020"/>
      <c r="N97" s="1020"/>
      <c r="O97" s="1020"/>
      <c r="P97" s="1020"/>
      <c r="Q97" s="1020"/>
      <c r="R97" s="1020"/>
      <c r="S97" s="1020"/>
    </row>
    <row r="98" spans="3:19">
      <c r="C98" s="1020"/>
      <c r="D98" s="1020"/>
      <c r="E98" s="1020"/>
      <c r="F98" s="1020"/>
      <c r="G98" s="1020"/>
      <c r="H98" s="1020"/>
      <c r="I98" s="1020"/>
      <c r="J98" s="1020"/>
      <c r="K98" s="1020"/>
      <c r="L98" s="1020"/>
      <c r="M98" s="1020"/>
      <c r="N98" s="1020"/>
      <c r="O98" s="1020"/>
      <c r="P98" s="1020"/>
      <c r="Q98" s="1020"/>
      <c r="R98" s="1020"/>
      <c r="S98" s="1020"/>
    </row>
    <row r="99" spans="3:19">
      <c r="C99" s="1020"/>
      <c r="D99" s="1020"/>
      <c r="E99" s="1020"/>
      <c r="F99" s="1020"/>
      <c r="G99" s="1020"/>
      <c r="H99" s="1020"/>
      <c r="I99" s="1020"/>
      <c r="J99" s="1020"/>
      <c r="K99" s="1020"/>
      <c r="L99" s="1020"/>
      <c r="M99" s="1020"/>
      <c r="N99" s="1020"/>
      <c r="O99" s="1020"/>
      <c r="P99" s="1020"/>
      <c r="Q99" s="1020"/>
      <c r="R99" s="1020"/>
      <c r="S99" s="1020"/>
    </row>
    <row r="100" spans="3:19">
      <c r="C100" s="1020"/>
      <c r="D100" s="1020"/>
      <c r="E100" s="1020"/>
      <c r="F100" s="1020"/>
      <c r="G100" s="1020"/>
      <c r="H100" s="1020"/>
      <c r="I100" s="1020"/>
      <c r="J100" s="1020"/>
      <c r="K100" s="1020"/>
      <c r="L100" s="1020"/>
      <c r="M100" s="1020"/>
      <c r="N100" s="1020"/>
      <c r="O100" s="1020"/>
      <c r="P100" s="1020"/>
      <c r="Q100" s="1020"/>
      <c r="R100" s="1020"/>
      <c r="S100" s="1020"/>
    </row>
    <row r="101" spans="3:19">
      <c r="C101" s="1020"/>
      <c r="D101" s="1020"/>
      <c r="E101" s="1020"/>
      <c r="F101" s="1020"/>
      <c r="G101" s="1020"/>
      <c r="H101" s="1020"/>
      <c r="I101" s="1020"/>
      <c r="J101" s="1020"/>
      <c r="K101" s="1020"/>
      <c r="L101" s="1020"/>
      <c r="M101" s="1020"/>
      <c r="N101" s="1020"/>
      <c r="O101" s="1020"/>
      <c r="P101" s="1020"/>
      <c r="Q101" s="1020"/>
      <c r="R101" s="1020"/>
      <c r="S101" s="1020"/>
    </row>
    <row r="102" spans="3:19">
      <c r="C102" s="1020"/>
      <c r="D102" s="1020"/>
      <c r="E102" s="1020"/>
      <c r="F102" s="1020"/>
      <c r="G102" s="1020"/>
      <c r="H102" s="1020"/>
      <c r="I102" s="1020"/>
      <c r="J102" s="1020"/>
      <c r="K102" s="1020"/>
      <c r="L102" s="1020"/>
      <c r="M102" s="1020"/>
      <c r="N102" s="1020"/>
      <c r="O102" s="1020"/>
      <c r="P102" s="1020"/>
      <c r="Q102" s="1020"/>
      <c r="R102" s="1020"/>
      <c r="S102" s="1020"/>
    </row>
    <row r="103" spans="3:19">
      <c r="C103" s="1020"/>
      <c r="D103" s="1020"/>
      <c r="E103" s="1020"/>
      <c r="F103" s="1020"/>
      <c r="G103" s="1020"/>
      <c r="H103" s="1020"/>
      <c r="I103" s="1020"/>
      <c r="J103" s="1020"/>
      <c r="K103" s="1020"/>
      <c r="L103" s="1020"/>
      <c r="M103" s="1020"/>
      <c r="N103" s="1020"/>
      <c r="O103" s="1020"/>
      <c r="P103" s="1020"/>
      <c r="Q103" s="1020"/>
      <c r="R103" s="1020"/>
      <c r="S103" s="1020"/>
    </row>
    <row r="104" spans="3:19">
      <c r="C104" s="1020"/>
      <c r="D104" s="1020"/>
      <c r="E104" s="1020"/>
      <c r="F104" s="1020"/>
      <c r="G104" s="1020"/>
      <c r="H104" s="1020"/>
      <c r="I104" s="1020"/>
      <c r="J104" s="1020"/>
      <c r="K104" s="1020"/>
      <c r="L104" s="1020"/>
      <c r="M104" s="1020"/>
      <c r="N104" s="1020"/>
      <c r="O104" s="1020"/>
      <c r="P104" s="1020"/>
      <c r="Q104" s="1020"/>
      <c r="R104" s="1020"/>
      <c r="S104" s="1020"/>
    </row>
  </sheetData>
  <mergeCells count="10">
    <mergeCell ref="A1:B1"/>
    <mergeCell ref="A2:B2"/>
    <mergeCell ref="G97:I97"/>
    <mergeCell ref="G96:I96"/>
    <mergeCell ref="G91:I91"/>
    <mergeCell ref="G11:I11"/>
    <mergeCell ref="G29:I29"/>
    <mergeCell ref="G47:I47"/>
    <mergeCell ref="G64:I64"/>
    <mergeCell ref="G81:I81"/>
  </mergeCells>
  <phoneticPr fontId="85" type="noConversion"/>
  <conditionalFormatting sqref="C96">
    <cfRule type="cellIs" dxfId="59" priority="1" operator="equal">
      <formula>FALSE</formula>
    </cfRule>
  </conditionalFormatting>
  <dataValidations count="1">
    <dataValidation allowBlank="1" showErrorMessage="1" sqref="C96:D96 D94 B94 G96:G1048576 B96:B1048576 C98:C1048576 B95:D95 J96:J1048576 H98:I1048576 K79:XFD1048576 E79:J95 D97:F1048576 B7 A12:A28 A48:A63 C62:XFD62 C79:D79 B80:D88 B90:D93 C89:D89 B10:XFD26 B28:XFD44 C27:XFD27 B46:XFD61 B63:XFD78 A2 A4:B5 A7:A10 C3:XFD9 C45:XFD45 A30:A46 A87:A1048576 A65:A85" xr:uid="{12F0F443-5252-4414-8948-0B0D63A87A92}"/>
  </dataValidations>
  <pageMargins left="0.7" right="0.7" top="0.75" bottom="0.75" header="0.3" footer="0.3"/>
  <pageSetup paperSize="8" scale="9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C3346-A081-4FB6-852E-731BCB5B29A2}">
  <dimension ref="A1:J58"/>
  <sheetViews>
    <sheetView workbookViewId="0"/>
  </sheetViews>
  <sheetFormatPr defaultColWidth="9.1796875" defaultRowHeight="14.5"/>
  <cols>
    <col min="1" max="1" width="48.7265625" style="2075" customWidth="1"/>
    <col min="2" max="2" width="62.81640625" style="2075" customWidth="1"/>
    <col min="3" max="3" width="100.54296875" style="2075" customWidth="1"/>
    <col min="4" max="6" width="14.26953125" style="2075" customWidth="1"/>
    <col min="7" max="16384" width="9.1796875" style="2075"/>
  </cols>
  <sheetData>
    <row r="1" spans="1:10" ht="23.25" customHeight="1">
      <c r="A1" s="2408" t="s">
        <v>2633</v>
      </c>
      <c r="B1" s="2073"/>
      <c r="C1" s="2074"/>
    </row>
    <row r="2" spans="1:10" s="2074" customFormat="1" ht="22" customHeight="1">
      <c r="B2" s="2776" t="s">
        <v>2480</v>
      </c>
      <c r="C2" s="2777"/>
      <c r="D2" s="2076"/>
      <c r="E2" s="2076"/>
      <c r="F2" s="2076"/>
      <c r="G2" s="2076"/>
      <c r="H2" s="2076"/>
      <c r="I2" s="2076"/>
      <c r="J2" s="2076"/>
    </row>
    <row r="3" spans="1:10" s="2074" customFormat="1" ht="10.5" customHeight="1">
      <c r="B3" s="2077"/>
      <c r="C3" s="2077"/>
      <c r="D3" s="2076"/>
      <c r="E3" s="2076"/>
      <c r="F3" s="2076"/>
      <c r="G3" s="2076"/>
      <c r="H3" s="2076"/>
      <c r="I3" s="2076"/>
      <c r="J3" s="2076"/>
    </row>
    <row r="4" spans="1:10" s="2079" customFormat="1" ht="20.149999999999999" customHeight="1">
      <c r="B4" s="2774" t="s">
        <v>2481</v>
      </c>
      <c r="C4" s="2774"/>
      <c r="D4" s="2078"/>
    </row>
    <row r="5" spans="1:10" s="2079" customFormat="1" ht="7.5" customHeight="1"/>
    <row r="6" spans="1:10" s="2079" customFormat="1" ht="25" customHeight="1">
      <c r="B6" s="2080" t="s">
        <v>2482</v>
      </c>
      <c r="C6" s="2080"/>
      <c r="D6" s="2078"/>
    </row>
    <row r="7" spans="1:10" s="2079" customFormat="1" ht="25" customHeight="1">
      <c r="B7" s="2080" t="s">
        <v>2483</v>
      </c>
      <c r="C7" s="2080"/>
      <c r="D7" s="2078"/>
    </row>
    <row r="8" spans="1:10" s="2079" customFormat="1" ht="25" customHeight="1">
      <c r="B8" s="2080" t="s">
        <v>2484</v>
      </c>
      <c r="C8" s="2080"/>
      <c r="D8" s="2078"/>
    </row>
    <row r="9" spans="1:10" s="2079" customFormat="1" ht="25" customHeight="1">
      <c r="B9" s="2080" t="s">
        <v>2485</v>
      </c>
      <c r="C9" s="2080"/>
      <c r="D9" s="2078"/>
    </row>
    <row r="10" spans="1:10" s="2074" customFormat="1" ht="25" customHeight="1">
      <c r="B10" s="2080" t="s">
        <v>2486</v>
      </c>
      <c r="C10" s="2080"/>
      <c r="D10" s="2076"/>
      <c r="E10" s="2076"/>
      <c r="F10" s="2076"/>
      <c r="G10" s="2076"/>
      <c r="H10" s="2076"/>
      <c r="I10" s="2076"/>
      <c r="J10" s="2076"/>
    </row>
    <row r="11" spans="1:10" s="2079" customFormat="1" ht="25" customHeight="1">
      <c r="B11" s="2080" t="s">
        <v>2487</v>
      </c>
      <c r="C11" s="2080"/>
      <c r="D11" s="2078"/>
    </row>
    <row r="12" spans="1:10" s="2079" customFormat="1" ht="25" customHeight="1">
      <c r="B12" s="2081" t="s">
        <v>2488</v>
      </c>
      <c r="C12" s="2080"/>
      <c r="D12" s="2078"/>
    </row>
    <row r="13" spans="1:10" s="2079" customFormat="1" ht="25" customHeight="1">
      <c r="B13" s="2080" t="s">
        <v>2489</v>
      </c>
      <c r="C13" s="2080"/>
      <c r="D13" s="2078"/>
    </row>
    <row r="14" spans="1:10" s="2079" customFormat="1" ht="9" customHeight="1">
      <c r="B14" s="2082"/>
      <c r="C14" s="2082"/>
      <c r="D14" s="2078"/>
    </row>
    <row r="15" spans="1:10" s="2079" customFormat="1" ht="20.149999999999999" customHeight="1">
      <c r="B15" s="2774" t="s">
        <v>2490</v>
      </c>
      <c r="C15" s="2774"/>
      <c r="D15" s="2078"/>
    </row>
    <row r="16" spans="1:10" s="2079" customFormat="1" ht="6.75" customHeight="1">
      <c r="B16" s="2083"/>
      <c r="C16" s="2084"/>
      <c r="D16" s="2078"/>
    </row>
    <row r="17" spans="1:6" s="2074" customFormat="1" ht="35.25" customHeight="1">
      <c r="B17" s="2778" t="s">
        <v>2491</v>
      </c>
      <c r="C17" s="2778"/>
      <c r="D17" s="2085"/>
    </row>
    <row r="18" spans="1:6" s="2079" customFormat="1" ht="11.25" customHeight="1">
      <c r="B18" s="2083"/>
      <c r="C18" s="2084"/>
      <c r="D18" s="2078"/>
    </row>
    <row r="19" spans="1:6" s="2079" customFormat="1" ht="20.149999999999999" customHeight="1">
      <c r="B19" s="2774" t="s">
        <v>2492</v>
      </c>
      <c r="C19" s="2774"/>
      <c r="D19" s="2078"/>
    </row>
    <row r="20" spans="1:6" s="2074" customFormat="1" ht="11.25" customHeight="1"/>
    <row r="21" spans="1:6" s="2074" customFormat="1" ht="24.75" customHeight="1">
      <c r="B21" s="2778" t="s">
        <v>2493</v>
      </c>
      <c r="C21" s="2778"/>
      <c r="D21" s="2085"/>
    </row>
    <row r="22" spans="1:6" s="2074" customFormat="1" ht="24.75" customHeight="1">
      <c r="B22" s="2775" t="s">
        <v>2624</v>
      </c>
      <c r="C22" s="2775"/>
      <c r="D22" s="2085"/>
    </row>
    <row r="24" spans="1:6" s="2079" customFormat="1" ht="20.149999999999999" customHeight="1">
      <c r="B24" s="2774" t="s">
        <v>2494</v>
      </c>
      <c r="C24" s="2774"/>
      <c r="D24" s="2078"/>
    </row>
    <row r="25" spans="1:6" s="2074" customFormat="1" ht="16.5" customHeight="1">
      <c r="D25" s="2087" t="s">
        <v>2495</v>
      </c>
      <c r="E25" s="2087" t="s">
        <v>2496</v>
      </c>
      <c r="F25" s="2087" t="s">
        <v>2404</v>
      </c>
    </row>
    <row r="26" spans="1:6">
      <c r="B26" s="2086" t="s">
        <v>1625</v>
      </c>
      <c r="C26" s="2086"/>
    </row>
    <row r="27" spans="1:6">
      <c r="B27" s="1412" t="s">
        <v>42</v>
      </c>
      <c r="C27" s="1412"/>
      <c r="D27" s="2088">
        <f>MROUND('2.1 Expenditure summary'!F27,1)</f>
        <v>0</v>
      </c>
      <c r="E27" s="2088">
        <f>MROUND(SUM('2.7 Vegetation management'!E56:E89),1)</f>
        <v>0</v>
      </c>
      <c r="F27" s="2089">
        <f>ABS(D27-E27)</f>
        <v>0</v>
      </c>
    </row>
    <row r="28" spans="1:6">
      <c r="B28" s="1412" t="s">
        <v>43</v>
      </c>
      <c r="C28" s="1412"/>
      <c r="D28" s="2088">
        <f>MROUND('2.1 Expenditure summary'!F28,1)</f>
        <v>0</v>
      </c>
      <c r="E28" s="2088">
        <f>MROUND(SUM('2.8 Maintenance'!E25:F43),1)</f>
        <v>0</v>
      </c>
      <c r="F28" s="2089">
        <f t="shared" ref="F28:F37" si="0">ABS(D28-E28)</f>
        <v>0</v>
      </c>
    </row>
    <row r="29" spans="1:6">
      <c r="B29" s="1412" t="s">
        <v>2554</v>
      </c>
      <c r="C29" s="1412"/>
      <c r="D29" s="2088">
        <f>MROUND('2.1 Expenditure summary'!E33,1)</f>
        <v>0</v>
      </c>
      <c r="E29" s="2088">
        <f>MROUND('8.5 Operating Expenditure'!F64,1)</f>
        <v>0</v>
      </c>
      <c r="F29" s="2089">
        <f t="shared" si="0"/>
        <v>0</v>
      </c>
    </row>
    <row r="30" spans="1:6">
      <c r="B30" s="1412" t="s">
        <v>2553</v>
      </c>
      <c r="C30" s="1412"/>
      <c r="D30" s="2088">
        <f>MROUND('8.5 Operating Expenditure'!E64+'8.5 Operating Expenditure'!F64,1)</f>
        <v>0</v>
      </c>
      <c r="E30" s="2088">
        <f>MROUND('8.5 Operating Expenditure'!F36,1)</f>
        <v>0</v>
      </c>
      <c r="F30" s="2089">
        <f t="shared" si="0"/>
        <v>0</v>
      </c>
    </row>
    <row r="31" spans="1:6">
      <c r="A31" s="2407" t="s">
        <v>2679</v>
      </c>
      <c r="B31" s="2092" t="s">
        <v>2730</v>
      </c>
      <c r="C31" s="1412"/>
      <c r="D31" s="2088">
        <f>MROUND('2.1 Expenditure summary'!E29,1)</f>
        <v>0</v>
      </c>
      <c r="E31" s="2088">
        <f>MROUND('2.6 Non-network'!E47,1)</f>
        <v>0</v>
      </c>
      <c r="F31" s="2089">
        <f t="shared" si="0"/>
        <v>0</v>
      </c>
    </row>
    <row r="32" spans="1:6">
      <c r="A32" s="2407" t="s">
        <v>2679</v>
      </c>
      <c r="B32" s="2092" t="s">
        <v>2729</v>
      </c>
      <c r="C32" s="1412"/>
      <c r="D32" s="2088">
        <f>MROUND('2.1 Expenditure summary'!E29,1)</f>
        <v>0</v>
      </c>
      <c r="E32" s="2088">
        <f>MROUND(SUM('2.12 Input table'!E16:I16),1)</f>
        <v>0</v>
      </c>
      <c r="F32" s="2089">
        <f t="shared" si="0"/>
        <v>0</v>
      </c>
    </row>
    <row r="33" spans="1:8">
      <c r="A33" s="2407" t="s">
        <v>2679</v>
      </c>
      <c r="B33" s="2092" t="s">
        <v>2676</v>
      </c>
      <c r="C33" s="1412"/>
      <c r="D33" s="2088">
        <f>MROUND('2.6 Non-network'!E47,1)</f>
        <v>0</v>
      </c>
      <c r="E33" s="2088">
        <f>MROUND(SUM('2.12 Input table'!E16:I16),1)</f>
        <v>0</v>
      </c>
      <c r="F33" s="2089">
        <f t="shared" si="0"/>
        <v>0</v>
      </c>
    </row>
    <row r="34" spans="1:8">
      <c r="A34" s="2407" t="s">
        <v>2679</v>
      </c>
      <c r="B34" s="2555" t="s">
        <v>1620</v>
      </c>
      <c r="C34" s="1412"/>
      <c r="D34" s="2088">
        <f>MROUND('2.6 Non-network'!E28,1)</f>
        <v>0</v>
      </c>
      <c r="E34" s="2088">
        <f>MROUND(SUM('2.12 Input table'!E17:I17),1)</f>
        <v>0</v>
      </c>
      <c r="F34" s="2089">
        <f t="shared" si="0"/>
        <v>0</v>
      </c>
    </row>
    <row r="35" spans="1:8">
      <c r="A35" s="2407" t="s">
        <v>2679</v>
      </c>
      <c r="B35" s="2555" t="s">
        <v>1642</v>
      </c>
      <c r="C35" s="1412"/>
      <c r="D35" s="2088">
        <f>MROUND('2.6 Non-network'!E35,1)</f>
        <v>0</v>
      </c>
      <c r="E35" s="2088">
        <f>MROUND(SUM('2.12 Input table'!E18:I18),1)</f>
        <v>0</v>
      </c>
      <c r="F35" s="2089">
        <f t="shared" si="0"/>
        <v>0</v>
      </c>
    </row>
    <row r="36" spans="1:8">
      <c r="A36" s="2407" t="s">
        <v>2679</v>
      </c>
      <c r="B36" s="2555" t="s">
        <v>1640</v>
      </c>
      <c r="C36" s="1412"/>
      <c r="D36" s="2088">
        <f>MROUND('2.6 Non-network'!E38,1)</f>
        <v>0</v>
      </c>
      <c r="E36" s="2088">
        <f>MROUND(SUM('2.12 Input table'!E19:I19),1)</f>
        <v>0</v>
      </c>
      <c r="F36" s="2089">
        <f t="shared" si="0"/>
        <v>0</v>
      </c>
    </row>
    <row r="37" spans="1:8">
      <c r="A37" s="2407" t="s">
        <v>2679</v>
      </c>
      <c r="B37" s="2555" t="s">
        <v>1720</v>
      </c>
      <c r="C37" s="1412"/>
      <c r="D37" s="2088">
        <f>MROUND('2.6 Non-network'!E46,1)</f>
        <v>0</v>
      </c>
      <c r="E37" s="2088">
        <f>MROUND(SUM('2.12 Input table'!E20:I20),1)</f>
        <v>0</v>
      </c>
      <c r="F37" s="2089">
        <f t="shared" si="0"/>
        <v>0</v>
      </c>
    </row>
    <row r="38" spans="1:8">
      <c r="B38" s="580"/>
      <c r="C38" s="580"/>
      <c r="D38" s="2088"/>
      <c r="E38" s="2088"/>
      <c r="F38" s="1502"/>
    </row>
    <row r="39" spans="1:8">
      <c r="B39" s="2179" t="s">
        <v>2552</v>
      </c>
      <c r="C39" s="1412"/>
      <c r="D39" s="2088"/>
      <c r="E39" s="2088"/>
      <c r="F39" s="2088"/>
    </row>
    <row r="40" spans="1:8">
      <c r="B40" s="1412" t="s">
        <v>2333</v>
      </c>
      <c r="C40" s="1412"/>
      <c r="D40" s="2088">
        <f>MROUND(SUM('2.2 Repex'!G212:G217),1)</f>
        <v>0</v>
      </c>
      <c r="E40" s="2088">
        <f>MROUND('3.5 Physical assets'!E25,1)</f>
        <v>0</v>
      </c>
      <c r="F40" s="2089">
        <f t="shared" ref="F40" si="1">ABS(D40-E40)</f>
        <v>0</v>
      </c>
    </row>
    <row r="41" spans="1:8">
      <c r="B41" s="580"/>
      <c r="C41" s="580"/>
      <c r="D41" s="2088"/>
      <c r="E41" s="2088"/>
      <c r="F41" s="2090"/>
    </row>
    <row r="42" spans="1:8">
      <c r="B42" s="2091" t="s">
        <v>2334</v>
      </c>
      <c r="C42" s="2086"/>
      <c r="D42" s="2090"/>
      <c r="E42" s="2090"/>
      <c r="F42" s="2090"/>
    </row>
    <row r="43" spans="1:8">
      <c r="B43" s="2092" t="s">
        <v>2336</v>
      </c>
      <c r="C43" s="1412"/>
      <c r="D43" s="2088">
        <f>MROUND('2.10 Overheads'!K11,1)</f>
        <v>0</v>
      </c>
      <c r="E43" s="2088">
        <f>MROUND('2.10 Overheads'!M11+'2.10 Overheads'!L11,1)</f>
        <v>0</v>
      </c>
      <c r="F43" s="2089">
        <f>ABS(D43-E43)</f>
        <v>0</v>
      </c>
      <c r="G43" s="2093"/>
    </row>
    <row r="44" spans="1:8">
      <c r="B44" s="2092" t="s">
        <v>2337</v>
      </c>
      <c r="C44" s="1412"/>
      <c r="D44" s="2088">
        <f>MROUND('2.10 Overheads'!K12,1)</f>
        <v>0</v>
      </c>
      <c r="E44" s="2088">
        <f>MROUND('2.10 Overheads'!M12+'2.10 Overheads'!L12,1)</f>
        <v>0</v>
      </c>
      <c r="F44" s="2089">
        <f>ABS(D44-E44)</f>
        <v>0</v>
      </c>
      <c r="G44" s="2094"/>
      <c r="H44" s="2094"/>
    </row>
    <row r="45" spans="1:8">
      <c r="B45" s="580"/>
      <c r="C45" s="580"/>
      <c r="D45" s="2088"/>
      <c r="E45" s="2088"/>
      <c r="F45" s="2088"/>
      <c r="G45" s="2094"/>
      <c r="H45" s="2094"/>
    </row>
    <row r="46" spans="1:8">
      <c r="B46" s="2091" t="s">
        <v>2335</v>
      </c>
      <c r="C46" s="2086"/>
      <c r="D46" s="2088"/>
      <c r="E46" s="2088"/>
      <c r="F46" s="2088"/>
      <c r="G46" s="2094"/>
    </row>
    <row r="47" spans="1:8">
      <c r="B47" s="2095" t="s">
        <v>1924</v>
      </c>
      <c r="C47" s="2086"/>
      <c r="D47" s="2090"/>
      <c r="E47" s="2090"/>
      <c r="F47" s="2090"/>
    </row>
    <row r="48" spans="1:8">
      <c r="B48" s="2337" t="s">
        <v>2338</v>
      </c>
      <c r="C48" s="1412"/>
      <c r="D48" s="2088">
        <f>MROUND('2.10 Overheads'!K18,1)</f>
        <v>0</v>
      </c>
      <c r="E48" s="2088">
        <f>MROUND('2.10 Overheads'!L18+'2.10 Overheads'!M18,1)</f>
        <v>0</v>
      </c>
      <c r="F48" s="2089">
        <f>ABS(D48-E48)</f>
        <v>0</v>
      </c>
    </row>
    <row r="49" spans="2:6">
      <c r="B49" s="2337" t="s">
        <v>2339</v>
      </c>
      <c r="C49" s="1412"/>
      <c r="D49" s="2088">
        <f>MROUND('2.10 Overheads'!K19,1)</f>
        <v>0</v>
      </c>
      <c r="E49" s="2088">
        <f>MROUND('2.10 Overheads'!L19+'2.10 Overheads'!M19,1)</f>
        <v>0</v>
      </c>
      <c r="F49" s="2089">
        <f>ABS(D49-E49)</f>
        <v>0</v>
      </c>
    </row>
    <row r="50" spans="2:6">
      <c r="B50" s="2096" t="s">
        <v>1925</v>
      </c>
      <c r="C50" s="1412"/>
      <c r="D50" s="2090"/>
      <c r="E50" s="2090"/>
      <c r="F50" s="2090"/>
    </row>
    <row r="51" spans="2:6">
      <c r="B51" s="2338" t="s">
        <v>2338</v>
      </c>
      <c r="C51" s="1412"/>
      <c r="D51" s="2088">
        <f>MROUND('2.10 Overheads'!K21,1)</f>
        <v>0</v>
      </c>
      <c r="E51" s="2088">
        <f>MROUND('2.10 Overheads'!L21+'2.10 Overheads'!M21,1)</f>
        <v>0</v>
      </c>
      <c r="F51" s="2089">
        <f t="shared" ref="F51:F52" si="2">ABS(D51-E51)</f>
        <v>0</v>
      </c>
    </row>
    <row r="52" spans="2:6">
      <c r="B52" s="2338" t="s">
        <v>2339</v>
      </c>
      <c r="C52" s="1412"/>
      <c r="D52" s="2088">
        <f>MROUND('2.10 Overheads'!K22,1)</f>
        <v>0</v>
      </c>
      <c r="E52" s="2088">
        <f>MROUND('2.10 Overheads'!L22+'2.10 Overheads'!M22,1)</f>
        <v>0</v>
      </c>
      <c r="F52" s="2089">
        <f t="shared" si="2"/>
        <v>0</v>
      </c>
    </row>
    <row r="53" spans="2:6">
      <c r="B53" s="2090"/>
      <c r="C53" s="2090"/>
      <c r="D53" s="2090"/>
      <c r="E53" s="2090"/>
      <c r="F53" s="2090"/>
    </row>
    <row r="54" spans="2:6">
      <c r="B54" s="2091" t="s">
        <v>2555</v>
      </c>
      <c r="C54" s="2086"/>
      <c r="D54" s="2090"/>
      <c r="E54" s="2090"/>
      <c r="F54" s="2090"/>
    </row>
    <row r="55" spans="2:6">
      <c r="B55" s="1412" t="s">
        <v>2340</v>
      </c>
      <c r="C55" s="2086"/>
      <c r="D55" s="2088">
        <f>MROUND('3.1 Revenue'!E16,1)</f>
        <v>0</v>
      </c>
      <c r="E55" s="2088">
        <f>MROUND('9.2 Income Statement (RA)'!F11+'9.2 Income Statement (RA)'!F12,1)</f>
        <v>0</v>
      </c>
      <c r="F55" s="2089">
        <f t="shared" ref="F55" si="3">ABS(D55-E55)</f>
        <v>0</v>
      </c>
    </row>
    <row r="56" spans="2:6">
      <c r="B56" s="2090"/>
      <c r="C56" s="2090"/>
      <c r="D56" s="2090"/>
      <c r="E56" s="2090"/>
      <c r="F56" s="2090"/>
    </row>
    <row r="57" spans="2:6">
      <c r="B57" s="2090"/>
    </row>
    <row r="58" spans="2:6">
      <c r="B58" s="2090"/>
    </row>
  </sheetData>
  <mergeCells count="8">
    <mergeCell ref="B24:C24"/>
    <mergeCell ref="B22:C22"/>
    <mergeCell ref="B2:C2"/>
    <mergeCell ref="B4:C4"/>
    <mergeCell ref="B15:C15"/>
    <mergeCell ref="B17:C17"/>
    <mergeCell ref="B19:C19"/>
    <mergeCell ref="B21:C21"/>
  </mergeCells>
  <dataValidations count="1">
    <dataValidation allowBlank="1" showErrorMessage="1" sqref="A1 B38 B29:B30" xr:uid="{DFFD5A59-23A1-4047-9E29-CCE00D74B33B}"/>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A1:S63"/>
  <sheetViews>
    <sheetView workbookViewId="0">
      <selection sqref="A1:B1"/>
    </sheetView>
  </sheetViews>
  <sheetFormatPr defaultColWidth="9.1796875" defaultRowHeight="14.5"/>
  <cols>
    <col min="1" max="1" width="39.54296875" style="1" customWidth="1"/>
    <col min="2" max="2" width="13" style="21" customWidth="1"/>
    <col min="3" max="3" width="66.7265625" style="1" customWidth="1"/>
    <col min="4" max="4" width="25.26953125" style="1" customWidth="1"/>
    <col min="5" max="5" width="31.1796875" style="1" customWidth="1"/>
    <col min="6" max="6" width="10.453125" style="1" customWidth="1"/>
    <col min="7" max="7" width="3.7265625" style="1" customWidth="1"/>
    <col min="8" max="8" width="4.81640625" style="1" customWidth="1"/>
    <col min="9" max="9" width="8" style="1" customWidth="1"/>
    <col min="10" max="19" width="3.7265625" style="1" customWidth="1"/>
    <col min="20" max="16384" width="9.1796875" style="1"/>
  </cols>
  <sheetData>
    <row r="1" spans="1:19" s="576" customFormat="1" ht="24" customHeight="1">
      <c r="A1" s="2815" t="s">
        <v>2632</v>
      </c>
      <c r="B1" s="2815"/>
      <c r="D1" s="1454"/>
    </row>
    <row r="2" spans="1:19" s="576" customFormat="1" ht="24" customHeight="1">
      <c r="A2" s="2822" t="s">
        <v>2633</v>
      </c>
      <c r="B2" s="2822"/>
      <c r="D2" s="1454"/>
    </row>
    <row r="3" spans="1:19" s="957" customFormat="1" ht="20.149999999999999" customHeight="1">
      <c r="A3" s="2406"/>
      <c r="B3" s="2407" t="s">
        <v>2651</v>
      </c>
      <c r="C3" s="916" t="str">
        <f>dms_SheetHeading1</f>
        <v>ANNUAL INFORMATION ORDER</v>
      </c>
      <c r="D3" s="1070"/>
      <c r="E3" s="1070"/>
      <c r="G3" s="1351" t="s">
        <v>1686</v>
      </c>
      <c r="H3" s="1133"/>
      <c r="I3" s="1133"/>
      <c r="J3" s="1133"/>
      <c r="K3" s="1133"/>
      <c r="L3" s="1133"/>
      <c r="M3" s="1448" t="s">
        <v>1685</v>
      </c>
      <c r="N3" s="1133"/>
      <c r="O3" s="1133"/>
      <c r="P3" s="1133"/>
      <c r="Q3" s="1133"/>
      <c r="R3" s="1133"/>
      <c r="S3" s="1133"/>
    </row>
    <row r="4" spans="1:19" s="957" customFormat="1" ht="20.149999999999999" customHeight="1">
      <c r="A4" s="2442"/>
      <c r="B4" s="2443"/>
      <c r="C4" s="915" t="str">
        <f>dms_SheetHeading2</f>
        <v>Australian Transmission Co.</v>
      </c>
      <c r="D4" s="1070"/>
      <c r="E4" s="1070"/>
      <c r="G4" s="1352" t="s">
        <v>1687</v>
      </c>
      <c r="H4" s="1134"/>
      <c r="I4" s="1134"/>
      <c r="J4" s="1134"/>
      <c r="K4" s="1134"/>
      <c r="L4" s="1134"/>
      <c r="M4" s="1449" t="s">
        <v>809</v>
      </c>
      <c r="N4" s="1134"/>
      <c r="O4" s="1134"/>
      <c r="P4" s="1134"/>
      <c r="Q4" s="1134"/>
      <c r="R4" s="1134"/>
      <c r="S4" s="1134"/>
    </row>
    <row r="5" spans="1:19" s="957" customFormat="1" ht="20.149999999999999" customHeight="1">
      <c r="B5" s="1490"/>
      <c r="C5" s="916" t="str">
        <f>dms_SheetHeading3</f>
        <v>REPORTING STATEMENT: 2026-27</v>
      </c>
      <c r="D5" s="1066"/>
      <c r="E5" s="1066"/>
      <c r="G5" s="1353" t="s">
        <v>1688</v>
      </c>
      <c r="H5" s="1135"/>
      <c r="I5" s="1135"/>
      <c r="J5" s="1135"/>
      <c r="K5" s="1135"/>
      <c r="L5" s="1135"/>
      <c r="M5" s="1450" t="s">
        <v>810</v>
      </c>
      <c r="N5" s="1135"/>
      <c r="O5" s="1135"/>
      <c r="P5" s="1135"/>
      <c r="Q5" s="1135"/>
      <c r="R5" s="1135"/>
      <c r="S5" s="1135"/>
    </row>
    <row r="6" spans="1:19" s="957" customFormat="1" ht="20.149999999999999" customHeight="1">
      <c r="A6" s="2406"/>
      <c r="B6" s="2407" t="s">
        <v>2615</v>
      </c>
      <c r="C6" s="2473" t="s">
        <v>2708</v>
      </c>
      <c r="D6" s="2473"/>
      <c r="E6" s="2473"/>
      <c r="G6" s="1355" t="s">
        <v>1690</v>
      </c>
      <c r="H6" s="1380"/>
      <c r="I6" s="1381"/>
      <c r="J6" s="1254"/>
      <c r="K6" s="1254"/>
      <c r="L6" s="1254"/>
      <c r="M6" s="1451" t="s">
        <v>1689</v>
      </c>
      <c r="N6" s="1254"/>
      <c r="O6" s="1254"/>
      <c r="P6" s="1254"/>
      <c r="Q6" s="1254"/>
      <c r="R6" s="1254"/>
      <c r="S6" s="1254"/>
    </row>
    <row r="7" spans="1:19" s="957" customFormat="1" ht="24" customHeight="1">
      <c r="B7" s="1490"/>
      <c r="E7" s="1072"/>
    </row>
    <row r="8" spans="1:19" ht="20.149999999999999" customHeight="1">
      <c r="C8" s="2515" t="s">
        <v>1867</v>
      </c>
      <c r="D8" s="2516"/>
      <c r="E8" s="2516"/>
      <c r="G8" s="2991" t="s">
        <v>2287</v>
      </c>
      <c r="H8" s="2992"/>
      <c r="I8" s="1969" t="s">
        <v>2266</v>
      </c>
    </row>
    <row r="9" spans="1:19">
      <c r="B9" s="580"/>
      <c r="G9" s="2993" t="s">
        <v>2300</v>
      </c>
      <c r="H9" s="2994"/>
      <c r="I9" s="2995"/>
    </row>
    <row r="10" spans="1:19" ht="19.5" customHeight="1">
      <c r="B10" s="1"/>
      <c r="C10" s="1704" t="s">
        <v>2114</v>
      </c>
      <c r="D10" s="1647"/>
      <c r="E10" s="1705"/>
      <c r="G10" s="2996"/>
      <c r="H10" s="2997"/>
      <c r="I10" s="1703" t="str">
        <f>IF(E10&lt;&gt;""=TRUE,"","X")</f>
        <v>X</v>
      </c>
    </row>
    <row r="11" spans="1:19" ht="11.25" customHeight="1">
      <c r="B11" s="1"/>
      <c r="C11" s="1221"/>
      <c r="D11" s="580"/>
      <c r="E11" s="580"/>
      <c r="F11" s="580"/>
      <c r="G11" s="580"/>
      <c r="H11" s="580"/>
      <c r="I11" s="580"/>
      <c r="J11" s="580"/>
      <c r="K11" s="580"/>
      <c r="L11" s="580"/>
      <c r="M11" s="580"/>
      <c r="N11" s="580"/>
      <c r="O11" s="580"/>
      <c r="P11" s="580"/>
      <c r="Q11" s="580"/>
      <c r="R11" s="580"/>
    </row>
    <row r="12" spans="1:19">
      <c r="B12" s="580"/>
      <c r="G12" s="1967" t="s">
        <v>2264</v>
      </c>
      <c r="H12" s="1968" t="s">
        <v>2265</v>
      </c>
      <c r="I12" s="1969" t="s">
        <v>2266</v>
      </c>
    </row>
    <row r="13" spans="1:19" ht="20.149999999999999" customHeight="1">
      <c r="B13" s="580"/>
      <c r="C13" s="1221" t="s">
        <v>2110</v>
      </c>
      <c r="D13" s="575" t="s">
        <v>1868</v>
      </c>
      <c r="E13" s="1641" t="s">
        <v>2323</v>
      </c>
      <c r="G13" s="2930" t="s">
        <v>2630</v>
      </c>
      <c r="H13" s="2931"/>
      <c r="I13" s="2932"/>
    </row>
    <row r="14" spans="1:19">
      <c r="B14" s="1360" t="s">
        <v>588</v>
      </c>
      <c r="C14" s="1219" t="s">
        <v>1869</v>
      </c>
      <c r="D14" s="1706" t="s">
        <v>589</v>
      </c>
      <c r="E14" s="1707" t="str">
        <f>IFERROR(E15/E16,"")</f>
        <v/>
      </c>
      <c r="G14" s="1551"/>
      <c r="H14" s="1504"/>
      <c r="I14" s="1546"/>
    </row>
    <row r="15" spans="1:19">
      <c r="B15" s="1360" t="s">
        <v>590</v>
      </c>
      <c r="C15" s="1211" t="s">
        <v>1870</v>
      </c>
      <c r="D15" s="1212" t="s">
        <v>1677</v>
      </c>
      <c r="E15" s="1155"/>
      <c r="G15" s="1431" t="str">
        <f>IF(ISNONTEXT(E15)=TRUE,"","X")</f>
        <v/>
      </c>
      <c r="H15" s="1288" t="str">
        <f>IF(AND(E15&gt;=0)=TRUE,"","X")</f>
        <v/>
      </c>
      <c r="I15" s="1432" t="str">
        <f>IF(E15&lt;&gt;""=TRUE,"","X")</f>
        <v>X</v>
      </c>
    </row>
    <row r="16" spans="1:19">
      <c r="B16" s="1360" t="s">
        <v>591</v>
      </c>
      <c r="C16" s="1220" t="s">
        <v>1871</v>
      </c>
      <c r="D16" s="1217" t="s">
        <v>1676</v>
      </c>
      <c r="E16" s="1156"/>
      <c r="G16" s="1431" t="str">
        <f>IF(ISNONTEXT(E16)=TRUE,"","X")</f>
        <v/>
      </c>
      <c r="H16" s="1288" t="str">
        <f>IF(AND(E16&gt;=0)=TRUE,"","X")</f>
        <v/>
      </c>
      <c r="I16" s="1432" t="str">
        <f>IF(E16&lt;&gt;""=TRUE,"","X")</f>
        <v>X</v>
      </c>
    </row>
    <row r="17" spans="2:14">
      <c r="B17" s="1360" t="s">
        <v>592</v>
      </c>
      <c r="C17" s="1219" t="s">
        <v>1872</v>
      </c>
      <c r="D17" s="1706" t="s">
        <v>589</v>
      </c>
      <c r="E17" s="1707" t="str">
        <f>IFERROR(E18/E19,"")</f>
        <v/>
      </c>
      <c r="G17" s="1436"/>
      <c r="H17" s="1287"/>
      <c r="I17" s="1437"/>
    </row>
    <row r="18" spans="2:14">
      <c r="B18" s="1360" t="s">
        <v>593</v>
      </c>
      <c r="C18" s="1211" t="s">
        <v>1873</v>
      </c>
      <c r="D18" s="1212" t="s">
        <v>1677</v>
      </c>
      <c r="E18" s="1155"/>
      <c r="G18" s="1431" t="str">
        <f t="shared" ref="G18:G28" si="0">IF(ISNONTEXT(E18)=TRUE,"","X")</f>
        <v/>
      </c>
      <c r="H18" s="1288" t="str">
        <f t="shared" ref="H18:H28" si="1">IF(AND(E18&gt;=0)=TRUE,"","X")</f>
        <v/>
      </c>
      <c r="I18" s="1432" t="str">
        <f t="shared" ref="I18:I28" si="2">IF(E18&lt;&gt;""=TRUE,"","X")</f>
        <v>X</v>
      </c>
    </row>
    <row r="19" spans="2:14">
      <c r="B19" s="1360" t="s">
        <v>594</v>
      </c>
      <c r="C19" s="1220" t="s">
        <v>1874</v>
      </c>
      <c r="D19" s="1217" t="s">
        <v>1675</v>
      </c>
      <c r="E19" s="1156"/>
      <c r="G19" s="1431" t="str">
        <f t="shared" si="0"/>
        <v/>
      </c>
      <c r="H19" s="1288" t="str">
        <f t="shared" si="1"/>
        <v/>
      </c>
      <c r="I19" s="1432" t="str">
        <f t="shared" si="2"/>
        <v>X</v>
      </c>
    </row>
    <row r="20" spans="2:14">
      <c r="B20" s="1360" t="s">
        <v>595</v>
      </c>
      <c r="C20" s="1219" t="s">
        <v>1875</v>
      </c>
      <c r="D20" s="1706" t="s">
        <v>589</v>
      </c>
      <c r="E20" s="1707" t="str">
        <f>IFERROR(E21/E22,"")</f>
        <v/>
      </c>
      <c r="G20" s="1436"/>
      <c r="H20" s="1287"/>
      <c r="I20" s="1437"/>
    </row>
    <row r="21" spans="2:14">
      <c r="B21" s="1360" t="s">
        <v>596</v>
      </c>
      <c r="C21" s="1211" t="s">
        <v>1876</v>
      </c>
      <c r="D21" s="1212" t="s">
        <v>1677</v>
      </c>
      <c r="E21" s="1155"/>
      <c r="G21" s="1431" t="str">
        <f t="shared" si="0"/>
        <v/>
      </c>
      <c r="H21" s="1288" t="str">
        <f t="shared" si="1"/>
        <v/>
      </c>
      <c r="I21" s="1432" t="str">
        <f t="shared" si="2"/>
        <v>X</v>
      </c>
    </row>
    <row r="22" spans="2:14">
      <c r="B22" s="1360" t="s">
        <v>597</v>
      </c>
      <c r="C22" s="1220" t="s">
        <v>1877</v>
      </c>
      <c r="D22" s="1217" t="s">
        <v>1884</v>
      </c>
      <c r="E22" s="1156"/>
      <c r="G22" s="1431" t="str">
        <f t="shared" si="0"/>
        <v/>
      </c>
      <c r="H22" s="1288" t="str">
        <f t="shared" si="1"/>
        <v/>
      </c>
      <c r="I22" s="1432" t="str">
        <f t="shared" si="2"/>
        <v>X</v>
      </c>
    </row>
    <row r="23" spans="2:14">
      <c r="B23" s="1360" t="s">
        <v>598</v>
      </c>
      <c r="C23" s="1219" t="s">
        <v>1878</v>
      </c>
      <c r="D23" s="1706" t="s">
        <v>589</v>
      </c>
      <c r="E23" s="1707" t="str">
        <f>IFERROR(E24/E16,"")</f>
        <v/>
      </c>
      <c r="G23" s="1436"/>
      <c r="H23" s="1287"/>
      <c r="I23" s="1437"/>
    </row>
    <row r="24" spans="2:14">
      <c r="B24" s="1360" t="s">
        <v>599</v>
      </c>
      <c r="C24" s="1220" t="s">
        <v>1879</v>
      </c>
      <c r="D24" s="1217" t="s">
        <v>1677</v>
      </c>
      <c r="E24" s="1156"/>
      <c r="G24" s="1431" t="str">
        <f t="shared" si="0"/>
        <v/>
      </c>
      <c r="H24" s="1288" t="str">
        <f t="shared" si="1"/>
        <v/>
      </c>
      <c r="I24" s="1432" t="str">
        <f t="shared" si="2"/>
        <v>X</v>
      </c>
    </row>
    <row r="25" spans="2:14">
      <c r="B25" s="1360" t="s">
        <v>600</v>
      </c>
      <c r="C25" s="1219" t="s">
        <v>1882</v>
      </c>
      <c r="D25" s="1706" t="s">
        <v>589</v>
      </c>
      <c r="E25" s="1707" t="str">
        <f>IFERROR(E26/E19,"")</f>
        <v/>
      </c>
      <c r="G25" s="1436"/>
      <c r="H25" s="1287"/>
      <c r="I25" s="1437"/>
    </row>
    <row r="26" spans="2:14">
      <c r="B26" s="1360" t="s">
        <v>601</v>
      </c>
      <c r="C26" s="1220" t="s">
        <v>1881</v>
      </c>
      <c r="D26" s="1217" t="s">
        <v>1677</v>
      </c>
      <c r="E26" s="1156"/>
      <c r="G26" s="1431" t="str">
        <f t="shared" si="0"/>
        <v/>
      </c>
      <c r="H26" s="1288" t="str">
        <f t="shared" si="1"/>
        <v/>
      </c>
      <c r="I26" s="1432" t="str">
        <f t="shared" si="2"/>
        <v>X</v>
      </c>
    </row>
    <row r="27" spans="2:14">
      <c r="B27" s="1360" t="s">
        <v>602</v>
      </c>
      <c r="C27" s="1219" t="s">
        <v>1883</v>
      </c>
      <c r="D27" s="1706" t="s">
        <v>589</v>
      </c>
      <c r="E27" s="1707" t="str">
        <f>IFERROR(E28/E22,"")</f>
        <v/>
      </c>
      <c r="G27" s="1436"/>
      <c r="H27" s="1287"/>
      <c r="I27" s="1437"/>
    </row>
    <row r="28" spans="2:14" ht="15.5">
      <c r="B28" s="1360" t="s">
        <v>603</v>
      </c>
      <c r="C28" s="1220" t="s">
        <v>1880</v>
      </c>
      <c r="D28" s="1217" t="s">
        <v>1677</v>
      </c>
      <c r="E28" s="1156"/>
      <c r="F28" s="1223"/>
      <c r="G28" s="1433" t="str">
        <f t="shared" si="0"/>
        <v/>
      </c>
      <c r="H28" s="1434" t="str">
        <f t="shared" si="1"/>
        <v/>
      </c>
      <c r="I28" s="1435" t="str">
        <f t="shared" si="2"/>
        <v>X</v>
      </c>
    </row>
    <row r="29" spans="2:14">
      <c r="B29" s="22"/>
      <c r="C29" s="1221" t="s">
        <v>2111</v>
      </c>
      <c r="D29" s="599"/>
      <c r="E29" s="1222"/>
      <c r="F29" s="1222"/>
      <c r="G29" s="1222"/>
      <c r="H29" s="1222"/>
    </row>
    <row r="30" spans="2:14">
      <c r="B30" s="580"/>
      <c r="C30" s="1215" t="s">
        <v>2109</v>
      </c>
      <c r="D30" s="1706" t="s">
        <v>2107</v>
      </c>
      <c r="E30" s="1708" t="str">
        <f>IFERROR(HLOOKUP(dms_TradingName,'LOS - x &amp; y values'!$B$3:$G$5,2,FALSE),"")</f>
        <v/>
      </c>
      <c r="F30" s="1222"/>
      <c r="G30" s="1222"/>
      <c r="H30" s="1222"/>
      <c r="I30" s="1222"/>
      <c r="J30" s="1222"/>
      <c r="K30" s="1222"/>
      <c r="L30" s="1222"/>
      <c r="M30" s="1222"/>
      <c r="N30" s="1222"/>
    </row>
    <row r="31" spans="2:14">
      <c r="B31" s="580"/>
      <c r="C31" s="1216" t="s">
        <v>2106</v>
      </c>
      <c r="D31" s="1212" t="s">
        <v>2107</v>
      </c>
      <c r="E31" s="1218" t="str">
        <f>IFERROR(HLOOKUP(dms_TradingName,'LOS - x &amp; y values'!$B$3:$G$5,3,FALSE),"")</f>
        <v/>
      </c>
      <c r="F31" s="1222"/>
      <c r="G31" s="1222"/>
      <c r="H31" s="1222"/>
      <c r="I31" s="1222"/>
      <c r="J31" s="1222"/>
      <c r="K31" s="1222"/>
      <c r="L31" s="1222"/>
      <c r="M31" s="1222"/>
      <c r="N31" s="1222"/>
    </row>
    <row r="32" spans="2:14">
      <c r="B32" s="1360" t="str">
        <f>IFERROR(VLOOKUP(E30,'LOS - x &amp; y values'!$B$9:$F$28,4,FALSE),"")</f>
        <v/>
      </c>
      <c r="C32" s="1491" t="str">
        <f>CONCATENATE("S7. Loss of supply events: Number of events &gt; ", E30," system minutes per annum (x)")</f>
        <v>S7. Loss of supply events: Number of events &gt;  system minutes per annum (x)</v>
      </c>
      <c r="D32" s="1213" t="s">
        <v>2108</v>
      </c>
      <c r="E32" s="1155"/>
      <c r="F32" s="1222"/>
      <c r="G32" s="1503" t="str">
        <f>IF(ISNONTEXT(E32)=TRUE,"","X")</f>
        <v/>
      </c>
      <c r="H32" s="1542" t="str">
        <f>IF(AND(E32&gt;=0)=TRUE,"","X")</f>
        <v/>
      </c>
      <c r="I32" s="1505" t="str">
        <f>IF(E32&lt;&gt;""=TRUE,"","X")</f>
        <v>X</v>
      </c>
    </row>
    <row r="33" spans="1:9">
      <c r="B33" s="1360" t="str">
        <f>IFERROR(VLOOKUP(E31,'LOS - x &amp; y values'!$B$9:$F$28,5,FALSE),"")</f>
        <v/>
      </c>
      <c r="C33" s="1492" t="str">
        <f>CONCATENATE("S8. Loss of supply events: Number of events &gt; ",E31," system minutes per annum (y)")</f>
        <v>S8. Loss of supply events: Number of events &gt;  system minutes per annum (y)</v>
      </c>
      <c r="D33" s="1214" t="s">
        <v>2108</v>
      </c>
      <c r="E33" s="1156"/>
      <c r="F33" s="1222"/>
      <c r="G33" s="1433" t="str">
        <f>IF(ISNONTEXT(E33)=TRUE,"","X")</f>
        <v/>
      </c>
      <c r="H33" s="1434" t="str">
        <f>IF(AND(E33&gt;=0)=TRUE,"","X")</f>
        <v/>
      </c>
      <c r="I33" s="1435" t="str">
        <f>IF(E33&lt;&gt;""=TRUE,"","X")</f>
        <v>X</v>
      </c>
    </row>
    <row r="34" spans="1:9">
      <c r="B34" s="1169"/>
      <c r="C34" s="1221" t="s">
        <v>2112</v>
      </c>
      <c r="D34" s="1222"/>
      <c r="E34" s="1222"/>
    </row>
    <row r="35" spans="1:9">
      <c r="B35" s="1360" t="s">
        <v>604</v>
      </c>
      <c r="C35" s="1709" t="s">
        <v>1885</v>
      </c>
      <c r="D35" s="1710" t="s">
        <v>605</v>
      </c>
      <c r="E35" s="1711"/>
      <c r="F35" s="1222"/>
      <c r="G35" s="1635" t="str">
        <f>IF(ISNONTEXT(E35)=TRUE,"","X")</f>
        <v/>
      </c>
      <c r="H35" s="1636" t="str">
        <f>IF(AND(E35&gt;=0)=TRUE,"","X")</f>
        <v/>
      </c>
      <c r="I35" s="1703" t="str">
        <f>IF(E35&lt;&gt;""=TRUE,"","X")</f>
        <v>X</v>
      </c>
    </row>
    <row r="36" spans="1:9">
      <c r="B36" s="893"/>
      <c r="C36" s="1221" t="s">
        <v>2113</v>
      </c>
      <c r="D36" s="1222"/>
      <c r="E36" s="1222"/>
    </row>
    <row r="37" spans="1:9">
      <c r="B37" s="1360" t="s">
        <v>606</v>
      </c>
      <c r="C37" s="1226" t="s">
        <v>1886</v>
      </c>
      <c r="D37" s="1712" t="s">
        <v>1677</v>
      </c>
      <c r="E37" s="1572"/>
      <c r="G37" s="1503" t="str">
        <f>IF(ISNONTEXT(E37)=TRUE,"","X")</f>
        <v/>
      </c>
      <c r="H37" s="1542" t="str">
        <f>IF(AND(E37&gt;=0)=TRUE,"","X")</f>
        <v/>
      </c>
      <c r="I37" s="1505" t="str">
        <f>IF(E37&lt;&gt;""=TRUE,"","X")</f>
        <v>X</v>
      </c>
    </row>
    <row r="38" spans="1:9">
      <c r="B38" s="1360" t="s">
        <v>607</v>
      </c>
      <c r="C38" s="1225" t="s">
        <v>1887</v>
      </c>
      <c r="D38" s="1213" t="s">
        <v>1677</v>
      </c>
      <c r="E38" s="1155"/>
      <c r="G38" s="1431" t="str">
        <f>IF(ISNONTEXT(E38)=TRUE,"","X")</f>
        <v/>
      </c>
      <c r="H38" s="1288" t="str">
        <f>IF(AND(E38&gt;=0)=TRUE,"","X")</f>
        <v/>
      </c>
      <c r="I38" s="1432" t="str">
        <f>IF(E38&lt;&gt;""=TRUE,"","X")</f>
        <v>X</v>
      </c>
    </row>
    <row r="39" spans="1:9">
      <c r="B39" s="1360" t="s">
        <v>608</v>
      </c>
      <c r="C39" s="1227" t="s">
        <v>1888</v>
      </c>
      <c r="D39" s="1214" t="s">
        <v>1677</v>
      </c>
      <c r="E39" s="1156"/>
      <c r="G39" s="1433" t="str">
        <f>IF(ISNONTEXT(E39)=TRUE,"","X")</f>
        <v/>
      </c>
      <c r="H39" s="1434" t="str">
        <f>IF(AND(E39&gt;=0)=TRUE,"","X")</f>
        <v/>
      </c>
      <c r="I39" s="1435" t="str">
        <f>IF(E39&lt;&gt;""=TRUE,"","X")</f>
        <v>X</v>
      </c>
    </row>
    <row r="40" spans="1:9">
      <c r="B40" s="944"/>
      <c r="C40" s="1485"/>
      <c r="D40" s="1486"/>
      <c r="E40" s="1486"/>
    </row>
    <row r="41" spans="1:9" ht="20.149999999999999" customHeight="1">
      <c r="C41" s="2509" t="s">
        <v>609</v>
      </c>
      <c r="D41" s="2521"/>
      <c r="E41" s="2521"/>
    </row>
    <row r="42" spans="1:9" ht="13.5" customHeight="1">
      <c r="B42" s="894"/>
      <c r="C42" s="894"/>
      <c r="D42" s="894"/>
      <c r="E42" s="894"/>
      <c r="G42" s="26"/>
      <c r="H42" s="26"/>
    </row>
    <row r="43" spans="1:9" ht="19.5" customHeight="1">
      <c r="B43" s="1"/>
      <c r="C43" s="1482" t="s">
        <v>2114</v>
      </c>
      <c r="D43" s="1483"/>
      <c r="E43" s="1484">
        <f>E10</f>
        <v>0</v>
      </c>
      <c r="G43" s="26"/>
      <c r="H43" s="26"/>
    </row>
    <row r="44" spans="1:9">
      <c r="B44" s="1"/>
      <c r="G44" s="1967" t="s">
        <v>2264</v>
      </c>
      <c r="H44" s="1968" t="s">
        <v>2265</v>
      </c>
      <c r="I44" s="1969" t="s">
        <v>2266</v>
      </c>
    </row>
    <row r="45" spans="1:9" s="26" customFormat="1" ht="20.149999999999999" customHeight="1">
      <c r="B45" s="1228"/>
      <c r="C45" s="1453"/>
      <c r="D45" s="575" t="s">
        <v>1868</v>
      </c>
      <c r="E45" s="1641" t="s">
        <v>2323</v>
      </c>
      <c r="F45" s="1276"/>
      <c r="G45" s="2930" t="s">
        <v>2630</v>
      </c>
      <c r="H45" s="2931"/>
      <c r="I45" s="2932"/>
    </row>
    <row r="46" spans="1:9" ht="19.5" customHeight="1">
      <c r="B46" s="1360" t="s">
        <v>610</v>
      </c>
      <c r="C46" s="1713" t="s">
        <v>1824</v>
      </c>
      <c r="D46" s="1714" t="s">
        <v>1678</v>
      </c>
      <c r="E46" s="1715"/>
      <c r="G46" s="1635" t="str">
        <f>IF(ISNONTEXT(E46)=TRUE,"","X")</f>
        <v/>
      </c>
      <c r="H46" s="1636" t="str">
        <f>IF(AND(E46&gt;=0)=TRUE,"","X")</f>
        <v/>
      </c>
      <c r="I46" s="1703" t="str">
        <f>IF(E46&lt;&gt;""=TRUE,"","X")</f>
        <v>X</v>
      </c>
    </row>
    <row r="47" spans="1:9">
      <c r="B47" s="1169"/>
      <c r="C47" s="1487"/>
      <c r="D47" s="1486"/>
      <c r="E47" s="1488"/>
    </row>
    <row r="48" spans="1:9" ht="20.149999999999999" customHeight="1">
      <c r="A48" s="2406"/>
      <c r="B48" s="2407" t="s">
        <v>2683</v>
      </c>
      <c r="C48" s="2569" t="s">
        <v>611</v>
      </c>
      <c r="D48" s="2521"/>
      <c r="E48" s="2521"/>
      <c r="G48" s="26"/>
      <c r="H48" s="26"/>
    </row>
    <row r="49" spans="1:9">
      <c r="B49" s="894"/>
      <c r="C49" s="894"/>
      <c r="D49" s="894"/>
      <c r="G49" s="1967" t="s">
        <v>2264</v>
      </c>
      <c r="H49" s="1968" t="s">
        <v>2302</v>
      </c>
      <c r="I49" s="1969" t="s">
        <v>2266</v>
      </c>
    </row>
    <row r="50" spans="1:9" s="26" customFormat="1" ht="20.149999999999999" customHeight="1">
      <c r="A50" s="2015" t="s">
        <v>2471</v>
      </c>
      <c r="B50" s="596"/>
      <c r="D50" s="575" t="s">
        <v>1868</v>
      </c>
      <c r="E50" s="1641" t="s">
        <v>1617</v>
      </c>
      <c r="F50" s="1276"/>
      <c r="G50" s="2930" t="s">
        <v>2630</v>
      </c>
      <c r="H50" s="2931"/>
      <c r="I50" s="2932"/>
    </row>
    <row r="51" spans="1:9">
      <c r="A51" s="2407" t="s">
        <v>2683</v>
      </c>
      <c r="B51" s="1360" t="s">
        <v>612</v>
      </c>
      <c r="C51" s="2570" t="s">
        <v>613</v>
      </c>
      <c r="D51" s="2571" t="s">
        <v>589</v>
      </c>
      <c r="E51" s="1716"/>
      <c r="G51" s="1635" t="str">
        <f>IF(ISNONTEXT(E51)=TRUE,"","X")</f>
        <v/>
      </c>
      <c r="H51" s="1636" t="str">
        <f>IF(AND(E51&lt;=1,E51&gt;=0)=TRUE,"","X")</f>
        <v/>
      </c>
      <c r="I51" s="1703" t="str">
        <f>IF(E51&lt;&gt;""=TRUE,"","X")</f>
        <v>X</v>
      </c>
    </row>
    <row r="52" spans="1:9" ht="18.5">
      <c r="B52" s="593"/>
      <c r="C52" s="1223"/>
      <c r="G52" s="26"/>
      <c r="H52" s="26"/>
    </row>
    <row r="53" spans="1:9" ht="20.149999999999999" customHeight="1">
      <c r="C53" s="2459" t="s">
        <v>2253</v>
      </c>
      <c r="D53" s="2520"/>
      <c r="E53" s="2520"/>
      <c r="G53" s="26"/>
      <c r="H53" s="26"/>
    </row>
    <row r="54" spans="1:9" ht="18" customHeight="1">
      <c r="B54" s="580"/>
      <c r="G54" s="1962" t="s">
        <v>2264</v>
      </c>
      <c r="H54" s="1963" t="s">
        <v>2265</v>
      </c>
      <c r="I54" s="1966" t="s">
        <v>2771</v>
      </c>
    </row>
    <row r="55" spans="1:9" ht="20.149999999999999" customHeight="1">
      <c r="B55" s="22"/>
      <c r="D55" s="575" t="s">
        <v>1868</v>
      </c>
      <c r="E55" s="1641" t="s">
        <v>2420</v>
      </c>
      <c r="G55" s="2930" t="s">
        <v>2630</v>
      </c>
      <c r="H55" s="2931"/>
      <c r="I55" s="2932"/>
    </row>
    <row r="56" spans="1:9">
      <c r="A56" s="2015" t="s">
        <v>2709</v>
      </c>
      <c r="B56" s="1169"/>
      <c r="C56" s="1713" t="s">
        <v>1837</v>
      </c>
      <c r="D56" s="1714" t="s">
        <v>1838</v>
      </c>
      <c r="E56" s="1702"/>
      <c r="G56" s="1317" t="str">
        <f>IF(ISNONTEXT(E56)=TRUE,"","X")</f>
        <v/>
      </c>
      <c r="H56" s="1318" t="str">
        <f>IF(AND(E56&gt;=0)=TRUE,"","X")</f>
        <v/>
      </c>
      <c r="I56" s="1489" t="str">
        <f>IF(dms_TradingName="AusNet (T)","",IF(E56="","X",""))</f>
        <v>X</v>
      </c>
    </row>
    <row r="57" spans="1:9">
      <c r="A57" s="1020"/>
      <c r="B57" s="22"/>
      <c r="C57" s="22"/>
      <c r="D57" s="22"/>
      <c r="E57" s="22"/>
    </row>
    <row r="58" spans="1:9">
      <c r="A58" s="1020"/>
      <c r="B58" s="22"/>
      <c r="C58" s="22"/>
      <c r="D58" s="22"/>
      <c r="E58" s="22"/>
    </row>
    <row r="59" spans="1:9">
      <c r="B59" s="22"/>
      <c r="C59" s="1020"/>
      <c r="D59" s="1020"/>
      <c r="E59" s="1020"/>
    </row>
    <row r="60" spans="1:9">
      <c r="B60" s="1"/>
      <c r="C60" s="1452" t="s">
        <v>2332</v>
      </c>
      <c r="D60" s="1452"/>
      <c r="E60" s="1020"/>
    </row>
    <row r="61" spans="1:9">
      <c r="C61" s="2375" t="s">
        <v>2409</v>
      </c>
      <c r="D61" s="1020"/>
      <c r="E61" s="1020"/>
    </row>
    <row r="62" spans="1:9">
      <c r="C62" s="1020"/>
      <c r="D62" s="1020"/>
      <c r="E62" s="1020"/>
    </row>
    <row r="63" spans="1:9">
      <c r="C63" s="1020"/>
      <c r="D63" s="1020"/>
      <c r="E63" s="1020"/>
    </row>
  </sheetData>
  <mergeCells count="9">
    <mergeCell ref="A1:B1"/>
    <mergeCell ref="A2:B2"/>
    <mergeCell ref="G50:I50"/>
    <mergeCell ref="G55:I55"/>
    <mergeCell ref="G8:H8"/>
    <mergeCell ref="G9:I9"/>
    <mergeCell ref="G10:H10"/>
    <mergeCell ref="G13:I13"/>
    <mergeCell ref="G45:I45"/>
  </mergeCells>
  <phoneticPr fontId="90" type="noConversion"/>
  <conditionalFormatting sqref="C60">
    <cfRule type="cellIs" dxfId="58" priority="1" operator="equal">
      <formula>FALSE</formula>
    </cfRule>
  </conditionalFormatting>
  <dataValidations count="1">
    <dataValidation allowBlank="1" showErrorMessage="1" sqref="H48:XFD49 E34 H8:H9 E35:L40 G50:XFD52 A61:XFD1048576 B44:B47 C43:D47 B59:XFD60 C10:D11 B12:D40 E41:XFD47 S8:XFD40 I8:R11 M12:R40 C8:D8 B9:D9 B42:D42 C41:D41 G13:I33 C48:G48 A54:XFD58 H11:H12 J12:L33 I12 E8:F33 G8:G12 A2 C3:XFD7 A7:B7 A4:B5 C53:XFD53 A53 A8:A47 A50 A49:G49 A52:F52 B50:F51" xr:uid="{8E5CEF39-ED3B-4FE3-AC81-3412D5D83EA3}"/>
  </dataValidations>
  <pageMargins left="0.7" right="0.7" top="0.75" bottom="0.75" header="0.3" footer="0.3"/>
  <pageSetup paperSize="8" scale="32" fitToHeight="0" orientation="landscape"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A1:S36"/>
  <sheetViews>
    <sheetView workbookViewId="0">
      <selection sqref="A1:B1"/>
    </sheetView>
  </sheetViews>
  <sheetFormatPr defaultColWidth="18.1796875" defaultRowHeight="14.5"/>
  <cols>
    <col min="1" max="1" width="29.7265625" style="1" bestFit="1" customWidth="1"/>
    <col min="2" max="2" width="17.453125" style="21" customWidth="1"/>
    <col min="3" max="3" width="56.453125" style="1" customWidth="1"/>
    <col min="4" max="4" width="22.54296875" style="1" customWidth="1"/>
    <col min="5" max="5" width="20.453125" style="1" customWidth="1"/>
    <col min="6" max="6" width="10" style="1" customWidth="1"/>
    <col min="7" max="8" width="4.54296875" style="1" customWidth="1"/>
    <col min="9" max="9" width="7.1796875" style="1" customWidth="1"/>
    <col min="10" max="10" width="5.26953125" style="1" customWidth="1"/>
    <col min="11" max="19" width="3.7265625" style="1" customWidth="1"/>
    <col min="20" max="16384" width="18.1796875" style="1"/>
  </cols>
  <sheetData>
    <row r="1" spans="1:19" s="576" customFormat="1" ht="24" customHeight="1">
      <c r="A1" s="2815" t="s">
        <v>2632</v>
      </c>
      <c r="B1" s="2815"/>
      <c r="D1" s="1454"/>
    </row>
    <row r="2" spans="1:19" s="576" customFormat="1" ht="24" customHeight="1">
      <c r="A2" s="2822" t="s">
        <v>2633</v>
      </c>
      <c r="B2" s="2822"/>
      <c r="D2" s="1454"/>
    </row>
    <row r="3" spans="1:19" s="957" customFormat="1" ht="20.149999999999999" customHeight="1">
      <c r="A3" s="2406"/>
      <c r="B3" s="2407" t="s">
        <v>2651</v>
      </c>
      <c r="C3" s="916" t="str">
        <f>dms_SheetHeading1</f>
        <v>ANNUAL INFORMATION ORDER</v>
      </c>
      <c r="D3" s="1073"/>
      <c r="E3" s="1073"/>
      <c r="G3" s="1351" t="s">
        <v>1686</v>
      </c>
      <c r="H3" s="1133"/>
      <c r="I3" s="1133"/>
      <c r="J3" s="1133"/>
      <c r="K3" s="1133"/>
      <c r="L3" s="1133"/>
      <c r="M3" s="1350" t="s">
        <v>1685</v>
      </c>
      <c r="N3" s="1133"/>
      <c r="O3" s="1133"/>
      <c r="P3" s="1133"/>
      <c r="Q3" s="1133"/>
      <c r="R3" s="1133"/>
      <c r="S3" s="1133"/>
    </row>
    <row r="4" spans="1:19" s="957" customFormat="1" ht="20.149999999999999" customHeight="1">
      <c r="A4" s="2442"/>
      <c r="B4" s="2443"/>
      <c r="C4" s="915" t="str">
        <f>dms_SheetHeading2</f>
        <v>Australian Transmission Co.</v>
      </c>
      <c r="D4" s="1073"/>
      <c r="E4" s="1073"/>
      <c r="G4" s="1352" t="s">
        <v>1687</v>
      </c>
      <c r="H4" s="1134"/>
      <c r="I4" s="1134"/>
      <c r="J4" s="1134"/>
      <c r="K4" s="1134"/>
      <c r="L4" s="1134"/>
      <c r="M4" s="1172" t="s">
        <v>809</v>
      </c>
      <c r="N4" s="1134"/>
      <c r="O4" s="1134"/>
      <c r="P4" s="1134"/>
      <c r="Q4" s="1134"/>
      <c r="R4" s="1134"/>
      <c r="S4" s="1134"/>
    </row>
    <row r="5" spans="1:19" s="957" customFormat="1" ht="20.149999999999999" customHeight="1">
      <c r="B5" s="25"/>
      <c r="C5" s="916" t="str">
        <f>dms_SheetHeading3</f>
        <v>REPORTING STATEMENT: 2026-27</v>
      </c>
      <c r="D5" s="1065"/>
      <c r="E5" s="1065"/>
      <c r="F5" s="1074"/>
      <c r="G5" s="1353" t="s">
        <v>1688</v>
      </c>
      <c r="H5" s="1135"/>
      <c r="I5" s="1135"/>
      <c r="J5" s="1135"/>
      <c r="K5" s="1135"/>
      <c r="L5" s="1135"/>
      <c r="M5" s="1173" t="s">
        <v>810</v>
      </c>
      <c r="N5" s="1135"/>
      <c r="O5" s="1135"/>
      <c r="P5" s="1135"/>
      <c r="Q5" s="1135"/>
      <c r="R5" s="1135"/>
      <c r="S5" s="1135"/>
    </row>
    <row r="6" spans="1:19" s="957" customFormat="1" ht="20.149999999999999" customHeight="1">
      <c r="A6" s="2406"/>
      <c r="B6" s="2407" t="s">
        <v>2615</v>
      </c>
      <c r="C6" s="2474" t="s">
        <v>2710</v>
      </c>
      <c r="D6" s="2477"/>
      <c r="E6" s="2477"/>
      <c r="F6" s="1069"/>
      <c r="G6" s="1355" t="s">
        <v>1690</v>
      </c>
      <c r="H6" s="1380"/>
      <c r="I6" s="1381"/>
      <c r="J6" s="1254"/>
      <c r="K6" s="1254"/>
      <c r="L6" s="1254"/>
      <c r="M6" s="1253" t="s">
        <v>1689</v>
      </c>
      <c r="N6" s="1254"/>
      <c r="O6" s="1254"/>
      <c r="P6" s="1254"/>
      <c r="Q6" s="1254"/>
      <c r="R6" s="1254"/>
      <c r="S6" s="1254"/>
    </row>
    <row r="7" spans="1:19" ht="13.5" customHeight="1">
      <c r="B7" s="25"/>
      <c r="E7" s="943"/>
    </row>
    <row r="8" spans="1:19" ht="20.149999999999999" customHeight="1">
      <c r="C8" s="2459" t="s">
        <v>1893</v>
      </c>
      <c r="D8" s="2312"/>
      <c r="E8" s="2312"/>
    </row>
    <row r="9" spans="1:19" ht="16.5" customHeight="1">
      <c r="B9" s="1360"/>
      <c r="C9" s="894"/>
      <c r="D9" s="894"/>
      <c r="E9" s="894"/>
      <c r="G9" s="1972" t="s">
        <v>2264</v>
      </c>
      <c r="H9" s="1976" t="s">
        <v>2265</v>
      </c>
      <c r="I9" s="1961" t="s">
        <v>2266</v>
      </c>
    </row>
    <row r="10" spans="1:19" ht="20.149999999999999" customHeight="1">
      <c r="B10" s="1360"/>
      <c r="C10" s="1025" t="s">
        <v>1679</v>
      </c>
      <c r="D10" s="575" t="s">
        <v>1868</v>
      </c>
      <c r="E10" s="1641" t="s">
        <v>2115</v>
      </c>
      <c r="G10" s="2906" t="s">
        <v>2301</v>
      </c>
      <c r="H10" s="2907"/>
      <c r="I10" s="2908"/>
    </row>
    <row r="11" spans="1:19">
      <c r="B11" s="1360" t="s">
        <v>620</v>
      </c>
      <c r="C11" s="940" t="s">
        <v>621</v>
      </c>
      <c r="D11" s="1571" t="s">
        <v>1889</v>
      </c>
      <c r="E11" s="1591"/>
      <c r="G11" s="1856" t="str">
        <f>IF(ISNONTEXT(E11)=TRUE,"","X")</f>
        <v/>
      </c>
      <c r="H11" s="1857" t="str">
        <f>IF(AND(E11&gt;=0)=TRUE,"","X")</f>
        <v/>
      </c>
      <c r="I11" s="1862" t="str">
        <f>IF(E11="","X","")</f>
        <v>X</v>
      </c>
    </row>
    <row r="12" spans="1:19">
      <c r="B12" s="1360" t="s">
        <v>623</v>
      </c>
      <c r="C12" s="941" t="s">
        <v>624</v>
      </c>
      <c r="D12" s="591" t="s">
        <v>1631</v>
      </c>
      <c r="E12" s="1577"/>
      <c r="G12" s="1431" t="str">
        <f>IF(ISNONTEXT(E12)=TRUE,"","X")</f>
        <v/>
      </c>
      <c r="H12" s="1288" t="str">
        <f>IF(AND(E12&gt;=0)=TRUE,"","X")</f>
        <v/>
      </c>
      <c r="I12" s="1432" t="str">
        <f>IF(E12="","X","")</f>
        <v>X</v>
      </c>
    </row>
    <row r="13" spans="1:19">
      <c r="B13" s="1360" t="s">
        <v>625</v>
      </c>
      <c r="C13" s="941" t="s">
        <v>626</v>
      </c>
      <c r="D13" s="591" t="s">
        <v>224</v>
      </c>
      <c r="E13" s="1577"/>
      <c r="G13" s="1431" t="str">
        <f>IF(ISNONTEXT(E13)=TRUE,"","X")</f>
        <v/>
      </c>
      <c r="H13" s="1288" t="str">
        <f>IF(AND(E13&gt;=0)=TRUE,"","X")</f>
        <v/>
      </c>
      <c r="I13" s="1432" t="str">
        <f>IF(E13="","X","")</f>
        <v>X</v>
      </c>
    </row>
    <row r="14" spans="1:19">
      <c r="B14" s="1360" t="s">
        <v>627</v>
      </c>
      <c r="C14" s="941" t="s">
        <v>628</v>
      </c>
      <c r="D14" s="591" t="s">
        <v>224</v>
      </c>
      <c r="E14" s="1577"/>
      <c r="G14" s="1431" t="str">
        <f>IF(ISNONTEXT(E14)=TRUE,"","X")</f>
        <v/>
      </c>
      <c r="H14" s="1288" t="str">
        <f>IF(AND(E14&gt;=0)=TRUE,"","X")</f>
        <v/>
      </c>
      <c r="I14" s="1432" t="str">
        <f>IF(E14="","X","")</f>
        <v>X</v>
      </c>
    </row>
    <row r="15" spans="1:19">
      <c r="B15" s="1360" t="s">
        <v>629</v>
      </c>
      <c r="C15" s="946" t="s">
        <v>630</v>
      </c>
      <c r="D15" s="592" t="s">
        <v>1631</v>
      </c>
      <c r="E15" s="1578"/>
      <c r="G15" s="1433" t="str">
        <f>IF(ISNONTEXT(E15)=TRUE,"","X")</f>
        <v/>
      </c>
      <c r="H15" s="1434" t="str">
        <f>IF(AND(E15&gt;=0)=TRUE,"","X")</f>
        <v/>
      </c>
      <c r="I15" s="1435" t="str">
        <f>IF(E15="","X","")</f>
        <v>X</v>
      </c>
    </row>
    <row r="16" spans="1:19">
      <c r="B16" s="1"/>
      <c r="C16" s="960"/>
      <c r="D16" s="1229"/>
    </row>
    <row r="17" spans="1:10" ht="20.149999999999999" customHeight="1">
      <c r="C17" s="2511" t="s">
        <v>631</v>
      </c>
      <c r="D17" s="2522"/>
      <c r="E17" s="2522"/>
    </row>
    <row r="18" spans="1:10" ht="20.25" customHeight="1">
      <c r="B18" s="1365"/>
      <c r="C18" s="894"/>
      <c r="D18" s="894"/>
      <c r="E18" s="894"/>
      <c r="G18" s="1972" t="s">
        <v>2264</v>
      </c>
      <c r="H18" s="1976" t="s">
        <v>2265</v>
      </c>
      <c r="I18" s="2212" t="s">
        <v>2772</v>
      </c>
      <c r="J18" s="1982" t="s">
        <v>2302</v>
      </c>
    </row>
    <row r="19" spans="1:10" ht="20.149999999999999" customHeight="1">
      <c r="B19" s="1360"/>
      <c r="C19" s="1025" t="s">
        <v>1679</v>
      </c>
      <c r="D19" s="575" t="s">
        <v>1868</v>
      </c>
      <c r="E19" s="1641" t="s">
        <v>2115</v>
      </c>
      <c r="G19" s="2906" t="s">
        <v>2301</v>
      </c>
      <c r="H19" s="2907"/>
      <c r="I19" s="2907"/>
      <c r="J19" s="2908"/>
    </row>
    <row r="20" spans="1:10">
      <c r="A20" s="2015" t="s">
        <v>2765</v>
      </c>
      <c r="B20" s="1360" t="s">
        <v>632</v>
      </c>
      <c r="C20" s="940" t="s">
        <v>633</v>
      </c>
      <c r="D20" s="1571" t="s">
        <v>589</v>
      </c>
      <c r="E20" s="1717"/>
      <c r="G20" s="1431" t="str">
        <f>IF(ISNONTEXT(E20)=TRUE,"","X")</f>
        <v/>
      </c>
      <c r="H20" s="1287"/>
      <c r="I20" s="1288" t="str">
        <f>IF(dms_TradingName="AusNet (T)","",IF(E20="","X",""))</f>
        <v>X</v>
      </c>
      <c r="J20" s="1432" t="str">
        <f>IF(AND(E20&lt;=1,E20&gt;=0)=TRUE,"","X")</f>
        <v/>
      </c>
    </row>
    <row r="21" spans="1:10">
      <c r="B21" s="1360" t="s">
        <v>634</v>
      </c>
      <c r="C21" s="941" t="s">
        <v>635</v>
      </c>
      <c r="D21" s="591" t="s">
        <v>224</v>
      </c>
      <c r="E21" s="1577"/>
      <c r="G21" s="1431" t="str">
        <f>IF(ISNONTEXT(E21)=TRUE,"","X")</f>
        <v/>
      </c>
      <c r="H21" s="1288" t="str">
        <f>IF(AND(E21&gt;=0)=TRUE,"","X")</f>
        <v/>
      </c>
      <c r="I21" s="1288" t="str">
        <f>IF(dms_TradingName="AusNet (T)","",IF(E21="","X",""))</f>
        <v>X</v>
      </c>
      <c r="J21" s="1437"/>
    </row>
    <row r="22" spans="1:10">
      <c r="B22" s="1360" t="s">
        <v>636</v>
      </c>
      <c r="C22" s="946" t="s">
        <v>637</v>
      </c>
      <c r="D22" s="592" t="s">
        <v>1631</v>
      </c>
      <c r="E22" s="1578"/>
      <c r="G22" s="1433" t="str">
        <f>IF(ISNONTEXT(E22)=TRUE,"","X")</f>
        <v/>
      </c>
      <c r="H22" s="1434" t="str">
        <f>IF(AND(E22&gt;=0)=TRUE,"","X")</f>
        <v/>
      </c>
      <c r="I22" s="1434" t="str">
        <f>IF(dms_TradingName="AusNet (T)","",IF(E22="","X",""))</f>
        <v>X</v>
      </c>
      <c r="J22" s="1446"/>
    </row>
    <row r="23" spans="1:10">
      <c r="B23" s="22"/>
    </row>
    <row r="24" spans="1:10" ht="20.149999999999999" customHeight="1">
      <c r="C24" s="2511" t="s">
        <v>1836</v>
      </c>
      <c r="D24" s="2522"/>
      <c r="E24" s="2522"/>
    </row>
    <row r="25" spans="1:10">
      <c r="B25" s="1365"/>
      <c r="D25" s="894"/>
      <c r="E25" s="894"/>
    </row>
    <row r="26" spans="1:10" ht="20.149999999999999" customHeight="1">
      <c r="B26" s="1360"/>
      <c r="C26" s="964" t="s">
        <v>1680</v>
      </c>
      <c r="D26" s="575" t="s">
        <v>1868</v>
      </c>
      <c r="E26" s="1641" t="s">
        <v>2115</v>
      </c>
    </row>
    <row r="27" spans="1:10">
      <c r="B27" s="1360" t="s">
        <v>614</v>
      </c>
      <c r="C27" s="940" t="s">
        <v>1633</v>
      </c>
      <c r="D27" s="1571" t="s">
        <v>224</v>
      </c>
      <c r="E27" s="1718">
        <f>'2.7 Vegetation management'!E12+'2.7 Vegetation management'!E20+'2.7 Vegetation management'!E28+'2.7 Vegetation management'!E36+'2.7 Vegetation management'!E44</f>
        <v>0</v>
      </c>
      <c r="F27" s="580"/>
    </row>
    <row r="28" spans="1:10">
      <c r="B28" s="1360" t="s">
        <v>617</v>
      </c>
      <c r="C28" s="946" t="s">
        <v>615</v>
      </c>
      <c r="D28" s="592" t="s">
        <v>1631</v>
      </c>
      <c r="E28" s="2010">
        <f>'2.7 Vegetation management'!E13+'2.7 Vegetation management'!E21+'2.7 Vegetation management'!E29+'2.7 Vegetation management'!E37+'2.7 Vegetation management'!E45</f>
        <v>0</v>
      </c>
      <c r="F28" s="580"/>
    </row>
    <row r="29" spans="1:10">
      <c r="B29" s="1204"/>
    </row>
    <row r="30" spans="1:10">
      <c r="B30" s="2071"/>
      <c r="C30" s="1020"/>
      <c r="D30" s="1020"/>
      <c r="E30" s="1020"/>
      <c r="F30" s="1020"/>
    </row>
    <row r="31" spans="1:10">
      <c r="B31" s="2071"/>
      <c r="C31" s="1020"/>
      <c r="D31" s="1020"/>
      <c r="E31" s="1020"/>
      <c r="F31" s="1020"/>
    </row>
    <row r="32" spans="1:10">
      <c r="B32" s="1020"/>
      <c r="C32" s="1406" t="s">
        <v>2332</v>
      </c>
      <c r="D32" s="1452"/>
      <c r="E32" s="1020"/>
      <c r="F32" s="1020"/>
    </row>
    <row r="33" spans="2:6">
      <c r="B33" s="2071"/>
      <c r="C33" s="2375" t="s">
        <v>2409</v>
      </c>
      <c r="D33" s="1020"/>
      <c r="E33" s="1020"/>
      <c r="F33" s="1020"/>
    </row>
    <row r="34" spans="2:6">
      <c r="B34" s="2071"/>
      <c r="C34" s="1020"/>
      <c r="D34" s="1020"/>
      <c r="E34" s="1020"/>
      <c r="F34" s="1020"/>
    </row>
    <row r="35" spans="2:6">
      <c r="B35" s="2071"/>
      <c r="C35" s="1020"/>
      <c r="D35" s="1020"/>
      <c r="E35" s="1020"/>
      <c r="F35" s="1020"/>
    </row>
    <row r="36" spans="2:6">
      <c r="B36" s="2071"/>
      <c r="C36" s="1020"/>
      <c r="D36" s="1020"/>
      <c r="E36" s="1020"/>
      <c r="F36" s="1020"/>
    </row>
  </sheetData>
  <mergeCells count="4">
    <mergeCell ref="G19:J19"/>
    <mergeCell ref="G10:I10"/>
    <mergeCell ref="A1:B1"/>
    <mergeCell ref="A2:B2"/>
  </mergeCells>
  <conditionalFormatting sqref="C32">
    <cfRule type="cellIs" dxfId="57" priority="1" operator="equal">
      <formula>FALSE</formula>
    </cfRule>
  </conditionalFormatting>
  <dataValidations count="2">
    <dataValidation allowBlank="1" sqref="G3:G6 J9 M3:M6 G9:H9 G18:H18 J18" xr:uid="{C7222366-56F7-429A-8294-849D164FFC2B}"/>
    <dataValidation allowBlank="1" showErrorMessage="1" sqref="B32:D32 I18 I9 C33 A20 A2 A4:B4" xr:uid="{ED6A2E20-328D-47FC-A197-927B5A7077C9}"/>
  </dataValidations>
  <pageMargins left="0.7" right="0.7" top="0.75" bottom="0.75" header="0.3" footer="0.3"/>
  <pageSetup paperSize="8" fitToHeight="0" orientation="landscape"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rgb="FFD9E1F2"/>
    <pageSetUpPr fitToPage="1"/>
  </sheetPr>
  <dimension ref="A1:DT213"/>
  <sheetViews>
    <sheetView workbookViewId="0">
      <selection sqref="A1:B1"/>
    </sheetView>
  </sheetViews>
  <sheetFormatPr defaultColWidth="9.1796875" defaultRowHeight="15" customHeight="1" outlineLevelCol="1"/>
  <cols>
    <col min="1" max="1" width="35.81640625" style="1" customWidth="1"/>
    <col min="2" max="2" width="17.7265625" style="1" customWidth="1"/>
    <col min="3" max="3" width="77.1796875" style="1" bestFit="1" customWidth="1"/>
    <col min="4" max="4" width="15.81640625" style="578" customWidth="1"/>
    <col min="5" max="5" width="15.81640625" style="2335" customWidth="1"/>
    <col min="6" max="10" width="8.7265625" style="1" customWidth="1"/>
    <col min="11" max="19" width="8.7265625" style="1" hidden="1" customWidth="1" outlineLevel="1"/>
    <col min="20" max="20" width="8.7265625" style="1" customWidth="1" collapsed="1"/>
    <col min="21" max="29" width="8.7265625" style="1" hidden="1" customWidth="1" outlineLevel="1"/>
    <col min="30" max="30" width="8.7265625" style="1" customWidth="1" collapsed="1"/>
    <col min="31" max="39" width="8.7265625" style="1" hidden="1" customWidth="1" outlineLevel="1"/>
    <col min="40" max="40" width="8.7265625" style="1" customWidth="1" collapsed="1"/>
    <col min="41" max="49" width="8.7265625" style="1" hidden="1" customWidth="1" outlineLevel="1"/>
    <col min="50" max="50" width="8.7265625" style="1" customWidth="1" collapsed="1"/>
    <col min="51" max="59" width="8.7265625" style="1" hidden="1" customWidth="1" outlineLevel="1"/>
    <col min="60" max="60" width="8.7265625" style="1" customWidth="1" collapsed="1"/>
    <col min="61" max="69" width="8.7265625" style="1" hidden="1" customWidth="1" outlineLevel="1"/>
    <col min="70" max="70" width="8.7265625" style="1" customWidth="1" collapsed="1"/>
    <col min="71" max="79" width="8.7265625" style="1" hidden="1" customWidth="1" outlineLevel="1"/>
    <col min="80" max="80" width="8.7265625" style="1" customWidth="1" collapsed="1"/>
    <col min="81" max="89" width="8.7265625" style="1" hidden="1" customWidth="1" outlineLevel="1"/>
    <col min="90" max="90" width="8.7265625" style="1" customWidth="1" collapsed="1"/>
    <col min="91" max="99" width="8.7265625" style="1" hidden="1" customWidth="1" outlineLevel="1"/>
    <col min="100" max="100" width="8.7265625" style="1" customWidth="1" collapsed="1"/>
    <col min="101" max="101" width="9.1796875" style="1"/>
    <col min="102" max="106" width="3.7265625" style="1" customWidth="1"/>
    <col min="107" max="107" width="4.7265625" style="1" customWidth="1"/>
    <col min="108" max="108" width="5.7265625" style="1" customWidth="1"/>
    <col min="109" max="110" width="3.7265625" style="1" customWidth="1"/>
    <col min="111" max="111" width="4.7265625" style="1" customWidth="1"/>
    <col min="112" max="112" width="5.7265625" style="1" customWidth="1"/>
    <col min="113" max="114" width="3.7265625" style="1" customWidth="1"/>
    <col min="115" max="115" width="4.7265625" style="1" customWidth="1"/>
    <col min="116" max="116" width="5.7265625" style="1" customWidth="1"/>
    <col min="117" max="118" width="3.7265625" style="1" customWidth="1"/>
    <col min="119" max="119" width="4.7265625" style="1" customWidth="1"/>
    <col min="120" max="120" width="5.7265625" style="1" customWidth="1"/>
    <col min="121" max="122" width="3.7265625" style="1" customWidth="1"/>
    <col min="123" max="123" width="4.7265625" style="1" customWidth="1"/>
    <col min="124" max="124" width="5.7265625" style="1" customWidth="1"/>
    <col min="125" max="16384" width="9.1796875" style="1"/>
  </cols>
  <sheetData>
    <row r="1" spans="1:124" s="576" customFormat="1" ht="24" customHeight="1">
      <c r="A1" s="2815" t="s">
        <v>2632</v>
      </c>
      <c r="B1" s="2815"/>
      <c r="D1" s="1454"/>
    </row>
    <row r="2" spans="1:124" s="576" customFormat="1" ht="24" customHeight="1">
      <c r="A2" s="2822" t="s">
        <v>2633</v>
      </c>
      <c r="B2" s="2822"/>
      <c r="D2" s="1454"/>
    </row>
    <row r="3" spans="1:124" s="1028" customFormat="1" ht="20.149999999999999" customHeight="1">
      <c r="A3" s="2406"/>
      <c r="B3" s="2407" t="s">
        <v>2651</v>
      </c>
      <c r="C3" s="916" t="str">
        <f>dms_SheetHeading1</f>
        <v>ANNUAL INFORMATION ORDER</v>
      </c>
      <c r="D3" s="1063"/>
      <c r="E3" s="2333"/>
      <c r="F3" s="916"/>
      <c r="G3" s="1064"/>
      <c r="H3" s="1064"/>
      <c r="I3" s="1064"/>
      <c r="J3" s="1064"/>
      <c r="K3" s="1064"/>
      <c r="L3" s="1064"/>
      <c r="M3" s="1064"/>
      <c r="N3" s="1064"/>
      <c r="O3" s="1064"/>
      <c r="P3" s="1064"/>
      <c r="Q3" s="1064"/>
      <c r="R3" s="1064"/>
      <c r="S3" s="1064"/>
      <c r="T3" s="1064"/>
      <c r="U3" s="1064"/>
      <c r="V3" s="1064"/>
      <c r="W3" s="1064"/>
      <c r="X3" s="1064"/>
      <c r="Y3" s="1064"/>
      <c r="Z3" s="1064"/>
      <c r="AA3" s="1064"/>
      <c r="AB3" s="1064"/>
      <c r="AC3" s="1064"/>
      <c r="AD3" s="1064"/>
      <c r="AE3" s="1064"/>
      <c r="AF3" s="1064"/>
      <c r="AG3" s="1064"/>
      <c r="AH3" s="1064"/>
      <c r="AI3" s="1064"/>
      <c r="AJ3" s="1064"/>
      <c r="AK3" s="1064"/>
      <c r="AL3" s="1064"/>
      <c r="AM3" s="1064"/>
      <c r="AN3" s="1064"/>
      <c r="AO3" s="1064"/>
      <c r="AP3" s="1064"/>
      <c r="AQ3" s="1064"/>
      <c r="AR3" s="1064"/>
      <c r="AS3" s="1064"/>
      <c r="AT3" s="1064"/>
      <c r="AU3" s="1064"/>
      <c r="AV3" s="1064"/>
      <c r="AW3" s="1064"/>
      <c r="AX3" s="1064"/>
      <c r="AY3" s="1064"/>
      <c r="AZ3" s="1064"/>
      <c r="BA3" s="1064"/>
      <c r="BB3" s="1064"/>
      <c r="BC3" s="1064"/>
      <c r="BD3" s="1064"/>
      <c r="BE3" s="1064"/>
      <c r="BF3" s="1064"/>
      <c r="BG3" s="1064"/>
      <c r="BH3" s="1064"/>
      <c r="BI3" s="1064"/>
      <c r="BJ3" s="1064"/>
      <c r="BK3" s="1064"/>
      <c r="BL3" s="1064"/>
      <c r="BM3" s="1064"/>
      <c r="BN3" s="1064"/>
      <c r="BO3" s="1064"/>
      <c r="BP3" s="1064"/>
      <c r="BQ3" s="1064"/>
      <c r="BR3" s="1064"/>
      <c r="BS3" s="1064"/>
      <c r="BT3" s="1064"/>
      <c r="BU3" s="1064"/>
      <c r="BV3" s="1064"/>
      <c r="BW3" s="1064"/>
      <c r="BX3" s="1064"/>
      <c r="BY3" s="1064"/>
      <c r="BZ3" s="1064"/>
      <c r="CA3" s="1064"/>
      <c r="CB3" s="1064"/>
      <c r="CC3" s="1064"/>
      <c r="CD3" s="1064"/>
      <c r="CE3" s="1064"/>
      <c r="CF3" s="1064"/>
      <c r="CG3" s="1064"/>
      <c r="CH3" s="1064"/>
      <c r="CI3" s="1064"/>
      <c r="CJ3" s="1064"/>
      <c r="CK3" s="1064"/>
      <c r="CL3" s="1064"/>
      <c r="CM3" s="1064"/>
      <c r="CN3" s="1064"/>
      <c r="CO3" s="1064"/>
      <c r="CP3" s="1064"/>
      <c r="CQ3" s="1064"/>
      <c r="CR3" s="1064"/>
      <c r="CS3" s="1064"/>
      <c r="CT3" s="1064"/>
      <c r="CU3" s="1064"/>
      <c r="CV3" s="1064"/>
      <c r="CX3" s="1351" t="s">
        <v>1686</v>
      </c>
      <c r="CY3" s="1133"/>
      <c r="CZ3" s="1133"/>
      <c r="DA3" s="1133"/>
      <c r="DB3" s="1133"/>
      <c r="DC3" s="1133"/>
      <c r="DD3" s="1133"/>
      <c r="DE3" s="1493" t="s">
        <v>1685</v>
      </c>
      <c r="DF3" s="1133"/>
      <c r="DG3" s="1133"/>
      <c r="DH3" s="1133"/>
      <c r="DI3" s="1133"/>
      <c r="DJ3" s="1133"/>
      <c r="DK3" s="1133"/>
      <c r="DL3" s="1133"/>
      <c r="DM3" s="1133"/>
    </row>
    <row r="4" spans="1:124" s="1028" customFormat="1" ht="20.149999999999999" customHeight="1">
      <c r="A4" s="2442"/>
      <c r="B4" s="2443"/>
      <c r="C4" s="915" t="str">
        <f>dms_SheetHeading2</f>
        <v>Australian Transmission Co.</v>
      </c>
      <c r="D4" s="1063"/>
      <c r="E4" s="2333"/>
      <c r="F4" s="915"/>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c r="AV4" s="1064"/>
      <c r="AW4" s="1064"/>
      <c r="AX4" s="1064"/>
      <c r="AY4" s="1064"/>
      <c r="AZ4" s="1064"/>
      <c r="BA4" s="1064"/>
      <c r="BB4" s="1064"/>
      <c r="BC4" s="1064"/>
      <c r="BD4" s="1064"/>
      <c r="BE4" s="1064"/>
      <c r="BF4" s="1064"/>
      <c r="BG4" s="1064"/>
      <c r="BH4" s="1064"/>
      <c r="BI4" s="1064"/>
      <c r="BJ4" s="1064"/>
      <c r="BK4" s="1064"/>
      <c r="BL4" s="1064"/>
      <c r="BM4" s="1064"/>
      <c r="BN4" s="1064"/>
      <c r="BO4" s="1064"/>
      <c r="BP4" s="1064"/>
      <c r="BQ4" s="1064"/>
      <c r="BR4" s="1064"/>
      <c r="BS4" s="1064"/>
      <c r="BT4" s="1064"/>
      <c r="BU4" s="1064"/>
      <c r="BV4" s="1064"/>
      <c r="BW4" s="1064"/>
      <c r="BX4" s="1064"/>
      <c r="BY4" s="1064"/>
      <c r="BZ4" s="1064"/>
      <c r="CA4" s="1064"/>
      <c r="CB4" s="1064"/>
      <c r="CC4" s="1064"/>
      <c r="CD4" s="1064"/>
      <c r="CE4" s="1064"/>
      <c r="CF4" s="1064"/>
      <c r="CG4" s="1064"/>
      <c r="CH4" s="1064"/>
      <c r="CI4" s="1064"/>
      <c r="CJ4" s="1064"/>
      <c r="CK4" s="1064"/>
      <c r="CL4" s="1064"/>
      <c r="CM4" s="1064"/>
      <c r="CN4" s="1064"/>
      <c r="CO4" s="1064"/>
      <c r="CP4" s="1064"/>
      <c r="CQ4" s="1064"/>
      <c r="CR4" s="1064"/>
      <c r="CS4" s="1064"/>
      <c r="CT4" s="1064"/>
      <c r="CU4" s="1064"/>
      <c r="CV4" s="1064"/>
      <c r="CX4" s="1352" t="s">
        <v>1687</v>
      </c>
      <c r="CY4" s="1134"/>
      <c r="CZ4" s="1134"/>
      <c r="DA4" s="1134"/>
      <c r="DB4" s="1134"/>
      <c r="DC4" s="1134"/>
      <c r="DD4" s="1134"/>
      <c r="DE4" s="1494" t="s">
        <v>809</v>
      </c>
      <c r="DF4" s="1134"/>
      <c r="DG4" s="1134"/>
      <c r="DH4" s="1134"/>
      <c r="DI4" s="1134"/>
      <c r="DJ4" s="1134"/>
      <c r="DK4" s="1134"/>
      <c r="DL4" s="1134"/>
      <c r="DM4" s="1134"/>
    </row>
    <row r="5" spans="1:124" s="1028" customFormat="1" ht="20.149999999999999" customHeight="1">
      <c r="B5" s="1"/>
      <c r="C5" s="916" t="str">
        <f>dms_SheetHeading3</f>
        <v>REPORTING STATEMENT: 2026-27</v>
      </c>
      <c r="D5" s="1063"/>
      <c r="E5" s="2333"/>
      <c r="F5" s="916"/>
      <c r="G5" s="1058"/>
      <c r="H5" s="1058"/>
      <c r="I5" s="1058"/>
      <c r="J5" s="1058"/>
      <c r="K5" s="1058"/>
      <c r="L5" s="1058"/>
      <c r="M5" s="1058"/>
      <c r="N5" s="1058"/>
      <c r="O5" s="1058"/>
      <c r="P5" s="1065"/>
      <c r="Q5" s="1065"/>
      <c r="R5" s="1065"/>
      <c r="S5" s="1065"/>
      <c r="T5" s="1065"/>
      <c r="U5" s="1065"/>
      <c r="V5" s="1065"/>
      <c r="W5" s="1066"/>
      <c r="X5" s="1066"/>
      <c r="Y5" s="1066"/>
      <c r="Z5" s="1066"/>
      <c r="AA5" s="1066"/>
      <c r="AB5" s="1066"/>
      <c r="AC5" s="1066"/>
      <c r="AD5" s="1066"/>
      <c r="AE5" s="1066"/>
      <c r="AF5" s="1066"/>
      <c r="AG5" s="1066"/>
      <c r="AH5" s="1066"/>
      <c r="AI5" s="1066"/>
      <c r="AJ5" s="1066"/>
      <c r="AK5" s="1066"/>
      <c r="AL5" s="1066"/>
      <c r="AM5" s="1066"/>
      <c r="AN5" s="1066"/>
      <c r="AO5" s="1066"/>
      <c r="AP5" s="1066"/>
      <c r="AQ5" s="1066"/>
      <c r="AR5" s="1066"/>
      <c r="AS5" s="1066"/>
      <c r="AT5" s="1066"/>
      <c r="AU5" s="1066"/>
      <c r="AV5" s="1066"/>
      <c r="AW5" s="1066"/>
      <c r="AX5" s="1066"/>
      <c r="AY5" s="1066"/>
      <c r="AZ5" s="1066"/>
      <c r="BA5" s="1066"/>
      <c r="BB5" s="1066"/>
      <c r="BC5" s="1066"/>
      <c r="BD5" s="1066"/>
      <c r="BE5" s="1058"/>
      <c r="BF5" s="1058"/>
      <c r="BG5" s="1058"/>
      <c r="BH5" s="1058"/>
      <c r="BI5" s="1058"/>
      <c r="BJ5" s="1058"/>
      <c r="BK5" s="1058"/>
      <c r="BL5" s="1058"/>
      <c r="BM5" s="1058"/>
      <c r="BN5" s="1058"/>
      <c r="BO5" s="1058"/>
      <c r="BP5" s="1058"/>
      <c r="BQ5" s="1058"/>
      <c r="BR5" s="1058"/>
      <c r="BS5" s="1058"/>
      <c r="BT5" s="1058"/>
      <c r="BU5" s="1058"/>
      <c r="BV5" s="1058"/>
      <c r="BW5" s="1058"/>
      <c r="BX5" s="1058"/>
      <c r="BY5" s="1058"/>
      <c r="BZ5" s="1058"/>
      <c r="CA5" s="1058"/>
      <c r="CB5" s="1058"/>
      <c r="CC5" s="1058"/>
      <c r="CD5" s="1058"/>
      <c r="CE5" s="1058"/>
      <c r="CF5" s="1058"/>
      <c r="CG5" s="1058"/>
      <c r="CH5" s="1058"/>
      <c r="CI5" s="1058"/>
      <c r="CJ5" s="1058"/>
      <c r="CK5" s="1058"/>
      <c r="CL5" s="1058"/>
      <c r="CM5" s="1058"/>
      <c r="CN5" s="1058"/>
      <c r="CO5" s="1058"/>
      <c r="CP5" s="1058"/>
      <c r="CQ5" s="1058"/>
      <c r="CR5" s="1058"/>
      <c r="CS5" s="1058"/>
      <c r="CT5" s="1058"/>
      <c r="CU5" s="1058"/>
      <c r="CV5" s="1058"/>
      <c r="CX5" s="1353" t="s">
        <v>1688</v>
      </c>
      <c r="CY5" s="1135"/>
      <c r="CZ5" s="1135"/>
      <c r="DA5" s="1135"/>
      <c r="DB5" s="1135"/>
      <c r="DC5" s="1135"/>
      <c r="DD5" s="1135"/>
      <c r="DE5" s="1495" t="s">
        <v>810</v>
      </c>
      <c r="DF5" s="1135"/>
      <c r="DG5" s="1135"/>
      <c r="DH5" s="1135"/>
      <c r="DI5" s="1135"/>
      <c r="DJ5" s="1135"/>
      <c r="DK5" s="1135"/>
      <c r="DL5" s="1135"/>
      <c r="DM5" s="1135"/>
    </row>
    <row r="6" spans="1:124" s="1028" customFormat="1" ht="20.149999999999999" customHeight="1">
      <c r="A6" s="2406"/>
      <c r="B6" s="2407" t="s">
        <v>2615</v>
      </c>
      <c r="C6" s="2471" t="s">
        <v>2711</v>
      </c>
      <c r="D6" s="2478"/>
      <c r="E6" s="2479"/>
      <c r="F6" s="2471"/>
      <c r="G6" s="2471"/>
      <c r="H6" s="2471"/>
      <c r="I6" s="2471"/>
      <c r="J6" s="2471"/>
      <c r="K6" s="2471"/>
      <c r="L6" s="2471"/>
      <c r="M6" s="2471"/>
      <c r="N6" s="2471"/>
      <c r="O6" s="2471"/>
      <c r="P6" s="2471"/>
      <c r="Q6" s="2471"/>
      <c r="R6" s="2471"/>
      <c r="S6" s="2471"/>
      <c r="T6" s="2471"/>
      <c r="U6" s="2471"/>
      <c r="V6" s="2471"/>
      <c r="W6" s="2471"/>
      <c r="X6" s="2471"/>
      <c r="Y6" s="2471"/>
      <c r="Z6" s="2471"/>
      <c r="AA6" s="2471"/>
      <c r="AB6" s="2471"/>
      <c r="AC6" s="2471"/>
      <c r="AD6" s="2471"/>
      <c r="AE6" s="2471"/>
      <c r="AF6" s="2471"/>
      <c r="AG6" s="2471"/>
      <c r="AH6" s="2471"/>
      <c r="AI6" s="2471"/>
      <c r="AJ6" s="2471"/>
      <c r="AK6" s="2471"/>
      <c r="AL6" s="2471"/>
      <c r="AM6" s="2471"/>
      <c r="AN6" s="2471"/>
      <c r="AO6" s="2471"/>
      <c r="AP6" s="2471"/>
      <c r="AQ6" s="2471"/>
      <c r="AR6" s="2471"/>
      <c r="AS6" s="2471"/>
      <c r="AT6" s="2471"/>
      <c r="AU6" s="2471"/>
      <c r="AV6" s="2471"/>
      <c r="AW6" s="2471"/>
      <c r="AX6" s="2471"/>
      <c r="AY6" s="2471"/>
      <c r="AZ6" s="2471"/>
      <c r="BA6" s="2471"/>
      <c r="BB6" s="2471"/>
      <c r="BC6" s="2471"/>
      <c r="BD6" s="2471"/>
      <c r="BE6" s="2471"/>
      <c r="BF6" s="2471"/>
      <c r="BG6" s="2471"/>
      <c r="BH6" s="2471"/>
      <c r="BI6" s="2471"/>
      <c r="BJ6" s="2471"/>
      <c r="BK6" s="2471"/>
      <c r="BL6" s="2471"/>
      <c r="BM6" s="2471"/>
      <c r="BN6" s="2471"/>
      <c r="BO6" s="2471"/>
      <c r="BP6" s="2471"/>
      <c r="BQ6" s="2471"/>
      <c r="BR6" s="2471"/>
      <c r="BS6" s="2471"/>
      <c r="BT6" s="2471"/>
      <c r="BU6" s="2471"/>
      <c r="BV6" s="2471"/>
      <c r="BW6" s="2471"/>
      <c r="BX6" s="2471"/>
      <c r="BY6" s="2471"/>
      <c r="BZ6" s="2471"/>
      <c r="CA6" s="2471"/>
      <c r="CB6" s="2471"/>
      <c r="CC6" s="2471"/>
      <c r="CD6" s="2471"/>
      <c r="CE6" s="2471"/>
      <c r="CF6" s="2471"/>
      <c r="CG6" s="2471"/>
      <c r="CH6" s="2471"/>
      <c r="CI6" s="2471"/>
      <c r="CJ6" s="2471"/>
      <c r="CK6" s="2471"/>
      <c r="CL6" s="2471"/>
      <c r="CM6" s="2471"/>
      <c r="CN6" s="2471"/>
      <c r="CO6" s="2471"/>
      <c r="CP6" s="2471"/>
      <c r="CQ6" s="2471"/>
      <c r="CR6" s="2471"/>
      <c r="CS6" s="2471"/>
      <c r="CT6" s="2471"/>
      <c r="CU6" s="2471"/>
      <c r="CV6" s="2471"/>
      <c r="CX6" s="1355" t="s">
        <v>1690</v>
      </c>
      <c r="CY6" s="1380"/>
      <c r="CZ6" s="1381"/>
      <c r="DA6" s="1254"/>
      <c r="DB6" s="1254"/>
      <c r="DC6" s="1254"/>
      <c r="DD6" s="1254"/>
      <c r="DE6" s="1496" t="s">
        <v>1689</v>
      </c>
      <c r="DF6" s="1254"/>
      <c r="DG6" s="1254"/>
      <c r="DH6" s="1254"/>
      <c r="DI6" s="1254"/>
      <c r="DJ6" s="1254"/>
      <c r="DK6" s="1254"/>
      <c r="DL6" s="1254"/>
      <c r="DM6" s="1254"/>
    </row>
    <row r="7" spans="1:124" ht="13.5" customHeight="1">
      <c r="D7" s="1"/>
      <c r="E7" s="1675"/>
    </row>
    <row r="8" spans="1:124" ht="20.149999999999999" customHeight="1">
      <c r="C8" s="2489" t="s">
        <v>2044</v>
      </c>
      <c r="D8" s="2504"/>
      <c r="E8" s="2523"/>
      <c r="F8" s="2504"/>
      <c r="G8" s="2504"/>
      <c r="H8" s="2504"/>
      <c r="I8" s="2504"/>
      <c r="J8" s="2504"/>
      <c r="K8" s="2504"/>
      <c r="L8" s="2504"/>
      <c r="M8" s="2504"/>
      <c r="N8" s="2504"/>
      <c r="O8" s="2504"/>
      <c r="P8" s="2504"/>
      <c r="Q8" s="2504"/>
      <c r="R8" s="2504"/>
      <c r="S8" s="2504"/>
      <c r="T8" s="2504"/>
      <c r="U8" s="2504"/>
      <c r="V8" s="2504"/>
      <c r="W8" s="2504"/>
      <c r="X8" s="2504"/>
      <c r="Y8" s="2504"/>
      <c r="Z8" s="2504"/>
      <c r="AA8" s="2504"/>
      <c r="AB8" s="2504"/>
      <c r="AC8" s="2504"/>
      <c r="AD8" s="2504"/>
      <c r="AE8" s="2504"/>
      <c r="AF8" s="2504"/>
      <c r="AG8" s="2504"/>
      <c r="AH8" s="2504"/>
      <c r="AI8" s="2504"/>
      <c r="AJ8" s="2504"/>
      <c r="AK8" s="2504"/>
      <c r="AL8" s="2504"/>
      <c r="AM8" s="2504"/>
      <c r="AN8" s="2504"/>
      <c r="AO8" s="2504"/>
      <c r="AP8" s="2504"/>
      <c r="AQ8" s="2504"/>
      <c r="AR8" s="2504"/>
      <c r="AS8" s="2504"/>
      <c r="AT8" s="2504"/>
      <c r="AU8" s="2504"/>
      <c r="AV8" s="2504"/>
      <c r="AW8" s="2504"/>
      <c r="AX8" s="2504"/>
      <c r="AY8" s="2504"/>
      <c r="AZ8" s="2504"/>
      <c r="BA8" s="2504"/>
      <c r="BB8" s="2504"/>
      <c r="BC8" s="2504"/>
      <c r="BD8" s="2504"/>
      <c r="BE8" s="2504"/>
      <c r="BF8" s="2504"/>
      <c r="BG8" s="2504"/>
      <c r="BH8" s="2504"/>
      <c r="BI8" s="2504"/>
      <c r="BJ8" s="2504"/>
      <c r="BK8" s="2504"/>
      <c r="BL8" s="2504"/>
      <c r="BM8" s="2504"/>
      <c r="BN8" s="2504"/>
      <c r="BO8" s="2504"/>
      <c r="BP8" s="2504"/>
      <c r="BQ8" s="2504"/>
      <c r="BR8" s="2504"/>
      <c r="BS8" s="2504"/>
      <c r="BT8" s="2504"/>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row>
    <row r="9" spans="1:124" ht="14.5">
      <c r="D9" s="1"/>
      <c r="E9" s="1675"/>
      <c r="CX9" s="2942" t="s">
        <v>2292</v>
      </c>
      <c r="CY9" s="2943"/>
      <c r="CZ9" s="2944"/>
      <c r="DA9" s="1940" t="s">
        <v>2264</v>
      </c>
      <c r="DB9" s="1930" t="s">
        <v>2265</v>
      </c>
      <c r="DC9" s="1931" t="s">
        <v>2266</v>
      </c>
      <c r="DD9" s="1941" t="s">
        <v>2433</v>
      </c>
      <c r="DE9" s="1942" t="s">
        <v>2264</v>
      </c>
      <c r="DF9" s="1930" t="s">
        <v>2265</v>
      </c>
      <c r="DG9" s="1931" t="s">
        <v>2266</v>
      </c>
      <c r="DH9" s="1941" t="s">
        <v>2433</v>
      </c>
      <c r="DI9" s="1942" t="s">
        <v>2264</v>
      </c>
      <c r="DJ9" s="1930" t="s">
        <v>2265</v>
      </c>
      <c r="DK9" s="1931" t="s">
        <v>2266</v>
      </c>
      <c r="DL9" s="1941" t="s">
        <v>2433</v>
      </c>
      <c r="DM9" s="1942" t="s">
        <v>2264</v>
      </c>
      <c r="DN9" s="1930" t="s">
        <v>2265</v>
      </c>
      <c r="DO9" s="1931" t="s">
        <v>2266</v>
      </c>
      <c r="DP9" s="1941" t="s">
        <v>2433</v>
      </c>
      <c r="DQ9" s="1942" t="s">
        <v>2264</v>
      </c>
      <c r="DR9" s="1930" t="s">
        <v>2265</v>
      </c>
      <c r="DS9" s="1931" t="s">
        <v>2266</v>
      </c>
      <c r="DT9" s="1941" t="s">
        <v>2433</v>
      </c>
    </row>
    <row r="10" spans="1:124" s="1020" customFormat="1" ht="25.5" customHeight="1">
      <c r="B10" s="580"/>
      <c r="C10" s="964" t="s">
        <v>2025</v>
      </c>
      <c r="D10" s="575" t="s">
        <v>1868</v>
      </c>
      <c r="E10" s="2334" t="s">
        <v>2614</v>
      </c>
      <c r="F10" s="2313" t="str">
        <f>CRY</f>
        <v>2026-27</v>
      </c>
      <c r="G10" s="2314" t="str">
        <f>IF(dms_RPT="financial",(VALUE(LEFT(F10,4)-1)&amp;"-"&amp;MID(F10,3,2)),VALUE(LEFT(F10,4)-1))</f>
        <v>2025-26</v>
      </c>
      <c r="H10" s="2314" t="str">
        <f t="shared" ref="H10:AL10" si="0">IF(dms_RPT="financial",(VALUE(LEFT(G10,4)-1)&amp;"-"&amp;MID(G10,3,2)),VALUE(LEFT(G10,4)-1))</f>
        <v>2024-25</v>
      </c>
      <c r="I10" s="2314" t="str">
        <f t="shared" si="0"/>
        <v>2023-24</v>
      </c>
      <c r="J10" s="2314" t="str">
        <f t="shared" si="0"/>
        <v>2022-23</v>
      </c>
      <c r="K10" s="2315" t="str">
        <f t="shared" si="0"/>
        <v>2021-22</v>
      </c>
      <c r="L10" s="2316" t="str">
        <f t="shared" si="0"/>
        <v>2020-21</v>
      </c>
      <c r="M10" s="2317" t="str">
        <f t="shared" si="0"/>
        <v>2019-20</v>
      </c>
      <c r="N10" s="2317" t="str">
        <f t="shared" si="0"/>
        <v>2018-19</v>
      </c>
      <c r="O10" s="2317" t="str">
        <f t="shared" si="0"/>
        <v>2017-18</v>
      </c>
      <c r="P10" s="2317" t="str">
        <f t="shared" si="0"/>
        <v>2016-17</v>
      </c>
      <c r="Q10" s="2317" t="str">
        <f t="shared" si="0"/>
        <v>2015-16</v>
      </c>
      <c r="R10" s="2317" t="str">
        <f t="shared" si="0"/>
        <v>2014-15</v>
      </c>
      <c r="S10" s="2317" t="str">
        <f t="shared" si="0"/>
        <v>2013-14</v>
      </c>
      <c r="T10" s="2317" t="str">
        <f t="shared" si="0"/>
        <v>2012-13</v>
      </c>
      <c r="U10" s="2318" t="str">
        <f t="shared" si="0"/>
        <v>2011-12</v>
      </c>
      <c r="V10" s="2316" t="str">
        <f t="shared" si="0"/>
        <v>2010-11</v>
      </c>
      <c r="W10" s="2317" t="str">
        <f t="shared" si="0"/>
        <v>2009-10</v>
      </c>
      <c r="X10" s="2317" t="str">
        <f t="shared" si="0"/>
        <v>2008-09</v>
      </c>
      <c r="Y10" s="2317" t="str">
        <f t="shared" si="0"/>
        <v>2007-08</v>
      </c>
      <c r="Z10" s="2317" t="str">
        <f t="shared" si="0"/>
        <v>2006-07</v>
      </c>
      <c r="AA10" s="2317" t="str">
        <f t="shared" si="0"/>
        <v>2005-06</v>
      </c>
      <c r="AB10" s="2317" t="str">
        <f t="shared" si="0"/>
        <v>2004-05</v>
      </c>
      <c r="AC10" s="2317" t="str">
        <f t="shared" si="0"/>
        <v>2003-04</v>
      </c>
      <c r="AD10" s="2317" t="str">
        <f t="shared" si="0"/>
        <v>2002-03</v>
      </c>
      <c r="AE10" s="2318" t="str">
        <f t="shared" si="0"/>
        <v>2001-02</v>
      </c>
      <c r="AF10" s="2316" t="str">
        <f t="shared" si="0"/>
        <v>2000-01</v>
      </c>
      <c r="AG10" s="2317" t="str">
        <f t="shared" si="0"/>
        <v>1999-00</v>
      </c>
      <c r="AH10" s="2317" t="str">
        <f t="shared" si="0"/>
        <v>1998-99</v>
      </c>
      <c r="AI10" s="2317" t="str">
        <f t="shared" si="0"/>
        <v>1997-98</v>
      </c>
      <c r="AJ10" s="2317" t="str">
        <f t="shared" si="0"/>
        <v>1996-97</v>
      </c>
      <c r="AK10" s="2317" t="str">
        <f t="shared" si="0"/>
        <v>1995-96</v>
      </c>
      <c r="AL10" s="2317" t="str">
        <f t="shared" si="0"/>
        <v>1994-95</v>
      </c>
      <c r="AM10" s="2317" t="str">
        <f t="shared" ref="AM10:BR10" si="1">IF(dms_RPT="financial",(VALUE(LEFT(AL10,4)-1)&amp;"-"&amp;MID(AL10,3,2)),VALUE(LEFT(AL10,4)-1))</f>
        <v>1993-94</v>
      </c>
      <c r="AN10" s="2317" t="str">
        <f t="shared" si="1"/>
        <v>1992-93</v>
      </c>
      <c r="AO10" s="2318" t="str">
        <f t="shared" si="1"/>
        <v>1991-92</v>
      </c>
      <c r="AP10" s="2316" t="str">
        <f t="shared" si="1"/>
        <v>1990-91</v>
      </c>
      <c r="AQ10" s="2317" t="str">
        <f t="shared" si="1"/>
        <v>1989-90</v>
      </c>
      <c r="AR10" s="2317" t="str">
        <f t="shared" si="1"/>
        <v>1988-89</v>
      </c>
      <c r="AS10" s="2317" t="str">
        <f t="shared" si="1"/>
        <v>1987-88</v>
      </c>
      <c r="AT10" s="2317" t="str">
        <f t="shared" si="1"/>
        <v>1986-87</v>
      </c>
      <c r="AU10" s="2317" t="str">
        <f t="shared" si="1"/>
        <v>1985-86</v>
      </c>
      <c r="AV10" s="2317" t="str">
        <f t="shared" si="1"/>
        <v>1984-85</v>
      </c>
      <c r="AW10" s="2317" t="str">
        <f t="shared" si="1"/>
        <v>1983-84</v>
      </c>
      <c r="AX10" s="2317" t="str">
        <f t="shared" si="1"/>
        <v>1982-83</v>
      </c>
      <c r="AY10" s="2318" t="str">
        <f t="shared" si="1"/>
        <v>1981-82</v>
      </c>
      <c r="AZ10" s="2316" t="str">
        <f t="shared" si="1"/>
        <v>1980-81</v>
      </c>
      <c r="BA10" s="2317" t="str">
        <f t="shared" si="1"/>
        <v>1979-80</v>
      </c>
      <c r="BB10" s="2317" t="str">
        <f t="shared" si="1"/>
        <v>1978-79</v>
      </c>
      <c r="BC10" s="2317" t="str">
        <f t="shared" si="1"/>
        <v>1977-78</v>
      </c>
      <c r="BD10" s="2317" t="str">
        <f t="shared" si="1"/>
        <v>1976-77</v>
      </c>
      <c r="BE10" s="2317" t="str">
        <f t="shared" si="1"/>
        <v>1975-76</v>
      </c>
      <c r="BF10" s="2317" t="str">
        <f t="shared" si="1"/>
        <v>1974-75</v>
      </c>
      <c r="BG10" s="2317" t="str">
        <f t="shared" si="1"/>
        <v>1973-74</v>
      </c>
      <c r="BH10" s="2317" t="str">
        <f t="shared" si="1"/>
        <v>1972-73</v>
      </c>
      <c r="BI10" s="2318" t="str">
        <f t="shared" si="1"/>
        <v>1971-72</v>
      </c>
      <c r="BJ10" s="2316" t="str">
        <f t="shared" si="1"/>
        <v>1970-71</v>
      </c>
      <c r="BK10" s="2317" t="str">
        <f t="shared" si="1"/>
        <v>1969-70</v>
      </c>
      <c r="BL10" s="2317" t="str">
        <f t="shared" si="1"/>
        <v>1968-69</v>
      </c>
      <c r="BM10" s="2317" t="str">
        <f t="shared" si="1"/>
        <v>1967-68</v>
      </c>
      <c r="BN10" s="2317" t="str">
        <f t="shared" si="1"/>
        <v>1966-67</v>
      </c>
      <c r="BO10" s="2317" t="str">
        <f t="shared" si="1"/>
        <v>1965-66</v>
      </c>
      <c r="BP10" s="2317" t="str">
        <f t="shared" si="1"/>
        <v>1964-65</v>
      </c>
      <c r="BQ10" s="2317" t="str">
        <f t="shared" si="1"/>
        <v>1963-64</v>
      </c>
      <c r="BR10" s="2317" t="str">
        <f t="shared" si="1"/>
        <v>1962-63</v>
      </c>
      <c r="BS10" s="2318" t="str">
        <f t="shared" ref="BS10:CV10" si="2">IF(dms_RPT="financial",(VALUE(LEFT(BR10,4)-1)&amp;"-"&amp;MID(BR10,3,2)),VALUE(LEFT(BR10,4)-1))</f>
        <v>1961-62</v>
      </c>
      <c r="BT10" s="2316" t="str">
        <f t="shared" si="2"/>
        <v>1960-61</v>
      </c>
      <c r="BU10" s="2317" t="str">
        <f t="shared" si="2"/>
        <v>1959-60</v>
      </c>
      <c r="BV10" s="2317" t="str">
        <f t="shared" si="2"/>
        <v>1958-59</v>
      </c>
      <c r="BW10" s="2317" t="str">
        <f t="shared" si="2"/>
        <v>1957-58</v>
      </c>
      <c r="BX10" s="2317" t="str">
        <f t="shared" si="2"/>
        <v>1956-57</v>
      </c>
      <c r="BY10" s="2317" t="str">
        <f t="shared" si="2"/>
        <v>1955-56</v>
      </c>
      <c r="BZ10" s="2317" t="str">
        <f t="shared" si="2"/>
        <v>1954-55</v>
      </c>
      <c r="CA10" s="2317" t="str">
        <f t="shared" si="2"/>
        <v>1953-54</v>
      </c>
      <c r="CB10" s="2317" t="str">
        <f t="shared" si="2"/>
        <v>1952-53</v>
      </c>
      <c r="CC10" s="2318" t="str">
        <f t="shared" si="2"/>
        <v>1951-52</v>
      </c>
      <c r="CD10" s="2316" t="str">
        <f t="shared" si="2"/>
        <v>1950-51</v>
      </c>
      <c r="CE10" s="2317" t="str">
        <f t="shared" si="2"/>
        <v>1949-50</v>
      </c>
      <c r="CF10" s="2317" t="str">
        <f t="shared" si="2"/>
        <v>1948-49</v>
      </c>
      <c r="CG10" s="2317" t="str">
        <f t="shared" si="2"/>
        <v>1947-48</v>
      </c>
      <c r="CH10" s="2317" t="str">
        <f t="shared" si="2"/>
        <v>1946-47</v>
      </c>
      <c r="CI10" s="2317" t="str">
        <f t="shared" si="2"/>
        <v>1945-46</v>
      </c>
      <c r="CJ10" s="2317" t="str">
        <f t="shared" si="2"/>
        <v>1944-45</v>
      </c>
      <c r="CK10" s="2317" t="str">
        <f t="shared" si="2"/>
        <v>1943-44</v>
      </c>
      <c r="CL10" s="2317" t="str">
        <f t="shared" si="2"/>
        <v>1942-43</v>
      </c>
      <c r="CM10" s="2319" t="str">
        <f t="shared" si="2"/>
        <v>1941-42</v>
      </c>
      <c r="CN10" s="2320" t="str">
        <f t="shared" si="2"/>
        <v>1940-41</v>
      </c>
      <c r="CO10" s="2317" t="str">
        <f t="shared" si="2"/>
        <v>1939-40</v>
      </c>
      <c r="CP10" s="2317" t="str">
        <f t="shared" si="2"/>
        <v>1938-39</v>
      </c>
      <c r="CQ10" s="2317" t="str">
        <f t="shared" si="2"/>
        <v>1937-38</v>
      </c>
      <c r="CR10" s="2317" t="str">
        <f t="shared" si="2"/>
        <v>1936-37</v>
      </c>
      <c r="CS10" s="2317" t="str">
        <f t="shared" si="2"/>
        <v>1935-36</v>
      </c>
      <c r="CT10" s="2317" t="str">
        <f t="shared" si="2"/>
        <v>1934-35</v>
      </c>
      <c r="CU10" s="2317" t="str">
        <f t="shared" si="2"/>
        <v>1933-34</v>
      </c>
      <c r="CV10" s="2318" t="str">
        <f t="shared" si="2"/>
        <v>1932-33</v>
      </c>
      <c r="CX10" s="2930" t="s">
        <v>2283</v>
      </c>
      <c r="CY10" s="2931"/>
      <c r="CZ10" s="2932"/>
      <c r="DA10" s="2998" t="str">
        <f>F10</f>
        <v>2026-27</v>
      </c>
      <c r="DB10" s="2999"/>
      <c r="DC10" s="2999"/>
      <c r="DD10" s="3000"/>
      <c r="DE10" s="2998" t="str">
        <f>G10</f>
        <v>2025-26</v>
      </c>
      <c r="DF10" s="2999"/>
      <c r="DG10" s="2999"/>
      <c r="DH10" s="3000"/>
      <c r="DI10" s="2998" t="str">
        <f>H10</f>
        <v>2024-25</v>
      </c>
      <c r="DJ10" s="2999"/>
      <c r="DK10" s="2999"/>
      <c r="DL10" s="3000"/>
      <c r="DM10" s="2998" t="str">
        <f>I10</f>
        <v>2023-24</v>
      </c>
      <c r="DN10" s="2999"/>
      <c r="DO10" s="2999"/>
      <c r="DP10" s="3000"/>
      <c r="DQ10" s="2998" t="str">
        <f>J10</f>
        <v>2022-23</v>
      </c>
      <c r="DR10" s="2999"/>
      <c r="DS10" s="2999"/>
      <c r="DT10" s="3000"/>
    </row>
    <row r="11" spans="1:124" s="580" customFormat="1" ht="15" customHeight="1">
      <c r="C11" s="2326" t="s">
        <v>638</v>
      </c>
      <c r="D11" s="2327" t="s">
        <v>1624</v>
      </c>
      <c r="E11" s="2329">
        <f>SUM(F11:CV11)</f>
        <v>0</v>
      </c>
      <c r="F11" s="2339"/>
      <c r="G11" s="2340"/>
      <c r="H11" s="2340"/>
      <c r="I11" s="2340"/>
      <c r="J11" s="2340"/>
      <c r="K11" s="2340"/>
      <c r="L11" s="2340"/>
      <c r="M11" s="2340"/>
      <c r="N11" s="2340"/>
      <c r="O11" s="2340"/>
      <c r="P11" s="2340"/>
      <c r="Q11" s="2340"/>
      <c r="R11" s="2340"/>
      <c r="S11" s="2340"/>
      <c r="T11" s="2340"/>
      <c r="U11" s="2340"/>
      <c r="V11" s="2340"/>
      <c r="W11" s="2340"/>
      <c r="X11" s="2340"/>
      <c r="Y11" s="2340"/>
      <c r="Z11" s="2340"/>
      <c r="AA11" s="2340"/>
      <c r="AB11" s="2340"/>
      <c r="AC11" s="2340"/>
      <c r="AD11" s="2340"/>
      <c r="AE11" s="2340"/>
      <c r="AF11" s="2340"/>
      <c r="AG11" s="2340"/>
      <c r="AH11" s="2340"/>
      <c r="AI11" s="2340"/>
      <c r="AJ11" s="2340"/>
      <c r="AK11" s="2340"/>
      <c r="AL11" s="2340"/>
      <c r="AM11" s="2340"/>
      <c r="AN11" s="2340"/>
      <c r="AO11" s="2340"/>
      <c r="AP11" s="2340"/>
      <c r="AQ11" s="2340"/>
      <c r="AR11" s="2340"/>
      <c r="AS11" s="2340"/>
      <c r="AT11" s="2340"/>
      <c r="AU11" s="2340"/>
      <c r="AV11" s="2340"/>
      <c r="AW11" s="2340"/>
      <c r="AX11" s="2340"/>
      <c r="AY11" s="2340"/>
      <c r="AZ11" s="2340"/>
      <c r="BA11" s="2340"/>
      <c r="BB11" s="2340"/>
      <c r="BC11" s="2340"/>
      <c r="BD11" s="2340"/>
      <c r="BE11" s="2340"/>
      <c r="BF11" s="2340"/>
      <c r="BG11" s="2340"/>
      <c r="BH11" s="2340"/>
      <c r="BI11" s="2340"/>
      <c r="BJ11" s="2340"/>
      <c r="BK11" s="2340"/>
      <c r="BL11" s="2340"/>
      <c r="BM11" s="2340"/>
      <c r="BN11" s="2340"/>
      <c r="BO11" s="2340"/>
      <c r="BP11" s="2340"/>
      <c r="BQ11" s="2340"/>
      <c r="BR11" s="2340"/>
      <c r="BS11" s="2340"/>
      <c r="BT11" s="2340"/>
      <c r="BU11" s="2340"/>
      <c r="BV11" s="2340"/>
      <c r="BW11" s="2340"/>
      <c r="BX11" s="2340"/>
      <c r="BY11" s="2340"/>
      <c r="BZ11" s="2340"/>
      <c r="CA11" s="2340"/>
      <c r="CB11" s="2340"/>
      <c r="CC11" s="2340"/>
      <c r="CD11" s="2340"/>
      <c r="CE11" s="2340"/>
      <c r="CF11" s="2340"/>
      <c r="CG11" s="2340"/>
      <c r="CH11" s="2340"/>
      <c r="CI11" s="2340"/>
      <c r="CJ11" s="2340"/>
      <c r="CK11" s="2340"/>
      <c r="CL11" s="2340"/>
      <c r="CM11" s="2340"/>
      <c r="CN11" s="2340"/>
      <c r="CO11" s="2340"/>
      <c r="CP11" s="2340"/>
      <c r="CQ11" s="2340"/>
      <c r="CR11" s="2340"/>
      <c r="CS11" s="2340"/>
      <c r="CT11" s="2340"/>
      <c r="CU11" s="2340"/>
      <c r="CV11" s="2341"/>
      <c r="CX11" s="1338"/>
      <c r="CY11" s="1339"/>
      <c r="CZ11" s="1339"/>
      <c r="DA11" s="1295" t="str">
        <f>IF(ISNONTEXT(F11)=TRUE,"","X")</f>
        <v/>
      </c>
      <c r="DB11" s="1293" t="str">
        <f>IF(AND(F11&gt;=0)=TRUE,"","X")</f>
        <v/>
      </c>
      <c r="DC11" s="1293" t="str">
        <f>IF(AND(F11&lt;&gt;"")=TRUE,"","X")</f>
        <v>X</v>
      </c>
      <c r="DD11" s="1320"/>
      <c r="DE11" s="1295" t="str">
        <f>IF(ISNONTEXT(G11)=TRUE,"","X")</f>
        <v/>
      </c>
      <c r="DF11" s="1293" t="str">
        <f>IF(AND(G11&gt;=0)=TRUE,"","X")</f>
        <v/>
      </c>
      <c r="DG11" s="1293" t="str">
        <f>IF(AND(G11&lt;&gt;"")=TRUE,"","X")</f>
        <v>X</v>
      </c>
      <c r="DH11" s="1320"/>
      <c r="DI11" s="1295" t="str">
        <f>IF(ISNONTEXT(H11)=TRUE,"","X")</f>
        <v/>
      </c>
      <c r="DJ11" s="1293" t="str">
        <f>IF(AND(H11&gt;=0)=TRUE,"","X")</f>
        <v/>
      </c>
      <c r="DK11" s="1293" t="str">
        <f>IF(AND(H11&lt;&gt;"")=TRUE,"","X")</f>
        <v>X</v>
      </c>
      <c r="DL11" s="1320"/>
      <c r="DM11" s="1295" t="str">
        <f>IF(ISNONTEXT(I11)=TRUE,"","X")</f>
        <v/>
      </c>
      <c r="DN11" s="1293" t="str">
        <f>IF(AND(I11&gt;=0)=TRUE,"","X")</f>
        <v/>
      </c>
      <c r="DO11" s="1293" t="str">
        <f>IF(AND(I11&lt;&gt;"")=TRUE,"","X")</f>
        <v>X</v>
      </c>
      <c r="DP11" s="1320"/>
      <c r="DQ11" s="1295" t="str">
        <f>IF(ISNONTEXT(J11)=TRUE,"","X")</f>
        <v/>
      </c>
      <c r="DR11" s="1293" t="str">
        <f>IF(AND(J11&gt;=0)=TRUE,"","X")</f>
        <v/>
      </c>
      <c r="DS11" s="1293" t="str">
        <f>IF(AND(J11&lt;&gt;"")=TRUE,"","X")</f>
        <v>X</v>
      </c>
      <c r="DT11" s="1320"/>
    </row>
    <row r="12" spans="1:124" s="580" customFormat="1" ht="15" customHeight="1">
      <c r="C12" s="1122" t="s">
        <v>48</v>
      </c>
      <c r="D12" s="2325" t="s">
        <v>1624</v>
      </c>
      <c r="E12" s="2330">
        <f t="shared" ref="E12:E25" si="3">SUM(F12:CV12)</f>
        <v>0</v>
      </c>
      <c r="F12" s="2342"/>
      <c r="G12" s="2343"/>
      <c r="H12" s="2343"/>
      <c r="I12" s="2343"/>
      <c r="J12" s="2343"/>
      <c r="K12" s="2343"/>
      <c r="L12" s="2343"/>
      <c r="M12" s="2343"/>
      <c r="N12" s="2343"/>
      <c r="O12" s="2343"/>
      <c r="P12" s="2343"/>
      <c r="Q12" s="2343"/>
      <c r="R12" s="2343"/>
      <c r="S12" s="2343"/>
      <c r="T12" s="2343"/>
      <c r="U12" s="2343"/>
      <c r="V12" s="2343"/>
      <c r="W12" s="2343"/>
      <c r="X12" s="2343"/>
      <c r="Y12" s="2343"/>
      <c r="Z12" s="2343"/>
      <c r="AA12" s="2343"/>
      <c r="AB12" s="2343"/>
      <c r="AC12" s="2343"/>
      <c r="AD12" s="2343"/>
      <c r="AE12" s="2343"/>
      <c r="AF12" s="2343"/>
      <c r="AG12" s="2343"/>
      <c r="AH12" s="2343"/>
      <c r="AI12" s="2343"/>
      <c r="AJ12" s="2343"/>
      <c r="AK12" s="2343"/>
      <c r="AL12" s="2343"/>
      <c r="AM12" s="2343"/>
      <c r="AN12" s="2343"/>
      <c r="AO12" s="2343"/>
      <c r="AP12" s="2343"/>
      <c r="AQ12" s="2343"/>
      <c r="AR12" s="2343"/>
      <c r="AS12" s="2343"/>
      <c r="AT12" s="2343"/>
      <c r="AU12" s="2343"/>
      <c r="AV12" s="2343"/>
      <c r="AW12" s="2343"/>
      <c r="AX12" s="2343"/>
      <c r="AY12" s="2343"/>
      <c r="AZ12" s="2343"/>
      <c r="BA12" s="2343"/>
      <c r="BB12" s="2343"/>
      <c r="BC12" s="2343"/>
      <c r="BD12" s="2343"/>
      <c r="BE12" s="2343"/>
      <c r="BF12" s="2343"/>
      <c r="BG12" s="2343"/>
      <c r="BH12" s="2343"/>
      <c r="BI12" s="2343"/>
      <c r="BJ12" s="2343"/>
      <c r="BK12" s="2343"/>
      <c r="BL12" s="2343"/>
      <c r="BM12" s="2343"/>
      <c r="BN12" s="2343"/>
      <c r="BO12" s="2343"/>
      <c r="BP12" s="2343"/>
      <c r="BQ12" s="2343"/>
      <c r="BR12" s="2343"/>
      <c r="BS12" s="2343"/>
      <c r="BT12" s="2343"/>
      <c r="BU12" s="2343"/>
      <c r="BV12" s="2343"/>
      <c r="BW12" s="2343"/>
      <c r="BX12" s="2343"/>
      <c r="BY12" s="2343"/>
      <c r="BZ12" s="2343"/>
      <c r="CA12" s="2343"/>
      <c r="CB12" s="2343"/>
      <c r="CC12" s="2343"/>
      <c r="CD12" s="2343"/>
      <c r="CE12" s="2343"/>
      <c r="CF12" s="2343"/>
      <c r="CG12" s="2343"/>
      <c r="CH12" s="2343"/>
      <c r="CI12" s="2343"/>
      <c r="CJ12" s="2343"/>
      <c r="CK12" s="2343"/>
      <c r="CL12" s="2343"/>
      <c r="CM12" s="2343"/>
      <c r="CN12" s="2343"/>
      <c r="CO12" s="2343"/>
      <c r="CP12" s="2343"/>
      <c r="CQ12" s="2343"/>
      <c r="CR12" s="2343"/>
      <c r="CS12" s="2343"/>
      <c r="CT12" s="2343"/>
      <c r="CU12" s="2343"/>
      <c r="CV12" s="2344"/>
      <c r="CX12" s="1340"/>
      <c r="DA12" s="1284" t="str">
        <f>IF(ISNONTEXT(F12)=TRUE,"","X")</f>
        <v/>
      </c>
      <c r="DB12" s="1279" t="str">
        <f>IF(AND(F12&gt;=0)=TRUE,"","X")</f>
        <v/>
      </c>
      <c r="DC12" s="1279" t="str">
        <f>IF(AND(F12&lt;&gt;"")=TRUE,"","X")</f>
        <v>X</v>
      </c>
      <c r="DD12" s="1281"/>
      <c r="DE12" s="1284" t="str">
        <f>IF(ISNONTEXT(G12)=TRUE,"","X")</f>
        <v/>
      </c>
      <c r="DF12" s="1279" t="str">
        <f>IF(AND(G12&gt;=0)=TRUE,"","X")</f>
        <v/>
      </c>
      <c r="DG12" s="1279" t="str">
        <f>IF(AND(G12&lt;&gt;"")=TRUE,"","X")</f>
        <v>X</v>
      </c>
      <c r="DH12" s="1281"/>
      <c r="DI12" s="1284" t="str">
        <f>IF(ISNONTEXT(H12)=TRUE,"","X")</f>
        <v/>
      </c>
      <c r="DJ12" s="1279" t="str">
        <f>IF(AND(H12&gt;=0)=TRUE,"","X")</f>
        <v/>
      </c>
      <c r="DK12" s="1279" t="str">
        <f>IF(AND(H12&lt;&gt;"")=TRUE,"","X")</f>
        <v>X</v>
      </c>
      <c r="DL12" s="1281"/>
      <c r="DM12" s="1284" t="str">
        <f>IF(ISNONTEXT(I12)=TRUE,"","X")</f>
        <v/>
      </c>
      <c r="DN12" s="1279" t="str">
        <f>IF(AND(I12&gt;=0)=TRUE,"","X")</f>
        <v/>
      </c>
      <c r="DO12" s="1279" t="str">
        <f>IF(AND(I12&lt;&gt;"")=TRUE,"","X")</f>
        <v>X</v>
      </c>
      <c r="DP12" s="1281"/>
      <c r="DQ12" s="1284" t="str">
        <f>IF(ISNONTEXT(J12)=TRUE,"","X")</f>
        <v/>
      </c>
      <c r="DR12" s="1279" t="str">
        <f>IF(AND(J12&gt;=0)=TRUE,"","X")</f>
        <v/>
      </c>
      <c r="DS12" s="1279" t="str">
        <f>IF(AND(J12&lt;&gt;"")=TRUE,"","X")</f>
        <v>X</v>
      </c>
      <c r="DT12" s="1281"/>
    </row>
    <row r="13" spans="1:124" s="580" customFormat="1" ht="15" customHeight="1">
      <c r="C13" s="1122" t="s">
        <v>49</v>
      </c>
      <c r="D13" s="2325" t="s">
        <v>1624</v>
      </c>
      <c r="E13" s="2330">
        <f t="shared" si="3"/>
        <v>0</v>
      </c>
      <c r="F13" s="2342"/>
      <c r="G13" s="2343"/>
      <c r="H13" s="2343"/>
      <c r="I13" s="2343"/>
      <c r="J13" s="2343"/>
      <c r="K13" s="2343"/>
      <c r="L13" s="2343"/>
      <c r="M13" s="2343"/>
      <c r="N13" s="2343"/>
      <c r="O13" s="2343"/>
      <c r="P13" s="2343"/>
      <c r="Q13" s="2343"/>
      <c r="R13" s="2343"/>
      <c r="S13" s="2343"/>
      <c r="T13" s="2343"/>
      <c r="U13" s="2343"/>
      <c r="V13" s="2343"/>
      <c r="W13" s="2343"/>
      <c r="X13" s="2343"/>
      <c r="Y13" s="2343"/>
      <c r="Z13" s="2343"/>
      <c r="AA13" s="2343"/>
      <c r="AB13" s="2343"/>
      <c r="AC13" s="2343"/>
      <c r="AD13" s="2343"/>
      <c r="AE13" s="2343"/>
      <c r="AF13" s="2343"/>
      <c r="AG13" s="2343"/>
      <c r="AH13" s="2343"/>
      <c r="AI13" s="2343"/>
      <c r="AJ13" s="2343"/>
      <c r="AK13" s="2343"/>
      <c r="AL13" s="2343"/>
      <c r="AM13" s="2343"/>
      <c r="AN13" s="2343"/>
      <c r="AO13" s="2343"/>
      <c r="AP13" s="2343"/>
      <c r="AQ13" s="2343"/>
      <c r="AR13" s="2343"/>
      <c r="AS13" s="2343"/>
      <c r="AT13" s="2343"/>
      <c r="AU13" s="2343"/>
      <c r="AV13" s="2343"/>
      <c r="AW13" s="2343"/>
      <c r="AX13" s="2343"/>
      <c r="AY13" s="2343"/>
      <c r="AZ13" s="2343"/>
      <c r="BA13" s="2343"/>
      <c r="BB13" s="2343"/>
      <c r="BC13" s="2343"/>
      <c r="BD13" s="2343"/>
      <c r="BE13" s="2343"/>
      <c r="BF13" s="2343"/>
      <c r="BG13" s="2343"/>
      <c r="BH13" s="2343"/>
      <c r="BI13" s="2343"/>
      <c r="BJ13" s="2343"/>
      <c r="BK13" s="2343"/>
      <c r="BL13" s="2343"/>
      <c r="BM13" s="2343"/>
      <c r="BN13" s="2343"/>
      <c r="BO13" s="2343"/>
      <c r="BP13" s="2343"/>
      <c r="BQ13" s="2343"/>
      <c r="BR13" s="2343"/>
      <c r="BS13" s="2343"/>
      <c r="BT13" s="2343"/>
      <c r="BU13" s="2343"/>
      <c r="BV13" s="2343"/>
      <c r="BW13" s="2343"/>
      <c r="BX13" s="2343"/>
      <c r="BY13" s="2343"/>
      <c r="BZ13" s="2343"/>
      <c r="CA13" s="2343"/>
      <c r="CB13" s="2343"/>
      <c r="CC13" s="2343"/>
      <c r="CD13" s="2343"/>
      <c r="CE13" s="2343"/>
      <c r="CF13" s="2343"/>
      <c r="CG13" s="2343"/>
      <c r="CH13" s="2343"/>
      <c r="CI13" s="2343"/>
      <c r="CJ13" s="2343"/>
      <c r="CK13" s="2343"/>
      <c r="CL13" s="2343"/>
      <c r="CM13" s="2343"/>
      <c r="CN13" s="2343"/>
      <c r="CO13" s="2343"/>
      <c r="CP13" s="2343"/>
      <c r="CQ13" s="2343"/>
      <c r="CR13" s="2343"/>
      <c r="CS13" s="2343"/>
      <c r="CT13" s="2343"/>
      <c r="CU13" s="2343"/>
      <c r="CV13" s="2344"/>
      <c r="CX13" s="1340"/>
      <c r="DA13" s="1284" t="str">
        <f>IF(ISNONTEXT(F13)=TRUE,"","X")</f>
        <v/>
      </c>
      <c r="DB13" s="1279" t="str">
        <f>IF(AND(F13&gt;=0)=TRUE,"","X")</f>
        <v/>
      </c>
      <c r="DC13" s="1279" t="str">
        <f>IF(AND(F13&lt;&gt;"")=TRUE,"","X")</f>
        <v>X</v>
      </c>
      <c r="DD13" s="1281"/>
      <c r="DE13" s="1284" t="str">
        <f>IF(ISNONTEXT(G13)=TRUE,"","X")</f>
        <v/>
      </c>
      <c r="DF13" s="1279" t="str">
        <f>IF(AND(G13&gt;=0)=TRUE,"","X")</f>
        <v/>
      </c>
      <c r="DG13" s="1279" t="str">
        <f>IF(AND(G13&lt;&gt;"")=TRUE,"","X")</f>
        <v>X</v>
      </c>
      <c r="DH13" s="1281"/>
      <c r="DI13" s="1284" t="str">
        <f>IF(ISNONTEXT(H13)=TRUE,"","X")</f>
        <v/>
      </c>
      <c r="DJ13" s="1279" t="str">
        <f>IF(AND(H13&gt;=0)=TRUE,"","X")</f>
        <v/>
      </c>
      <c r="DK13" s="1279" t="str">
        <f>IF(AND(H13&lt;&gt;"")=TRUE,"","X")</f>
        <v>X</v>
      </c>
      <c r="DL13" s="1281"/>
      <c r="DM13" s="1284" t="str">
        <f>IF(ISNONTEXT(I13)=TRUE,"","X")</f>
        <v/>
      </c>
      <c r="DN13" s="1279" t="str">
        <f>IF(AND(I13&gt;=0)=TRUE,"","X")</f>
        <v/>
      </c>
      <c r="DO13" s="1279" t="str">
        <f>IF(AND(I13&lt;&gt;"")=TRUE,"","X")</f>
        <v>X</v>
      </c>
      <c r="DP13" s="1281"/>
      <c r="DQ13" s="1284" t="str">
        <f>IF(ISNONTEXT(J13)=TRUE,"","X")</f>
        <v/>
      </c>
      <c r="DR13" s="1279" t="str">
        <f>IF(AND(J13&gt;=0)=TRUE,"","X")</f>
        <v/>
      </c>
      <c r="DS13" s="1279" t="str">
        <f>IF(AND(J13&lt;&gt;"")=TRUE,"","X")</f>
        <v>X</v>
      </c>
      <c r="DT13" s="1281"/>
    </row>
    <row r="14" spans="1:124" s="580" customFormat="1" ht="15" customHeight="1">
      <c r="C14" s="1122" t="s">
        <v>50</v>
      </c>
      <c r="D14" s="2325" t="s">
        <v>1624</v>
      </c>
      <c r="E14" s="2330">
        <f t="shared" si="3"/>
        <v>0</v>
      </c>
      <c r="F14" s="2342"/>
      <c r="G14" s="2343"/>
      <c r="H14" s="2343"/>
      <c r="I14" s="2343"/>
      <c r="J14" s="2343"/>
      <c r="K14" s="2343"/>
      <c r="L14" s="2343"/>
      <c r="M14" s="2343"/>
      <c r="N14" s="2343"/>
      <c r="O14" s="2343"/>
      <c r="P14" s="2343"/>
      <c r="Q14" s="2343"/>
      <c r="R14" s="2343"/>
      <c r="S14" s="2343"/>
      <c r="T14" s="2343"/>
      <c r="U14" s="2343"/>
      <c r="V14" s="2343"/>
      <c r="W14" s="2343"/>
      <c r="X14" s="2343"/>
      <c r="Y14" s="2343"/>
      <c r="Z14" s="2343"/>
      <c r="AA14" s="2343"/>
      <c r="AB14" s="2343"/>
      <c r="AC14" s="2343"/>
      <c r="AD14" s="2343"/>
      <c r="AE14" s="2343"/>
      <c r="AF14" s="2343"/>
      <c r="AG14" s="2343"/>
      <c r="AH14" s="2343"/>
      <c r="AI14" s="2343"/>
      <c r="AJ14" s="2343"/>
      <c r="AK14" s="2343"/>
      <c r="AL14" s="2343"/>
      <c r="AM14" s="2343"/>
      <c r="AN14" s="2343"/>
      <c r="AO14" s="2343"/>
      <c r="AP14" s="2343"/>
      <c r="AQ14" s="2343"/>
      <c r="AR14" s="2343"/>
      <c r="AS14" s="2343"/>
      <c r="AT14" s="2343"/>
      <c r="AU14" s="2343"/>
      <c r="AV14" s="2343"/>
      <c r="AW14" s="2343"/>
      <c r="AX14" s="2343"/>
      <c r="AY14" s="2343"/>
      <c r="AZ14" s="2343"/>
      <c r="BA14" s="2343"/>
      <c r="BB14" s="2343"/>
      <c r="BC14" s="2343"/>
      <c r="BD14" s="2343"/>
      <c r="BE14" s="2343"/>
      <c r="BF14" s="2343"/>
      <c r="BG14" s="2343"/>
      <c r="BH14" s="2343"/>
      <c r="BI14" s="2343"/>
      <c r="BJ14" s="2343"/>
      <c r="BK14" s="2343"/>
      <c r="BL14" s="2343"/>
      <c r="BM14" s="2343"/>
      <c r="BN14" s="2343"/>
      <c r="BO14" s="2343"/>
      <c r="BP14" s="2343"/>
      <c r="BQ14" s="2343"/>
      <c r="BR14" s="2343"/>
      <c r="BS14" s="2343"/>
      <c r="BT14" s="2343"/>
      <c r="BU14" s="2343"/>
      <c r="BV14" s="2343"/>
      <c r="BW14" s="2343"/>
      <c r="BX14" s="2343"/>
      <c r="BY14" s="2343"/>
      <c r="BZ14" s="2343"/>
      <c r="CA14" s="2343"/>
      <c r="CB14" s="2343"/>
      <c r="CC14" s="2343"/>
      <c r="CD14" s="2343"/>
      <c r="CE14" s="2343"/>
      <c r="CF14" s="2343"/>
      <c r="CG14" s="2343"/>
      <c r="CH14" s="2343"/>
      <c r="CI14" s="2343"/>
      <c r="CJ14" s="2343"/>
      <c r="CK14" s="2343"/>
      <c r="CL14" s="2343"/>
      <c r="CM14" s="2343"/>
      <c r="CN14" s="2343"/>
      <c r="CO14" s="2343"/>
      <c r="CP14" s="2343"/>
      <c r="CQ14" s="2343"/>
      <c r="CR14" s="2343"/>
      <c r="CS14" s="2343"/>
      <c r="CT14" s="2343"/>
      <c r="CU14" s="2343"/>
      <c r="CV14" s="2344"/>
      <c r="CX14" s="1340"/>
      <c r="DA14" s="1284" t="str">
        <f>IF(ISNONTEXT(F14)=TRUE,"","X")</f>
        <v/>
      </c>
      <c r="DB14" s="1279" t="str">
        <f>IF(AND(F14&gt;=0)=TRUE,"","X")</f>
        <v/>
      </c>
      <c r="DC14" s="1279" t="str">
        <f>IF(AND(F14&lt;&gt;"")=TRUE,"","X")</f>
        <v>X</v>
      </c>
      <c r="DD14" s="1281"/>
      <c r="DE14" s="1284" t="str">
        <f>IF(ISNONTEXT(G14)=TRUE,"","X")</f>
        <v/>
      </c>
      <c r="DF14" s="1279" t="str">
        <f>IF(AND(G14&gt;=0)=TRUE,"","X")</f>
        <v/>
      </c>
      <c r="DG14" s="1279" t="str">
        <f>IF(AND(G14&lt;&gt;"")=TRUE,"","X")</f>
        <v>X</v>
      </c>
      <c r="DH14" s="1281"/>
      <c r="DI14" s="1284" t="str">
        <f>IF(ISNONTEXT(H14)=TRUE,"","X")</f>
        <v/>
      </c>
      <c r="DJ14" s="1279" t="str">
        <f>IF(AND(H14&gt;=0)=TRUE,"","X")</f>
        <v/>
      </c>
      <c r="DK14" s="1279" t="str">
        <f>IF(AND(H14&lt;&gt;"")=TRUE,"","X")</f>
        <v>X</v>
      </c>
      <c r="DL14" s="1281"/>
      <c r="DM14" s="1284" t="str">
        <f>IF(ISNONTEXT(I14)=TRUE,"","X")</f>
        <v/>
      </c>
      <c r="DN14" s="1279" t="str">
        <f>IF(AND(I14&gt;=0)=TRUE,"","X")</f>
        <v/>
      </c>
      <c r="DO14" s="1279" t="str">
        <f>IF(AND(I14&lt;&gt;"")=TRUE,"","X")</f>
        <v>X</v>
      </c>
      <c r="DP14" s="1281"/>
      <c r="DQ14" s="1284" t="str">
        <f>IF(ISNONTEXT(J14)=TRUE,"","X")</f>
        <v/>
      </c>
      <c r="DR14" s="1279" t="str">
        <f>IF(AND(J14&gt;=0)=TRUE,"","X")</f>
        <v/>
      </c>
      <c r="DS14" s="1279" t="str">
        <f>IF(AND(J14&lt;&gt;"")=TRUE,"","X")</f>
        <v>X</v>
      </c>
      <c r="DT14" s="1281"/>
    </row>
    <row r="15" spans="1:124" s="580" customFormat="1" ht="15" customHeight="1">
      <c r="C15" s="1122" t="s">
        <v>51</v>
      </c>
      <c r="D15" s="2325" t="s">
        <v>1624</v>
      </c>
      <c r="E15" s="2330">
        <f t="shared" si="3"/>
        <v>0</v>
      </c>
      <c r="F15" s="2342"/>
      <c r="G15" s="2343"/>
      <c r="H15" s="2343"/>
      <c r="I15" s="2343"/>
      <c r="J15" s="2343"/>
      <c r="K15" s="2343"/>
      <c r="L15" s="2343"/>
      <c r="M15" s="2343"/>
      <c r="N15" s="2343"/>
      <c r="O15" s="2343"/>
      <c r="P15" s="2343"/>
      <c r="Q15" s="2343"/>
      <c r="R15" s="2343"/>
      <c r="S15" s="2343"/>
      <c r="T15" s="2343"/>
      <c r="U15" s="2343"/>
      <c r="V15" s="2343"/>
      <c r="W15" s="2343"/>
      <c r="X15" s="2343"/>
      <c r="Y15" s="2343"/>
      <c r="Z15" s="2343"/>
      <c r="AA15" s="2343"/>
      <c r="AB15" s="2343"/>
      <c r="AC15" s="2343"/>
      <c r="AD15" s="2343"/>
      <c r="AE15" s="2343"/>
      <c r="AF15" s="2343"/>
      <c r="AG15" s="2343"/>
      <c r="AH15" s="2343"/>
      <c r="AI15" s="2343"/>
      <c r="AJ15" s="2343"/>
      <c r="AK15" s="2343"/>
      <c r="AL15" s="2343"/>
      <c r="AM15" s="2343"/>
      <c r="AN15" s="2343"/>
      <c r="AO15" s="2343"/>
      <c r="AP15" s="2343"/>
      <c r="AQ15" s="2343"/>
      <c r="AR15" s="2343"/>
      <c r="AS15" s="2343"/>
      <c r="AT15" s="2343"/>
      <c r="AU15" s="2343"/>
      <c r="AV15" s="2343"/>
      <c r="AW15" s="2343"/>
      <c r="AX15" s="2343"/>
      <c r="AY15" s="2343"/>
      <c r="AZ15" s="2343"/>
      <c r="BA15" s="2343"/>
      <c r="BB15" s="2343"/>
      <c r="BC15" s="2343"/>
      <c r="BD15" s="2343"/>
      <c r="BE15" s="2343"/>
      <c r="BF15" s="2343"/>
      <c r="BG15" s="2343"/>
      <c r="BH15" s="2343"/>
      <c r="BI15" s="2343"/>
      <c r="BJ15" s="2343"/>
      <c r="BK15" s="2343"/>
      <c r="BL15" s="2343"/>
      <c r="BM15" s="2343"/>
      <c r="BN15" s="2343"/>
      <c r="BO15" s="2343"/>
      <c r="BP15" s="2343"/>
      <c r="BQ15" s="2343"/>
      <c r="BR15" s="2343"/>
      <c r="BS15" s="2343"/>
      <c r="BT15" s="2343"/>
      <c r="BU15" s="2343"/>
      <c r="BV15" s="2343"/>
      <c r="BW15" s="2343"/>
      <c r="BX15" s="2343"/>
      <c r="BY15" s="2343"/>
      <c r="BZ15" s="2343"/>
      <c r="CA15" s="2343"/>
      <c r="CB15" s="2343"/>
      <c r="CC15" s="2343"/>
      <c r="CD15" s="2343"/>
      <c r="CE15" s="2343"/>
      <c r="CF15" s="2343"/>
      <c r="CG15" s="2343"/>
      <c r="CH15" s="2343"/>
      <c r="CI15" s="2343"/>
      <c r="CJ15" s="2343"/>
      <c r="CK15" s="2343"/>
      <c r="CL15" s="2343"/>
      <c r="CM15" s="2343"/>
      <c r="CN15" s="2343"/>
      <c r="CO15" s="2343"/>
      <c r="CP15" s="2343"/>
      <c r="CQ15" s="2343"/>
      <c r="CR15" s="2343"/>
      <c r="CS15" s="2343"/>
      <c r="CT15" s="2343"/>
      <c r="CU15" s="2343"/>
      <c r="CV15" s="2344"/>
      <c r="CX15" s="1340"/>
      <c r="DA15" s="1284" t="str">
        <f>IF(ISNONTEXT(F15)=TRUE,"","X")</f>
        <v/>
      </c>
      <c r="DB15" s="1279" t="str">
        <f>IF(AND(F15&gt;=0)=TRUE,"","X")</f>
        <v/>
      </c>
      <c r="DC15" s="1279" t="str">
        <f>IF(AND(F15&lt;&gt;"")=TRUE,"","X")</f>
        <v>X</v>
      </c>
      <c r="DD15" s="1281"/>
      <c r="DE15" s="1284" t="str">
        <f>IF(ISNONTEXT(G15)=TRUE,"","X")</f>
        <v/>
      </c>
      <c r="DF15" s="1279" t="str">
        <f>IF(AND(G15&gt;=0)=TRUE,"","X")</f>
        <v/>
      </c>
      <c r="DG15" s="1279" t="str">
        <f>IF(AND(G15&lt;&gt;"")=TRUE,"","X")</f>
        <v>X</v>
      </c>
      <c r="DH15" s="1281"/>
      <c r="DI15" s="1284" t="str">
        <f>IF(ISNONTEXT(H15)=TRUE,"","X")</f>
        <v/>
      </c>
      <c r="DJ15" s="1279" t="str">
        <f>IF(AND(H15&gt;=0)=TRUE,"","X")</f>
        <v/>
      </c>
      <c r="DK15" s="1279" t="str">
        <f>IF(AND(H15&lt;&gt;"")=TRUE,"","X")</f>
        <v>X</v>
      </c>
      <c r="DL15" s="1281"/>
      <c r="DM15" s="1284" t="str">
        <f>IF(ISNONTEXT(I15)=TRUE,"","X")</f>
        <v/>
      </c>
      <c r="DN15" s="1279" t="str">
        <f>IF(AND(I15&gt;=0)=TRUE,"","X")</f>
        <v/>
      </c>
      <c r="DO15" s="1279" t="str">
        <f>IF(AND(I15&lt;&gt;"")=TRUE,"","X")</f>
        <v>X</v>
      </c>
      <c r="DP15" s="1281"/>
      <c r="DQ15" s="1284" t="str">
        <f>IF(ISNONTEXT(J15)=TRUE,"","X")</f>
        <v/>
      </c>
      <c r="DR15" s="1279" t="str">
        <f>IF(AND(J15&gt;=0)=TRUE,"","X")</f>
        <v/>
      </c>
      <c r="DS15" s="1279" t="str">
        <f>IF(AND(J15&lt;&gt;"")=TRUE,"","X")</f>
        <v>X</v>
      </c>
      <c r="DT15" s="1281"/>
    </row>
    <row r="16" spans="1:124" s="580" customFormat="1" ht="15" customHeight="1">
      <c r="C16" s="1122" t="s">
        <v>639</v>
      </c>
      <c r="D16" s="2325" t="s">
        <v>1624</v>
      </c>
      <c r="E16" s="2330">
        <f t="shared" si="3"/>
        <v>0</v>
      </c>
      <c r="F16" s="2342"/>
      <c r="G16" s="2343"/>
      <c r="H16" s="2343"/>
      <c r="I16" s="2343"/>
      <c r="J16" s="2343"/>
      <c r="K16" s="2343"/>
      <c r="L16" s="2343"/>
      <c r="M16" s="2343"/>
      <c r="N16" s="2343"/>
      <c r="O16" s="2343"/>
      <c r="P16" s="2343"/>
      <c r="Q16" s="2343"/>
      <c r="R16" s="2343"/>
      <c r="S16" s="2343"/>
      <c r="T16" s="2343"/>
      <c r="U16" s="2343"/>
      <c r="V16" s="2343"/>
      <c r="W16" s="2343"/>
      <c r="X16" s="2343"/>
      <c r="Y16" s="2343"/>
      <c r="Z16" s="2343"/>
      <c r="AA16" s="2343"/>
      <c r="AB16" s="2343"/>
      <c r="AC16" s="2343"/>
      <c r="AD16" s="2343"/>
      <c r="AE16" s="2343"/>
      <c r="AF16" s="2343"/>
      <c r="AG16" s="2343"/>
      <c r="AH16" s="2343"/>
      <c r="AI16" s="2343"/>
      <c r="AJ16" s="2343"/>
      <c r="AK16" s="2343"/>
      <c r="AL16" s="2343"/>
      <c r="AM16" s="2343"/>
      <c r="AN16" s="2343"/>
      <c r="AO16" s="2343"/>
      <c r="AP16" s="2343"/>
      <c r="AQ16" s="2343"/>
      <c r="AR16" s="2343"/>
      <c r="AS16" s="2343"/>
      <c r="AT16" s="2343"/>
      <c r="AU16" s="2343"/>
      <c r="AV16" s="2343"/>
      <c r="AW16" s="2343"/>
      <c r="AX16" s="2343"/>
      <c r="AY16" s="2343"/>
      <c r="AZ16" s="2343"/>
      <c r="BA16" s="2343"/>
      <c r="BB16" s="2343"/>
      <c r="BC16" s="2343"/>
      <c r="BD16" s="2343"/>
      <c r="BE16" s="2343"/>
      <c r="BF16" s="2343"/>
      <c r="BG16" s="2343"/>
      <c r="BH16" s="2343"/>
      <c r="BI16" s="2343"/>
      <c r="BJ16" s="2343"/>
      <c r="BK16" s="2343"/>
      <c r="BL16" s="2343"/>
      <c r="BM16" s="2343"/>
      <c r="BN16" s="2343"/>
      <c r="BO16" s="2343"/>
      <c r="BP16" s="2343"/>
      <c r="BQ16" s="2343"/>
      <c r="BR16" s="2343"/>
      <c r="BS16" s="2343"/>
      <c r="BT16" s="2343"/>
      <c r="BU16" s="2343"/>
      <c r="BV16" s="2343"/>
      <c r="BW16" s="2343"/>
      <c r="BX16" s="2343"/>
      <c r="BY16" s="2343"/>
      <c r="BZ16" s="2343"/>
      <c r="CA16" s="2343"/>
      <c r="CB16" s="2343"/>
      <c r="CC16" s="2343"/>
      <c r="CD16" s="2343"/>
      <c r="CE16" s="2343"/>
      <c r="CF16" s="2343"/>
      <c r="CG16" s="2343"/>
      <c r="CH16" s="2343"/>
      <c r="CI16" s="2343"/>
      <c r="CJ16" s="2343"/>
      <c r="CK16" s="2343"/>
      <c r="CL16" s="2343"/>
      <c r="CM16" s="2343"/>
      <c r="CN16" s="2343"/>
      <c r="CO16" s="2343"/>
      <c r="CP16" s="2343"/>
      <c r="CQ16" s="2343"/>
      <c r="CR16" s="2343"/>
      <c r="CS16" s="2343"/>
      <c r="CT16" s="2343"/>
      <c r="CU16" s="2343"/>
      <c r="CV16" s="2344"/>
      <c r="CX16" s="1340"/>
      <c r="DA16" s="1284" t="str">
        <f t="shared" ref="DA16:DA79" si="4">IF(ISNONTEXT(F16)=TRUE,"","X")</f>
        <v/>
      </c>
      <c r="DB16" s="1279" t="str">
        <f t="shared" ref="DB16:DB79" si="5">IF(AND(F16&gt;=0)=TRUE,"","X")</f>
        <v/>
      </c>
      <c r="DC16" s="1279" t="str">
        <f t="shared" ref="DC16:DC79" si="6">IF(AND(F16&lt;&gt;"")=TRUE,"","X")</f>
        <v>X</v>
      </c>
      <c r="DD16" s="1281"/>
      <c r="DE16" s="1284" t="str">
        <f t="shared" ref="DE16:DE79" si="7">IF(ISNONTEXT(G16)=TRUE,"","X")</f>
        <v/>
      </c>
      <c r="DF16" s="1279" t="str">
        <f t="shared" ref="DF16:DF79" si="8">IF(AND(G16&gt;=0)=TRUE,"","X")</f>
        <v/>
      </c>
      <c r="DG16" s="1279" t="str">
        <f t="shared" ref="DG16:DG79" si="9">IF(AND(G16&lt;&gt;"")=TRUE,"","X")</f>
        <v>X</v>
      </c>
      <c r="DH16" s="1281"/>
      <c r="DI16" s="1284" t="str">
        <f t="shared" ref="DI16:DI79" si="10">IF(ISNONTEXT(H16)=TRUE,"","X")</f>
        <v/>
      </c>
      <c r="DJ16" s="1279" t="str">
        <f t="shared" ref="DJ16:DJ79" si="11">IF(AND(H16&gt;=0)=TRUE,"","X")</f>
        <v/>
      </c>
      <c r="DK16" s="1279" t="str">
        <f t="shared" ref="DK16:DK79" si="12">IF(AND(H16&lt;&gt;"")=TRUE,"","X")</f>
        <v>X</v>
      </c>
      <c r="DL16" s="1281"/>
      <c r="DM16" s="1284" t="str">
        <f t="shared" ref="DM16:DM79" si="13">IF(ISNONTEXT(I16)=TRUE,"","X")</f>
        <v/>
      </c>
      <c r="DN16" s="1279" t="str">
        <f t="shared" ref="DN16:DN79" si="14">IF(AND(I16&gt;=0)=TRUE,"","X")</f>
        <v/>
      </c>
      <c r="DO16" s="1279" t="str">
        <f t="shared" ref="DO16:DO79" si="15">IF(AND(I16&lt;&gt;"")=TRUE,"","X")</f>
        <v>X</v>
      </c>
      <c r="DP16" s="1281"/>
      <c r="DQ16" s="1284" t="str">
        <f t="shared" ref="DQ16:DQ79" si="16">IF(ISNONTEXT(J16)=TRUE,"","X")</f>
        <v/>
      </c>
      <c r="DR16" s="1279" t="str">
        <f t="shared" ref="DR16:DR79" si="17">IF(AND(J16&gt;=0)=TRUE,"","X")</f>
        <v/>
      </c>
      <c r="DS16" s="1279" t="str">
        <f t="shared" ref="DS16:DS79" si="18">IF(AND(J16&lt;&gt;"")=TRUE,"","X")</f>
        <v>X</v>
      </c>
      <c r="DT16" s="1281"/>
    </row>
    <row r="17" spans="2:124" s="580" customFormat="1" ht="15" customHeight="1">
      <c r="C17" s="1122" t="s">
        <v>640</v>
      </c>
      <c r="D17" s="2325" t="s">
        <v>1624</v>
      </c>
      <c r="E17" s="2330">
        <f t="shared" si="3"/>
        <v>0</v>
      </c>
      <c r="F17" s="2342"/>
      <c r="G17" s="2343"/>
      <c r="H17" s="2343"/>
      <c r="I17" s="2343"/>
      <c r="J17" s="2343"/>
      <c r="K17" s="2343"/>
      <c r="L17" s="2343"/>
      <c r="M17" s="2343"/>
      <c r="N17" s="2343"/>
      <c r="O17" s="2343"/>
      <c r="P17" s="2343"/>
      <c r="Q17" s="2343"/>
      <c r="R17" s="2343"/>
      <c r="S17" s="2343"/>
      <c r="T17" s="2343"/>
      <c r="U17" s="2343"/>
      <c r="V17" s="2343"/>
      <c r="W17" s="2343"/>
      <c r="X17" s="2343"/>
      <c r="Y17" s="2343"/>
      <c r="Z17" s="2343"/>
      <c r="AA17" s="2343"/>
      <c r="AB17" s="2343"/>
      <c r="AC17" s="2343"/>
      <c r="AD17" s="2343"/>
      <c r="AE17" s="2343"/>
      <c r="AF17" s="2343"/>
      <c r="AG17" s="2343"/>
      <c r="AH17" s="2343"/>
      <c r="AI17" s="2343"/>
      <c r="AJ17" s="2343"/>
      <c r="AK17" s="2343"/>
      <c r="AL17" s="2343"/>
      <c r="AM17" s="2343"/>
      <c r="AN17" s="2343"/>
      <c r="AO17" s="2343"/>
      <c r="AP17" s="2343"/>
      <c r="AQ17" s="2343"/>
      <c r="AR17" s="2343"/>
      <c r="AS17" s="2343"/>
      <c r="AT17" s="2343"/>
      <c r="AU17" s="2343"/>
      <c r="AV17" s="2343"/>
      <c r="AW17" s="2343"/>
      <c r="AX17" s="2343"/>
      <c r="AY17" s="2343"/>
      <c r="AZ17" s="2343"/>
      <c r="BA17" s="2343"/>
      <c r="BB17" s="2343"/>
      <c r="BC17" s="2343"/>
      <c r="BD17" s="2343"/>
      <c r="BE17" s="2343"/>
      <c r="BF17" s="2343"/>
      <c r="BG17" s="2343"/>
      <c r="BH17" s="2343"/>
      <c r="BI17" s="2343"/>
      <c r="BJ17" s="2343"/>
      <c r="BK17" s="2343"/>
      <c r="BL17" s="2343"/>
      <c r="BM17" s="2343"/>
      <c r="BN17" s="2343"/>
      <c r="BO17" s="2343"/>
      <c r="BP17" s="2343"/>
      <c r="BQ17" s="2343"/>
      <c r="BR17" s="2343"/>
      <c r="BS17" s="2343"/>
      <c r="BT17" s="2343"/>
      <c r="BU17" s="2343"/>
      <c r="BV17" s="2343"/>
      <c r="BW17" s="2343"/>
      <c r="BX17" s="2343"/>
      <c r="BY17" s="2343"/>
      <c r="BZ17" s="2343"/>
      <c r="CA17" s="2343"/>
      <c r="CB17" s="2343"/>
      <c r="CC17" s="2343"/>
      <c r="CD17" s="2343"/>
      <c r="CE17" s="2343"/>
      <c r="CF17" s="2343"/>
      <c r="CG17" s="2343"/>
      <c r="CH17" s="2343"/>
      <c r="CI17" s="2343"/>
      <c r="CJ17" s="2343"/>
      <c r="CK17" s="2343"/>
      <c r="CL17" s="2343"/>
      <c r="CM17" s="2343"/>
      <c r="CN17" s="2343"/>
      <c r="CO17" s="2343"/>
      <c r="CP17" s="2343"/>
      <c r="CQ17" s="2343"/>
      <c r="CR17" s="2343"/>
      <c r="CS17" s="2343"/>
      <c r="CT17" s="2343"/>
      <c r="CU17" s="2343"/>
      <c r="CV17" s="2344"/>
      <c r="CX17" s="1340"/>
      <c r="DA17" s="1284" t="str">
        <f t="shared" si="4"/>
        <v/>
      </c>
      <c r="DB17" s="1279" t="str">
        <f t="shared" si="5"/>
        <v/>
      </c>
      <c r="DC17" s="1279" t="str">
        <f t="shared" si="6"/>
        <v>X</v>
      </c>
      <c r="DD17" s="1281"/>
      <c r="DE17" s="1284" t="str">
        <f t="shared" si="7"/>
        <v/>
      </c>
      <c r="DF17" s="1279" t="str">
        <f t="shared" si="8"/>
        <v/>
      </c>
      <c r="DG17" s="1279" t="str">
        <f t="shared" si="9"/>
        <v>X</v>
      </c>
      <c r="DH17" s="1281"/>
      <c r="DI17" s="1284" t="str">
        <f t="shared" si="10"/>
        <v/>
      </c>
      <c r="DJ17" s="1279" t="str">
        <f t="shared" si="11"/>
        <v/>
      </c>
      <c r="DK17" s="1279" t="str">
        <f t="shared" si="12"/>
        <v>X</v>
      </c>
      <c r="DL17" s="1281"/>
      <c r="DM17" s="1284" t="str">
        <f t="shared" si="13"/>
        <v/>
      </c>
      <c r="DN17" s="1279" t="str">
        <f t="shared" si="14"/>
        <v/>
      </c>
      <c r="DO17" s="1279" t="str">
        <f t="shared" si="15"/>
        <v>X</v>
      </c>
      <c r="DP17" s="1281"/>
      <c r="DQ17" s="1284" t="str">
        <f t="shared" si="16"/>
        <v/>
      </c>
      <c r="DR17" s="1279" t="str">
        <f t="shared" si="17"/>
        <v/>
      </c>
      <c r="DS17" s="1279" t="str">
        <f t="shared" si="18"/>
        <v>X</v>
      </c>
      <c r="DT17" s="1281"/>
    </row>
    <row r="18" spans="2:124" s="580" customFormat="1" ht="15" customHeight="1">
      <c r="C18" s="1122" t="s">
        <v>641</v>
      </c>
      <c r="D18" s="2325" t="s">
        <v>1624</v>
      </c>
      <c r="E18" s="2330">
        <f t="shared" si="3"/>
        <v>0</v>
      </c>
      <c r="F18" s="2342"/>
      <c r="G18" s="2343"/>
      <c r="H18" s="2343"/>
      <c r="I18" s="2343"/>
      <c r="J18" s="2343"/>
      <c r="K18" s="2343"/>
      <c r="L18" s="2343"/>
      <c r="M18" s="2343"/>
      <c r="N18" s="2343"/>
      <c r="O18" s="2343"/>
      <c r="P18" s="2343"/>
      <c r="Q18" s="2343"/>
      <c r="R18" s="2343"/>
      <c r="S18" s="2343"/>
      <c r="T18" s="2343"/>
      <c r="U18" s="2343"/>
      <c r="V18" s="2343"/>
      <c r="W18" s="2343"/>
      <c r="X18" s="2343"/>
      <c r="Y18" s="2343"/>
      <c r="Z18" s="2343"/>
      <c r="AA18" s="2343"/>
      <c r="AB18" s="2343"/>
      <c r="AC18" s="2343"/>
      <c r="AD18" s="2343"/>
      <c r="AE18" s="2343"/>
      <c r="AF18" s="2343"/>
      <c r="AG18" s="2343"/>
      <c r="AH18" s="2343"/>
      <c r="AI18" s="2343"/>
      <c r="AJ18" s="2343"/>
      <c r="AK18" s="2343"/>
      <c r="AL18" s="2343"/>
      <c r="AM18" s="2343"/>
      <c r="AN18" s="2343"/>
      <c r="AO18" s="2343"/>
      <c r="AP18" s="2343"/>
      <c r="AQ18" s="2343"/>
      <c r="AR18" s="2343"/>
      <c r="AS18" s="2343"/>
      <c r="AT18" s="2343"/>
      <c r="AU18" s="2343"/>
      <c r="AV18" s="2343"/>
      <c r="AW18" s="2343"/>
      <c r="AX18" s="2343"/>
      <c r="AY18" s="2343"/>
      <c r="AZ18" s="2343"/>
      <c r="BA18" s="2343"/>
      <c r="BB18" s="2343"/>
      <c r="BC18" s="2343"/>
      <c r="BD18" s="2343"/>
      <c r="BE18" s="2343"/>
      <c r="BF18" s="2343"/>
      <c r="BG18" s="2343"/>
      <c r="BH18" s="2343"/>
      <c r="BI18" s="2343"/>
      <c r="BJ18" s="2343"/>
      <c r="BK18" s="2343"/>
      <c r="BL18" s="2343"/>
      <c r="BM18" s="2343"/>
      <c r="BN18" s="2343"/>
      <c r="BO18" s="2343"/>
      <c r="BP18" s="2343"/>
      <c r="BQ18" s="2343"/>
      <c r="BR18" s="2343"/>
      <c r="BS18" s="2343"/>
      <c r="BT18" s="2343"/>
      <c r="BU18" s="2343"/>
      <c r="BV18" s="2343"/>
      <c r="BW18" s="2343"/>
      <c r="BX18" s="2343"/>
      <c r="BY18" s="2343"/>
      <c r="BZ18" s="2343"/>
      <c r="CA18" s="2343"/>
      <c r="CB18" s="2343"/>
      <c r="CC18" s="2343"/>
      <c r="CD18" s="2343"/>
      <c r="CE18" s="2343"/>
      <c r="CF18" s="2343"/>
      <c r="CG18" s="2343"/>
      <c r="CH18" s="2343"/>
      <c r="CI18" s="2343"/>
      <c r="CJ18" s="2343"/>
      <c r="CK18" s="2343"/>
      <c r="CL18" s="2343"/>
      <c r="CM18" s="2343"/>
      <c r="CN18" s="2343"/>
      <c r="CO18" s="2343"/>
      <c r="CP18" s="2343"/>
      <c r="CQ18" s="2343"/>
      <c r="CR18" s="2343"/>
      <c r="CS18" s="2343"/>
      <c r="CT18" s="2343"/>
      <c r="CU18" s="2343"/>
      <c r="CV18" s="2344"/>
      <c r="CX18" s="1340"/>
      <c r="DA18" s="1284" t="str">
        <f t="shared" si="4"/>
        <v/>
      </c>
      <c r="DB18" s="1279" t="str">
        <f t="shared" si="5"/>
        <v/>
      </c>
      <c r="DC18" s="1279" t="str">
        <f t="shared" si="6"/>
        <v>X</v>
      </c>
      <c r="DD18" s="1281"/>
      <c r="DE18" s="1284" t="str">
        <f t="shared" si="7"/>
        <v/>
      </c>
      <c r="DF18" s="1279" t="str">
        <f t="shared" si="8"/>
        <v/>
      </c>
      <c r="DG18" s="1279" t="str">
        <f t="shared" si="9"/>
        <v>X</v>
      </c>
      <c r="DH18" s="1281"/>
      <c r="DI18" s="1284" t="str">
        <f t="shared" si="10"/>
        <v/>
      </c>
      <c r="DJ18" s="1279" t="str">
        <f t="shared" si="11"/>
        <v/>
      </c>
      <c r="DK18" s="1279" t="str">
        <f t="shared" si="12"/>
        <v>X</v>
      </c>
      <c r="DL18" s="1281"/>
      <c r="DM18" s="1284" t="str">
        <f t="shared" si="13"/>
        <v/>
      </c>
      <c r="DN18" s="1279" t="str">
        <f t="shared" si="14"/>
        <v/>
      </c>
      <c r="DO18" s="1279" t="str">
        <f t="shared" si="15"/>
        <v>X</v>
      </c>
      <c r="DP18" s="1281"/>
      <c r="DQ18" s="1284" t="str">
        <f t="shared" si="16"/>
        <v/>
      </c>
      <c r="DR18" s="1279" t="str">
        <f t="shared" si="17"/>
        <v/>
      </c>
      <c r="DS18" s="1279" t="str">
        <f t="shared" si="18"/>
        <v>X</v>
      </c>
      <c r="DT18" s="1281"/>
    </row>
    <row r="19" spans="2:124" s="580" customFormat="1" ht="15" customHeight="1">
      <c r="C19" s="1122" t="s">
        <v>55</v>
      </c>
      <c r="D19" s="2325" t="s">
        <v>1624</v>
      </c>
      <c r="E19" s="2330">
        <f t="shared" si="3"/>
        <v>0</v>
      </c>
      <c r="F19" s="2342"/>
      <c r="G19" s="2343"/>
      <c r="H19" s="2343"/>
      <c r="I19" s="2343"/>
      <c r="J19" s="2343"/>
      <c r="K19" s="2343"/>
      <c r="L19" s="2343"/>
      <c r="M19" s="2343"/>
      <c r="N19" s="2343"/>
      <c r="O19" s="2343"/>
      <c r="P19" s="2343"/>
      <c r="Q19" s="2343"/>
      <c r="R19" s="2343"/>
      <c r="S19" s="2343"/>
      <c r="T19" s="2343"/>
      <c r="U19" s="2343"/>
      <c r="V19" s="2343"/>
      <c r="W19" s="2343"/>
      <c r="X19" s="2343"/>
      <c r="Y19" s="2343"/>
      <c r="Z19" s="2343"/>
      <c r="AA19" s="2343"/>
      <c r="AB19" s="2343"/>
      <c r="AC19" s="2343"/>
      <c r="AD19" s="2343"/>
      <c r="AE19" s="2343"/>
      <c r="AF19" s="2343"/>
      <c r="AG19" s="2343"/>
      <c r="AH19" s="2343"/>
      <c r="AI19" s="2343"/>
      <c r="AJ19" s="2343"/>
      <c r="AK19" s="2343"/>
      <c r="AL19" s="2343"/>
      <c r="AM19" s="2343"/>
      <c r="AN19" s="2343"/>
      <c r="AO19" s="2343"/>
      <c r="AP19" s="2343"/>
      <c r="AQ19" s="2343"/>
      <c r="AR19" s="2343"/>
      <c r="AS19" s="2343"/>
      <c r="AT19" s="2343"/>
      <c r="AU19" s="2343"/>
      <c r="AV19" s="2343"/>
      <c r="AW19" s="2343"/>
      <c r="AX19" s="2343"/>
      <c r="AY19" s="2343"/>
      <c r="AZ19" s="2343"/>
      <c r="BA19" s="2343"/>
      <c r="BB19" s="2343"/>
      <c r="BC19" s="2343"/>
      <c r="BD19" s="2343"/>
      <c r="BE19" s="2343"/>
      <c r="BF19" s="2343"/>
      <c r="BG19" s="2343"/>
      <c r="BH19" s="2343"/>
      <c r="BI19" s="2343"/>
      <c r="BJ19" s="2343"/>
      <c r="BK19" s="2343"/>
      <c r="BL19" s="2343"/>
      <c r="BM19" s="2343"/>
      <c r="BN19" s="2343"/>
      <c r="BO19" s="2343"/>
      <c r="BP19" s="2343"/>
      <c r="BQ19" s="2343"/>
      <c r="BR19" s="2343"/>
      <c r="BS19" s="2343"/>
      <c r="BT19" s="2343"/>
      <c r="BU19" s="2343"/>
      <c r="BV19" s="2343"/>
      <c r="BW19" s="2343"/>
      <c r="BX19" s="2343"/>
      <c r="BY19" s="2343"/>
      <c r="BZ19" s="2343"/>
      <c r="CA19" s="2343"/>
      <c r="CB19" s="2343"/>
      <c r="CC19" s="2343"/>
      <c r="CD19" s="2343"/>
      <c r="CE19" s="2343"/>
      <c r="CF19" s="2343"/>
      <c r="CG19" s="2343"/>
      <c r="CH19" s="2343"/>
      <c r="CI19" s="2343"/>
      <c r="CJ19" s="2343"/>
      <c r="CK19" s="2343"/>
      <c r="CL19" s="2343"/>
      <c r="CM19" s="2343"/>
      <c r="CN19" s="2343"/>
      <c r="CO19" s="2343"/>
      <c r="CP19" s="2343"/>
      <c r="CQ19" s="2343"/>
      <c r="CR19" s="2343"/>
      <c r="CS19" s="2343"/>
      <c r="CT19" s="2343"/>
      <c r="CU19" s="2343"/>
      <c r="CV19" s="2344"/>
      <c r="CX19" s="1340"/>
      <c r="DA19" s="1284" t="str">
        <f t="shared" si="4"/>
        <v/>
      </c>
      <c r="DB19" s="1279" t="str">
        <f t="shared" si="5"/>
        <v/>
      </c>
      <c r="DC19" s="1279" t="str">
        <f t="shared" si="6"/>
        <v>X</v>
      </c>
      <c r="DD19" s="1281"/>
      <c r="DE19" s="1284" t="str">
        <f t="shared" si="7"/>
        <v/>
      </c>
      <c r="DF19" s="1279" t="str">
        <f t="shared" si="8"/>
        <v/>
      </c>
      <c r="DG19" s="1279" t="str">
        <f t="shared" si="9"/>
        <v>X</v>
      </c>
      <c r="DH19" s="1281"/>
      <c r="DI19" s="1284" t="str">
        <f t="shared" si="10"/>
        <v/>
      </c>
      <c r="DJ19" s="1279" t="str">
        <f t="shared" si="11"/>
        <v/>
      </c>
      <c r="DK19" s="1279" t="str">
        <f t="shared" si="12"/>
        <v>X</v>
      </c>
      <c r="DL19" s="1281"/>
      <c r="DM19" s="1284" t="str">
        <f t="shared" si="13"/>
        <v/>
      </c>
      <c r="DN19" s="1279" t="str">
        <f t="shared" si="14"/>
        <v/>
      </c>
      <c r="DO19" s="1279" t="str">
        <f t="shared" si="15"/>
        <v>X</v>
      </c>
      <c r="DP19" s="1281"/>
      <c r="DQ19" s="1284" t="str">
        <f t="shared" si="16"/>
        <v/>
      </c>
      <c r="DR19" s="1279" t="str">
        <f t="shared" si="17"/>
        <v/>
      </c>
      <c r="DS19" s="1279" t="str">
        <f t="shared" si="18"/>
        <v>X</v>
      </c>
      <c r="DT19" s="1281"/>
    </row>
    <row r="20" spans="2:124" s="580" customFormat="1" ht="15" customHeight="1">
      <c r="C20" s="1122" t="s">
        <v>56</v>
      </c>
      <c r="D20" s="2325" t="s">
        <v>1624</v>
      </c>
      <c r="E20" s="2330">
        <f t="shared" si="3"/>
        <v>0</v>
      </c>
      <c r="F20" s="2342"/>
      <c r="G20" s="2343"/>
      <c r="H20" s="2343"/>
      <c r="I20" s="2343"/>
      <c r="J20" s="2343"/>
      <c r="K20" s="2343"/>
      <c r="L20" s="2343"/>
      <c r="M20" s="2343"/>
      <c r="N20" s="2343"/>
      <c r="O20" s="2343"/>
      <c r="P20" s="2343"/>
      <c r="Q20" s="2343"/>
      <c r="R20" s="2343"/>
      <c r="S20" s="2343"/>
      <c r="T20" s="2343"/>
      <c r="U20" s="2343"/>
      <c r="V20" s="2343"/>
      <c r="W20" s="2343"/>
      <c r="X20" s="2343"/>
      <c r="Y20" s="2343"/>
      <c r="Z20" s="2343"/>
      <c r="AA20" s="2343"/>
      <c r="AB20" s="2343"/>
      <c r="AC20" s="2343"/>
      <c r="AD20" s="2343"/>
      <c r="AE20" s="2343"/>
      <c r="AF20" s="2343"/>
      <c r="AG20" s="2343"/>
      <c r="AH20" s="2343"/>
      <c r="AI20" s="2343"/>
      <c r="AJ20" s="2343"/>
      <c r="AK20" s="2343"/>
      <c r="AL20" s="2343"/>
      <c r="AM20" s="2343"/>
      <c r="AN20" s="2343"/>
      <c r="AO20" s="2343"/>
      <c r="AP20" s="2343"/>
      <c r="AQ20" s="2343"/>
      <c r="AR20" s="2343"/>
      <c r="AS20" s="2343"/>
      <c r="AT20" s="2343"/>
      <c r="AU20" s="2343"/>
      <c r="AV20" s="2343"/>
      <c r="AW20" s="2343"/>
      <c r="AX20" s="2343"/>
      <c r="AY20" s="2343"/>
      <c r="AZ20" s="2343"/>
      <c r="BA20" s="2343"/>
      <c r="BB20" s="2343"/>
      <c r="BC20" s="2343"/>
      <c r="BD20" s="2343"/>
      <c r="BE20" s="2343"/>
      <c r="BF20" s="2343"/>
      <c r="BG20" s="2343"/>
      <c r="BH20" s="2343"/>
      <c r="BI20" s="2343"/>
      <c r="BJ20" s="2343"/>
      <c r="BK20" s="2343"/>
      <c r="BL20" s="2343"/>
      <c r="BM20" s="2343"/>
      <c r="BN20" s="2343"/>
      <c r="BO20" s="2343"/>
      <c r="BP20" s="2343"/>
      <c r="BQ20" s="2343"/>
      <c r="BR20" s="2343"/>
      <c r="BS20" s="2343"/>
      <c r="BT20" s="2343"/>
      <c r="BU20" s="2343"/>
      <c r="BV20" s="2343"/>
      <c r="BW20" s="2343"/>
      <c r="BX20" s="2343"/>
      <c r="BY20" s="2343"/>
      <c r="BZ20" s="2343"/>
      <c r="CA20" s="2343"/>
      <c r="CB20" s="2343"/>
      <c r="CC20" s="2343"/>
      <c r="CD20" s="2343"/>
      <c r="CE20" s="2343"/>
      <c r="CF20" s="2343"/>
      <c r="CG20" s="2343"/>
      <c r="CH20" s="2343"/>
      <c r="CI20" s="2343"/>
      <c r="CJ20" s="2343"/>
      <c r="CK20" s="2343"/>
      <c r="CL20" s="2343"/>
      <c r="CM20" s="2343"/>
      <c r="CN20" s="2343"/>
      <c r="CO20" s="2343"/>
      <c r="CP20" s="2343"/>
      <c r="CQ20" s="2343"/>
      <c r="CR20" s="2343"/>
      <c r="CS20" s="2343"/>
      <c r="CT20" s="2343"/>
      <c r="CU20" s="2343"/>
      <c r="CV20" s="2344"/>
      <c r="CX20" s="1340"/>
      <c r="DA20" s="1284" t="str">
        <f t="shared" si="4"/>
        <v/>
      </c>
      <c r="DB20" s="1279" t="str">
        <f t="shared" si="5"/>
        <v/>
      </c>
      <c r="DC20" s="1279" t="str">
        <f t="shared" si="6"/>
        <v>X</v>
      </c>
      <c r="DD20" s="1281"/>
      <c r="DE20" s="1284" t="str">
        <f t="shared" si="7"/>
        <v/>
      </c>
      <c r="DF20" s="1279" t="str">
        <f t="shared" si="8"/>
        <v/>
      </c>
      <c r="DG20" s="1279" t="str">
        <f t="shared" si="9"/>
        <v>X</v>
      </c>
      <c r="DH20" s="1281"/>
      <c r="DI20" s="1284" t="str">
        <f t="shared" si="10"/>
        <v/>
      </c>
      <c r="DJ20" s="1279" t="str">
        <f t="shared" si="11"/>
        <v/>
      </c>
      <c r="DK20" s="1279" t="str">
        <f t="shared" si="12"/>
        <v>X</v>
      </c>
      <c r="DL20" s="1281"/>
      <c r="DM20" s="1284" t="str">
        <f t="shared" si="13"/>
        <v/>
      </c>
      <c r="DN20" s="1279" t="str">
        <f t="shared" si="14"/>
        <v/>
      </c>
      <c r="DO20" s="1279" t="str">
        <f t="shared" si="15"/>
        <v>X</v>
      </c>
      <c r="DP20" s="1281"/>
      <c r="DQ20" s="1284" t="str">
        <f t="shared" si="16"/>
        <v/>
      </c>
      <c r="DR20" s="1279" t="str">
        <f t="shared" si="17"/>
        <v/>
      </c>
      <c r="DS20" s="1279" t="str">
        <f t="shared" si="18"/>
        <v>X</v>
      </c>
      <c r="DT20" s="1281"/>
    </row>
    <row r="21" spans="2:124" s="580" customFormat="1" ht="15" customHeight="1">
      <c r="C21" s="1122" t="s">
        <v>57</v>
      </c>
      <c r="D21" s="2325" t="s">
        <v>1624</v>
      </c>
      <c r="E21" s="2330">
        <f t="shared" si="3"/>
        <v>0</v>
      </c>
      <c r="F21" s="2342"/>
      <c r="G21" s="2343"/>
      <c r="H21" s="2343"/>
      <c r="I21" s="2343"/>
      <c r="J21" s="2343"/>
      <c r="K21" s="2343"/>
      <c r="L21" s="2343"/>
      <c r="M21" s="2343"/>
      <c r="N21" s="2343"/>
      <c r="O21" s="2343"/>
      <c r="P21" s="2343"/>
      <c r="Q21" s="2343"/>
      <c r="R21" s="2343"/>
      <c r="S21" s="2343"/>
      <c r="T21" s="2343"/>
      <c r="U21" s="2343"/>
      <c r="V21" s="2343"/>
      <c r="W21" s="2343"/>
      <c r="X21" s="2343"/>
      <c r="Y21" s="2343"/>
      <c r="Z21" s="2343"/>
      <c r="AA21" s="2343"/>
      <c r="AB21" s="2343"/>
      <c r="AC21" s="2343"/>
      <c r="AD21" s="2343"/>
      <c r="AE21" s="2343"/>
      <c r="AF21" s="2343"/>
      <c r="AG21" s="2343"/>
      <c r="AH21" s="2343"/>
      <c r="AI21" s="2343"/>
      <c r="AJ21" s="2343"/>
      <c r="AK21" s="2343"/>
      <c r="AL21" s="2343"/>
      <c r="AM21" s="2343"/>
      <c r="AN21" s="2343"/>
      <c r="AO21" s="2343"/>
      <c r="AP21" s="2343"/>
      <c r="AQ21" s="2343"/>
      <c r="AR21" s="2343"/>
      <c r="AS21" s="2343"/>
      <c r="AT21" s="2343"/>
      <c r="AU21" s="2343"/>
      <c r="AV21" s="2343"/>
      <c r="AW21" s="2343"/>
      <c r="AX21" s="2343"/>
      <c r="AY21" s="2343"/>
      <c r="AZ21" s="2343"/>
      <c r="BA21" s="2343"/>
      <c r="BB21" s="2343"/>
      <c r="BC21" s="2343"/>
      <c r="BD21" s="2343"/>
      <c r="BE21" s="2343"/>
      <c r="BF21" s="2343"/>
      <c r="BG21" s="2343"/>
      <c r="BH21" s="2343"/>
      <c r="BI21" s="2343"/>
      <c r="BJ21" s="2343"/>
      <c r="BK21" s="2343"/>
      <c r="BL21" s="2343"/>
      <c r="BM21" s="2343"/>
      <c r="BN21" s="2343"/>
      <c r="BO21" s="2343"/>
      <c r="BP21" s="2343"/>
      <c r="BQ21" s="2343"/>
      <c r="BR21" s="2343"/>
      <c r="BS21" s="2343"/>
      <c r="BT21" s="2343"/>
      <c r="BU21" s="2343"/>
      <c r="BV21" s="2343"/>
      <c r="BW21" s="2343"/>
      <c r="BX21" s="2343"/>
      <c r="BY21" s="2343"/>
      <c r="BZ21" s="2343"/>
      <c r="CA21" s="2343"/>
      <c r="CB21" s="2343"/>
      <c r="CC21" s="2343"/>
      <c r="CD21" s="2343"/>
      <c r="CE21" s="2343"/>
      <c r="CF21" s="2343"/>
      <c r="CG21" s="2343"/>
      <c r="CH21" s="2343"/>
      <c r="CI21" s="2343"/>
      <c r="CJ21" s="2343"/>
      <c r="CK21" s="2343"/>
      <c r="CL21" s="2343"/>
      <c r="CM21" s="2343"/>
      <c r="CN21" s="2343"/>
      <c r="CO21" s="2343"/>
      <c r="CP21" s="2343"/>
      <c r="CQ21" s="2343"/>
      <c r="CR21" s="2343"/>
      <c r="CS21" s="2343"/>
      <c r="CT21" s="2343"/>
      <c r="CU21" s="2343"/>
      <c r="CV21" s="2344"/>
      <c r="CX21" s="1340"/>
      <c r="DA21" s="1284" t="str">
        <f t="shared" si="4"/>
        <v/>
      </c>
      <c r="DB21" s="1279" t="str">
        <f t="shared" si="5"/>
        <v/>
      </c>
      <c r="DC21" s="1279" t="str">
        <f t="shared" si="6"/>
        <v>X</v>
      </c>
      <c r="DD21" s="1281"/>
      <c r="DE21" s="1284" t="str">
        <f t="shared" si="7"/>
        <v/>
      </c>
      <c r="DF21" s="1279" t="str">
        <f t="shared" si="8"/>
        <v/>
      </c>
      <c r="DG21" s="1279" t="str">
        <f t="shared" si="9"/>
        <v>X</v>
      </c>
      <c r="DH21" s="1281"/>
      <c r="DI21" s="1284" t="str">
        <f t="shared" si="10"/>
        <v/>
      </c>
      <c r="DJ21" s="1279" t="str">
        <f t="shared" si="11"/>
        <v/>
      </c>
      <c r="DK21" s="1279" t="str">
        <f t="shared" si="12"/>
        <v>X</v>
      </c>
      <c r="DL21" s="1281"/>
      <c r="DM21" s="1284" t="str">
        <f t="shared" si="13"/>
        <v/>
      </c>
      <c r="DN21" s="1279" t="str">
        <f t="shared" si="14"/>
        <v/>
      </c>
      <c r="DO21" s="1279" t="str">
        <f t="shared" si="15"/>
        <v>X</v>
      </c>
      <c r="DP21" s="1281"/>
      <c r="DQ21" s="1284" t="str">
        <f t="shared" si="16"/>
        <v/>
      </c>
      <c r="DR21" s="1279" t="str">
        <f t="shared" si="17"/>
        <v/>
      </c>
      <c r="DS21" s="1279" t="str">
        <f t="shared" si="18"/>
        <v>X</v>
      </c>
      <c r="DT21" s="1281"/>
    </row>
    <row r="22" spans="2:124" s="580" customFormat="1" ht="15" customHeight="1">
      <c r="C22" s="1122" t="s">
        <v>58</v>
      </c>
      <c r="D22" s="2325" t="s">
        <v>1624</v>
      </c>
      <c r="E22" s="2330">
        <f t="shared" si="3"/>
        <v>0</v>
      </c>
      <c r="F22" s="2342"/>
      <c r="G22" s="2343"/>
      <c r="H22" s="2343"/>
      <c r="I22" s="2343"/>
      <c r="J22" s="2343"/>
      <c r="K22" s="2343"/>
      <c r="L22" s="2343"/>
      <c r="M22" s="2343"/>
      <c r="N22" s="2343"/>
      <c r="O22" s="2343"/>
      <c r="P22" s="2343"/>
      <c r="Q22" s="2343"/>
      <c r="R22" s="2343"/>
      <c r="S22" s="2343"/>
      <c r="T22" s="2343"/>
      <c r="U22" s="2343"/>
      <c r="V22" s="2343"/>
      <c r="W22" s="2343"/>
      <c r="X22" s="2343"/>
      <c r="Y22" s="2343"/>
      <c r="Z22" s="2343"/>
      <c r="AA22" s="2343"/>
      <c r="AB22" s="2343"/>
      <c r="AC22" s="2343"/>
      <c r="AD22" s="2343"/>
      <c r="AE22" s="2343"/>
      <c r="AF22" s="2343"/>
      <c r="AG22" s="2343"/>
      <c r="AH22" s="2343"/>
      <c r="AI22" s="2343"/>
      <c r="AJ22" s="2343"/>
      <c r="AK22" s="2343"/>
      <c r="AL22" s="2343"/>
      <c r="AM22" s="2343"/>
      <c r="AN22" s="2343"/>
      <c r="AO22" s="2343"/>
      <c r="AP22" s="2343"/>
      <c r="AQ22" s="2343"/>
      <c r="AR22" s="2343"/>
      <c r="AS22" s="2343"/>
      <c r="AT22" s="2343"/>
      <c r="AU22" s="2343"/>
      <c r="AV22" s="2343"/>
      <c r="AW22" s="2343"/>
      <c r="AX22" s="2343"/>
      <c r="AY22" s="2343"/>
      <c r="AZ22" s="2343"/>
      <c r="BA22" s="2343"/>
      <c r="BB22" s="2343"/>
      <c r="BC22" s="2343"/>
      <c r="BD22" s="2343"/>
      <c r="BE22" s="2343"/>
      <c r="BF22" s="2343"/>
      <c r="BG22" s="2343"/>
      <c r="BH22" s="2343"/>
      <c r="BI22" s="2343"/>
      <c r="BJ22" s="2343"/>
      <c r="BK22" s="2343"/>
      <c r="BL22" s="2343"/>
      <c r="BM22" s="2343"/>
      <c r="BN22" s="2343"/>
      <c r="BO22" s="2343"/>
      <c r="BP22" s="2343"/>
      <c r="BQ22" s="2343"/>
      <c r="BR22" s="2343"/>
      <c r="BS22" s="2343"/>
      <c r="BT22" s="2343"/>
      <c r="BU22" s="2343"/>
      <c r="BV22" s="2343"/>
      <c r="BW22" s="2343"/>
      <c r="BX22" s="2343"/>
      <c r="BY22" s="2343"/>
      <c r="BZ22" s="2343"/>
      <c r="CA22" s="2343"/>
      <c r="CB22" s="2343"/>
      <c r="CC22" s="2343"/>
      <c r="CD22" s="2343"/>
      <c r="CE22" s="2343"/>
      <c r="CF22" s="2343"/>
      <c r="CG22" s="2343"/>
      <c r="CH22" s="2343"/>
      <c r="CI22" s="2343"/>
      <c r="CJ22" s="2343"/>
      <c r="CK22" s="2343"/>
      <c r="CL22" s="2343"/>
      <c r="CM22" s="2343"/>
      <c r="CN22" s="2343"/>
      <c r="CO22" s="2343"/>
      <c r="CP22" s="2343"/>
      <c r="CQ22" s="2343"/>
      <c r="CR22" s="2343"/>
      <c r="CS22" s="2343"/>
      <c r="CT22" s="2343"/>
      <c r="CU22" s="2343"/>
      <c r="CV22" s="2344"/>
      <c r="CX22" s="1340"/>
      <c r="DA22" s="1284" t="str">
        <f t="shared" si="4"/>
        <v/>
      </c>
      <c r="DB22" s="1279" t="str">
        <f t="shared" si="5"/>
        <v/>
      </c>
      <c r="DC22" s="1279" t="str">
        <f t="shared" si="6"/>
        <v>X</v>
      </c>
      <c r="DD22" s="1281"/>
      <c r="DE22" s="1284" t="str">
        <f t="shared" si="7"/>
        <v/>
      </c>
      <c r="DF22" s="1279" t="str">
        <f t="shared" si="8"/>
        <v/>
      </c>
      <c r="DG22" s="1279" t="str">
        <f t="shared" si="9"/>
        <v>X</v>
      </c>
      <c r="DH22" s="1281"/>
      <c r="DI22" s="1284" t="str">
        <f t="shared" si="10"/>
        <v/>
      </c>
      <c r="DJ22" s="1279" t="str">
        <f t="shared" si="11"/>
        <v/>
      </c>
      <c r="DK22" s="1279" t="str">
        <f t="shared" si="12"/>
        <v>X</v>
      </c>
      <c r="DL22" s="1281"/>
      <c r="DM22" s="1284" t="str">
        <f t="shared" si="13"/>
        <v/>
      </c>
      <c r="DN22" s="1279" t="str">
        <f t="shared" si="14"/>
        <v/>
      </c>
      <c r="DO22" s="1279" t="str">
        <f t="shared" si="15"/>
        <v>X</v>
      </c>
      <c r="DP22" s="1281"/>
      <c r="DQ22" s="1284" t="str">
        <f t="shared" si="16"/>
        <v/>
      </c>
      <c r="DR22" s="1279" t="str">
        <f t="shared" si="17"/>
        <v/>
      </c>
      <c r="DS22" s="1279" t="str">
        <f t="shared" si="18"/>
        <v>X</v>
      </c>
      <c r="DT22" s="1281"/>
    </row>
    <row r="23" spans="2:124" s="580" customFormat="1" ht="15" customHeight="1">
      <c r="C23" s="1122" t="s">
        <v>642</v>
      </c>
      <c r="D23" s="2325" t="s">
        <v>1624</v>
      </c>
      <c r="E23" s="2330">
        <f t="shared" si="3"/>
        <v>0</v>
      </c>
      <c r="F23" s="2342"/>
      <c r="G23" s="2343"/>
      <c r="H23" s="2343"/>
      <c r="I23" s="2343"/>
      <c r="J23" s="2343"/>
      <c r="K23" s="2343"/>
      <c r="L23" s="2343"/>
      <c r="M23" s="2343"/>
      <c r="N23" s="2343"/>
      <c r="O23" s="2343"/>
      <c r="P23" s="2343"/>
      <c r="Q23" s="2343"/>
      <c r="R23" s="2343"/>
      <c r="S23" s="2343"/>
      <c r="T23" s="2343"/>
      <c r="U23" s="2343"/>
      <c r="V23" s="2343"/>
      <c r="W23" s="2343"/>
      <c r="X23" s="2343"/>
      <c r="Y23" s="2343"/>
      <c r="Z23" s="2343"/>
      <c r="AA23" s="2343"/>
      <c r="AB23" s="2343"/>
      <c r="AC23" s="2343"/>
      <c r="AD23" s="2343"/>
      <c r="AE23" s="2343"/>
      <c r="AF23" s="2343"/>
      <c r="AG23" s="2343"/>
      <c r="AH23" s="2343"/>
      <c r="AI23" s="2343"/>
      <c r="AJ23" s="2343"/>
      <c r="AK23" s="2343"/>
      <c r="AL23" s="2343"/>
      <c r="AM23" s="2343"/>
      <c r="AN23" s="2343"/>
      <c r="AO23" s="2343"/>
      <c r="AP23" s="2343"/>
      <c r="AQ23" s="2343"/>
      <c r="AR23" s="2343"/>
      <c r="AS23" s="2343"/>
      <c r="AT23" s="2343"/>
      <c r="AU23" s="2343"/>
      <c r="AV23" s="2343"/>
      <c r="AW23" s="2343"/>
      <c r="AX23" s="2343"/>
      <c r="AY23" s="2343"/>
      <c r="AZ23" s="2343"/>
      <c r="BA23" s="2343"/>
      <c r="BB23" s="2343"/>
      <c r="BC23" s="2343"/>
      <c r="BD23" s="2343"/>
      <c r="BE23" s="2343"/>
      <c r="BF23" s="2343"/>
      <c r="BG23" s="2343"/>
      <c r="BH23" s="2343"/>
      <c r="BI23" s="2343"/>
      <c r="BJ23" s="2343"/>
      <c r="BK23" s="2343"/>
      <c r="BL23" s="2343"/>
      <c r="BM23" s="2343"/>
      <c r="BN23" s="2343"/>
      <c r="BO23" s="2343"/>
      <c r="BP23" s="2343"/>
      <c r="BQ23" s="2343"/>
      <c r="BR23" s="2343"/>
      <c r="BS23" s="2343"/>
      <c r="BT23" s="2343"/>
      <c r="BU23" s="2343"/>
      <c r="BV23" s="2343"/>
      <c r="BW23" s="2343"/>
      <c r="BX23" s="2343"/>
      <c r="BY23" s="2343"/>
      <c r="BZ23" s="2343"/>
      <c r="CA23" s="2343"/>
      <c r="CB23" s="2343"/>
      <c r="CC23" s="2343"/>
      <c r="CD23" s="2343"/>
      <c r="CE23" s="2343"/>
      <c r="CF23" s="2343"/>
      <c r="CG23" s="2343"/>
      <c r="CH23" s="2343"/>
      <c r="CI23" s="2343"/>
      <c r="CJ23" s="2343"/>
      <c r="CK23" s="2343"/>
      <c r="CL23" s="2343"/>
      <c r="CM23" s="2343"/>
      <c r="CN23" s="2343"/>
      <c r="CO23" s="2343"/>
      <c r="CP23" s="2343"/>
      <c r="CQ23" s="2343"/>
      <c r="CR23" s="2343"/>
      <c r="CS23" s="2343"/>
      <c r="CT23" s="2343"/>
      <c r="CU23" s="2343"/>
      <c r="CV23" s="2344"/>
      <c r="CX23" s="1340"/>
      <c r="DA23" s="1284" t="str">
        <f t="shared" si="4"/>
        <v/>
      </c>
      <c r="DB23" s="1279" t="str">
        <f t="shared" si="5"/>
        <v/>
      </c>
      <c r="DC23" s="1279" t="str">
        <f t="shared" si="6"/>
        <v>X</v>
      </c>
      <c r="DD23" s="1281"/>
      <c r="DE23" s="1284" t="str">
        <f t="shared" si="7"/>
        <v/>
      </c>
      <c r="DF23" s="1279" t="str">
        <f t="shared" si="8"/>
        <v/>
      </c>
      <c r="DG23" s="1279" t="str">
        <f t="shared" si="9"/>
        <v>X</v>
      </c>
      <c r="DH23" s="1281"/>
      <c r="DI23" s="1284" t="str">
        <f t="shared" si="10"/>
        <v/>
      </c>
      <c r="DJ23" s="1279" t="str">
        <f t="shared" si="11"/>
        <v/>
      </c>
      <c r="DK23" s="1279" t="str">
        <f t="shared" si="12"/>
        <v>X</v>
      </c>
      <c r="DL23" s="1281"/>
      <c r="DM23" s="1284" t="str">
        <f t="shared" si="13"/>
        <v/>
      </c>
      <c r="DN23" s="1279" t="str">
        <f t="shared" si="14"/>
        <v/>
      </c>
      <c r="DO23" s="1279" t="str">
        <f t="shared" si="15"/>
        <v>X</v>
      </c>
      <c r="DP23" s="1281"/>
      <c r="DQ23" s="1284" t="str">
        <f t="shared" si="16"/>
        <v/>
      </c>
      <c r="DR23" s="1279" t="str">
        <f t="shared" si="17"/>
        <v/>
      </c>
      <c r="DS23" s="1279" t="str">
        <f t="shared" si="18"/>
        <v>X</v>
      </c>
      <c r="DT23" s="1281"/>
    </row>
    <row r="24" spans="2:124" s="580" customFormat="1" ht="15" customHeight="1">
      <c r="C24" s="1122" t="s">
        <v>643</v>
      </c>
      <c r="D24" s="2325" t="s">
        <v>1624</v>
      </c>
      <c r="E24" s="2330">
        <f t="shared" si="3"/>
        <v>0</v>
      </c>
      <c r="F24" s="2342"/>
      <c r="G24" s="2343"/>
      <c r="H24" s="2343"/>
      <c r="I24" s="2343"/>
      <c r="J24" s="2343"/>
      <c r="K24" s="2343"/>
      <c r="L24" s="2343"/>
      <c r="M24" s="2343"/>
      <c r="N24" s="2343"/>
      <c r="O24" s="2343"/>
      <c r="P24" s="2343"/>
      <c r="Q24" s="2343"/>
      <c r="R24" s="2343"/>
      <c r="S24" s="2343"/>
      <c r="T24" s="2343"/>
      <c r="U24" s="2343"/>
      <c r="V24" s="2343"/>
      <c r="W24" s="2343"/>
      <c r="X24" s="2343"/>
      <c r="Y24" s="2343"/>
      <c r="Z24" s="2343"/>
      <c r="AA24" s="2343"/>
      <c r="AB24" s="2343"/>
      <c r="AC24" s="2343"/>
      <c r="AD24" s="2343"/>
      <c r="AE24" s="2343"/>
      <c r="AF24" s="2343"/>
      <c r="AG24" s="2343"/>
      <c r="AH24" s="2343"/>
      <c r="AI24" s="2343"/>
      <c r="AJ24" s="2343"/>
      <c r="AK24" s="2343"/>
      <c r="AL24" s="2343"/>
      <c r="AM24" s="2343"/>
      <c r="AN24" s="2343"/>
      <c r="AO24" s="2343"/>
      <c r="AP24" s="2343"/>
      <c r="AQ24" s="2343"/>
      <c r="AR24" s="2343"/>
      <c r="AS24" s="2343"/>
      <c r="AT24" s="2343"/>
      <c r="AU24" s="2343"/>
      <c r="AV24" s="2343"/>
      <c r="AW24" s="2343"/>
      <c r="AX24" s="2343"/>
      <c r="AY24" s="2343"/>
      <c r="AZ24" s="2343"/>
      <c r="BA24" s="2343"/>
      <c r="BB24" s="2343"/>
      <c r="BC24" s="2343"/>
      <c r="BD24" s="2343"/>
      <c r="BE24" s="2343"/>
      <c r="BF24" s="2343"/>
      <c r="BG24" s="2343"/>
      <c r="BH24" s="2343"/>
      <c r="BI24" s="2343"/>
      <c r="BJ24" s="2343"/>
      <c r="BK24" s="2343"/>
      <c r="BL24" s="2343"/>
      <c r="BM24" s="2343"/>
      <c r="BN24" s="2343"/>
      <c r="BO24" s="2343"/>
      <c r="BP24" s="2343"/>
      <c r="BQ24" s="2343"/>
      <c r="BR24" s="2343"/>
      <c r="BS24" s="2343"/>
      <c r="BT24" s="2343"/>
      <c r="BU24" s="2343"/>
      <c r="BV24" s="2343"/>
      <c r="BW24" s="2343"/>
      <c r="BX24" s="2343"/>
      <c r="BY24" s="2343"/>
      <c r="BZ24" s="2343"/>
      <c r="CA24" s="2343"/>
      <c r="CB24" s="2343"/>
      <c r="CC24" s="2343"/>
      <c r="CD24" s="2343"/>
      <c r="CE24" s="2343"/>
      <c r="CF24" s="2343"/>
      <c r="CG24" s="2343"/>
      <c r="CH24" s="2343"/>
      <c r="CI24" s="2343"/>
      <c r="CJ24" s="2343"/>
      <c r="CK24" s="2343"/>
      <c r="CL24" s="2343"/>
      <c r="CM24" s="2343"/>
      <c r="CN24" s="2343"/>
      <c r="CO24" s="2343"/>
      <c r="CP24" s="2343"/>
      <c r="CQ24" s="2343"/>
      <c r="CR24" s="2343"/>
      <c r="CS24" s="2343"/>
      <c r="CT24" s="2343"/>
      <c r="CU24" s="2343"/>
      <c r="CV24" s="2344"/>
      <c r="CX24" s="1340"/>
      <c r="DA24" s="1284" t="str">
        <f t="shared" si="4"/>
        <v/>
      </c>
      <c r="DB24" s="1279" t="str">
        <f t="shared" si="5"/>
        <v/>
      </c>
      <c r="DC24" s="1279" t="str">
        <f t="shared" si="6"/>
        <v>X</v>
      </c>
      <c r="DD24" s="1281"/>
      <c r="DE24" s="1284" t="str">
        <f t="shared" si="7"/>
        <v/>
      </c>
      <c r="DF24" s="1279" t="str">
        <f t="shared" si="8"/>
        <v/>
      </c>
      <c r="DG24" s="1279" t="str">
        <f t="shared" si="9"/>
        <v>X</v>
      </c>
      <c r="DH24" s="1281"/>
      <c r="DI24" s="1284" t="str">
        <f t="shared" si="10"/>
        <v/>
      </c>
      <c r="DJ24" s="1279" t="str">
        <f t="shared" si="11"/>
        <v/>
      </c>
      <c r="DK24" s="1279" t="str">
        <f t="shared" si="12"/>
        <v>X</v>
      </c>
      <c r="DL24" s="1281"/>
      <c r="DM24" s="1284" t="str">
        <f t="shared" si="13"/>
        <v/>
      </c>
      <c r="DN24" s="1279" t="str">
        <f t="shared" si="14"/>
        <v/>
      </c>
      <c r="DO24" s="1279" t="str">
        <f t="shared" si="15"/>
        <v>X</v>
      </c>
      <c r="DP24" s="1281"/>
      <c r="DQ24" s="1284" t="str">
        <f t="shared" si="16"/>
        <v/>
      </c>
      <c r="DR24" s="1279" t="str">
        <f t="shared" si="17"/>
        <v/>
      </c>
      <c r="DS24" s="1279" t="str">
        <f t="shared" si="18"/>
        <v>X</v>
      </c>
      <c r="DT24" s="1281"/>
    </row>
    <row r="25" spans="2:124" s="580" customFormat="1" ht="15" customHeight="1">
      <c r="C25" s="1123" t="s">
        <v>61</v>
      </c>
      <c r="D25" s="2328" t="s">
        <v>1624</v>
      </c>
      <c r="E25" s="2331">
        <f t="shared" si="3"/>
        <v>0</v>
      </c>
      <c r="F25" s="2345"/>
      <c r="G25" s="2346"/>
      <c r="H25" s="2346"/>
      <c r="I25" s="2346"/>
      <c r="J25" s="2346"/>
      <c r="K25" s="2346"/>
      <c r="L25" s="2346"/>
      <c r="M25" s="2346"/>
      <c r="N25" s="2346"/>
      <c r="O25" s="2346"/>
      <c r="P25" s="2346"/>
      <c r="Q25" s="2346"/>
      <c r="R25" s="2346"/>
      <c r="S25" s="2346"/>
      <c r="T25" s="2346"/>
      <c r="U25" s="2346"/>
      <c r="V25" s="2346"/>
      <c r="W25" s="2346"/>
      <c r="X25" s="2346"/>
      <c r="Y25" s="2346"/>
      <c r="Z25" s="2346"/>
      <c r="AA25" s="2346"/>
      <c r="AB25" s="2346"/>
      <c r="AC25" s="2346"/>
      <c r="AD25" s="2346"/>
      <c r="AE25" s="2346"/>
      <c r="AF25" s="2346"/>
      <c r="AG25" s="2346"/>
      <c r="AH25" s="2346"/>
      <c r="AI25" s="2346"/>
      <c r="AJ25" s="2346"/>
      <c r="AK25" s="2346"/>
      <c r="AL25" s="2346"/>
      <c r="AM25" s="2346"/>
      <c r="AN25" s="2346"/>
      <c r="AO25" s="2346"/>
      <c r="AP25" s="2346"/>
      <c r="AQ25" s="2346"/>
      <c r="AR25" s="2346"/>
      <c r="AS25" s="2346"/>
      <c r="AT25" s="2346"/>
      <c r="AU25" s="2346"/>
      <c r="AV25" s="2346"/>
      <c r="AW25" s="2346"/>
      <c r="AX25" s="2346"/>
      <c r="AY25" s="2346"/>
      <c r="AZ25" s="2346"/>
      <c r="BA25" s="2346"/>
      <c r="BB25" s="2346"/>
      <c r="BC25" s="2346"/>
      <c r="BD25" s="2346"/>
      <c r="BE25" s="2346"/>
      <c r="BF25" s="2346"/>
      <c r="BG25" s="2346"/>
      <c r="BH25" s="2346"/>
      <c r="BI25" s="2346"/>
      <c r="BJ25" s="2346"/>
      <c r="BK25" s="2346"/>
      <c r="BL25" s="2346"/>
      <c r="BM25" s="2346"/>
      <c r="BN25" s="2346"/>
      <c r="BO25" s="2346"/>
      <c r="BP25" s="2346"/>
      <c r="BQ25" s="2346"/>
      <c r="BR25" s="2346"/>
      <c r="BS25" s="2346"/>
      <c r="BT25" s="2346"/>
      <c r="BU25" s="2346"/>
      <c r="BV25" s="2346"/>
      <c r="BW25" s="2346"/>
      <c r="BX25" s="2346"/>
      <c r="BY25" s="2346"/>
      <c r="BZ25" s="2346"/>
      <c r="CA25" s="2346"/>
      <c r="CB25" s="2346"/>
      <c r="CC25" s="2346"/>
      <c r="CD25" s="2346"/>
      <c r="CE25" s="2346"/>
      <c r="CF25" s="2346"/>
      <c r="CG25" s="2346"/>
      <c r="CH25" s="2346"/>
      <c r="CI25" s="2346"/>
      <c r="CJ25" s="2346"/>
      <c r="CK25" s="2346"/>
      <c r="CL25" s="2346"/>
      <c r="CM25" s="2346"/>
      <c r="CN25" s="2346"/>
      <c r="CO25" s="2346"/>
      <c r="CP25" s="2346"/>
      <c r="CQ25" s="2346"/>
      <c r="CR25" s="2346"/>
      <c r="CS25" s="2346"/>
      <c r="CT25" s="2346"/>
      <c r="CU25" s="2346"/>
      <c r="CV25" s="2347"/>
      <c r="CX25" s="1341"/>
      <c r="CY25" s="1342"/>
      <c r="CZ25" s="1342"/>
      <c r="DA25" s="1286" t="str">
        <f t="shared" si="4"/>
        <v/>
      </c>
      <c r="DB25" s="1289" t="str">
        <f t="shared" si="5"/>
        <v/>
      </c>
      <c r="DC25" s="1289" t="str">
        <f t="shared" si="6"/>
        <v>X</v>
      </c>
      <c r="DD25" s="1315"/>
      <c r="DE25" s="1286" t="str">
        <f t="shared" si="7"/>
        <v/>
      </c>
      <c r="DF25" s="1289" t="str">
        <f t="shared" si="8"/>
        <v/>
      </c>
      <c r="DG25" s="1289" t="str">
        <f t="shared" si="9"/>
        <v>X</v>
      </c>
      <c r="DH25" s="1315"/>
      <c r="DI25" s="1286" t="str">
        <f t="shared" si="10"/>
        <v/>
      </c>
      <c r="DJ25" s="1289" t="str">
        <f t="shared" si="11"/>
        <v/>
      </c>
      <c r="DK25" s="1289" t="str">
        <f t="shared" si="12"/>
        <v>X</v>
      </c>
      <c r="DL25" s="1315"/>
      <c r="DM25" s="1286" t="str">
        <f t="shared" si="13"/>
        <v/>
      </c>
      <c r="DN25" s="1289" t="str">
        <f t="shared" si="14"/>
        <v/>
      </c>
      <c r="DO25" s="1289" t="str">
        <f t="shared" si="15"/>
        <v>X</v>
      </c>
      <c r="DP25" s="1315"/>
      <c r="DQ25" s="1286" t="str">
        <f t="shared" si="16"/>
        <v/>
      </c>
      <c r="DR25" s="1289" t="str">
        <f t="shared" si="17"/>
        <v/>
      </c>
      <c r="DS25" s="1289" t="str">
        <f t="shared" si="18"/>
        <v>X</v>
      </c>
      <c r="DT25" s="1315"/>
    </row>
    <row r="26" spans="2:124" s="580" customFormat="1" ht="15" customHeight="1">
      <c r="C26" s="964" t="s">
        <v>2026</v>
      </c>
      <c r="D26" s="963"/>
      <c r="E26" s="2332"/>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1021"/>
      <c r="AJ26" s="1021"/>
      <c r="AK26" s="1021"/>
      <c r="AL26" s="1021"/>
      <c r="AM26" s="1021"/>
      <c r="AN26" s="1021"/>
      <c r="AO26" s="1021"/>
      <c r="AP26" s="1021"/>
      <c r="AQ26" s="1021"/>
      <c r="AR26" s="1021"/>
      <c r="AS26" s="1021"/>
      <c r="AT26" s="1021"/>
      <c r="AU26" s="1021"/>
      <c r="AV26" s="1021"/>
      <c r="AW26" s="1021"/>
      <c r="AX26" s="1021"/>
      <c r="AY26" s="1021"/>
      <c r="AZ26" s="1021"/>
      <c r="BA26" s="1021"/>
      <c r="BB26" s="1021"/>
      <c r="BC26" s="1021"/>
      <c r="BD26" s="1021"/>
      <c r="BE26" s="1021"/>
      <c r="BF26" s="1021"/>
      <c r="BG26" s="1021"/>
      <c r="BH26" s="1021"/>
      <c r="BI26" s="1021"/>
      <c r="BJ26" s="1021"/>
      <c r="BK26" s="1021"/>
      <c r="BL26" s="1021"/>
      <c r="BM26" s="1021"/>
      <c r="BN26" s="1021"/>
      <c r="BO26" s="1021"/>
      <c r="BP26" s="1021"/>
      <c r="BQ26" s="1021"/>
      <c r="BR26" s="1021"/>
      <c r="BS26" s="1021"/>
      <c r="BT26" s="1021"/>
      <c r="BU26" s="1021"/>
      <c r="BV26" s="1021"/>
      <c r="BW26" s="1021"/>
      <c r="BX26" s="1021"/>
      <c r="BY26" s="1021"/>
      <c r="BZ26" s="1021"/>
      <c r="CA26" s="1021"/>
      <c r="CB26" s="1021"/>
      <c r="CC26" s="1021"/>
      <c r="CD26" s="1021"/>
      <c r="CE26" s="1021"/>
      <c r="CF26" s="1021"/>
      <c r="CG26" s="1021"/>
      <c r="CH26" s="1021"/>
      <c r="CI26" s="1021"/>
      <c r="CJ26" s="1021"/>
      <c r="CK26" s="1021"/>
      <c r="CL26" s="1021"/>
      <c r="CM26" s="1021"/>
      <c r="CN26" s="1021"/>
      <c r="CO26" s="1021"/>
      <c r="CP26" s="1021"/>
      <c r="CQ26" s="1021"/>
      <c r="CR26" s="1021"/>
      <c r="CS26" s="1021"/>
      <c r="CT26" s="1021"/>
      <c r="CU26" s="1021"/>
      <c r="CV26" s="1021"/>
    </row>
    <row r="27" spans="2:124" s="580" customFormat="1" ht="15" customHeight="1">
      <c r="C27" s="2326" t="s">
        <v>638</v>
      </c>
      <c r="D27" s="2327" t="s">
        <v>1624</v>
      </c>
      <c r="E27" s="2329">
        <f>SUM(F27:CV27)</f>
        <v>0</v>
      </c>
      <c r="F27" s="2339"/>
      <c r="G27" s="2340"/>
      <c r="H27" s="2340"/>
      <c r="I27" s="2340"/>
      <c r="J27" s="2340"/>
      <c r="K27" s="2340"/>
      <c r="L27" s="2340"/>
      <c r="M27" s="2340"/>
      <c r="N27" s="2340"/>
      <c r="O27" s="2340"/>
      <c r="P27" s="2340"/>
      <c r="Q27" s="2340"/>
      <c r="R27" s="2340"/>
      <c r="S27" s="2340"/>
      <c r="T27" s="2340"/>
      <c r="U27" s="2340"/>
      <c r="V27" s="2340"/>
      <c r="W27" s="2340"/>
      <c r="X27" s="2340"/>
      <c r="Y27" s="2340"/>
      <c r="Z27" s="2340"/>
      <c r="AA27" s="2340"/>
      <c r="AB27" s="2340"/>
      <c r="AC27" s="2340"/>
      <c r="AD27" s="2340"/>
      <c r="AE27" s="2340"/>
      <c r="AF27" s="2340"/>
      <c r="AG27" s="2340"/>
      <c r="AH27" s="2340"/>
      <c r="AI27" s="2340"/>
      <c r="AJ27" s="2340"/>
      <c r="AK27" s="2340"/>
      <c r="AL27" s="2340"/>
      <c r="AM27" s="2340"/>
      <c r="AN27" s="2340"/>
      <c r="AO27" s="2340"/>
      <c r="AP27" s="2340"/>
      <c r="AQ27" s="2340"/>
      <c r="AR27" s="2340"/>
      <c r="AS27" s="2340"/>
      <c r="AT27" s="2340"/>
      <c r="AU27" s="2340"/>
      <c r="AV27" s="2340"/>
      <c r="AW27" s="2340"/>
      <c r="AX27" s="2340"/>
      <c r="AY27" s="2340"/>
      <c r="AZ27" s="2340"/>
      <c r="BA27" s="2340"/>
      <c r="BB27" s="2340"/>
      <c r="BC27" s="2340"/>
      <c r="BD27" s="2340"/>
      <c r="BE27" s="2340"/>
      <c r="BF27" s="2340"/>
      <c r="BG27" s="2340"/>
      <c r="BH27" s="2340"/>
      <c r="BI27" s="2340"/>
      <c r="BJ27" s="2340"/>
      <c r="BK27" s="2340"/>
      <c r="BL27" s="2340"/>
      <c r="BM27" s="2340"/>
      <c r="BN27" s="2340"/>
      <c r="BO27" s="2340"/>
      <c r="BP27" s="2340"/>
      <c r="BQ27" s="2340"/>
      <c r="BR27" s="2340"/>
      <c r="BS27" s="2340"/>
      <c r="BT27" s="2340"/>
      <c r="BU27" s="2340"/>
      <c r="BV27" s="2340"/>
      <c r="BW27" s="2340"/>
      <c r="BX27" s="2340"/>
      <c r="BY27" s="2340"/>
      <c r="BZ27" s="2340"/>
      <c r="CA27" s="2340"/>
      <c r="CB27" s="2340"/>
      <c r="CC27" s="2340"/>
      <c r="CD27" s="2340"/>
      <c r="CE27" s="2340"/>
      <c r="CF27" s="2340"/>
      <c r="CG27" s="2340"/>
      <c r="CH27" s="2340"/>
      <c r="CI27" s="2340"/>
      <c r="CJ27" s="2340"/>
      <c r="CK27" s="2340"/>
      <c r="CL27" s="2340"/>
      <c r="CM27" s="2340"/>
      <c r="CN27" s="2340"/>
      <c r="CO27" s="2340"/>
      <c r="CP27" s="2340"/>
      <c r="CQ27" s="2340"/>
      <c r="CR27" s="2340"/>
      <c r="CS27" s="2340"/>
      <c r="CT27" s="2340"/>
      <c r="CU27" s="2340"/>
      <c r="CV27" s="2341"/>
      <c r="CX27" s="1338"/>
      <c r="CY27" s="1339"/>
      <c r="CZ27" s="1339"/>
      <c r="DA27" s="1295" t="str">
        <f t="shared" si="4"/>
        <v/>
      </c>
      <c r="DB27" s="1293" t="str">
        <f t="shared" si="5"/>
        <v/>
      </c>
      <c r="DC27" s="1293" t="str">
        <f t="shared" si="6"/>
        <v>X</v>
      </c>
      <c r="DD27" s="1320"/>
      <c r="DE27" s="1295" t="str">
        <f t="shared" si="7"/>
        <v/>
      </c>
      <c r="DF27" s="1293" t="str">
        <f t="shared" si="8"/>
        <v/>
      </c>
      <c r="DG27" s="1293" t="str">
        <f t="shared" si="9"/>
        <v>X</v>
      </c>
      <c r="DH27" s="1320"/>
      <c r="DI27" s="1295" t="str">
        <f t="shared" si="10"/>
        <v/>
      </c>
      <c r="DJ27" s="1293" t="str">
        <f t="shared" si="11"/>
        <v/>
      </c>
      <c r="DK27" s="1293" t="str">
        <f t="shared" si="12"/>
        <v>X</v>
      </c>
      <c r="DL27" s="1320"/>
      <c r="DM27" s="1295" t="str">
        <f t="shared" si="13"/>
        <v/>
      </c>
      <c r="DN27" s="1293" t="str">
        <f t="shared" si="14"/>
        <v/>
      </c>
      <c r="DO27" s="1293" t="str">
        <f t="shared" si="15"/>
        <v>X</v>
      </c>
      <c r="DP27" s="1320"/>
      <c r="DQ27" s="1295" t="str">
        <f t="shared" si="16"/>
        <v/>
      </c>
      <c r="DR27" s="1293" t="str">
        <f t="shared" si="17"/>
        <v/>
      </c>
      <c r="DS27" s="1293" t="str">
        <f t="shared" si="18"/>
        <v>X</v>
      </c>
      <c r="DT27" s="1320"/>
    </row>
    <row r="28" spans="2:124" s="580" customFormat="1" ht="15" customHeight="1">
      <c r="C28" s="1122" t="s">
        <v>48</v>
      </c>
      <c r="D28" s="2325" t="s">
        <v>1624</v>
      </c>
      <c r="E28" s="2330">
        <f t="shared" ref="E28:E41" si="19">SUM(F28:CV28)</f>
        <v>0</v>
      </c>
      <c r="F28" s="2342"/>
      <c r="G28" s="2343"/>
      <c r="H28" s="2343"/>
      <c r="I28" s="2343"/>
      <c r="J28" s="2343"/>
      <c r="K28" s="2343"/>
      <c r="L28" s="2343"/>
      <c r="M28" s="2343"/>
      <c r="N28" s="2343"/>
      <c r="O28" s="2343"/>
      <c r="P28" s="2343"/>
      <c r="Q28" s="2343"/>
      <c r="R28" s="2343"/>
      <c r="S28" s="2343"/>
      <c r="T28" s="2343"/>
      <c r="U28" s="2343"/>
      <c r="V28" s="2343"/>
      <c r="W28" s="2343"/>
      <c r="X28" s="2343"/>
      <c r="Y28" s="2343"/>
      <c r="Z28" s="2343"/>
      <c r="AA28" s="2343"/>
      <c r="AB28" s="2343"/>
      <c r="AC28" s="2343"/>
      <c r="AD28" s="2343"/>
      <c r="AE28" s="2343"/>
      <c r="AF28" s="2343"/>
      <c r="AG28" s="2343"/>
      <c r="AH28" s="2343"/>
      <c r="AI28" s="2343"/>
      <c r="AJ28" s="2343"/>
      <c r="AK28" s="2343"/>
      <c r="AL28" s="2343"/>
      <c r="AM28" s="2343"/>
      <c r="AN28" s="2343"/>
      <c r="AO28" s="2343"/>
      <c r="AP28" s="2343"/>
      <c r="AQ28" s="2343"/>
      <c r="AR28" s="2343"/>
      <c r="AS28" s="2343"/>
      <c r="AT28" s="2343"/>
      <c r="AU28" s="2343"/>
      <c r="AV28" s="2343"/>
      <c r="AW28" s="2343"/>
      <c r="AX28" s="2343"/>
      <c r="AY28" s="2343"/>
      <c r="AZ28" s="2343"/>
      <c r="BA28" s="2343"/>
      <c r="BB28" s="2343"/>
      <c r="BC28" s="2343"/>
      <c r="BD28" s="2343"/>
      <c r="BE28" s="2343"/>
      <c r="BF28" s="2343"/>
      <c r="BG28" s="2343"/>
      <c r="BH28" s="2343"/>
      <c r="BI28" s="2343"/>
      <c r="BJ28" s="2343"/>
      <c r="BK28" s="2343"/>
      <c r="BL28" s="2343"/>
      <c r="BM28" s="2343"/>
      <c r="BN28" s="2343"/>
      <c r="BO28" s="2343"/>
      <c r="BP28" s="2343"/>
      <c r="BQ28" s="2343"/>
      <c r="BR28" s="2343"/>
      <c r="BS28" s="2343"/>
      <c r="BT28" s="2343"/>
      <c r="BU28" s="2343"/>
      <c r="BV28" s="2343"/>
      <c r="BW28" s="2343"/>
      <c r="BX28" s="2343"/>
      <c r="BY28" s="2343"/>
      <c r="BZ28" s="2343"/>
      <c r="CA28" s="2343"/>
      <c r="CB28" s="2343"/>
      <c r="CC28" s="2343"/>
      <c r="CD28" s="2343"/>
      <c r="CE28" s="2343"/>
      <c r="CF28" s="2343"/>
      <c r="CG28" s="2343"/>
      <c r="CH28" s="2343"/>
      <c r="CI28" s="2343"/>
      <c r="CJ28" s="2343"/>
      <c r="CK28" s="2343"/>
      <c r="CL28" s="2343"/>
      <c r="CM28" s="2343"/>
      <c r="CN28" s="2343"/>
      <c r="CO28" s="2343"/>
      <c r="CP28" s="2343"/>
      <c r="CQ28" s="2343"/>
      <c r="CR28" s="2343"/>
      <c r="CS28" s="2343"/>
      <c r="CT28" s="2343"/>
      <c r="CU28" s="2343"/>
      <c r="CV28" s="2344"/>
      <c r="CX28" s="1340"/>
      <c r="DA28" s="1284" t="str">
        <f t="shared" si="4"/>
        <v/>
      </c>
      <c r="DB28" s="1279" t="str">
        <f t="shared" si="5"/>
        <v/>
      </c>
      <c r="DC28" s="1279" t="str">
        <f t="shared" si="6"/>
        <v>X</v>
      </c>
      <c r="DD28" s="1281"/>
      <c r="DE28" s="1284" t="str">
        <f t="shared" si="7"/>
        <v/>
      </c>
      <c r="DF28" s="1279" t="str">
        <f t="shared" si="8"/>
        <v/>
      </c>
      <c r="DG28" s="1279" t="str">
        <f t="shared" si="9"/>
        <v>X</v>
      </c>
      <c r="DH28" s="1281"/>
      <c r="DI28" s="1284" t="str">
        <f t="shared" si="10"/>
        <v/>
      </c>
      <c r="DJ28" s="1279" t="str">
        <f t="shared" si="11"/>
        <v/>
      </c>
      <c r="DK28" s="1279" t="str">
        <f t="shared" si="12"/>
        <v>X</v>
      </c>
      <c r="DL28" s="1281"/>
      <c r="DM28" s="1284" t="str">
        <f t="shared" si="13"/>
        <v/>
      </c>
      <c r="DN28" s="1279" t="str">
        <f t="shared" si="14"/>
        <v/>
      </c>
      <c r="DO28" s="1279" t="str">
        <f t="shared" si="15"/>
        <v>X</v>
      </c>
      <c r="DP28" s="1281"/>
      <c r="DQ28" s="1284" t="str">
        <f t="shared" si="16"/>
        <v/>
      </c>
      <c r="DR28" s="1279" t="str">
        <f t="shared" si="17"/>
        <v/>
      </c>
      <c r="DS28" s="1279" t="str">
        <f t="shared" si="18"/>
        <v>X</v>
      </c>
      <c r="DT28" s="1281"/>
    </row>
    <row r="29" spans="2:124" s="580" customFormat="1" ht="15" customHeight="1">
      <c r="C29" s="1122" t="s">
        <v>49</v>
      </c>
      <c r="D29" s="2325" t="s">
        <v>1624</v>
      </c>
      <c r="E29" s="2330">
        <f t="shared" si="19"/>
        <v>0</v>
      </c>
      <c r="F29" s="2342"/>
      <c r="G29" s="2343"/>
      <c r="H29" s="2343"/>
      <c r="I29" s="2343"/>
      <c r="J29" s="2343"/>
      <c r="K29" s="2343"/>
      <c r="L29" s="2343"/>
      <c r="M29" s="2343"/>
      <c r="N29" s="2343"/>
      <c r="O29" s="2343"/>
      <c r="P29" s="2343"/>
      <c r="Q29" s="2343"/>
      <c r="R29" s="2343"/>
      <c r="S29" s="2343"/>
      <c r="T29" s="2343"/>
      <c r="U29" s="2343"/>
      <c r="V29" s="2343"/>
      <c r="W29" s="2343"/>
      <c r="X29" s="2343"/>
      <c r="Y29" s="2343"/>
      <c r="Z29" s="2343"/>
      <c r="AA29" s="2343"/>
      <c r="AB29" s="2343"/>
      <c r="AC29" s="2343"/>
      <c r="AD29" s="2343"/>
      <c r="AE29" s="2343"/>
      <c r="AF29" s="2343"/>
      <c r="AG29" s="2343"/>
      <c r="AH29" s="2343"/>
      <c r="AI29" s="2343"/>
      <c r="AJ29" s="2343"/>
      <c r="AK29" s="2343"/>
      <c r="AL29" s="2343"/>
      <c r="AM29" s="2343"/>
      <c r="AN29" s="2343"/>
      <c r="AO29" s="2343"/>
      <c r="AP29" s="2343"/>
      <c r="AQ29" s="2343"/>
      <c r="AR29" s="2343"/>
      <c r="AS29" s="2343"/>
      <c r="AT29" s="2343"/>
      <c r="AU29" s="2343"/>
      <c r="AV29" s="2343"/>
      <c r="AW29" s="2343"/>
      <c r="AX29" s="2343"/>
      <c r="AY29" s="2343"/>
      <c r="AZ29" s="2343"/>
      <c r="BA29" s="2343"/>
      <c r="BB29" s="2343"/>
      <c r="BC29" s="2343"/>
      <c r="BD29" s="2343"/>
      <c r="BE29" s="2343"/>
      <c r="BF29" s="2343"/>
      <c r="BG29" s="2343"/>
      <c r="BH29" s="2343"/>
      <c r="BI29" s="2343"/>
      <c r="BJ29" s="2343"/>
      <c r="BK29" s="2343"/>
      <c r="BL29" s="2343"/>
      <c r="BM29" s="2343"/>
      <c r="BN29" s="2343"/>
      <c r="BO29" s="2343"/>
      <c r="BP29" s="2343"/>
      <c r="BQ29" s="2343"/>
      <c r="BR29" s="2343"/>
      <c r="BS29" s="2343"/>
      <c r="BT29" s="2343"/>
      <c r="BU29" s="2343"/>
      <c r="BV29" s="2343"/>
      <c r="BW29" s="2343"/>
      <c r="BX29" s="2343"/>
      <c r="BY29" s="2343"/>
      <c r="BZ29" s="2343"/>
      <c r="CA29" s="2343"/>
      <c r="CB29" s="2343"/>
      <c r="CC29" s="2343"/>
      <c r="CD29" s="2343"/>
      <c r="CE29" s="2343"/>
      <c r="CF29" s="2343"/>
      <c r="CG29" s="2343"/>
      <c r="CH29" s="2343"/>
      <c r="CI29" s="2343"/>
      <c r="CJ29" s="2343"/>
      <c r="CK29" s="2343"/>
      <c r="CL29" s="2343"/>
      <c r="CM29" s="2343"/>
      <c r="CN29" s="2343"/>
      <c r="CO29" s="2343"/>
      <c r="CP29" s="2343"/>
      <c r="CQ29" s="2343"/>
      <c r="CR29" s="2343"/>
      <c r="CS29" s="2343"/>
      <c r="CT29" s="2343"/>
      <c r="CU29" s="2343"/>
      <c r="CV29" s="2344"/>
      <c r="CX29" s="1340"/>
      <c r="DA29" s="1284" t="str">
        <f t="shared" si="4"/>
        <v/>
      </c>
      <c r="DB29" s="1279" t="str">
        <f t="shared" si="5"/>
        <v/>
      </c>
      <c r="DC29" s="1279" t="str">
        <f t="shared" si="6"/>
        <v>X</v>
      </c>
      <c r="DD29" s="1281"/>
      <c r="DE29" s="1284" t="str">
        <f t="shared" si="7"/>
        <v/>
      </c>
      <c r="DF29" s="1279" t="str">
        <f t="shared" si="8"/>
        <v/>
      </c>
      <c r="DG29" s="1279" t="str">
        <f t="shared" si="9"/>
        <v>X</v>
      </c>
      <c r="DH29" s="1281"/>
      <c r="DI29" s="1284" t="str">
        <f t="shared" si="10"/>
        <v/>
      </c>
      <c r="DJ29" s="1279" t="str">
        <f t="shared" si="11"/>
        <v/>
      </c>
      <c r="DK29" s="1279" t="str">
        <f t="shared" si="12"/>
        <v>X</v>
      </c>
      <c r="DL29" s="1281"/>
      <c r="DM29" s="1284" t="str">
        <f t="shared" si="13"/>
        <v/>
      </c>
      <c r="DN29" s="1279" t="str">
        <f t="shared" si="14"/>
        <v/>
      </c>
      <c r="DO29" s="1279" t="str">
        <f t="shared" si="15"/>
        <v>X</v>
      </c>
      <c r="DP29" s="1281"/>
      <c r="DQ29" s="1284" t="str">
        <f t="shared" si="16"/>
        <v/>
      </c>
      <c r="DR29" s="1279" t="str">
        <f t="shared" si="17"/>
        <v/>
      </c>
      <c r="DS29" s="1279" t="str">
        <f t="shared" si="18"/>
        <v>X</v>
      </c>
      <c r="DT29" s="1281"/>
    </row>
    <row r="30" spans="2:124" s="580" customFormat="1" ht="15" customHeight="1">
      <c r="C30" s="1122" t="s">
        <v>50</v>
      </c>
      <c r="D30" s="2325" t="s">
        <v>1624</v>
      </c>
      <c r="E30" s="2330">
        <f t="shared" si="19"/>
        <v>0</v>
      </c>
      <c r="F30" s="2342"/>
      <c r="G30" s="2343"/>
      <c r="H30" s="2343"/>
      <c r="I30" s="2343"/>
      <c r="J30" s="2343"/>
      <c r="K30" s="2343"/>
      <c r="L30" s="2343"/>
      <c r="M30" s="2343"/>
      <c r="N30" s="2343"/>
      <c r="O30" s="2343"/>
      <c r="P30" s="2343"/>
      <c r="Q30" s="2343"/>
      <c r="R30" s="2343"/>
      <c r="S30" s="2343"/>
      <c r="T30" s="2343"/>
      <c r="U30" s="2343"/>
      <c r="V30" s="2343"/>
      <c r="W30" s="2343"/>
      <c r="X30" s="2343"/>
      <c r="Y30" s="2343"/>
      <c r="Z30" s="2343"/>
      <c r="AA30" s="2343"/>
      <c r="AB30" s="2343"/>
      <c r="AC30" s="2343"/>
      <c r="AD30" s="2343"/>
      <c r="AE30" s="2343"/>
      <c r="AF30" s="2343"/>
      <c r="AG30" s="2343"/>
      <c r="AH30" s="2343"/>
      <c r="AI30" s="2343"/>
      <c r="AJ30" s="2343"/>
      <c r="AK30" s="2343"/>
      <c r="AL30" s="2343"/>
      <c r="AM30" s="2343"/>
      <c r="AN30" s="2343"/>
      <c r="AO30" s="2343"/>
      <c r="AP30" s="2343"/>
      <c r="AQ30" s="2343"/>
      <c r="AR30" s="2343"/>
      <c r="AS30" s="2343"/>
      <c r="AT30" s="2343"/>
      <c r="AU30" s="2343"/>
      <c r="AV30" s="2343"/>
      <c r="AW30" s="2343"/>
      <c r="AX30" s="2343"/>
      <c r="AY30" s="2343"/>
      <c r="AZ30" s="2343"/>
      <c r="BA30" s="2343"/>
      <c r="BB30" s="2343"/>
      <c r="BC30" s="2343"/>
      <c r="BD30" s="2343"/>
      <c r="BE30" s="2343"/>
      <c r="BF30" s="2343"/>
      <c r="BG30" s="2343"/>
      <c r="BH30" s="2343"/>
      <c r="BI30" s="2343"/>
      <c r="BJ30" s="2343"/>
      <c r="BK30" s="2343"/>
      <c r="BL30" s="2343"/>
      <c r="BM30" s="2343"/>
      <c r="BN30" s="2343"/>
      <c r="BO30" s="2343"/>
      <c r="BP30" s="2343"/>
      <c r="BQ30" s="2343"/>
      <c r="BR30" s="2343"/>
      <c r="BS30" s="2343"/>
      <c r="BT30" s="2343"/>
      <c r="BU30" s="2343"/>
      <c r="BV30" s="2343"/>
      <c r="BW30" s="2343"/>
      <c r="BX30" s="2343"/>
      <c r="BY30" s="2343"/>
      <c r="BZ30" s="2343"/>
      <c r="CA30" s="2343"/>
      <c r="CB30" s="2343"/>
      <c r="CC30" s="2343"/>
      <c r="CD30" s="2343"/>
      <c r="CE30" s="2343"/>
      <c r="CF30" s="2343"/>
      <c r="CG30" s="2343"/>
      <c r="CH30" s="2343"/>
      <c r="CI30" s="2343"/>
      <c r="CJ30" s="2343"/>
      <c r="CK30" s="2343"/>
      <c r="CL30" s="2343"/>
      <c r="CM30" s="2343"/>
      <c r="CN30" s="2343"/>
      <c r="CO30" s="2343"/>
      <c r="CP30" s="2343"/>
      <c r="CQ30" s="2343"/>
      <c r="CR30" s="2343"/>
      <c r="CS30" s="2343"/>
      <c r="CT30" s="2343"/>
      <c r="CU30" s="2343"/>
      <c r="CV30" s="2344"/>
      <c r="CX30" s="1340"/>
      <c r="DA30" s="1284" t="str">
        <f t="shared" si="4"/>
        <v/>
      </c>
      <c r="DB30" s="1279" t="str">
        <f t="shared" si="5"/>
        <v/>
      </c>
      <c r="DC30" s="1279" t="str">
        <f t="shared" si="6"/>
        <v>X</v>
      </c>
      <c r="DD30" s="1281"/>
      <c r="DE30" s="1284" t="str">
        <f t="shared" si="7"/>
        <v/>
      </c>
      <c r="DF30" s="1279" t="str">
        <f t="shared" si="8"/>
        <v/>
      </c>
      <c r="DG30" s="1279" t="str">
        <f t="shared" si="9"/>
        <v>X</v>
      </c>
      <c r="DH30" s="1281"/>
      <c r="DI30" s="1284" t="str">
        <f t="shared" si="10"/>
        <v/>
      </c>
      <c r="DJ30" s="1279" t="str">
        <f t="shared" si="11"/>
        <v/>
      </c>
      <c r="DK30" s="1279" t="str">
        <f t="shared" si="12"/>
        <v>X</v>
      </c>
      <c r="DL30" s="1281"/>
      <c r="DM30" s="1284" t="str">
        <f t="shared" si="13"/>
        <v/>
      </c>
      <c r="DN30" s="1279" t="str">
        <f t="shared" si="14"/>
        <v/>
      </c>
      <c r="DO30" s="1279" t="str">
        <f t="shared" si="15"/>
        <v>X</v>
      </c>
      <c r="DP30" s="1281"/>
      <c r="DQ30" s="1284" t="str">
        <f t="shared" si="16"/>
        <v/>
      </c>
      <c r="DR30" s="1279" t="str">
        <f t="shared" si="17"/>
        <v/>
      </c>
      <c r="DS30" s="1279" t="str">
        <f t="shared" si="18"/>
        <v>X</v>
      </c>
      <c r="DT30" s="1281"/>
    </row>
    <row r="31" spans="2:124" s="580" customFormat="1" ht="15" customHeight="1">
      <c r="C31" s="1122" t="s">
        <v>51</v>
      </c>
      <c r="D31" s="2325" t="s">
        <v>1624</v>
      </c>
      <c r="E31" s="2330">
        <f t="shared" si="19"/>
        <v>0</v>
      </c>
      <c r="F31" s="2342"/>
      <c r="G31" s="2343"/>
      <c r="H31" s="2343"/>
      <c r="I31" s="2343"/>
      <c r="J31" s="2343"/>
      <c r="K31" s="2343"/>
      <c r="L31" s="2343"/>
      <c r="M31" s="2343"/>
      <c r="N31" s="2343"/>
      <c r="O31" s="2343"/>
      <c r="P31" s="2343"/>
      <c r="Q31" s="2343"/>
      <c r="R31" s="2343"/>
      <c r="S31" s="2343"/>
      <c r="T31" s="2343"/>
      <c r="U31" s="2343"/>
      <c r="V31" s="2343"/>
      <c r="W31" s="2343"/>
      <c r="X31" s="2343"/>
      <c r="Y31" s="2343"/>
      <c r="Z31" s="2343"/>
      <c r="AA31" s="2343"/>
      <c r="AB31" s="2343"/>
      <c r="AC31" s="2343"/>
      <c r="AD31" s="2343"/>
      <c r="AE31" s="2343"/>
      <c r="AF31" s="2343"/>
      <c r="AG31" s="2343"/>
      <c r="AH31" s="2343"/>
      <c r="AI31" s="2343"/>
      <c r="AJ31" s="2343"/>
      <c r="AK31" s="2343"/>
      <c r="AL31" s="2343"/>
      <c r="AM31" s="2343"/>
      <c r="AN31" s="2343"/>
      <c r="AO31" s="2343"/>
      <c r="AP31" s="2343"/>
      <c r="AQ31" s="2343"/>
      <c r="AR31" s="2343"/>
      <c r="AS31" s="2343"/>
      <c r="AT31" s="2343"/>
      <c r="AU31" s="2343"/>
      <c r="AV31" s="2343"/>
      <c r="AW31" s="2343"/>
      <c r="AX31" s="2343"/>
      <c r="AY31" s="2343"/>
      <c r="AZ31" s="2343"/>
      <c r="BA31" s="2343"/>
      <c r="BB31" s="2343"/>
      <c r="BC31" s="2343"/>
      <c r="BD31" s="2343"/>
      <c r="BE31" s="2343"/>
      <c r="BF31" s="2343"/>
      <c r="BG31" s="2343"/>
      <c r="BH31" s="2343"/>
      <c r="BI31" s="2343"/>
      <c r="BJ31" s="2343"/>
      <c r="BK31" s="2343"/>
      <c r="BL31" s="2343"/>
      <c r="BM31" s="2343"/>
      <c r="BN31" s="2343"/>
      <c r="BO31" s="2343"/>
      <c r="BP31" s="2343"/>
      <c r="BQ31" s="2343"/>
      <c r="BR31" s="2343"/>
      <c r="BS31" s="2343"/>
      <c r="BT31" s="2343"/>
      <c r="BU31" s="2343"/>
      <c r="BV31" s="2343"/>
      <c r="BW31" s="2343"/>
      <c r="BX31" s="2343"/>
      <c r="BY31" s="2343"/>
      <c r="BZ31" s="2343"/>
      <c r="CA31" s="2343"/>
      <c r="CB31" s="2343"/>
      <c r="CC31" s="2343"/>
      <c r="CD31" s="2343"/>
      <c r="CE31" s="2343"/>
      <c r="CF31" s="2343"/>
      <c r="CG31" s="2343"/>
      <c r="CH31" s="2343"/>
      <c r="CI31" s="2343"/>
      <c r="CJ31" s="2343"/>
      <c r="CK31" s="2343"/>
      <c r="CL31" s="2343"/>
      <c r="CM31" s="2343"/>
      <c r="CN31" s="2343"/>
      <c r="CO31" s="2343"/>
      <c r="CP31" s="2343"/>
      <c r="CQ31" s="2343"/>
      <c r="CR31" s="2343"/>
      <c r="CS31" s="2343"/>
      <c r="CT31" s="2343"/>
      <c r="CU31" s="2343"/>
      <c r="CV31" s="2344"/>
      <c r="CX31" s="1340"/>
      <c r="DA31" s="1284" t="str">
        <f t="shared" si="4"/>
        <v/>
      </c>
      <c r="DB31" s="1279" t="str">
        <f t="shared" si="5"/>
        <v/>
      </c>
      <c r="DC31" s="1279" t="str">
        <f t="shared" si="6"/>
        <v>X</v>
      </c>
      <c r="DD31" s="1281"/>
      <c r="DE31" s="1284" t="str">
        <f t="shared" si="7"/>
        <v/>
      </c>
      <c r="DF31" s="1279" t="str">
        <f t="shared" si="8"/>
        <v/>
      </c>
      <c r="DG31" s="1279" t="str">
        <f t="shared" si="9"/>
        <v>X</v>
      </c>
      <c r="DH31" s="1281"/>
      <c r="DI31" s="1284" t="str">
        <f t="shared" si="10"/>
        <v/>
      </c>
      <c r="DJ31" s="1279" t="str">
        <f t="shared" si="11"/>
        <v/>
      </c>
      <c r="DK31" s="1279" t="str">
        <f t="shared" si="12"/>
        <v>X</v>
      </c>
      <c r="DL31" s="1281"/>
      <c r="DM31" s="1284" t="str">
        <f t="shared" si="13"/>
        <v/>
      </c>
      <c r="DN31" s="1279" t="str">
        <f t="shared" si="14"/>
        <v/>
      </c>
      <c r="DO31" s="1279" t="str">
        <f t="shared" si="15"/>
        <v>X</v>
      </c>
      <c r="DP31" s="1281"/>
      <c r="DQ31" s="1284" t="str">
        <f t="shared" si="16"/>
        <v/>
      </c>
      <c r="DR31" s="1279" t="str">
        <f t="shared" si="17"/>
        <v/>
      </c>
      <c r="DS31" s="1279" t="str">
        <f t="shared" si="18"/>
        <v>X</v>
      </c>
      <c r="DT31" s="1281"/>
    </row>
    <row r="32" spans="2:124" s="580" customFormat="1" ht="15" customHeight="1">
      <c r="B32" s="912"/>
      <c r="C32" s="1122" t="s">
        <v>639</v>
      </c>
      <c r="D32" s="2325" t="s">
        <v>1624</v>
      </c>
      <c r="E32" s="2330">
        <f t="shared" si="19"/>
        <v>0</v>
      </c>
      <c r="F32" s="2342"/>
      <c r="G32" s="2343"/>
      <c r="H32" s="2343"/>
      <c r="I32" s="2343"/>
      <c r="J32" s="2343"/>
      <c r="K32" s="2343"/>
      <c r="L32" s="2343"/>
      <c r="M32" s="2343"/>
      <c r="N32" s="2343"/>
      <c r="O32" s="2343"/>
      <c r="P32" s="2343"/>
      <c r="Q32" s="2343"/>
      <c r="R32" s="2343"/>
      <c r="S32" s="2343"/>
      <c r="T32" s="2343"/>
      <c r="U32" s="2343"/>
      <c r="V32" s="2343"/>
      <c r="W32" s="2343"/>
      <c r="X32" s="2343"/>
      <c r="Y32" s="2343"/>
      <c r="Z32" s="2343"/>
      <c r="AA32" s="2343"/>
      <c r="AB32" s="2343"/>
      <c r="AC32" s="2343"/>
      <c r="AD32" s="2343"/>
      <c r="AE32" s="2343"/>
      <c r="AF32" s="2343"/>
      <c r="AG32" s="2343"/>
      <c r="AH32" s="2343"/>
      <c r="AI32" s="2343"/>
      <c r="AJ32" s="2343"/>
      <c r="AK32" s="2343"/>
      <c r="AL32" s="2343"/>
      <c r="AM32" s="2343"/>
      <c r="AN32" s="2343"/>
      <c r="AO32" s="2343"/>
      <c r="AP32" s="2343"/>
      <c r="AQ32" s="2343"/>
      <c r="AR32" s="2343"/>
      <c r="AS32" s="2343"/>
      <c r="AT32" s="2343"/>
      <c r="AU32" s="2343"/>
      <c r="AV32" s="2343"/>
      <c r="AW32" s="2343"/>
      <c r="AX32" s="2343"/>
      <c r="AY32" s="2343"/>
      <c r="AZ32" s="2343"/>
      <c r="BA32" s="2343"/>
      <c r="BB32" s="2343"/>
      <c r="BC32" s="2343"/>
      <c r="BD32" s="2343"/>
      <c r="BE32" s="2343"/>
      <c r="BF32" s="2343"/>
      <c r="BG32" s="2343"/>
      <c r="BH32" s="2343"/>
      <c r="BI32" s="2343"/>
      <c r="BJ32" s="2343"/>
      <c r="BK32" s="2343"/>
      <c r="BL32" s="2343"/>
      <c r="BM32" s="2343"/>
      <c r="BN32" s="2343"/>
      <c r="BO32" s="2343"/>
      <c r="BP32" s="2343"/>
      <c r="BQ32" s="2343"/>
      <c r="BR32" s="2343"/>
      <c r="BS32" s="2343"/>
      <c r="BT32" s="2343"/>
      <c r="BU32" s="2343"/>
      <c r="BV32" s="2343"/>
      <c r="BW32" s="2343"/>
      <c r="BX32" s="2343"/>
      <c r="BY32" s="2343"/>
      <c r="BZ32" s="2343"/>
      <c r="CA32" s="2343"/>
      <c r="CB32" s="2343"/>
      <c r="CC32" s="2343"/>
      <c r="CD32" s="2343"/>
      <c r="CE32" s="2343"/>
      <c r="CF32" s="2343"/>
      <c r="CG32" s="2343"/>
      <c r="CH32" s="2343"/>
      <c r="CI32" s="2343"/>
      <c r="CJ32" s="2343"/>
      <c r="CK32" s="2343"/>
      <c r="CL32" s="2343"/>
      <c r="CM32" s="2343"/>
      <c r="CN32" s="2343"/>
      <c r="CO32" s="2343"/>
      <c r="CP32" s="2343"/>
      <c r="CQ32" s="2343"/>
      <c r="CR32" s="2343"/>
      <c r="CS32" s="2343"/>
      <c r="CT32" s="2343"/>
      <c r="CU32" s="2343"/>
      <c r="CV32" s="2344"/>
      <c r="CX32" s="1340"/>
      <c r="DA32" s="1284" t="str">
        <f t="shared" si="4"/>
        <v/>
      </c>
      <c r="DB32" s="1279" t="str">
        <f t="shared" si="5"/>
        <v/>
      </c>
      <c r="DC32" s="1279" t="str">
        <f t="shared" si="6"/>
        <v>X</v>
      </c>
      <c r="DD32" s="1281"/>
      <c r="DE32" s="1284" t="str">
        <f t="shared" si="7"/>
        <v/>
      </c>
      <c r="DF32" s="1279" t="str">
        <f t="shared" si="8"/>
        <v/>
      </c>
      <c r="DG32" s="1279" t="str">
        <f t="shared" si="9"/>
        <v>X</v>
      </c>
      <c r="DH32" s="1281"/>
      <c r="DI32" s="1284" t="str">
        <f t="shared" si="10"/>
        <v/>
      </c>
      <c r="DJ32" s="1279" t="str">
        <f t="shared" si="11"/>
        <v/>
      </c>
      <c r="DK32" s="1279" t="str">
        <f t="shared" si="12"/>
        <v>X</v>
      </c>
      <c r="DL32" s="1281"/>
      <c r="DM32" s="1284" t="str">
        <f t="shared" si="13"/>
        <v/>
      </c>
      <c r="DN32" s="1279" t="str">
        <f t="shared" si="14"/>
        <v/>
      </c>
      <c r="DO32" s="1279" t="str">
        <f t="shared" si="15"/>
        <v>X</v>
      </c>
      <c r="DP32" s="1281"/>
      <c r="DQ32" s="1284" t="str">
        <f t="shared" si="16"/>
        <v/>
      </c>
      <c r="DR32" s="1279" t="str">
        <f t="shared" si="17"/>
        <v/>
      </c>
      <c r="DS32" s="1279" t="str">
        <f t="shared" si="18"/>
        <v>X</v>
      </c>
      <c r="DT32" s="1281"/>
    </row>
    <row r="33" spans="3:124" s="580" customFormat="1" ht="15" customHeight="1">
      <c r="C33" s="1122" t="s">
        <v>640</v>
      </c>
      <c r="D33" s="2325" t="s">
        <v>1624</v>
      </c>
      <c r="E33" s="2330">
        <f t="shared" si="19"/>
        <v>0</v>
      </c>
      <c r="F33" s="2342"/>
      <c r="G33" s="2343"/>
      <c r="H33" s="2343"/>
      <c r="I33" s="2343"/>
      <c r="J33" s="2343"/>
      <c r="K33" s="2343"/>
      <c r="L33" s="2343"/>
      <c r="M33" s="2343"/>
      <c r="N33" s="2343"/>
      <c r="O33" s="2343"/>
      <c r="P33" s="2343"/>
      <c r="Q33" s="2343"/>
      <c r="R33" s="2343"/>
      <c r="S33" s="2343"/>
      <c r="T33" s="2343"/>
      <c r="U33" s="2343"/>
      <c r="V33" s="2343"/>
      <c r="W33" s="2343"/>
      <c r="X33" s="2343"/>
      <c r="Y33" s="2343"/>
      <c r="Z33" s="2343"/>
      <c r="AA33" s="2343"/>
      <c r="AB33" s="2343"/>
      <c r="AC33" s="2343"/>
      <c r="AD33" s="2343"/>
      <c r="AE33" s="2343"/>
      <c r="AF33" s="2343"/>
      <c r="AG33" s="2343"/>
      <c r="AH33" s="2343"/>
      <c r="AI33" s="2343"/>
      <c r="AJ33" s="2343"/>
      <c r="AK33" s="2343"/>
      <c r="AL33" s="2343"/>
      <c r="AM33" s="2343"/>
      <c r="AN33" s="2343"/>
      <c r="AO33" s="2343"/>
      <c r="AP33" s="2343"/>
      <c r="AQ33" s="2343"/>
      <c r="AR33" s="2343"/>
      <c r="AS33" s="2343"/>
      <c r="AT33" s="2343"/>
      <c r="AU33" s="2343"/>
      <c r="AV33" s="2343"/>
      <c r="AW33" s="2343"/>
      <c r="AX33" s="2343"/>
      <c r="AY33" s="2343"/>
      <c r="AZ33" s="2343"/>
      <c r="BA33" s="2343"/>
      <c r="BB33" s="2343"/>
      <c r="BC33" s="2343"/>
      <c r="BD33" s="2343"/>
      <c r="BE33" s="2343"/>
      <c r="BF33" s="2343"/>
      <c r="BG33" s="2343"/>
      <c r="BH33" s="2343"/>
      <c r="BI33" s="2343"/>
      <c r="BJ33" s="2343"/>
      <c r="BK33" s="2343"/>
      <c r="BL33" s="2343"/>
      <c r="BM33" s="2343"/>
      <c r="BN33" s="2343"/>
      <c r="BO33" s="2343"/>
      <c r="BP33" s="2343"/>
      <c r="BQ33" s="2343"/>
      <c r="BR33" s="2343"/>
      <c r="BS33" s="2343"/>
      <c r="BT33" s="2343"/>
      <c r="BU33" s="2343"/>
      <c r="BV33" s="2343"/>
      <c r="BW33" s="2343"/>
      <c r="BX33" s="2343"/>
      <c r="BY33" s="2343"/>
      <c r="BZ33" s="2343"/>
      <c r="CA33" s="2343"/>
      <c r="CB33" s="2343"/>
      <c r="CC33" s="2343"/>
      <c r="CD33" s="2343"/>
      <c r="CE33" s="2343"/>
      <c r="CF33" s="2343"/>
      <c r="CG33" s="2343"/>
      <c r="CH33" s="2343"/>
      <c r="CI33" s="2343"/>
      <c r="CJ33" s="2343"/>
      <c r="CK33" s="2343"/>
      <c r="CL33" s="2343"/>
      <c r="CM33" s="2343"/>
      <c r="CN33" s="2343"/>
      <c r="CO33" s="2343"/>
      <c r="CP33" s="2343"/>
      <c r="CQ33" s="2343"/>
      <c r="CR33" s="2343"/>
      <c r="CS33" s="2343"/>
      <c r="CT33" s="2343"/>
      <c r="CU33" s="2343"/>
      <c r="CV33" s="2344"/>
      <c r="CX33" s="1340"/>
      <c r="DA33" s="1284" t="str">
        <f t="shared" si="4"/>
        <v/>
      </c>
      <c r="DB33" s="1279" t="str">
        <f t="shared" si="5"/>
        <v/>
      </c>
      <c r="DC33" s="1279" t="str">
        <f t="shared" si="6"/>
        <v>X</v>
      </c>
      <c r="DD33" s="1281"/>
      <c r="DE33" s="1284" t="str">
        <f t="shared" si="7"/>
        <v/>
      </c>
      <c r="DF33" s="1279" t="str">
        <f t="shared" si="8"/>
        <v/>
      </c>
      <c r="DG33" s="1279" t="str">
        <f t="shared" si="9"/>
        <v>X</v>
      </c>
      <c r="DH33" s="1281"/>
      <c r="DI33" s="1284" t="str">
        <f t="shared" si="10"/>
        <v/>
      </c>
      <c r="DJ33" s="1279" t="str">
        <f t="shared" si="11"/>
        <v/>
      </c>
      <c r="DK33" s="1279" t="str">
        <f t="shared" si="12"/>
        <v>X</v>
      </c>
      <c r="DL33" s="1281"/>
      <c r="DM33" s="1284" t="str">
        <f t="shared" si="13"/>
        <v/>
      </c>
      <c r="DN33" s="1279" t="str">
        <f t="shared" si="14"/>
        <v/>
      </c>
      <c r="DO33" s="1279" t="str">
        <f t="shared" si="15"/>
        <v>X</v>
      </c>
      <c r="DP33" s="1281"/>
      <c r="DQ33" s="1284" t="str">
        <f t="shared" si="16"/>
        <v/>
      </c>
      <c r="DR33" s="1279" t="str">
        <f t="shared" si="17"/>
        <v/>
      </c>
      <c r="DS33" s="1279" t="str">
        <f t="shared" si="18"/>
        <v>X</v>
      </c>
      <c r="DT33" s="1281"/>
    </row>
    <row r="34" spans="3:124" s="580" customFormat="1" ht="15" customHeight="1">
      <c r="C34" s="1122" t="s">
        <v>641</v>
      </c>
      <c r="D34" s="2325" t="s">
        <v>1624</v>
      </c>
      <c r="E34" s="2330">
        <f t="shared" si="19"/>
        <v>0</v>
      </c>
      <c r="F34" s="2342"/>
      <c r="G34" s="2343"/>
      <c r="H34" s="2343"/>
      <c r="I34" s="2343"/>
      <c r="J34" s="2343"/>
      <c r="K34" s="2343"/>
      <c r="L34" s="2343"/>
      <c r="M34" s="2343"/>
      <c r="N34" s="2343"/>
      <c r="O34" s="2343"/>
      <c r="P34" s="2343"/>
      <c r="Q34" s="2343"/>
      <c r="R34" s="2343"/>
      <c r="S34" s="2343"/>
      <c r="T34" s="2343"/>
      <c r="U34" s="2343"/>
      <c r="V34" s="2343"/>
      <c r="W34" s="2343"/>
      <c r="X34" s="2343"/>
      <c r="Y34" s="2343"/>
      <c r="Z34" s="2343"/>
      <c r="AA34" s="2343"/>
      <c r="AB34" s="2343"/>
      <c r="AC34" s="2343"/>
      <c r="AD34" s="2343"/>
      <c r="AE34" s="2343"/>
      <c r="AF34" s="2343"/>
      <c r="AG34" s="2343"/>
      <c r="AH34" s="2343"/>
      <c r="AI34" s="2343"/>
      <c r="AJ34" s="2343"/>
      <c r="AK34" s="2343"/>
      <c r="AL34" s="2343"/>
      <c r="AM34" s="2343"/>
      <c r="AN34" s="2343"/>
      <c r="AO34" s="2343"/>
      <c r="AP34" s="2343"/>
      <c r="AQ34" s="2343"/>
      <c r="AR34" s="2343"/>
      <c r="AS34" s="2343"/>
      <c r="AT34" s="2343"/>
      <c r="AU34" s="2343"/>
      <c r="AV34" s="2343"/>
      <c r="AW34" s="2343"/>
      <c r="AX34" s="2343"/>
      <c r="AY34" s="2343"/>
      <c r="AZ34" s="2343"/>
      <c r="BA34" s="2343"/>
      <c r="BB34" s="2343"/>
      <c r="BC34" s="2343"/>
      <c r="BD34" s="2343"/>
      <c r="BE34" s="2343"/>
      <c r="BF34" s="2343"/>
      <c r="BG34" s="2343"/>
      <c r="BH34" s="2343"/>
      <c r="BI34" s="2343"/>
      <c r="BJ34" s="2343"/>
      <c r="BK34" s="2343"/>
      <c r="BL34" s="2343"/>
      <c r="BM34" s="2343"/>
      <c r="BN34" s="2343"/>
      <c r="BO34" s="2343"/>
      <c r="BP34" s="2343"/>
      <c r="BQ34" s="2343"/>
      <c r="BR34" s="2343"/>
      <c r="BS34" s="2343"/>
      <c r="BT34" s="2343"/>
      <c r="BU34" s="2343"/>
      <c r="BV34" s="2343"/>
      <c r="BW34" s="2343"/>
      <c r="BX34" s="2343"/>
      <c r="BY34" s="2343"/>
      <c r="BZ34" s="2343"/>
      <c r="CA34" s="2343"/>
      <c r="CB34" s="2343"/>
      <c r="CC34" s="2343"/>
      <c r="CD34" s="2343"/>
      <c r="CE34" s="2343"/>
      <c r="CF34" s="2343"/>
      <c r="CG34" s="2343"/>
      <c r="CH34" s="2343"/>
      <c r="CI34" s="2343"/>
      <c r="CJ34" s="2343"/>
      <c r="CK34" s="2343"/>
      <c r="CL34" s="2343"/>
      <c r="CM34" s="2343"/>
      <c r="CN34" s="2343"/>
      <c r="CO34" s="2343"/>
      <c r="CP34" s="2343"/>
      <c r="CQ34" s="2343"/>
      <c r="CR34" s="2343"/>
      <c r="CS34" s="2343"/>
      <c r="CT34" s="2343"/>
      <c r="CU34" s="2343"/>
      <c r="CV34" s="2344"/>
      <c r="CX34" s="1340"/>
      <c r="DA34" s="1284" t="str">
        <f t="shared" si="4"/>
        <v/>
      </c>
      <c r="DB34" s="1279" t="str">
        <f t="shared" si="5"/>
        <v/>
      </c>
      <c r="DC34" s="1279" t="str">
        <f t="shared" si="6"/>
        <v>X</v>
      </c>
      <c r="DD34" s="1281"/>
      <c r="DE34" s="1284" t="str">
        <f t="shared" si="7"/>
        <v/>
      </c>
      <c r="DF34" s="1279" t="str">
        <f t="shared" si="8"/>
        <v/>
      </c>
      <c r="DG34" s="1279" t="str">
        <f t="shared" si="9"/>
        <v>X</v>
      </c>
      <c r="DH34" s="1281"/>
      <c r="DI34" s="1284" t="str">
        <f t="shared" si="10"/>
        <v/>
      </c>
      <c r="DJ34" s="1279" t="str">
        <f t="shared" si="11"/>
        <v/>
      </c>
      <c r="DK34" s="1279" t="str">
        <f t="shared" si="12"/>
        <v>X</v>
      </c>
      <c r="DL34" s="1281"/>
      <c r="DM34" s="1284" t="str">
        <f t="shared" si="13"/>
        <v/>
      </c>
      <c r="DN34" s="1279" t="str">
        <f t="shared" si="14"/>
        <v/>
      </c>
      <c r="DO34" s="1279" t="str">
        <f t="shared" si="15"/>
        <v>X</v>
      </c>
      <c r="DP34" s="1281"/>
      <c r="DQ34" s="1284" t="str">
        <f t="shared" si="16"/>
        <v/>
      </c>
      <c r="DR34" s="1279" t="str">
        <f t="shared" si="17"/>
        <v/>
      </c>
      <c r="DS34" s="1279" t="str">
        <f t="shared" si="18"/>
        <v>X</v>
      </c>
      <c r="DT34" s="1281"/>
    </row>
    <row r="35" spans="3:124" s="580" customFormat="1" ht="15" customHeight="1">
      <c r="C35" s="1122" t="s">
        <v>55</v>
      </c>
      <c r="D35" s="2325" t="s">
        <v>1624</v>
      </c>
      <c r="E35" s="2330">
        <f t="shared" si="19"/>
        <v>0</v>
      </c>
      <c r="F35" s="2342"/>
      <c r="G35" s="2343"/>
      <c r="H35" s="2343"/>
      <c r="I35" s="2343"/>
      <c r="J35" s="2343"/>
      <c r="K35" s="2343"/>
      <c r="L35" s="2343"/>
      <c r="M35" s="2343"/>
      <c r="N35" s="2343"/>
      <c r="O35" s="2343"/>
      <c r="P35" s="2343"/>
      <c r="Q35" s="2343"/>
      <c r="R35" s="2343"/>
      <c r="S35" s="2343"/>
      <c r="T35" s="2343"/>
      <c r="U35" s="2343"/>
      <c r="V35" s="2343"/>
      <c r="W35" s="2343"/>
      <c r="X35" s="2343"/>
      <c r="Y35" s="2343"/>
      <c r="Z35" s="2343"/>
      <c r="AA35" s="2343"/>
      <c r="AB35" s="2343"/>
      <c r="AC35" s="2343"/>
      <c r="AD35" s="2343"/>
      <c r="AE35" s="2343"/>
      <c r="AF35" s="2343"/>
      <c r="AG35" s="2343"/>
      <c r="AH35" s="2343"/>
      <c r="AI35" s="2343"/>
      <c r="AJ35" s="2343"/>
      <c r="AK35" s="2343"/>
      <c r="AL35" s="2343"/>
      <c r="AM35" s="2343"/>
      <c r="AN35" s="2343"/>
      <c r="AO35" s="2343"/>
      <c r="AP35" s="2343"/>
      <c r="AQ35" s="2343"/>
      <c r="AR35" s="2343"/>
      <c r="AS35" s="2343"/>
      <c r="AT35" s="2343"/>
      <c r="AU35" s="2343"/>
      <c r="AV35" s="2343"/>
      <c r="AW35" s="2343"/>
      <c r="AX35" s="2343"/>
      <c r="AY35" s="2343"/>
      <c r="AZ35" s="2343"/>
      <c r="BA35" s="2343"/>
      <c r="BB35" s="2343"/>
      <c r="BC35" s="2343"/>
      <c r="BD35" s="2343"/>
      <c r="BE35" s="2343"/>
      <c r="BF35" s="2343"/>
      <c r="BG35" s="2343"/>
      <c r="BH35" s="2343"/>
      <c r="BI35" s="2343"/>
      <c r="BJ35" s="2343"/>
      <c r="BK35" s="2343"/>
      <c r="BL35" s="2343"/>
      <c r="BM35" s="2343"/>
      <c r="BN35" s="2343"/>
      <c r="BO35" s="2343"/>
      <c r="BP35" s="2343"/>
      <c r="BQ35" s="2343"/>
      <c r="BR35" s="2343"/>
      <c r="BS35" s="2343"/>
      <c r="BT35" s="2343"/>
      <c r="BU35" s="2343"/>
      <c r="BV35" s="2343"/>
      <c r="BW35" s="2343"/>
      <c r="BX35" s="2343"/>
      <c r="BY35" s="2343"/>
      <c r="BZ35" s="2343"/>
      <c r="CA35" s="2343"/>
      <c r="CB35" s="2343"/>
      <c r="CC35" s="2343"/>
      <c r="CD35" s="2343"/>
      <c r="CE35" s="2343"/>
      <c r="CF35" s="2343"/>
      <c r="CG35" s="2343"/>
      <c r="CH35" s="2343"/>
      <c r="CI35" s="2343"/>
      <c r="CJ35" s="2343"/>
      <c r="CK35" s="2343"/>
      <c r="CL35" s="2343"/>
      <c r="CM35" s="2343"/>
      <c r="CN35" s="2343"/>
      <c r="CO35" s="2343"/>
      <c r="CP35" s="2343"/>
      <c r="CQ35" s="2343"/>
      <c r="CR35" s="2343"/>
      <c r="CS35" s="2343"/>
      <c r="CT35" s="2343"/>
      <c r="CU35" s="2343"/>
      <c r="CV35" s="2344"/>
      <c r="CX35" s="1340"/>
      <c r="DA35" s="1284" t="str">
        <f t="shared" si="4"/>
        <v/>
      </c>
      <c r="DB35" s="1279" t="str">
        <f t="shared" si="5"/>
        <v/>
      </c>
      <c r="DC35" s="1279" t="str">
        <f t="shared" si="6"/>
        <v>X</v>
      </c>
      <c r="DD35" s="1281"/>
      <c r="DE35" s="1284" t="str">
        <f t="shared" si="7"/>
        <v/>
      </c>
      <c r="DF35" s="1279" t="str">
        <f t="shared" si="8"/>
        <v/>
      </c>
      <c r="DG35" s="1279" t="str">
        <f t="shared" si="9"/>
        <v>X</v>
      </c>
      <c r="DH35" s="1281"/>
      <c r="DI35" s="1284" t="str">
        <f t="shared" si="10"/>
        <v/>
      </c>
      <c r="DJ35" s="1279" t="str">
        <f t="shared" si="11"/>
        <v/>
      </c>
      <c r="DK35" s="1279" t="str">
        <f t="shared" si="12"/>
        <v>X</v>
      </c>
      <c r="DL35" s="1281"/>
      <c r="DM35" s="1284" t="str">
        <f t="shared" si="13"/>
        <v/>
      </c>
      <c r="DN35" s="1279" t="str">
        <f t="shared" si="14"/>
        <v/>
      </c>
      <c r="DO35" s="1279" t="str">
        <f t="shared" si="15"/>
        <v>X</v>
      </c>
      <c r="DP35" s="1281"/>
      <c r="DQ35" s="1284" t="str">
        <f t="shared" si="16"/>
        <v/>
      </c>
      <c r="DR35" s="1279" t="str">
        <f t="shared" si="17"/>
        <v/>
      </c>
      <c r="DS35" s="1279" t="str">
        <f t="shared" si="18"/>
        <v>X</v>
      </c>
      <c r="DT35" s="1281"/>
    </row>
    <row r="36" spans="3:124" s="580" customFormat="1" ht="15" customHeight="1">
      <c r="C36" s="1122" t="s">
        <v>56</v>
      </c>
      <c r="D36" s="2325" t="s">
        <v>1624</v>
      </c>
      <c r="E36" s="2330">
        <f t="shared" si="19"/>
        <v>0</v>
      </c>
      <c r="F36" s="2342"/>
      <c r="G36" s="2343"/>
      <c r="H36" s="2343"/>
      <c r="I36" s="2343"/>
      <c r="J36" s="2343"/>
      <c r="K36" s="2343"/>
      <c r="L36" s="2343"/>
      <c r="M36" s="2343"/>
      <c r="N36" s="2343"/>
      <c r="O36" s="2343"/>
      <c r="P36" s="2343"/>
      <c r="Q36" s="2343"/>
      <c r="R36" s="2343"/>
      <c r="S36" s="2343"/>
      <c r="T36" s="2343"/>
      <c r="U36" s="2343"/>
      <c r="V36" s="2343"/>
      <c r="W36" s="2343"/>
      <c r="X36" s="2343"/>
      <c r="Y36" s="2343"/>
      <c r="Z36" s="2343"/>
      <c r="AA36" s="2343"/>
      <c r="AB36" s="2343"/>
      <c r="AC36" s="2343"/>
      <c r="AD36" s="2343"/>
      <c r="AE36" s="2343"/>
      <c r="AF36" s="2343"/>
      <c r="AG36" s="2343"/>
      <c r="AH36" s="2343"/>
      <c r="AI36" s="2343"/>
      <c r="AJ36" s="2343"/>
      <c r="AK36" s="2343"/>
      <c r="AL36" s="2343"/>
      <c r="AM36" s="2343"/>
      <c r="AN36" s="2343"/>
      <c r="AO36" s="2343"/>
      <c r="AP36" s="2343"/>
      <c r="AQ36" s="2343"/>
      <c r="AR36" s="2343"/>
      <c r="AS36" s="2343"/>
      <c r="AT36" s="2343"/>
      <c r="AU36" s="2343"/>
      <c r="AV36" s="2343"/>
      <c r="AW36" s="2343"/>
      <c r="AX36" s="2343"/>
      <c r="AY36" s="2343"/>
      <c r="AZ36" s="2343"/>
      <c r="BA36" s="2343"/>
      <c r="BB36" s="2343"/>
      <c r="BC36" s="2343"/>
      <c r="BD36" s="2343"/>
      <c r="BE36" s="2343"/>
      <c r="BF36" s="2343"/>
      <c r="BG36" s="2343"/>
      <c r="BH36" s="2343"/>
      <c r="BI36" s="2343"/>
      <c r="BJ36" s="2343"/>
      <c r="BK36" s="2343"/>
      <c r="BL36" s="2343"/>
      <c r="BM36" s="2343"/>
      <c r="BN36" s="2343"/>
      <c r="BO36" s="2343"/>
      <c r="BP36" s="2343"/>
      <c r="BQ36" s="2343"/>
      <c r="BR36" s="2343"/>
      <c r="BS36" s="2343"/>
      <c r="BT36" s="2343"/>
      <c r="BU36" s="2343"/>
      <c r="BV36" s="2343"/>
      <c r="BW36" s="2343"/>
      <c r="BX36" s="2343"/>
      <c r="BY36" s="2343"/>
      <c r="BZ36" s="2343"/>
      <c r="CA36" s="2343"/>
      <c r="CB36" s="2343"/>
      <c r="CC36" s="2343"/>
      <c r="CD36" s="2343"/>
      <c r="CE36" s="2343"/>
      <c r="CF36" s="2343"/>
      <c r="CG36" s="2343"/>
      <c r="CH36" s="2343"/>
      <c r="CI36" s="2343"/>
      <c r="CJ36" s="2343"/>
      <c r="CK36" s="2343"/>
      <c r="CL36" s="2343"/>
      <c r="CM36" s="2343"/>
      <c r="CN36" s="2343"/>
      <c r="CO36" s="2343"/>
      <c r="CP36" s="2343"/>
      <c r="CQ36" s="2343"/>
      <c r="CR36" s="2343"/>
      <c r="CS36" s="2343"/>
      <c r="CT36" s="2343"/>
      <c r="CU36" s="2343"/>
      <c r="CV36" s="2344"/>
      <c r="CX36" s="1340"/>
      <c r="DA36" s="1284" t="str">
        <f t="shared" si="4"/>
        <v/>
      </c>
      <c r="DB36" s="1279" t="str">
        <f t="shared" si="5"/>
        <v/>
      </c>
      <c r="DC36" s="1279" t="str">
        <f t="shared" si="6"/>
        <v>X</v>
      </c>
      <c r="DD36" s="1281"/>
      <c r="DE36" s="1284" t="str">
        <f t="shared" si="7"/>
        <v/>
      </c>
      <c r="DF36" s="1279" t="str">
        <f t="shared" si="8"/>
        <v/>
      </c>
      <c r="DG36" s="1279" t="str">
        <f t="shared" si="9"/>
        <v>X</v>
      </c>
      <c r="DH36" s="1281"/>
      <c r="DI36" s="1284" t="str">
        <f t="shared" si="10"/>
        <v/>
      </c>
      <c r="DJ36" s="1279" t="str">
        <f t="shared" si="11"/>
        <v/>
      </c>
      <c r="DK36" s="1279" t="str">
        <f t="shared" si="12"/>
        <v>X</v>
      </c>
      <c r="DL36" s="1281"/>
      <c r="DM36" s="1284" t="str">
        <f t="shared" si="13"/>
        <v/>
      </c>
      <c r="DN36" s="1279" t="str">
        <f t="shared" si="14"/>
        <v/>
      </c>
      <c r="DO36" s="1279" t="str">
        <f t="shared" si="15"/>
        <v>X</v>
      </c>
      <c r="DP36" s="1281"/>
      <c r="DQ36" s="1284" t="str">
        <f t="shared" si="16"/>
        <v/>
      </c>
      <c r="DR36" s="1279" t="str">
        <f t="shared" si="17"/>
        <v/>
      </c>
      <c r="DS36" s="1279" t="str">
        <f t="shared" si="18"/>
        <v>X</v>
      </c>
      <c r="DT36" s="1281"/>
    </row>
    <row r="37" spans="3:124" s="580" customFormat="1" ht="15" customHeight="1">
      <c r="C37" s="1122" t="s">
        <v>57</v>
      </c>
      <c r="D37" s="2325" t="s">
        <v>1624</v>
      </c>
      <c r="E37" s="2330">
        <f t="shared" si="19"/>
        <v>0</v>
      </c>
      <c r="F37" s="2342"/>
      <c r="G37" s="2343"/>
      <c r="H37" s="2343"/>
      <c r="I37" s="2343"/>
      <c r="J37" s="2343"/>
      <c r="K37" s="2343"/>
      <c r="L37" s="2343"/>
      <c r="M37" s="2343"/>
      <c r="N37" s="2343"/>
      <c r="O37" s="2343"/>
      <c r="P37" s="2343"/>
      <c r="Q37" s="2343"/>
      <c r="R37" s="2343"/>
      <c r="S37" s="2343"/>
      <c r="T37" s="2343"/>
      <c r="U37" s="2343"/>
      <c r="V37" s="2343"/>
      <c r="W37" s="2343"/>
      <c r="X37" s="2343"/>
      <c r="Y37" s="2343"/>
      <c r="Z37" s="2343"/>
      <c r="AA37" s="2343"/>
      <c r="AB37" s="2343"/>
      <c r="AC37" s="2343"/>
      <c r="AD37" s="2343"/>
      <c r="AE37" s="2343"/>
      <c r="AF37" s="2343"/>
      <c r="AG37" s="2343"/>
      <c r="AH37" s="2343"/>
      <c r="AI37" s="2343"/>
      <c r="AJ37" s="2343"/>
      <c r="AK37" s="2343"/>
      <c r="AL37" s="2343"/>
      <c r="AM37" s="2343"/>
      <c r="AN37" s="2343"/>
      <c r="AO37" s="2343"/>
      <c r="AP37" s="2343"/>
      <c r="AQ37" s="2343"/>
      <c r="AR37" s="2343"/>
      <c r="AS37" s="2343"/>
      <c r="AT37" s="2343"/>
      <c r="AU37" s="2343"/>
      <c r="AV37" s="2343"/>
      <c r="AW37" s="2343"/>
      <c r="AX37" s="2343"/>
      <c r="AY37" s="2343"/>
      <c r="AZ37" s="2343"/>
      <c r="BA37" s="2343"/>
      <c r="BB37" s="2343"/>
      <c r="BC37" s="2343"/>
      <c r="BD37" s="2343"/>
      <c r="BE37" s="2343"/>
      <c r="BF37" s="2343"/>
      <c r="BG37" s="2343"/>
      <c r="BH37" s="2343"/>
      <c r="BI37" s="2343"/>
      <c r="BJ37" s="2343"/>
      <c r="BK37" s="2343"/>
      <c r="BL37" s="2343"/>
      <c r="BM37" s="2343"/>
      <c r="BN37" s="2343"/>
      <c r="BO37" s="2343"/>
      <c r="BP37" s="2343"/>
      <c r="BQ37" s="2343"/>
      <c r="BR37" s="2343"/>
      <c r="BS37" s="2343"/>
      <c r="BT37" s="2343"/>
      <c r="BU37" s="2343"/>
      <c r="BV37" s="2343"/>
      <c r="BW37" s="2343"/>
      <c r="BX37" s="2343"/>
      <c r="BY37" s="2343"/>
      <c r="BZ37" s="2343"/>
      <c r="CA37" s="2343"/>
      <c r="CB37" s="2343"/>
      <c r="CC37" s="2343"/>
      <c r="CD37" s="2343"/>
      <c r="CE37" s="2343"/>
      <c r="CF37" s="2343"/>
      <c r="CG37" s="2343"/>
      <c r="CH37" s="2343"/>
      <c r="CI37" s="2343"/>
      <c r="CJ37" s="2343"/>
      <c r="CK37" s="2343"/>
      <c r="CL37" s="2343"/>
      <c r="CM37" s="2343"/>
      <c r="CN37" s="2343"/>
      <c r="CO37" s="2343"/>
      <c r="CP37" s="2343"/>
      <c r="CQ37" s="2343"/>
      <c r="CR37" s="2343"/>
      <c r="CS37" s="2343"/>
      <c r="CT37" s="2343"/>
      <c r="CU37" s="2343"/>
      <c r="CV37" s="2344"/>
      <c r="CX37" s="1340"/>
      <c r="DA37" s="1284" t="str">
        <f t="shared" si="4"/>
        <v/>
      </c>
      <c r="DB37" s="1279" t="str">
        <f t="shared" si="5"/>
        <v/>
      </c>
      <c r="DC37" s="1279" t="str">
        <f t="shared" si="6"/>
        <v>X</v>
      </c>
      <c r="DD37" s="1281"/>
      <c r="DE37" s="1284" t="str">
        <f t="shared" si="7"/>
        <v/>
      </c>
      <c r="DF37" s="1279" t="str">
        <f t="shared" si="8"/>
        <v/>
      </c>
      <c r="DG37" s="1279" t="str">
        <f t="shared" si="9"/>
        <v>X</v>
      </c>
      <c r="DH37" s="1281"/>
      <c r="DI37" s="1284" t="str">
        <f t="shared" si="10"/>
        <v/>
      </c>
      <c r="DJ37" s="1279" t="str">
        <f t="shared" si="11"/>
        <v/>
      </c>
      <c r="DK37" s="1279" t="str">
        <f t="shared" si="12"/>
        <v>X</v>
      </c>
      <c r="DL37" s="1281"/>
      <c r="DM37" s="1284" t="str">
        <f t="shared" si="13"/>
        <v/>
      </c>
      <c r="DN37" s="1279" t="str">
        <f t="shared" si="14"/>
        <v/>
      </c>
      <c r="DO37" s="1279" t="str">
        <f t="shared" si="15"/>
        <v>X</v>
      </c>
      <c r="DP37" s="1281"/>
      <c r="DQ37" s="1284" t="str">
        <f t="shared" si="16"/>
        <v/>
      </c>
      <c r="DR37" s="1279" t="str">
        <f t="shared" si="17"/>
        <v/>
      </c>
      <c r="DS37" s="1279" t="str">
        <f t="shared" si="18"/>
        <v>X</v>
      </c>
      <c r="DT37" s="1281"/>
    </row>
    <row r="38" spans="3:124" s="580" customFormat="1" ht="15" customHeight="1">
      <c r="C38" s="1122" t="s">
        <v>58</v>
      </c>
      <c r="D38" s="2325" t="s">
        <v>1624</v>
      </c>
      <c r="E38" s="2330">
        <f t="shared" si="19"/>
        <v>0</v>
      </c>
      <c r="F38" s="2342"/>
      <c r="G38" s="2343"/>
      <c r="H38" s="2343"/>
      <c r="I38" s="2343"/>
      <c r="J38" s="2343"/>
      <c r="K38" s="2343"/>
      <c r="L38" s="2343"/>
      <c r="M38" s="2343"/>
      <c r="N38" s="2343"/>
      <c r="O38" s="2343"/>
      <c r="P38" s="2343"/>
      <c r="Q38" s="2343"/>
      <c r="R38" s="2343"/>
      <c r="S38" s="2343"/>
      <c r="T38" s="2343"/>
      <c r="U38" s="2343"/>
      <c r="V38" s="2343"/>
      <c r="W38" s="2343"/>
      <c r="X38" s="2343"/>
      <c r="Y38" s="2343"/>
      <c r="Z38" s="2343"/>
      <c r="AA38" s="2343"/>
      <c r="AB38" s="2343"/>
      <c r="AC38" s="2343"/>
      <c r="AD38" s="2343"/>
      <c r="AE38" s="2343"/>
      <c r="AF38" s="2343"/>
      <c r="AG38" s="2343"/>
      <c r="AH38" s="2343"/>
      <c r="AI38" s="2343"/>
      <c r="AJ38" s="2343"/>
      <c r="AK38" s="2343"/>
      <c r="AL38" s="2343"/>
      <c r="AM38" s="2343"/>
      <c r="AN38" s="2343"/>
      <c r="AO38" s="2343"/>
      <c r="AP38" s="2343"/>
      <c r="AQ38" s="2343"/>
      <c r="AR38" s="2343"/>
      <c r="AS38" s="2343"/>
      <c r="AT38" s="2343"/>
      <c r="AU38" s="2343"/>
      <c r="AV38" s="2343"/>
      <c r="AW38" s="2343"/>
      <c r="AX38" s="2343"/>
      <c r="AY38" s="2343"/>
      <c r="AZ38" s="2343"/>
      <c r="BA38" s="2343"/>
      <c r="BB38" s="2343"/>
      <c r="BC38" s="2343"/>
      <c r="BD38" s="2343"/>
      <c r="BE38" s="2343"/>
      <c r="BF38" s="2343"/>
      <c r="BG38" s="2343"/>
      <c r="BH38" s="2343"/>
      <c r="BI38" s="2343"/>
      <c r="BJ38" s="2343"/>
      <c r="BK38" s="2343"/>
      <c r="BL38" s="2343"/>
      <c r="BM38" s="2343"/>
      <c r="BN38" s="2343"/>
      <c r="BO38" s="2343"/>
      <c r="BP38" s="2343"/>
      <c r="BQ38" s="2343"/>
      <c r="BR38" s="2343"/>
      <c r="BS38" s="2343"/>
      <c r="BT38" s="2343"/>
      <c r="BU38" s="2343"/>
      <c r="BV38" s="2343"/>
      <c r="BW38" s="2343"/>
      <c r="BX38" s="2343"/>
      <c r="BY38" s="2343"/>
      <c r="BZ38" s="2343"/>
      <c r="CA38" s="2343"/>
      <c r="CB38" s="2343"/>
      <c r="CC38" s="2343"/>
      <c r="CD38" s="2343"/>
      <c r="CE38" s="2343"/>
      <c r="CF38" s="2343"/>
      <c r="CG38" s="2343"/>
      <c r="CH38" s="2343"/>
      <c r="CI38" s="2343"/>
      <c r="CJ38" s="2343"/>
      <c r="CK38" s="2343"/>
      <c r="CL38" s="2343"/>
      <c r="CM38" s="2343"/>
      <c r="CN38" s="2343"/>
      <c r="CO38" s="2343"/>
      <c r="CP38" s="2343"/>
      <c r="CQ38" s="2343"/>
      <c r="CR38" s="2343"/>
      <c r="CS38" s="2343"/>
      <c r="CT38" s="2343"/>
      <c r="CU38" s="2343"/>
      <c r="CV38" s="2344"/>
      <c r="CX38" s="1340"/>
      <c r="DA38" s="1284" t="str">
        <f t="shared" si="4"/>
        <v/>
      </c>
      <c r="DB38" s="1279" t="str">
        <f t="shared" si="5"/>
        <v/>
      </c>
      <c r="DC38" s="1279" t="str">
        <f t="shared" si="6"/>
        <v>X</v>
      </c>
      <c r="DD38" s="1281"/>
      <c r="DE38" s="1284" t="str">
        <f t="shared" si="7"/>
        <v/>
      </c>
      <c r="DF38" s="1279" t="str">
        <f t="shared" si="8"/>
        <v/>
      </c>
      <c r="DG38" s="1279" t="str">
        <f t="shared" si="9"/>
        <v>X</v>
      </c>
      <c r="DH38" s="1281"/>
      <c r="DI38" s="1284" t="str">
        <f t="shared" si="10"/>
        <v/>
      </c>
      <c r="DJ38" s="1279" t="str">
        <f t="shared" si="11"/>
        <v/>
      </c>
      <c r="DK38" s="1279" t="str">
        <f t="shared" si="12"/>
        <v>X</v>
      </c>
      <c r="DL38" s="1281"/>
      <c r="DM38" s="1284" t="str">
        <f t="shared" si="13"/>
        <v/>
      </c>
      <c r="DN38" s="1279" t="str">
        <f t="shared" si="14"/>
        <v/>
      </c>
      <c r="DO38" s="1279" t="str">
        <f t="shared" si="15"/>
        <v>X</v>
      </c>
      <c r="DP38" s="1281"/>
      <c r="DQ38" s="1284" t="str">
        <f t="shared" si="16"/>
        <v/>
      </c>
      <c r="DR38" s="1279" t="str">
        <f t="shared" si="17"/>
        <v/>
      </c>
      <c r="DS38" s="1279" t="str">
        <f t="shared" si="18"/>
        <v>X</v>
      </c>
      <c r="DT38" s="1281"/>
    </row>
    <row r="39" spans="3:124" s="580" customFormat="1" ht="15" customHeight="1">
      <c r="C39" s="1122" t="s">
        <v>642</v>
      </c>
      <c r="D39" s="2325" t="s">
        <v>1624</v>
      </c>
      <c r="E39" s="2330">
        <f t="shared" si="19"/>
        <v>0</v>
      </c>
      <c r="F39" s="2342"/>
      <c r="G39" s="2343"/>
      <c r="H39" s="2343"/>
      <c r="I39" s="2343"/>
      <c r="J39" s="2343"/>
      <c r="K39" s="2343"/>
      <c r="L39" s="2343"/>
      <c r="M39" s="2343"/>
      <c r="N39" s="2343"/>
      <c r="O39" s="2343"/>
      <c r="P39" s="2343"/>
      <c r="Q39" s="2343"/>
      <c r="R39" s="2343"/>
      <c r="S39" s="2343"/>
      <c r="T39" s="2343"/>
      <c r="U39" s="2343"/>
      <c r="V39" s="2343"/>
      <c r="W39" s="2343"/>
      <c r="X39" s="2343"/>
      <c r="Y39" s="2343"/>
      <c r="Z39" s="2343"/>
      <c r="AA39" s="2343"/>
      <c r="AB39" s="2343"/>
      <c r="AC39" s="2343"/>
      <c r="AD39" s="2343"/>
      <c r="AE39" s="2343"/>
      <c r="AF39" s="2343"/>
      <c r="AG39" s="2343"/>
      <c r="AH39" s="2343"/>
      <c r="AI39" s="2343"/>
      <c r="AJ39" s="2343"/>
      <c r="AK39" s="2343"/>
      <c r="AL39" s="2343"/>
      <c r="AM39" s="2343"/>
      <c r="AN39" s="2343"/>
      <c r="AO39" s="2343"/>
      <c r="AP39" s="2343"/>
      <c r="AQ39" s="2343"/>
      <c r="AR39" s="2343"/>
      <c r="AS39" s="2343"/>
      <c r="AT39" s="2343"/>
      <c r="AU39" s="2343"/>
      <c r="AV39" s="2343"/>
      <c r="AW39" s="2343"/>
      <c r="AX39" s="2343"/>
      <c r="AY39" s="2343"/>
      <c r="AZ39" s="2343"/>
      <c r="BA39" s="2343"/>
      <c r="BB39" s="2343"/>
      <c r="BC39" s="2343"/>
      <c r="BD39" s="2343"/>
      <c r="BE39" s="2343"/>
      <c r="BF39" s="2343"/>
      <c r="BG39" s="2343"/>
      <c r="BH39" s="2343"/>
      <c r="BI39" s="2343"/>
      <c r="BJ39" s="2343"/>
      <c r="BK39" s="2343"/>
      <c r="BL39" s="2343"/>
      <c r="BM39" s="2343"/>
      <c r="BN39" s="2343"/>
      <c r="BO39" s="2343"/>
      <c r="BP39" s="2343"/>
      <c r="BQ39" s="2343"/>
      <c r="BR39" s="2343"/>
      <c r="BS39" s="2343"/>
      <c r="BT39" s="2343"/>
      <c r="BU39" s="2343"/>
      <c r="BV39" s="2343"/>
      <c r="BW39" s="2343"/>
      <c r="BX39" s="2343"/>
      <c r="BY39" s="2343"/>
      <c r="BZ39" s="2343"/>
      <c r="CA39" s="2343"/>
      <c r="CB39" s="2343"/>
      <c r="CC39" s="2343"/>
      <c r="CD39" s="2343"/>
      <c r="CE39" s="2343"/>
      <c r="CF39" s="2343"/>
      <c r="CG39" s="2343"/>
      <c r="CH39" s="2343"/>
      <c r="CI39" s="2343"/>
      <c r="CJ39" s="2343"/>
      <c r="CK39" s="2343"/>
      <c r="CL39" s="2343"/>
      <c r="CM39" s="2343"/>
      <c r="CN39" s="2343"/>
      <c r="CO39" s="2343"/>
      <c r="CP39" s="2343"/>
      <c r="CQ39" s="2343"/>
      <c r="CR39" s="2343"/>
      <c r="CS39" s="2343"/>
      <c r="CT39" s="2343"/>
      <c r="CU39" s="2343"/>
      <c r="CV39" s="2344"/>
      <c r="CX39" s="1340"/>
      <c r="DA39" s="1284" t="str">
        <f t="shared" si="4"/>
        <v/>
      </c>
      <c r="DB39" s="1279" t="str">
        <f t="shared" si="5"/>
        <v/>
      </c>
      <c r="DC39" s="1279" t="str">
        <f t="shared" si="6"/>
        <v>X</v>
      </c>
      <c r="DD39" s="1281"/>
      <c r="DE39" s="1284" t="str">
        <f t="shared" si="7"/>
        <v/>
      </c>
      <c r="DF39" s="1279" t="str">
        <f t="shared" si="8"/>
        <v/>
      </c>
      <c r="DG39" s="1279" t="str">
        <f t="shared" si="9"/>
        <v>X</v>
      </c>
      <c r="DH39" s="1281"/>
      <c r="DI39" s="1284" t="str">
        <f t="shared" si="10"/>
        <v/>
      </c>
      <c r="DJ39" s="1279" t="str">
        <f t="shared" si="11"/>
        <v/>
      </c>
      <c r="DK39" s="1279" t="str">
        <f t="shared" si="12"/>
        <v>X</v>
      </c>
      <c r="DL39" s="1281"/>
      <c r="DM39" s="1284" t="str">
        <f t="shared" si="13"/>
        <v/>
      </c>
      <c r="DN39" s="1279" t="str">
        <f t="shared" si="14"/>
        <v/>
      </c>
      <c r="DO39" s="1279" t="str">
        <f t="shared" si="15"/>
        <v>X</v>
      </c>
      <c r="DP39" s="1281"/>
      <c r="DQ39" s="1284" t="str">
        <f t="shared" si="16"/>
        <v/>
      </c>
      <c r="DR39" s="1279" t="str">
        <f t="shared" si="17"/>
        <v/>
      </c>
      <c r="DS39" s="1279" t="str">
        <f t="shared" si="18"/>
        <v>X</v>
      </c>
      <c r="DT39" s="1281"/>
    </row>
    <row r="40" spans="3:124" s="580" customFormat="1" ht="15" customHeight="1">
      <c r="C40" s="1122" t="s">
        <v>643</v>
      </c>
      <c r="D40" s="2325" t="s">
        <v>1624</v>
      </c>
      <c r="E40" s="2330">
        <f t="shared" si="19"/>
        <v>0</v>
      </c>
      <c r="F40" s="2342"/>
      <c r="G40" s="2343"/>
      <c r="H40" s="2343"/>
      <c r="I40" s="2343"/>
      <c r="J40" s="2343"/>
      <c r="K40" s="2343"/>
      <c r="L40" s="2343"/>
      <c r="M40" s="2343"/>
      <c r="N40" s="2343"/>
      <c r="O40" s="2343"/>
      <c r="P40" s="2343"/>
      <c r="Q40" s="2343"/>
      <c r="R40" s="2343"/>
      <c r="S40" s="2343"/>
      <c r="T40" s="2343"/>
      <c r="U40" s="2343"/>
      <c r="V40" s="2343"/>
      <c r="W40" s="2343"/>
      <c r="X40" s="2343"/>
      <c r="Y40" s="2343"/>
      <c r="Z40" s="2343"/>
      <c r="AA40" s="2343"/>
      <c r="AB40" s="2343"/>
      <c r="AC40" s="2343"/>
      <c r="AD40" s="2343"/>
      <c r="AE40" s="2343"/>
      <c r="AF40" s="2343"/>
      <c r="AG40" s="2343"/>
      <c r="AH40" s="2343"/>
      <c r="AI40" s="2343"/>
      <c r="AJ40" s="2343"/>
      <c r="AK40" s="2343"/>
      <c r="AL40" s="2343"/>
      <c r="AM40" s="2343"/>
      <c r="AN40" s="2343"/>
      <c r="AO40" s="2343"/>
      <c r="AP40" s="2343"/>
      <c r="AQ40" s="2343"/>
      <c r="AR40" s="2343"/>
      <c r="AS40" s="2343"/>
      <c r="AT40" s="2343"/>
      <c r="AU40" s="2343"/>
      <c r="AV40" s="2343"/>
      <c r="AW40" s="2343"/>
      <c r="AX40" s="2343"/>
      <c r="AY40" s="2343"/>
      <c r="AZ40" s="2343"/>
      <c r="BA40" s="2343"/>
      <c r="BB40" s="2343"/>
      <c r="BC40" s="2343"/>
      <c r="BD40" s="2343"/>
      <c r="BE40" s="2343"/>
      <c r="BF40" s="2343"/>
      <c r="BG40" s="2343"/>
      <c r="BH40" s="2343"/>
      <c r="BI40" s="2343"/>
      <c r="BJ40" s="2343"/>
      <c r="BK40" s="2343"/>
      <c r="BL40" s="2343"/>
      <c r="BM40" s="2343"/>
      <c r="BN40" s="2343"/>
      <c r="BO40" s="2343"/>
      <c r="BP40" s="2343"/>
      <c r="BQ40" s="2343"/>
      <c r="BR40" s="2343"/>
      <c r="BS40" s="2343"/>
      <c r="BT40" s="2343"/>
      <c r="BU40" s="2343"/>
      <c r="BV40" s="2343"/>
      <c r="BW40" s="2343"/>
      <c r="BX40" s="2343"/>
      <c r="BY40" s="2343"/>
      <c r="BZ40" s="2343"/>
      <c r="CA40" s="2343"/>
      <c r="CB40" s="2343"/>
      <c r="CC40" s="2343"/>
      <c r="CD40" s="2343"/>
      <c r="CE40" s="2343"/>
      <c r="CF40" s="2343"/>
      <c r="CG40" s="2343"/>
      <c r="CH40" s="2343"/>
      <c r="CI40" s="2343"/>
      <c r="CJ40" s="2343"/>
      <c r="CK40" s="2343"/>
      <c r="CL40" s="2343"/>
      <c r="CM40" s="2343"/>
      <c r="CN40" s="2343"/>
      <c r="CO40" s="2343"/>
      <c r="CP40" s="2343"/>
      <c r="CQ40" s="2343"/>
      <c r="CR40" s="2343"/>
      <c r="CS40" s="2343"/>
      <c r="CT40" s="2343"/>
      <c r="CU40" s="2343"/>
      <c r="CV40" s="2344"/>
      <c r="CX40" s="1340"/>
      <c r="DA40" s="1284" t="str">
        <f t="shared" si="4"/>
        <v/>
      </c>
      <c r="DB40" s="1279" t="str">
        <f t="shared" si="5"/>
        <v/>
      </c>
      <c r="DC40" s="1279" t="str">
        <f t="shared" si="6"/>
        <v>X</v>
      </c>
      <c r="DD40" s="1281"/>
      <c r="DE40" s="1284" t="str">
        <f t="shared" si="7"/>
        <v/>
      </c>
      <c r="DF40" s="1279" t="str">
        <f t="shared" si="8"/>
        <v/>
      </c>
      <c r="DG40" s="1279" t="str">
        <f t="shared" si="9"/>
        <v>X</v>
      </c>
      <c r="DH40" s="1281"/>
      <c r="DI40" s="1284" t="str">
        <f t="shared" si="10"/>
        <v/>
      </c>
      <c r="DJ40" s="1279" t="str">
        <f t="shared" si="11"/>
        <v/>
      </c>
      <c r="DK40" s="1279" t="str">
        <f t="shared" si="12"/>
        <v>X</v>
      </c>
      <c r="DL40" s="1281"/>
      <c r="DM40" s="1284" t="str">
        <f t="shared" si="13"/>
        <v/>
      </c>
      <c r="DN40" s="1279" t="str">
        <f t="shared" si="14"/>
        <v/>
      </c>
      <c r="DO40" s="1279" t="str">
        <f t="shared" si="15"/>
        <v>X</v>
      </c>
      <c r="DP40" s="1281"/>
      <c r="DQ40" s="1284" t="str">
        <f t="shared" si="16"/>
        <v/>
      </c>
      <c r="DR40" s="1279" t="str">
        <f t="shared" si="17"/>
        <v/>
      </c>
      <c r="DS40" s="1279" t="str">
        <f t="shared" si="18"/>
        <v>X</v>
      </c>
      <c r="DT40" s="1281"/>
    </row>
    <row r="41" spans="3:124" s="580" customFormat="1" ht="15" customHeight="1">
      <c r="C41" s="1123" t="s">
        <v>61</v>
      </c>
      <c r="D41" s="2328" t="s">
        <v>1624</v>
      </c>
      <c r="E41" s="2331">
        <f t="shared" si="19"/>
        <v>0</v>
      </c>
      <c r="F41" s="2345"/>
      <c r="G41" s="2346"/>
      <c r="H41" s="2346"/>
      <c r="I41" s="2346"/>
      <c r="J41" s="2346"/>
      <c r="K41" s="2346"/>
      <c r="L41" s="2346"/>
      <c r="M41" s="2346"/>
      <c r="N41" s="2346"/>
      <c r="O41" s="2346"/>
      <c r="P41" s="2346"/>
      <c r="Q41" s="2346"/>
      <c r="R41" s="2346"/>
      <c r="S41" s="2346"/>
      <c r="T41" s="2346"/>
      <c r="U41" s="2346"/>
      <c r="V41" s="2346"/>
      <c r="W41" s="2346"/>
      <c r="X41" s="2346"/>
      <c r="Y41" s="2346"/>
      <c r="Z41" s="2346"/>
      <c r="AA41" s="2346"/>
      <c r="AB41" s="2346"/>
      <c r="AC41" s="2346"/>
      <c r="AD41" s="2346"/>
      <c r="AE41" s="2346"/>
      <c r="AF41" s="2346"/>
      <c r="AG41" s="2346"/>
      <c r="AH41" s="2346"/>
      <c r="AI41" s="2346"/>
      <c r="AJ41" s="2346"/>
      <c r="AK41" s="2346"/>
      <c r="AL41" s="2346"/>
      <c r="AM41" s="2346"/>
      <c r="AN41" s="2346"/>
      <c r="AO41" s="2346"/>
      <c r="AP41" s="2346"/>
      <c r="AQ41" s="2346"/>
      <c r="AR41" s="2346"/>
      <c r="AS41" s="2346"/>
      <c r="AT41" s="2346"/>
      <c r="AU41" s="2346"/>
      <c r="AV41" s="2346"/>
      <c r="AW41" s="2346"/>
      <c r="AX41" s="2346"/>
      <c r="AY41" s="2346"/>
      <c r="AZ41" s="2346"/>
      <c r="BA41" s="2346"/>
      <c r="BB41" s="2346"/>
      <c r="BC41" s="2346"/>
      <c r="BD41" s="2346"/>
      <c r="BE41" s="2346"/>
      <c r="BF41" s="2346"/>
      <c r="BG41" s="2346"/>
      <c r="BH41" s="2346"/>
      <c r="BI41" s="2346"/>
      <c r="BJ41" s="2346"/>
      <c r="BK41" s="2346"/>
      <c r="BL41" s="2346"/>
      <c r="BM41" s="2346"/>
      <c r="BN41" s="2346"/>
      <c r="BO41" s="2346"/>
      <c r="BP41" s="2346"/>
      <c r="BQ41" s="2346"/>
      <c r="BR41" s="2346"/>
      <c r="BS41" s="2346"/>
      <c r="BT41" s="2346"/>
      <c r="BU41" s="2346"/>
      <c r="BV41" s="2346"/>
      <c r="BW41" s="2346"/>
      <c r="BX41" s="2346"/>
      <c r="BY41" s="2346"/>
      <c r="BZ41" s="2346"/>
      <c r="CA41" s="2346"/>
      <c r="CB41" s="2346"/>
      <c r="CC41" s="2346"/>
      <c r="CD41" s="2346"/>
      <c r="CE41" s="2346"/>
      <c r="CF41" s="2346"/>
      <c r="CG41" s="2346"/>
      <c r="CH41" s="2346"/>
      <c r="CI41" s="2346"/>
      <c r="CJ41" s="2346"/>
      <c r="CK41" s="2346"/>
      <c r="CL41" s="2346"/>
      <c r="CM41" s="2346"/>
      <c r="CN41" s="2346"/>
      <c r="CO41" s="2346"/>
      <c r="CP41" s="2346"/>
      <c r="CQ41" s="2346"/>
      <c r="CR41" s="2346"/>
      <c r="CS41" s="2346"/>
      <c r="CT41" s="2346"/>
      <c r="CU41" s="2346"/>
      <c r="CV41" s="2347"/>
      <c r="CX41" s="1341"/>
      <c r="CY41" s="1342"/>
      <c r="CZ41" s="1342"/>
      <c r="DA41" s="1286" t="str">
        <f t="shared" si="4"/>
        <v/>
      </c>
      <c r="DB41" s="1289" t="str">
        <f t="shared" si="5"/>
        <v/>
      </c>
      <c r="DC41" s="1289" t="str">
        <f t="shared" si="6"/>
        <v>X</v>
      </c>
      <c r="DD41" s="1315"/>
      <c r="DE41" s="1286" t="str">
        <f t="shared" si="7"/>
        <v/>
      </c>
      <c r="DF41" s="1289" t="str">
        <f t="shared" si="8"/>
        <v/>
      </c>
      <c r="DG41" s="1289" t="str">
        <f t="shared" si="9"/>
        <v>X</v>
      </c>
      <c r="DH41" s="1315"/>
      <c r="DI41" s="1286" t="str">
        <f t="shared" si="10"/>
        <v/>
      </c>
      <c r="DJ41" s="1289" t="str">
        <f t="shared" si="11"/>
        <v/>
      </c>
      <c r="DK41" s="1289" t="str">
        <f t="shared" si="12"/>
        <v>X</v>
      </c>
      <c r="DL41" s="1315"/>
      <c r="DM41" s="1286" t="str">
        <f t="shared" si="13"/>
        <v/>
      </c>
      <c r="DN41" s="1289" t="str">
        <f t="shared" si="14"/>
        <v/>
      </c>
      <c r="DO41" s="1289" t="str">
        <f t="shared" si="15"/>
        <v>X</v>
      </c>
      <c r="DP41" s="1315"/>
      <c r="DQ41" s="1286" t="str">
        <f t="shared" si="16"/>
        <v/>
      </c>
      <c r="DR41" s="1289" t="str">
        <f t="shared" si="17"/>
        <v/>
      </c>
      <c r="DS41" s="1289" t="str">
        <f t="shared" si="18"/>
        <v>X</v>
      </c>
      <c r="DT41" s="1315"/>
    </row>
    <row r="42" spans="3:124" s="580" customFormat="1" ht="15" customHeight="1">
      <c r="C42" s="964" t="s">
        <v>2027</v>
      </c>
      <c r="D42" s="963"/>
      <c r="E42" s="2332"/>
      <c r="F42" s="1021"/>
      <c r="G42" s="1021"/>
      <c r="H42" s="1021"/>
      <c r="I42" s="1021"/>
      <c r="J42" s="1021"/>
      <c r="K42" s="1021"/>
      <c r="L42" s="1021"/>
      <c r="M42" s="1021"/>
      <c r="N42" s="1021"/>
      <c r="O42" s="1021"/>
      <c r="P42" s="1021"/>
      <c r="Q42" s="1021"/>
      <c r="R42" s="1021"/>
      <c r="S42" s="1021"/>
      <c r="T42" s="1021"/>
      <c r="U42" s="1021"/>
      <c r="V42" s="1021"/>
      <c r="W42" s="1021"/>
      <c r="X42" s="1021"/>
      <c r="Y42" s="1021"/>
      <c r="Z42" s="1021"/>
      <c r="AA42" s="1021"/>
      <c r="AB42" s="1021"/>
      <c r="AC42" s="1021"/>
      <c r="AD42" s="1021"/>
      <c r="AE42" s="1021"/>
      <c r="AF42" s="1021"/>
      <c r="AG42" s="1021"/>
      <c r="AH42" s="1021"/>
      <c r="AI42" s="1021"/>
      <c r="AJ42" s="1021"/>
      <c r="AK42" s="1021"/>
      <c r="AL42" s="1021"/>
      <c r="AM42" s="1021"/>
      <c r="AN42" s="1021"/>
      <c r="AO42" s="1021"/>
      <c r="AP42" s="1021"/>
      <c r="AQ42" s="1021"/>
      <c r="AR42" s="1021"/>
      <c r="AS42" s="1021"/>
      <c r="AT42" s="1021"/>
      <c r="AU42" s="1021"/>
      <c r="AV42" s="1021"/>
      <c r="AW42" s="1021"/>
      <c r="AX42" s="1021"/>
      <c r="AY42" s="1021"/>
      <c r="AZ42" s="1021"/>
      <c r="BA42" s="1021"/>
      <c r="BB42" s="1021"/>
      <c r="BC42" s="1021"/>
      <c r="BD42" s="1021"/>
      <c r="BE42" s="1021"/>
      <c r="BF42" s="1021"/>
      <c r="BG42" s="1021"/>
      <c r="BH42" s="1021"/>
      <c r="BI42" s="1021"/>
      <c r="BJ42" s="1021"/>
      <c r="BK42" s="1021"/>
      <c r="BL42" s="1021"/>
      <c r="BM42" s="1021"/>
      <c r="BN42" s="1021"/>
      <c r="BO42" s="1021"/>
      <c r="BP42" s="1021"/>
      <c r="BQ42" s="1021"/>
      <c r="BR42" s="1021"/>
      <c r="BS42" s="1021"/>
      <c r="BT42" s="1021"/>
      <c r="BU42" s="1021"/>
      <c r="BV42" s="1021"/>
      <c r="BW42" s="1021"/>
      <c r="BX42" s="1021"/>
      <c r="BY42" s="1021"/>
      <c r="BZ42" s="1021"/>
      <c r="CA42" s="1021"/>
      <c r="CB42" s="1021"/>
      <c r="CC42" s="1021"/>
      <c r="CD42" s="1021"/>
      <c r="CE42" s="1021"/>
      <c r="CF42" s="1021"/>
      <c r="CG42" s="1021"/>
      <c r="CH42" s="1021"/>
      <c r="CI42" s="1021"/>
      <c r="CJ42" s="1021"/>
      <c r="CK42" s="1021"/>
      <c r="CL42" s="1021"/>
      <c r="CM42" s="1021"/>
      <c r="CN42" s="1021"/>
      <c r="CO42" s="1021"/>
      <c r="CP42" s="1021"/>
      <c r="CQ42" s="1021"/>
      <c r="CR42" s="1021"/>
      <c r="CS42" s="1021"/>
      <c r="CT42" s="1021"/>
      <c r="CU42" s="1021"/>
      <c r="CV42" s="1021"/>
    </row>
    <row r="43" spans="3:124" s="580" customFormat="1" ht="15" customHeight="1">
      <c r="C43" s="2326" t="s">
        <v>62</v>
      </c>
      <c r="D43" s="2327" t="s">
        <v>224</v>
      </c>
      <c r="E43" s="2329">
        <f>SUM(F43:CV43)</f>
        <v>0</v>
      </c>
      <c r="F43" s="2348"/>
      <c r="G43" s="2349"/>
      <c r="H43" s="2349"/>
      <c r="I43" s="2349"/>
      <c r="J43" s="2349"/>
      <c r="K43" s="2349"/>
      <c r="L43" s="2349"/>
      <c r="M43" s="2349"/>
      <c r="N43" s="2349"/>
      <c r="O43" s="2349"/>
      <c r="P43" s="2349"/>
      <c r="Q43" s="2349"/>
      <c r="R43" s="2349"/>
      <c r="S43" s="2349"/>
      <c r="T43" s="2349"/>
      <c r="U43" s="2349"/>
      <c r="V43" s="2349"/>
      <c r="W43" s="2349"/>
      <c r="X43" s="2349"/>
      <c r="Y43" s="2349"/>
      <c r="Z43" s="2349"/>
      <c r="AA43" s="2349"/>
      <c r="AB43" s="2349"/>
      <c r="AC43" s="2349"/>
      <c r="AD43" s="2349"/>
      <c r="AE43" s="2349"/>
      <c r="AF43" s="2349"/>
      <c r="AG43" s="2349"/>
      <c r="AH43" s="2349"/>
      <c r="AI43" s="2349"/>
      <c r="AJ43" s="2349"/>
      <c r="AK43" s="2349"/>
      <c r="AL43" s="2349"/>
      <c r="AM43" s="2349"/>
      <c r="AN43" s="2349"/>
      <c r="AO43" s="2349"/>
      <c r="AP43" s="2349"/>
      <c r="AQ43" s="2349"/>
      <c r="AR43" s="2349"/>
      <c r="AS43" s="2349"/>
      <c r="AT43" s="2349"/>
      <c r="AU43" s="2349"/>
      <c r="AV43" s="2349"/>
      <c r="AW43" s="2349"/>
      <c r="AX43" s="2349"/>
      <c r="AY43" s="2349"/>
      <c r="AZ43" s="2349"/>
      <c r="BA43" s="2349"/>
      <c r="BB43" s="2349"/>
      <c r="BC43" s="2349"/>
      <c r="BD43" s="2349"/>
      <c r="BE43" s="2349"/>
      <c r="BF43" s="2349"/>
      <c r="BG43" s="2349"/>
      <c r="BH43" s="2349"/>
      <c r="BI43" s="2349"/>
      <c r="BJ43" s="2349"/>
      <c r="BK43" s="2349"/>
      <c r="BL43" s="2349"/>
      <c r="BM43" s="2349"/>
      <c r="BN43" s="2349"/>
      <c r="BO43" s="2349"/>
      <c r="BP43" s="2349"/>
      <c r="BQ43" s="2349"/>
      <c r="BR43" s="2349"/>
      <c r="BS43" s="2349"/>
      <c r="BT43" s="2349"/>
      <c r="BU43" s="2349"/>
      <c r="BV43" s="2349"/>
      <c r="BW43" s="2349"/>
      <c r="BX43" s="2349"/>
      <c r="BY43" s="2349"/>
      <c r="BZ43" s="2349"/>
      <c r="CA43" s="2349"/>
      <c r="CB43" s="2349"/>
      <c r="CC43" s="2349"/>
      <c r="CD43" s="2349"/>
      <c r="CE43" s="2349"/>
      <c r="CF43" s="2349"/>
      <c r="CG43" s="2349"/>
      <c r="CH43" s="2349"/>
      <c r="CI43" s="2349"/>
      <c r="CJ43" s="2349"/>
      <c r="CK43" s="2349"/>
      <c r="CL43" s="2349"/>
      <c r="CM43" s="2349"/>
      <c r="CN43" s="2349"/>
      <c r="CO43" s="2349"/>
      <c r="CP43" s="2349"/>
      <c r="CQ43" s="2349"/>
      <c r="CR43" s="2349"/>
      <c r="CS43" s="2349"/>
      <c r="CT43" s="2349"/>
      <c r="CU43" s="2349"/>
      <c r="CV43" s="2350"/>
      <c r="CX43" s="1338"/>
      <c r="CY43" s="1339"/>
      <c r="CZ43" s="1339"/>
      <c r="DA43" s="1295" t="str">
        <f t="shared" si="4"/>
        <v/>
      </c>
      <c r="DB43" s="1293" t="str">
        <f t="shared" si="5"/>
        <v/>
      </c>
      <c r="DC43" s="1293" t="str">
        <f t="shared" si="6"/>
        <v>X</v>
      </c>
      <c r="DD43" s="1320"/>
      <c r="DE43" s="1295" t="str">
        <f t="shared" si="7"/>
        <v/>
      </c>
      <c r="DF43" s="1293" t="str">
        <f t="shared" si="8"/>
        <v/>
      </c>
      <c r="DG43" s="1293" t="str">
        <f t="shared" si="9"/>
        <v>X</v>
      </c>
      <c r="DH43" s="1320"/>
      <c r="DI43" s="1295" t="str">
        <f t="shared" si="10"/>
        <v/>
      </c>
      <c r="DJ43" s="1293" t="str">
        <f t="shared" si="11"/>
        <v/>
      </c>
      <c r="DK43" s="1293" t="str">
        <f t="shared" si="12"/>
        <v>X</v>
      </c>
      <c r="DL43" s="1320"/>
      <c r="DM43" s="1295" t="str">
        <f t="shared" si="13"/>
        <v/>
      </c>
      <c r="DN43" s="1293" t="str">
        <f t="shared" si="14"/>
        <v/>
      </c>
      <c r="DO43" s="1293" t="str">
        <f t="shared" si="15"/>
        <v>X</v>
      </c>
      <c r="DP43" s="1320"/>
      <c r="DQ43" s="1295" t="str">
        <f t="shared" si="16"/>
        <v/>
      </c>
      <c r="DR43" s="1293" t="str">
        <f t="shared" si="17"/>
        <v/>
      </c>
      <c r="DS43" s="1293" t="str">
        <f t="shared" si="18"/>
        <v>X</v>
      </c>
      <c r="DT43" s="1320"/>
    </row>
    <row r="44" spans="3:124" s="580" customFormat="1" ht="15" customHeight="1">
      <c r="C44" s="1122" t="s">
        <v>63</v>
      </c>
      <c r="D44" s="2325" t="s">
        <v>224</v>
      </c>
      <c r="E44" s="2330">
        <f t="shared" ref="E44:E64" si="20">SUM(F44:CV44)</f>
        <v>0</v>
      </c>
      <c r="F44" s="2351"/>
      <c r="G44" s="2352"/>
      <c r="H44" s="2352"/>
      <c r="I44" s="2352"/>
      <c r="J44" s="2352"/>
      <c r="K44" s="2352"/>
      <c r="L44" s="2352"/>
      <c r="M44" s="2352"/>
      <c r="N44" s="2352"/>
      <c r="O44" s="2352"/>
      <c r="P44" s="2352"/>
      <c r="Q44" s="2352"/>
      <c r="R44" s="2352"/>
      <c r="S44" s="2352"/>
      <c r="T44" s="2352"/>
      <c r="U44" s="2352"/>
      <c r="V44" s="2352"/>
      <c r="W44" s="2352"/>
      <c r="X44" s="2352"/>
      <c r="Y44" s="2352"/>
      <c r="Z44" s="2352"/>
      <c r="AA44" s="2352"/>
      <c r="AB44" s="2352"/>
      <c r="AC44" s="2352"/>
      <c r="AD44" s="2352"/>
      <c r="AE44" s="2352"/>
      <c r="AF44" s="2352"/>
      <c r="AG44" s="2352"/>
      <c r="AH44" s="2352"/>
      <c r="AI44" s="2352"/>
      <c r="AJ44" s="2352"/>
      <c r="AK44" s="2352"/>
      <c r="AL44" s="2352"/>
      <c r="AM44" s="2352"/>
      <c r="AN44" s="2352"/>
      <c r="AO44" s="2352"/>
      <c r="AP44" s="2352"/>
      <c r="AQ44" s="2352"/>
      <c r="AR44" s="2352"/>
      <c r="AS44" s="2352"/>
      <c r="AT44" s="2352"/>
      <c r="AU44" s="2352"/>
      <c r="AV44" s="2352"/>
      <c r="AW44" s="2352"/>
      <c r="AX44" s="2352"/>
      <c r="AY44" s="2352"/>
      <c r="AZ44" s="2352"/>
      <c r="BA44" s="2352"/>
      <c r="BB44" s="2352"/>
      <c r="BC44" s="2352"/>
      <c r="BD44" s="2352"/>
      <c r="BE44" s="2352"/>
      <c r="BF44" s="2352"/>
      <c r="BG44" s="2352"/>
      <c r="BH44" s="2352"/>
      <c r="BI44" s="2352"/>
      <c r="BJ44" s="2352"/>
      <c r="BK44" s="2352"/>
      <c r="BL44" s="2352"/>
      <c r="BM44" s="2352"/>
      <c r="BN44" s="2352"/>
      <c r="BO44" s="2352"/>
      <c r="BP44" s="2352"/>
      <c r="BQ44" s="2352"/>
      <c r="BR44" s="2352"/>
      <c r="BS44" s="2352"/>
      <c r="BT44" s="2352"/>
      <c r="BU44" s="2352"/>
      <c r="BV44" s="2352"/>
      <c r="BW44" s="2352"/>
      <c r="BX44" s="2352"/>
      <c r="BY44" s="2352"/>
      <c r="BZ44" s="2352"/>
      <c r="CA44" s="2352"/>
      <c r="CB44" s="2352"/>
      <c r="CC44" s="2352"/>
      <c r="CD44" s="2352"/>
      <c r="CE44" s="2352"/>
      <c r="CF44" s="2352"/>
      <c r="CG44" s="2352"/>
      <c r="CH44" s="2352"/>
      <c r="CI44" s="2352"/>
      <c r="CJ44" s="2352"/>
      <c r="CK44" s="2352"/>
      <c r="CL44" s="2352"/>
      <c r="CM44" s="2352"/>
      <c r="CN44" s="2352"/>
      <c r="CO44" s="2352"/>
      <c r="CP44" s="2352"/>
      <c r="CQ44" s="2352"/>
      <c r="CR44" s="2352"/>
      <c r="CS44" s="2352"/>
      <c r="CT44" s="2352"/>
      <c r="CU44" s="2352"/>
      <c r="CV44" s="2353"/>
      <c r="CX44" s="1340"/>
      <c r="DA44" s="1284" t="str">
        <f t="shared" si="4"/>
        <v/>
      </c>
      <c r="DB44" s="1279" t="str">
        <f t="shared" si="5"/>
        <v/>
      </c>
      <c r="DC44" s="1279" t="str">
        <f t="shared" si="6"/>
        <v>X</v>
      </c>
      <c r="DD44" s="1281"/>
      <c r="DE44" s="1284" t="str">
        <f t="shared" si="7"/>
        <v/>
      </c>
      <c r="DF44" s="1279" t="str">
        <f t="shared" si="8"/>
        <v/>
      </c>
      <c r="DG44" s="1279" t="str">
        <f t="shared" si="9"/>
        <v>X</v>
      </c>
      <c r="DH44" s="1281"/>
      <c r="DI44" s="1284" t="str">
        <f t="shared" si="10"/>
        <v/>
      </c>
      <c r="DJ44" s="1279" t="str">
        <f t="shared" si="11"/>
        <v/>
      </c>
      <c r="DK44" s="1279" t="str">
        <f t="shared" si="12"/>
        <v>X</v>
      </c>
      <c r="DL44" s="1281"/>
      <c r="DM44" s="1284" t="str">
        <f t="shared" si="13"/>
        <v/>
      </c>
      <c r="DN44" s="1279" t="str">
        <f t="shared" si="14"/>
        <v/>
      </c>
      <c r="DO44" s="1279" t="str">
        <f t="shared" si="15"/>
        <v>X</v>
      </c>
      <c r="DP44" s="1281"/>
      <c r="DQ44" s="1284" t="str">
        <f t="shared" si="16"/>
        <v/>
      </c>
      <c r="DR44" s="1279" t="str">
        <f t="shared" si="17"/>
        <v/>
      </c>
      <c r="DS44" s="1279" t="str">
        <f t="shared" si="18"/>
        <v>X</v>
      </c>
      <c r="DT44" s="1281"/>
    </row>
    <row r="45" spans="3:124" s="580" customFormat="1" ht="15" customHeight="1">
      <c r="C45" s="1122" t="s">
        <v>64</v>
      </c>
      <c r="D45" s="2325" t="s">
        <v>224</v>
      </c>
      <c r="E45" s="2330">
        <f t="shared" si="20"/>
        <v>0</v>
      </c>
      <c r="F45" s="2351"/>
      <c r="G45" s="2352"/>
      <c r="H45" s="2352"/>
      <c r="I45" s="2352"/>
      <c r="J45" s="2352"/>
      <c r="K45" s="2352"/>
      <c r="L45" s="2352"/>
      <c r="M45" s="2352"/>
      <c r="N45" s="2352"/>
      <c r="O45" s="2352"/>
      <c r="P45" s="2352"/>
      <c r="Q45" s="2352"/>
      <c r="R45" s="2352"/>
      <c r="S45" s="2352"/>
      <c r="T45" s="2352"/>
      <c r="U45" s="2352"/>
      <c r="V45" s="2352"/>
      <c r="W45" s="2352"/>
      <c r="X45" s="2352"/>
      <c r="Y45" s="2352"/>
      <c r="Z45" s="2352"/>
      <c r="AA45" s="2352"/>
      <c r="AB45" s="2352"/>
      <c r="AC45" s="2352"/>
      <c r="AD45" s="2352"/>
      <c r="AE45" s="2352"/>
      <c r="AF45" s="2352"/>
      <c r="AG45" s="2352"/>
      <c r="AH45" s="2352"/>
      <c r="AI45" s="2352"/>
      <c r="AJ45" s="2352"/>
      <c r="AK45" s="2352"/>
      <c r="AL45" s="2352"/>
      <c r="AM45" s="2352"/>
      <c r="AN45" s="2352"/>
      <c r="AO45" s="2352"/>
      <c r="AP45" s="2352"/>
      <c r="AQ45" s="2352"/>
      <c r="AR45" s="2352"/>
      <c r="AS45" s="2352"/>
      <c r="AT45" s="2352"/>
      <c r="AU45" s="2352"/>
      <c r="AV45" s="2352"/>
      <c r="AW45" s="2352"/>
      <c r="AX45" s="2352"/>
      <c r="AY45" s="2352"/>
      <c r="AZ45" s="2352"/>
      <c r="BA45" s="2352"/>
      <c r="BB45" s="2352"/>
      <c r="BC45" s="2352"/>
      <c r="BD45" s="2352"/>
      <c r="BE45" s="2352"/>
      <c r="BF45" s="2352"/>
      <c r="BG45" s="2352"/>
      <c r="BH45" s="2352"/>
      <c r="BI45" s="2352"/>
      <c r="BJ45" s="2352"/>
      <c r="BK45" s="2352"/>
      <c r="BL45" s="2352"/>
      <c r="BM45" s="2352"/>
      <c r="BN45" s="2352"/>
      <c r="BO45" s="2352"/>
      <c r="BP45" s="2352"/>
      <c r="BQ45" s="2352"/>
      <c r="BR45" s="2352"/>
      <c r="BS45" s="2352"/>
      <c r="BT45" s="2352"/>
      <c r="BU45" s="2352"/>
      <c r="BV45" s="2352"/>
      <c r="BW45" s="2352"/>
      <c r="BX45" s="2352"/>
      <c r="BY45" s="2352"/>
      <c r="BZ45" s="2352"/>
      <c r="CA45" s="2352"/>
      <c r="CB45" s="2352"/>
      <c r="CC45" s="2352"/>
      <c r="CD45" s="2352"/>
      <c r="CE45" s="2352"/>
      <c r="CF45" s="2352"/>
      <c r="CG45" s="2352"/>
      <c r="CH45" s="2352"/>
      <c r="CI45" s="2352"/>
      <c r="CJ45" s="2352"/>
      <c r="CK45" s="2352"/>
      <c r="CL45" s="2352"/>
      <c r="CM45" s="2352"/>
      <c r="CN45" s="2352"/>
      <c r="CO45" s="2352"/>
      <c r="CP45" s="2352"/>
      <c r="CQ45" s="2352"/>
      <c r="CR45" s="2352"/>
      <c r="CS45" s="2352"/>
      <c r="CT45" s="2352"/>
      <c r="CU45" s="2352"/>
      <c r="CV45" s="2353"/>
      <c r="CX45" s="1340"/>
      <c r="DA45" s="1284" t="str">
        <f t="shared" si="4"/>
        <v/>
      </c>
      <c r="DB45" s="1279" t="str">
        <f t="shared" si="5"/>
        <v/>
      </c>
      <c r="DC45" s="1279" t="str">
        <f t="shared" si="6"/>
        <v>X</v>
      </c>
      <c r="DD45" s="1281"/>
      <c r="DE45" s="1284" t="str">
        <f t="shared" si="7"/>
        <v/>
      </c>
      <c r="DF45" s="1279" t="str">
        <f t="shared" si="8"/>
        <v/>
      </c>
      <c r="DG45" s="1279" t="str">
        <f t="shared" si="9"/>
        <v>X</v>
      </c>
      <c r="DH45" s="1281"/>
      <c r="DI45" s="1284" t="str">
        <f t="shared" si="10"/>
        <v/>
      </c>
      <c r="DJ45" s="1279" t="str">
        <f t="shared" si="11"/>
        <v/>
      </c>
      <c r="DK45" s="1279" t="str">
        <f t="shared" si="12"/>
        <v>X</v>
      </c>
      <c r="DL45" s="1281"/>
      <c r="DM45" s="1284" t="str">
        <f t="shared" si="13"/>
        <v/>
      </c>
      <c r="DN45" s="1279" t="str">
        <f t="shared" si="14"/>
        <v/>
      </c>
      <c r="DO45" s="1279" t="str">
        <f t="shared" si="15"/>
        <v>X</v>
      </c>
      <c r="DP45" s="1281"/>
      <c r="DQ45" s="1284" t="str">
        <f t="shared" si="16"/>
        <v/>
      </c>
      <c r="DR45" s="1279" t="str">
        <f t="shared" si="17"/>
        <v/>
      </c>
      <c r="DS45" s="1279" t="str">
        <f t="shared" si="18"/>
        <v>X</v>
      </c>
      <c r="DT45" s="1281"/>
    </row>
    <row r="46" spans="3:124" s="580" customFormat="1" ht="15" customHeight="1">
      <c r="C46" s="1122" t="s">
        <v>644</v>
      </c>
      <c r="D46" s="2325" t="s">
        <v>224</v>
      </c>
      <c r="E46" s="2330">
        <f t="shared" si="20"/>
        <v>0</v>
      </c>
      <c r="F46" s="2351"/>
      <c r="G46" s="2352"/>
      <c r="H46" s="2352"/>
      <c r="I46" s="2352"/>
      <c r="J46" s="2352"/>
      <c r="K46" s="2352"/>
      <c r="L46" s="2352"/>
      <c r="M46" s="2352"/>
      <c r="N46" s="2352"/>
      <c r="O46" s="2352"/>
      <c r="P46" s="2352"/>
      <c r="Q46" s="2352"/>
      <c r="R46" s="2352"/>
      <c r="S46" s="2352"/>
      <c r="T46" s="2352"/>
      <c r="U46" s="2352"/>
      <c r="V46" s="2352"/>
      <c r="W46" s="2352"/>
      <c r="X46" s="2352"/>
      <c r="Y46" s="2352"/>
      <c r="Z46" s="2352"/>
      <c r="AA46" s="2352"/>
      <c r="AB46" s="2352"/>
      <c r="AC46" s="2352"/>
      <c r="AD46" s="2352"/>
      <c r="AE46" s="2352"/>
      <c r="AF46" s="2352"/>
      <c r="AG46" s="2352"/>
      <c r="AH46" s="2352"/>
      <c r="AI46" s="2352"/>
      <c r="AJ46" s="2352"/>
      <c r="AK46" s="2352"/>
      <c r="AL46" s="2352"/>
      <c r="AM46" s="2352"/>
      <c r="AN46" s="2352"/>
      <c r="AO46" s="2352"/>
      <c r="AP46" s="2352"/>
      <c r="AQ46" s="2352"/>
      <c r="AR46" s="2352"/>
      <c r="AS46" s="2352"/>
      <c r="AT46" s="2352"/>
      <c r="AU46" s="2352"/>
      <c r="AV46" s="2352"/>
      <c r="AW46" s="2352"/>
      <c r="AX46" s="2352"/>
      <c r="AY46" s="2352"/>
      <c r="AZ46" s="2352"/>
      <c r="BA46" s="2352"/>
      <c r="BB46" s="2352"/>
      <c r="BC46" s="2352"/>
      <c r="BD46" s="2352"/>
      <c r="BE46" s="2352"/>
      <c r="BF46" s="2352"/>
      <c r="BG46" s="2352"/>
      <c r="BH46" s="2352"/>
      <c r="BI46" s="2352"/>
      <c r="BJ46" s="2352"/>
      <c r="BK46" s="2352"/>
      <c r="BL46" s="2352"/>
      <c r="BM46" s="2352"/>
      <c r="BN46" s="2352"/>
      <c r="BO46" s="2352"/>
      <c r="BP46" s="2352"/>
      <c r="BQ46" s="2352"/>
      <c r="BR46" s="2352"/>
      <c r="BS46" s="2352"/>
      <c r="BT46" s="2352"/>
      <c r="BU46" s="2352"/>
      <c r="BV46" s="2352"/>
      <c r="BW46" s="2352"/>
      <c r="BX46" s="2352"/>
      <c r="BY46" s="2352"/>
      <c r="BZ46" s="2352"/>
      <c r="CA46" s="2352"/>
      <c r="CB46" s="2352"/>
      <c r="CC46" s="2352"/>
      <c r="CD46" s="2352"/>
      <c r="CE46" s="2352"/>
      <c r="CF46" s="2352"/>
      <c r="CG46" s="2352"/>
      <c r="CH46" s="2352"/>
      <c r="CI46" s="2352"/>
      <c r="CJ46" s="2352"/>
      <c r="CK46" s="2352"/>
      <c r="CL46" s="2352"/>
      <c r="CM46" s="2352"/>
      <c r="CN46" s="2352"/>
      <c r="CO46" s="2352"/>
      <c r="CP46" s="2352"/>
      <c r="CQ46" s="2352"/>
      <c r="CR46" s="2352"/>
      <c r="CS46" s="2352"/>
      <c r="CT46" s="2352"/>
      <c r="CU46" s="2352"/>
      <c r="CV46" s="2353"/>
      <c r="CX46" s="1340"/>
      <c r="DA46" s="1284" t="str">
        <f t="shared" si="4"/>
        <v/>
      </c>
      <c r="DB46" s="1279" t="str">
        <f t="shared" si="5"/>
        <v/>
      </c>
      <c r="DC46" s="1279" t="str">
        <f t="shared" si="6"/>
        <v>X</v>
      </c>
      <c r="DD46" s="1281"/>
      <c r="DE46" s="1284" t="str">
        <f t="shared" si="7"/>
        <v/>
      </c>
      <c r="DF46" s="1279" t="str">
        <f t="shared" si="8"/>
        <v/>
      </c>
      <c r="DG46" s="1279" t="str">
        <f t="shared" si="9"/>
        <v>X</v>
      </c>
      <c r="DH46" s="1281"/>
      <c r="DI46" s="1284" t="str">
        <f t="shared" si="10"/>
        <v/>
      </c>
      <c r="DJ46" s="1279" t="str">
        <f t="shared" si="11"/>
        <v/>
      </c>
      <c r="DK46" s="1279" t="str">
        <f t="shared" si="12"/>
        <v>X</v>
      </c>
      <c r="DL46" s="1281"/>
      <c r="DM46" s="1284" t="str">
        <f t="shared" si="13"/>
        <v/>
      </c>
      <c r="DN46" s="1279" t="str">
        <f t="shared" si="14"/>
        <v/>
      </c>
      <c r="DO46" s="1279" t="str">
        <f t="shared" si="15"/>
        <v>X</v>
      </c>
      <c r="DP46" s="1281"/>
      <c r="DQ46" s="1284" t="str">
        <f t="shared" si="16"/>
        <v/>
      </c>
      <c r="DR46" s="1279" t="str">
        <f t="shared" si="17"/>
        <v/>
      </c>
      <c r="DS46" s="1279" t="str">
        <f t="shared" si="18"/>
        <v>X</v>
      </c>
      <c r="DT46" s="1281"/>
    </row>
    <row r="47" spans="3:124" s="580" customFormat="1" ht="15" customHeight="1">
      <c r="C47" s="1122" t="s">
        <v>645</v>
      </c>
      <c r="D47" s="2325" t="s">
        <v>224</v>
      </c>
      <c r="E47" s="2330">
        <f t="shared" si="20"/>
        <v>0</v>
      </c>
      <c r="F47" s="2351"/>
      <c r="G47" s="2352"/>
      <c r="H47" s="2352"/>
      <c r="I47" s="2352"/>
      <c r="J47" s="2352"/>
      <c r="K47" s="2352"/>
      <c r="L47" s="2352"/>
      <c r="M47" s="2352"/>
      <c r="N47" s="2352"/>
      <c r="O47" s="2352"/>
      <c r="P47" s="2352"/>
      <c r="Q47" s="2352"/>
      <c r="R47" s="2352"/>
      <c r="S47" s="2352"/>
      <c r="T47" s="2352"/>
      <c r="U47" s="2352"/>
      <c r="V47" s="2352"/>
      <c r="W47" s="2352"/>
      <c r="X47" s="2352"/>
      <c r="Y47" s="2352"/>
      <c r="Z47" s="2352"/>
      <c r="AA47" s="2352"/>
      <c r="AB47" s="2352"/>
      <c r="AC47" s="2352"/>
      <c r="AD47" s="2352"/>
      <c r="AE47" s="2352"/>
      <c r="AF47" s="2352"/>
      <c r="AG47" s="2352"/>
      <c r="AH47" s="2352"/>
      <c r="AI47" s="2352"/>
      <c r="AJ47" s="2352"/>
      <c r="AK47" s="2352"/>
      <c r="AL47" s="2352"/>
      <c r="AM47" s="2352"/>
      <c r="AN47" s="2352"/>
      <c r="AO47" s="2352"/>
      <c r="AP47" s="2352"/>
      <c r="AQ47" s="2352"/>
      <c r="AR47" s="2352"/>
      <c r="AS47" s="2352"/>
      <c r="AT47" s="2352"/>
      <c r="AU47" s="2352"/>
      <c r="AV47" s="2352"/>
      <c r="AW47" s="2352"/>
      <c r="AX47" s="2352"/>
      <c r="AY47" s="2352"/>
      <c r="AZ47" s="2352"/>
      <c r="BA47" s="2352"/>
      <c r="BB47" s="2352"/>
      <c r="BC47" s="2352"/>
      <c r="BD47" s="2352"/>
      <c r="BE47" s="2352"/>
      <c r="BF47" s="2352"/>
      <c r="BG47" s="2352"/>
      <c r="BH47" s="2352"/>
      <c r="BI47" s="2352"/>
      <c r="BJ47" s="2352"/>
      <c r="BK47" s="2352"/>
      <c r="BL47" s="2352"/>
      <c r="BM47" s="2352"/>
      <c r="BN47" s="2352"/>
      <c r="BO47" s="2352"/>
      <c r="BP47" s="2352"/>
      <c r="BQ47" s="2352"/>
      <c r="BR47" s="2352"/>
      <c r="BS47" s="2352"/>
      <c r="BT47" s="2352"/>
      <c r="BU47" s="2352"/>
      <c r="BV47" s="2352"/>
      <c r="BW47" s="2352"/>
      <c r="BX47" s="2352"/>
      <c r="BY47" s="2352"/>
      <c r="BZ47" s="2352"/>
      <c r="CA47" s="2352"/>
      <c r="CB47" s="2352"/>
      <c r="CC47" s="2352"/>
      <c r="CD47" s="2352"/>
      <c r="CE47" s="2352"/>
      <c r="CF47" s="2352"/>
      <c r="CG47" s="2352"/>
      <c r="CH47" s="2352"/>
      <c r="CI47" s="2352"/>
      <c r="CJ47" s="2352"/>
      <c r="CK47" s="2352"/>
      <c r="CL47" s="2352"/>
      <c r="CM47" s="2352"/>
      <c r="CN47" s="2352"/>
      <c r="CO47" s="2352"/>
      <c r="CP47" s="2352"/>
      <c r="CQ47" s="2352"/>
      <c r="CR47" s="2352"/>
      <c r="CS47" s="2352"/>
      <c r="CT47" s="2352"/>
      <c r="CU47" s="2352"/>
      <c r="CV47" s="2353"/>
      <c r="CX47" s="1340"/>
      <c r="DA47" s="1284" t="str">
        <f t="shared" si="4"/>
        <v/>
      </c>
      <c r="DB47" s="1279" t="str">
        <f t="shared" si="5"/>
        <v/>
      </c>
      <c r="DC47" s="1279" t="str">
        <f t="shared" si="6"/>
        <v>X</v>
      </c>
      <c r="DD47" s="1281"/>
      <c r="DE47" s="1284" t="str">
        <f t="shared" si="7"/>
        <v/>
      </c>
      <c r="DF47" s="1279" t="str">
        <f t="shared" si="8"/>
        <v/>
      </c>
      <c r="DG47" s="1279" t="str">
        <f t="shared" si="9"/>
        <v>X</v>
      </c>
      <c r="DH47" s="1281"/>
      <c r="DI47" s="1284" t="str">
        <f t="shared" si="10"/>
        <v/>
      </c>
      <c r="DJ47" s="1279" t="str">
        <f t="shared" si="11"/>
        <v/>
      </c>
      <c r="DK47" s="1279" t="str">
        <f t="shared" si="12"/>
        <v>X</v>
      </c>
      <c r="DL47" s="1281"/>
      <c r="DM47" s="1284" t="str">
        <f t="shared" si="13"/>
        <v/>
      </c>
      <c r="DN47" s="1279" t="str">
        <f t="shared" si="14"/>
        <v/>
      </c>
      <c r="DO47" s="1279" t="str">
        <f t="shared" si="15"/>
        <v>X</v>
      </c>
      <c r="DP47" s="1281"/>
      <c r="DQ47" s="1284" t="str">
        <f t="shared" si="16"/>
        <v/>
      </c>
      <c r="DR47" s="1279" t="str">
        <f t="shared" si="17"/>
        <v/>
      </c>
      <c r="DS47" s="1279" t="str">
        <f t="shared" si="18"/>
        <v>X</v>
      </c>
      <c r="DT47" s="1281"/>
    </row>
    <row r="48" spans="3:124" s="580" customFormat="1" ht="15" customHeight="1">
      <c r="C48" s="1122" t="s">
        <v>646</v>
      </c>
      <c r="D48" s="2325" t="s">
        <v>224</v>
      </c>
      <c r="E48" s="2330">
        <f t="shared" si="20"/>
        <v>0</v>
      </c>
      <c r="F48" s="2351"/>
      <c r="G48" s="2352"/>
      <c r="H48" s="2352"/>
      <c r="I48" s="2352"/>
      <c r="J48" s="2352"/>
      <c r="K48" s="2352"/>
      <c r="L48" s="2352"/>
      <c r="M48" s="2352"/>
      <c r="N48" s="2352"/>
      <c r="O48" s="2352"/>
      <c r="P48" s="2352"/>
      <c r="Q48" s="2352"/>
      <c r="R48" s="2352"/>
      <c r="S48" s="2352"/>
      <c r="T48" s="2352"/>
      <c r="U48" s="2352"/>
      <c r="V48" s="2352"/>
      <c r="W48" s="2352"/>
      <c r="X48" s="2352"/>
      <c r="Y48" s="2352"/>
      <c r="Z48" s="2352"/>
      <c r="AA48" s="2352"/>
      <c r="AB48" s="2352"/>
      <c r="AC48" s="2352"/>
      <c r="AD48" s="2352"/>
      <c r="AE48" s="2352"/>
      <c r="AF48" s="2352"/>
      <c r="AG48" s="2352"/>
      <c r="AH48" s="2352"/>
      <c r="AI48" s="2352"/>
      <c r="AJ48" s="2352"/>
      <c r="AK48" s="2352"/>
      <c r="AL48" s="2352"/>
      <c r="AM48" s="2352"/>
      <c r="AN48" s="2352"/>
      <c r="AO48" s="2352"/>
      <c r="AP48" s="2352"/>
      <c r="AQ48" s="2352"/>
      <c r="AR48" s="2352"/>
      <c r="AS48" s="2352"/>
      <c r="AT48" s="2352"/>
      <c r="AU48" s="2352"/>
      <c r="AV48" s="2352"/>
      <c r="AW48" s="2352"/>
      <c r="AX48" s="2352"/>
      <c r="AY48" s="2352"/>
      <c r="AZ48" s="2352"/>
      <c r="BA48" s="2352"/>
      <c r="BB48" s="2352"/>
      <c r="BC48" s="2352"/>
      <c r="BD48" s="2352"/>
      <c r="BE48" s="2352"/>
      <c r="BF48" s="2352"/>
      <c r="BG48" s="2352"/>
      <c r="BH48" s="2352"/>
      <c r="BI48" s="2352"/>
      <c r="BJ48" s="2352"/>
      <c r="BK48" s="2352"/>
      <c r="BL48" s="2352"/>
      <c r="BM48" s="2352"/>
      <c r="BN48" s="2352"/>
      <c r="BO48" s="2352"/>
      <c r="BP48" s="2352"/>
      <c r="BQ48" s="2352"/>
      <c r="BR48" s="2352"/>
      <c r="BS48" s="2352"/>
      <c r="BT48" s="2352"/>
      <c r="BU48" s="2352"/>
      <c r="BV48" s="2352"/>
      <c r="BW48" s="2352"/>
      <c r="BX48" s="2352"/>
      <c r="BY48" s="2352"/>
      <c r="BZ48" s="2352"/>
      <c r="CA48" s="2352"/>
      <c r="CB48" s="2352"/>
      <c r="CC48" s="2352"/>
      <c r="CD48" s="2352"/>
      <c r="CE48" s="2352"/>
      <c r="CF48" s="2352"/>
      <c r="CG48" s="2352"/>
      <c r="CH48" s="2352"/>
      <c r="CI48" s="2352"/>
      <c r="CJ48" s="2352"/>
      <c r="CK48" s="2352"/>
      <c r="CL48" s="2352"/>
      <c r="CM48" s="2352"/>
      <c r="CN48" s="2352"/>
      <c r="CO48" s="2352"/>
      <c r="CP48" s="2352"/>
      <c r="CQ48" s="2352"/>
      <c r="CR48" s="2352"/>
      <c r="CS48" s="2352"/>
      <c r="CT48" s="2352"/>
      <c r="CU48" s="2352"/>
      <c r="CV48" s="2353"/>
      <c r="CX48" s="1340"/>
      <c r="DA48" s="1284" t="str">
        <f t="shared" si="4"/>
        <v/>
      </c>
      <c r="DB48" s="1279" t="str">
        <f t="shared" si="5"/>
        <v/>
      </c>
      <c r="DC48" s="1279" t="str">
        <f t="shared" si="6"/>
        <v>X</v>
      </c>
      <c r="DD48" s="1281"/>
      <c r="DE48" s="1284" t="str">
        <f t="shared" si="7"/>
        <v/>
      </c>
      <c r="DF48" s="1279" t="str">
        <f t="shared" si="8"/>
        <v/>
      </c>
      <c r="DG48" s="1279" t="str">
        <f t="shared" si="9"/>
        <v>X</v>
      </c>
      <c r="DH48" s="1281"/>
      <c r="DI48" s="1284" t="str">
        <f t="shared" si="10"/>
        <v/>
      </c>
      <c r="DJ48" s="1279" t="str">
        <f t="shared" si="11"/>
        <v/>
      </c>
      <c r="DK48" s="1279" t="str">
        <f t="shared" si="12"/>
        <v>X</v>
      </c>
      <c r="DL48" s="1281"/>
      <c r="DM48" s="1284" t="str">
        <f t="shared" si="13"/>
        <v/>
      </c>
      <c r="DN48" s="1279" t="str">
        <f t="shared" si="14"/>
        <v/>
      </c>
      <c r="DO48" s="1279" t="str">
        <f t="shared" si="15"/>
        <v>X</v>
      </c>
      <c r="DP48" s="1281"/>
      <c r="DQ48" s="1284" t="str">
        <f t="shared" si="16"/>
        <v/>
      </c>
      <c r="DR48" s="1279" t="str">
        <f t="shared" si="17"/>
        <v/>
      </c>
      <c r="DS48" s="1279" t="str">
        <f t="shared" si="18"/>
        <v>X</v>
      </c>
      <c r="DT48" s="1281"/>
    </row>
    <row r="49" spans="2:124" s="580" customFormat="1" ht="15" customHeight="1">
      <c r="C49" s="1122" t="s">
        <v>647</v>
      </c>
      <c r="D49" s="2325" t="s">
        <v>224</v>
      </c>
      <c r="E49" s="2330">
        <f t="shared" si="20"/>
        <v>0</v>
      </c>
      <c r="F49" s="2351"/>
      <c r="G49" s="2352"/>
      <c r="H49" s="2352"/>
      <c r="I49" s="2352"/>
      <c r="J49" s="2352"/>
      <c r="K49" s="2352"/>
      <c r="L49" s="2352"/>
      <c r="M49" s="2352"/>
      <c r="N49" s="2352"/>
      <c r="O49" s="2352"/>
      <c r="P49" s="2352"/>
      <c r="Q49" s="2352"/>
      <c r="R49" s="2352"/>
      <c r="S49" s="2352"/>
      <c r="T49" s="2352"/>
      <c r="U49" s="2352"/>
      <c r="V49" s="2352"/>
      <c r="W49" s="2352"/>
      <c r="X49" s="2352"/>
      <c r="Y49" s="2352"/>
      <c r="Z49" s="2352"/>
      <c r="AA49" s="2352"/>
      <c r="AB49" s="2352"/>
      <c r="AC49" s="2352"/>
      <c r="AD49" s="2352"/>
      <c r="AE49" s="2352"/>
      <c r="AF49" s="2352"/>
      <c r="AG49" s="2352"/>
      <c r="AH49" s="2352"/>
      <c r="AI49" s="2352"/>
      <c r="AJ49" s="2352"/>
      <c r="AK49" s="2352"/>
      <c r="AL49" s="2352"/>
      <c r="AM49" s="2352"/>
      <c r="AN49" s="2352"/>
      <c r="AO49" s="2352"/>
      <c r="AP49" s="2352"/>
      <c r="AQ49" s="2352"/>
      <c r="AR49" s="2352"/>
      <c r="AS49" s="2352"/>
      <c r="AT49" s="2352"/>
      <c r="AU49" s="2352"/>
      <c r="AV49" s="2352"/>
      <c r="AW49" s="2352"/>
      <c r="AX49" s="2352"/>
      <c r="AY49" s="2352"/>
      <c r="AZ49" s="2352"/>
      <c r="BA49" s="2352"/>
      <c r="BB49" s="2352"/>
      <c r="BC49" s="2352"/>
      <c r="BD49" s="2352"/>
      <c r="BE49" s="2352"/>
      <c r="BF49" s="2352"/>
      <c r="BG49" s="2352"/>
      <c r="BH49" s="2352"/>
      <c r="BI49" s="2352"/>
      <c r="BJ49" s="2352"/>
      <c r="BK49" s="2352"/>
      <c r="BL49" s="2352"/>
      <c r="BM49" s="2352"/>
      <c r="BN49" s="2352"/>
      <c r="BO49" s="2352"/>
      <c r="BP49" s="2352"/>
      <c r="BQ49" s="2352"/>
      <c r="BR49" s="2352"/>
      <c r="BS49" s="2352"/>
      <c r="BT49" s="2352"/>
      <c r="BU49" s="2352"/>
      <c r="BV49" s="2352"/>
      <c r="BW49" s="2352"/>
      <c r="BX49" s="2352"/>
      <c r="BY49" s="2352"/>
      <c r="BZ49" s="2352"/>
      <c r="CA49" s="2352"/>
      <c r="CB49" s="2352"/>
      <c r="CC49" s="2352"/>
      <c r="CD49" s="2352"/>
      <c r="CE49" s="2352"/>
      <c r="CF49" s="2352"/>
      <c r="CG49" s="2352"/>
      <c r="CH49" s="2352"/>
      <c r="CI49" s="2352"/>
      <c r="CJ49" s="2352"/>
      <c r="CK49" s="2352"/>
      <c r="CL49" s="2352"/>
      <c r="CM49" s="2352"/>
      <c r="CN49" s="2352"/>
      <c r="CO49" s="2352"/>
      <c r="CP49" s="2352"/>
      <c r="CQ49" s="2352"/>
      <c r="CR49" s="2352"/>
      <c r="CS49" s="2352"/>
      <c r="CT49" s="2352"/>
      <c r="CU49" s="2352"/>
      <c r="CV49" s="2353"/>
      <c r="CX49" s="1340"/>
      <c r="DA49" s="1284" t="str">
        <f t="shared" si="4"/>
        <v/>
      </c>
      <c r="DB49" s="1279" t="str">
        <f t="shared" si="5"/>
        <v/>
      </c>
      <c r="DC49" s="1279" t="str">
        <f t="shared" si="6"/>
        <v>X</v>
      </c>
      <c r="DD49" s="1281"/>
      <c r="DE49" s="1284" t="str">
        <f t="shared" si="7"/>
        <v/>
      </c>
      <c r="DF49" s="1279" t="str">
        <f t="shared" si="8"/>
        <v/>
      </c>
      <c r="DG49" s="1279" t="str">
        <f t="shared" si="9"/>
        <v>X</v>
      </c>
      <c r="DH49" s="1281"/>
      <c r="DI49" s="1284" t="str">
        <f t="shared" si="10"/>
        <v/>
      </c>
      <c r="DJ49" s="1279" t="str">
        <f t="shared" si="11"/>
        <v/>
      </c>
      <c r="DK49" s="1279" t="str">
        <f t="shared" si="12"/>
        <v>X</v>
      </c>
      <c r="DL49" s="1281"/>
      <c r="DM49" s="1284" t="str">
        <f t="shared" si="13"/>
        <v/>
      </c>
      <c r="DN49" s="1279" t="str">
        <f t="shared" si="14"/>
        <v/>
      </c>
      <c r="DO49" s="1279" t="str">
        <f t="shared" si="15"/>
        <v>X</v>
      </c>
      <c r="DP49" s="1281"/>
      <c r="DQ49" s="1284" t="str">
        <f t="shared" si="16"/>
        <v/>
      </c>
      <c r="DR49" s="1279" t="str">
        <f t="shared" si="17"/>
        <v/>
      </c>
      <c r="DS49" s="1279" t="str">
        <f t="shared" si="18"/>
        <v>X</v>
      </c>
      <c r="DT49" s="1281"/>
    </row>
    <row r="50" spans="2:124" s="580" customFormat="1" ht="15" customHeight="1">
      <c r="C50" s="1122" t="s">
        <v>648</v>
      </c>
      <c r="D50" s="2325" t="s">
        <v>224</v>
      </c>
      <c r="E50" s="2330">
        <f t="shared" si="20"/>
        <v>0</v>
      </c>
      <c r="F50" s="2351"/>
      <c r="G50" s="2352"/>
      <c r="H50" s="2352"/>
      <c r="I50" s="2352"/>
      <c r="J50" s="2352"/>
      <c r="K50" s="2352"/>
      <c r="L50" s="2352"/>
      <c r="M50" s="2352"/>
      <c r="N50" s="2352"/>
      <c r="O50" s="2352"/>
      <c r="P50" s="2352"/>
      <c r="Q50" s="2352"/>
      <c r="R50" s="2352"/>
      <c r="S50" s="2352"/>
      <c r="T50" s="2352"/>
      <c r="U50" s="2352"/>
      <c r="V50" s="2352"/>
      <c r="W50" s="2352"/>
      <c r="X50" s="2352"/>
      <c r="Y50" s="2352"/>
      <c r="Z50" s="2352"/>
      <c r="AA50" s="2352"/>
      <c r="AB50" s="2352"/>
      <c r="AC50" s="2352"/>
      <c r="AD50" s="2352"/>
      <c r="AE50" s="2352"/>
      <c r="AF50" s="2352"/>
      <c r="AG50" s="2352"/>
      <c r="AH50" s="2352"/>
      <c r="AI50" s="2352"/>
      <c r="AJ50" s="2352"/>
      <c r="AK50" s="2352"/>
      <c r="AL50" s="2352"/>
      <c r="AM50" s="2352"/>
      <c r="AN50" s="2352"/>
      <c r="AO50" s="2352"/>
      <c r="AP50" s="2352"/>
      <c r="AQ50" s="2352"/>
      <c r="AR50" s="2352"/>
      <c r="AS50" s="2352"/>
      <c r="AT50" s="2352"/>
      <c r="AU50" s="2352"/>
      <c r="AV50" s="2352"/>
      <c r="AW50" s="2352"/>
      <c r="AX50" s="2352"/>
      <c r="AY50" s="2352"/>
      <c r="AZ50" s="2352"/>
      <c r="BA50" s="2352"/>
      <c r="BB50" s="2352"/>
      <c r="BC50" s="2352"/>
      <c r="BD50" s="2352"/>
      <c r="BE50" s="2352"/>
      <c r="BF50" s="2352"/>
      <c r="BG50" s="2352"/>
      <c r="BH50" s="2352"/>
      <c r="BI50" s="2352"/>
      <c r="BJ50" s="2352"/>
      <c r="BK50" s="2352"/>
      <c r="BL50" s="2352"/>
      <c r="BM50" s="2352"/>
      <c r="BN50" s="2352"/>
      <c r="BO50" s="2352"/>
      <c r="BP50" s="2352"/>
      <c r="BQ50" s="2352"/>
      <c r="BR50" s="2352"/>
      <c r="BS50" s="2352"/>
      <c r="BT50" s="2352"/>
      <c r="BU50" s="2352"/>
      <c r="BV50" s="2352"/>
      <c r="BW50" s="2352"/>
      <c r="BX50" s="2352"/>
      <c r="BY50" s="2352"/>
      <c r="BZ50" s="2352"/>
      <c r="CA50" s="2352"/>
      <c r="CB50" s="2352"/>
      <c r="CC50" s="2352"/>
      <c r="CD50" s="2352"/>
      <c r="CE50" s="2352"/>
      <c r="CF50" s="2352"/>
      <c r="CG50" s="2352"/>
      <c r="CH50" s="2352"/>
      <c r="CI50" s="2352"/>
      <c r="CJ50" s="2352"/>
      <c r="CK50" s="2352"/>
      <c r="CL50" s="2352"/>
      <c r="CM50" s="2352"/>
      <c r="CN50" s="2352"/>
      <c r="CO50" s="2352"/>
      <c r="CP50" s="2352"/>
      <c r="CQ50" s="2352"/>
      <c r="CR50" s="2352"/>
      <c r="CS50" s="2352"/>
      <c r="CT50" s="2352"/>
      <c r="CU50" s="2352"/>
      <c r="CV50" s="2353"/>
      <c r="CX50" s="1340"/>
      <c r="DA50" s="1284" t="str">
        <f t="shared" si="4"/>
        <v/>
      </c>
      <c r="DB50" s="1279" t="str">
        <f t="shared" si="5"/>
        <v/>
      </c>
      <c r="DC50" s="1279" t="str">
        <f t="shared" si="6"/>
        <v>X</v>
      </c>
      <c r="DD50" s="1281"/>
      <c r="DE50" s="1284" t="str">
        <f t="shared" si="7"/>
        <v/>
      </c>
      <c r="DF50" s="1279" t="str">
        <f t="shared" si="8"/>
        <v/>
      </c>
      <c r="DG50" s="1279" t="str">
        <f t="shared" si="9"/>
        <v>X</v>
      </c>
      <c r="DH50" s="1281"/>
      <c r="DI50" s="1284" t="str">
        <f t="shared" si="10"/>
        <v/>
      </c>
      <c r="DJ50" s="1279" t="str">
        <f t="shared" si="11"/>
        <v/>
      </c>
      <c r="DK50" s="1279" t="str">
        <f t="shared" si="12"/>
        <v>X</v>
      </c>
      <c r="DL50" s="1281"/>
      <c r="DM50" s="1284" t="str">
        <f t="shared" si="13"/>
        <v/>
      </c>
      <c r="DN50" s="1279" t="str">
        <f t="shared" si="14"/>
        <v/>
      </c>
      <c r="DO50" s="1279" t="str">
        <f t="shared" si="15"/>
        <v>X</v>
      </c>
      <c r="DP50" s="1281"/>
      <c r="DQ50" s="1284" t="str">
        <f t="shared" si="16"/>
        <v/>
      </c>
      <c r="DR50" s="1279" t="str">
        <f t="shared" si="17"/>
        <v/>
      </c>
      <c r="DS50" s="1279" t="str">
        <f t="shared" si="18"/>
        <v>X</v>
      </c>
      <c r="DT50" s="1281"/>
    </row>
    <row r="51" spans="2:124" s="580" customFormat="1" ht="15" customHeight="1">
      <c r="C51" s="1122" t="s">
        <v>649</v>
      </c>
      <c r="D51" s="2325" t="s">
        <v>224</v>
      </c>
      <c r="E51" s="2330">
        <f t="shared" si="20"/>
        <v>0</v>
      </c>
      <c r="F51" s="2351"/>
      <c r="G51" s="2352"/>
      <c r="H51" s="2352"/>
      <c r="I51" s="2352"/>
      <c r="J51" s="2352"/>
      <c r="K51" s="2352"/>
      <c r="L51" s="2352"/>
      <c r="M51" s="2352"/>
      <c r="N51" s="2352"/>
      <c r="O51" s="2352"/>
      <c r="P51" s="2352"/>
      <c r="Q51" s="2352"/>
      <c r="R51" s="2352"/>
      <c r="S51" s="2352"/>
      <c r="T51" s="2352"/>
      <c r="U51" s="2352"/>
      <c r="V51" s="2352"/>
      <c r="W51" s="2352"/>
      <c r="X51" s="2352"/>
      <c r="Y51" s="2352"/>
      <c r="Z51" s="2352"/>
      <c r="AA51" s="2352"/>
      <c r="AB51" s="2352"/>
      <c r="AC51" s="2352"/>
      <c r="AD51" s="2352"/>
      <c r="AE51" s="2352"/>
      <c r="AF51" s="2352"/>
      <c r="AG51" s="2352"/>
      <c r="AH51" s="2352"/>
      <c r="AI51" s="2352"/>
      <c r="AJ51" s="2352"/>
      <c r="AK51" s="2352"/>
      <c r="AL51" s="2352"/>
      <c r="AM51" s="2352"/>
      <c r="AN51" s="2352"/>
      <c r="AO51" s="2352"/>
      <c r="AP51" s="2352"/>
      <c r="AQ51" s="2352"/>
      <c r="AR51" s="2352"/>
      <c r="AS51" s="2352"/>
      <c r="AT51" s="2352"/>
      <c r="AU51" s="2352"/>
      <c r="AV51" s="2352"/>
      <c r="AW51" s="2352"/>
      <c r="AX51" s="2352"/>
      <c r="AY51" s="2352"/>
      <c r="AZ51" s="2352"/>
      <c r="BA51" s="2352"/>
      <c r="BB51" s="2352"/>
      <c r="BC51" s="2352"/>
      <c r="BD51" s="2352"/>
      <c r="BE51" s="2352"/>
      <c r="BF51" s="2352"/>
      <c r="BG51" s="2352"/>
      <c r="BH51" s="2352"/>
      <c r="BI51" s="2352"/>
      <c r="BJ51" s="2352"/>
      <c r="BK51" s="2352"/>
      <c r="BL51" s="2352"/>
      <c r="BM51" s="2352"/>
      <c r="BN51" s="2352"/>
      <c r="BO51" s="2352"/>
      <c r="BP51" s="2352"/>
      <c r="BQ51" s="2352"/>
      <c r="BR51" s="2352"/>
      <c r="BS51" s="2352"/>
      <c r="BT51" s="2352"/>
      <c r="BU51" s="2352"/>
      <c r="BV51" s="2352"/>
      <c r="BW51" s="2352"/>
      <c r="BX51" s="2352"/>
      <c r="BY51" s="2352"/>
      <c r="BZ51" s="2352"/>
      <c r="CA51" s="2352"/>
      <c r="CB51" s="2352"/>
      <c r="CC51" s="2352"/>
      <c r="CD51" s="2352"/>
      <c r="CE51" s="2352"/>
      <c r="CF51" s="2352"/>
      <c r="CG51" s="2352"/>
      <c r="CH51" s="2352"/>
      <c r="CI51" s="2352"/>
      <c r="CJ51" s="2352"/>
      <c r="CK51" s="2352"/>
      <c r="CL51" s="2352"/>
      <c r="CM51" s="2352"/>
      <c r="CN51" s="2352"/>
      <c r="CO51" s="2352"/>
      <c r="CP51" s="2352"/>
      <c r="CQ51" s="2352"/>
      <c r="CR51" s="2352"/>
      <c r="CS51" s="2352"/>
      <c r="CT51" s="2352"/>
      <c r="CU51" s="2352"/>
      <c r="CV51" s="2353"/>
      <c r="CX51" s="1340"/>
      <c r="DA51" s="1284" t="str">
        <f t="shared" si="4"/>
        <v/>
      </c>
      <c r="DB51" s="1279" t="str">
        <f t="shared" si="5"/>
        <v/>
      </c>
      <c r="DC51" s="1279" t="str">
        <f t="shared" si="6"/>
        <v>X</v>
      </c>
      <c r="DD51" s="1281"/>
      <c r="DE51" s="1284" t="str">
        <f t="shared" si="7"/>
        <v/>
      </c>
      <c r="DF51" s="1279" t="str">
        <f t="shared" si="8"/>
        <v/>
      </c>
      <c r="DG51" s="1279" t="str">
        <f t="shared" si="9"/>
        <v>X</v>
      </c>
      <c r="DH51" s="1281"/>
      <c r="DI51" s="1284" t="str">
        <f t="shared" si="10"/>
        <v/>
      </c>
      <c r="DJ51" s="1279" t="str">
        <f t="shared" si="11"/>
        <v/>
      </c>
      <c r="DK51" s="1279" t="str">
        <f t="shared" si="12"/>
        <v>X</v>
      </c>
      <c r="DL51" s="1281"/>
      <c r="DM51" s="1284" t="str">
        <f t="shared" si="13"/>
        <v/>
      </c>
      <c r="DN51" s="1279" t="str">
        <f t="shared" si="14"/>
        <v/>
      </c>
      <c r="DO51" s="1279" t="str">
        <f t="shared" si="15"/>
        <v>X</v>
      </c>
      <c r="DP51" s="1281"/>
      <c r="DQ51" s="1284" t="str">
        <f t="shared" si="16"/>
        <v/>
      </c>
      <c r="DR51" s="1279" t="str">
        <f t="shared" si="17"/>
        <v/>
      </c>
      <c r="DS51" s="1279" t="str">
        <f t="shared" si="18"/>
        <v>X</v>
      </c>
      <c r="DT51" s="1281"/>
    </row>
    <row r="52" spans="2:124" s="580" customFormat="1" ht="15" customHeight="1">
      <c r="C52" s="1122" t="s">
        <v>650</v>
      </c>
      <c r="D52" s="2325" t="s">
        <v>224</v>
      </c>
      <c r="E52" s="2330">
        <f t="shared" si="20"/>
        <v>0</v>
      </c>
      <c r="F52" s="2351"/>
      <c r="G52" s="2352"/>
      <c r="H52" s="2352"/>
      <c r="I52" s="2352"/>
      <c r="J52" s="2352"/>
      <c r="K52" s="2352"/>
      <c r="L52" s="2352"/>
      <c r="M52" s="2352"/>
      <c r="N52" s="2352"/>
      <c r="O52" s="2352"/>
      <c r="P52" s="2352"/>
      <c r="Q52" s="2352"/>
      <c r="R52" s="2352"/>
      <c r="S52" s="2352"/>
      <c r="T52" s="2352"/>
      <c r="U52" s="2352"/>
      <c r="V52" s="2352"/>
      <c r="W52" s="2352"/>
      <c r="X52" s="2352"/>
      <c r="Y52" s="2352"/>
      <c r="Z52" s="2352"/>
      <c r="AA52" s="2352"/>
      <c r="AB52" s="2352"/>
      <c r="AC52" s="2352"/>
      <c r="AD52" s="2352"/>
      <c r="AE52" s="2352"/>
      <c r="AF52" s="2352"/>
      <c r="AG52" s="2352"/>
      <c r="AH52" s="2352"/>
      <c r="AI52" s="2352"/>
      <c r="AJ52" s="2352"/>
      <c r="AK52" s="2352"/>
      <c r="AL52" s="2352"/>
      <c r="AM52" s="2352"/>
      <c r="AN52" s="2352"/>
      <c r="AO52" s="2352"/>
      <c r="AP52" s="2352"/>
      <c r="AQ52" s="2352"/>
      <c r="AR52" s="2352"/>
      <c r="AS52" s="2352"/>
      <c r="AT52" s="2352"/>
      <c r="AU52" s="2352"/>
      <c r="AV52" s="2352"/>
      <c r="AW52" s="2352"/>
      <c r="AX52" s="2352"/>
      <c r="AY52" s="2352"/>
      <c r="AZ52" s="2352"/>
      <c r="BA52" s="2352"/>
      <c r="BB52" s="2352"/>
      <c r="BC52" s="2352"/>
      <c r="BD52" s="2352"/>
      <c r="BE52" s="2352"/>
      <c r="BF52" s="2352"/>
      <c r="BG52" s="2352"/>
      <c r="BH52" s="2352"/>
      <c r="BI52" s="2352"/>
      <c r="BJ52" s="2352"/>
      <c r="BK52" s="2352"/>
      <c r="BL52" s="2352"/>
      <c r="BM52" s="2352"/>
      <c r="BN52" s="2352"/>
      <c r="BO52" s="2352"/>
      <c r="BP52" s="2352"/>
      <c r="BQ52" s="2352"/>
      <c r="BR52" s="2352"/>
      <c r="BS52" s="2352"/>
      <c r="BT52" s="2352"/>
      <c r="BU52" s="2352"/>
      <c r="BV52" s="2352"/>
      <c r="BW52" s="2352"/>
      <c r="BX52" s="2352"/>
      <c r="BY52" s="2352"/>
      <c r="BZ52" s="2352"/>
      <c r="CA52" s="2352"/>
      <c r="CB52" s="2352"/>
      <c r="CC52" s="2352"/>
      <c r="CD52" s="2352"/>
      <c r="CE52" s="2352"/>
      <c r="CF52" s="2352"/>
      <c r="CG52" s="2352"/>
      <c r="CH52" s="2352"/>
      <c r="CI52" s="2352"/>
      <c r="CJ52" s="2352"/>
      <c r="CK52" s="2352"/>
      <c r="CL52" s="2352"/>
      <c r="CM52" s="2352"/>
      <c r="CN52" s="2352"/>
      <c r="CO52" s="2352"/>
      <c r="CP52" s="2352"/>
      <c r="CQ52" s="2352"/>
      <c r="CR52" s="2352"/>
      <c r="CS52" s="2352"/>
      <c r="CT52" s="2352"/>
      <c r="CU52" s="2352"/>
      <c r="CV52" s="2353"/>
      <c r="CX52" s="1340"/>
      <c r="DA52" s="1284" t="str">
        <f t="shared" si="4"/>
        <v/>
      </c>
      <c r="DB52" s="1279" t="str">
        <f t="shared" si="5"/>
        <v/>
      </c>
      <c r="DC52" s="1279" t="str">
        <f t="shared" si="6"/>
        <v>X</v>
      </c>
      <c r="DD52" s="1281"/>
      <c r="DE52" s="1284" t="str">
        <f t="shared" si="7"/>
        <v/>
      </c>
      <c r="DF52" s="1279" t="str">
        <f t="shared" si="8"/>
        <v/>
      </c>
      <c r="DG52" s="1279" t="str">
        <f t="shared" si="9"/>
        <v>X</v>
      </c>
      <c r="DH52" s="1281"/>
      <c r="DI52" s="1284" t="str">
        <f t="shared" si="10"/>
        <v/>
      </c>
      <c r="DJ52" s="1279" t="str">
        <f t="shared" si="11"/>
        <v/>
      </c>
      <c r="DK52" s="1279" t="str">
        <f t="shared" si="12"/>
        <v>X</v>
      </c>
      <c r="DL52" s="1281"/>
      <c r="DM52" s="1284" t="str">
        <f t="shared" si="13"/>
        <v/>
      </c>
      <c r="DN52" s="1279" t="str">
        <f t="shared" si="14"/>
        <v/>
      </c>
      <c r="DO52" s="1279" t="str">
        <f t="shared" si="15"/>
        <v>X</v>
      </c>
      <c r="DP52" s="1281"/>
      <c r="DQ52" s="1284" t="str">
        <f t="shared" si="16"/>
        <v/>
      </c>
      <c r="DR52" s="1279" t="str">
        <f t="shared" si="17"/>
        <v/>
      </c>
      <c r="DS52" s="1279" t="str">
        <f t="shared" si="18"/>
        <v>X</v>
      </c>
      <c r="DT52" s="1281"/>
    </row>
    <row r="53" spans="2:124" s="580" customFormat="1" ht="15" customHeight="1">
      <c r="C53" s="1122" t="s">
        <v>651</v>
      </c>
      <c r="D53" s="2325" t="s">
        <v>224</v>
      </c>
      <c r="E53" s="2330">
        <f t="shared" si="20"/>
        <v>0</v>
      </c>
      <c r="F53" s="2351"/>
      <c r="G53" s="2352"/>
      <c r="H53" s="2352"/>
      <c r="I53" s="2352"/>
      <c r="J53" s="2352"/>
      <c r="K53" s="2352"/>
      <c r="L53" s="2352"/>
      <c r="M53" s="2352"/>
      <c r="N53" s="2352"/>
      <c r="O53" s="2352"/>
      <c r="P53" s="2352"/>
      <c r="Q53" s="2352"/>
      <c r="R53" s="2352"/>
      <c r="S53" s="2352"/>
      <c r="T53" s="2352"/>
      <c r="U53" s="2352"/>
      <c r="V53" s="2352"/>
      <c r="W53" s="2352"/>
      <c r="X53" s="2352"/>
      <c r="Y53" s="2352"/>
      <c r="Z53" s="2352"/>
      <c r="AA53" s="2352"/>
      <c r="AB53" s="2352"/>
      <c r="AC53" s="2352"/>
      <c r="AD53" s="2352"/>
      <c r="AE53" s="2352"/>
      <c r="AF53" s="2352"/>
      <c r="AG53" s="2352"/>
      <c r="AH53" s="2352"/>
      <c r="AI53" s="2352"/>
      <c r="AJ53" s="2352"/>
      <c r="AK53" s="2352"/>
      <c r="AL53" s="2352"/>
      <c r="AM53" s="2352"/>
      <c r="AN53" s="2352"/>
      <c r="AO53" s="2352"/>
      <c r="AP53" s="2352"/>
      <c r="AQ53" s="2352"/>
      <c r="AR53" s="2352"/>
      <c r="AS53" s="2352"/>
      <c r="AT53" s="2352"/>
      <c r="AU53" s="2352"/>
      <c r="AV53" s="2352"/>
      <c r="AW53" s="2352"/>
      <c r="AX53" s="2352"/>
      <c r="AY53" s="2352"/>
      <c r="AZ53" s="2352"/>
      <c r="BA53" s="2352"/>
      <c r="BB53" s="2352"/>
      <c r="BC53" s="2352"/>
      <c r="BD53" s="2352"/>
      <c r="BE53" s="2352"/>
      <c r="BF53" s="2352"/>
      <c r="BG53" s="2352"/>
      <c r="BH53" s="2352"/>
      <c r="BI53" s="2352"/>
      <c r="BJ53" s="2352"/>
      <c r="BK53" s="2352"/>
      <c r="BL53" s="2352"/>
      <c r="BM53" s="2352"/>
      <c r="BN53" s="2352"/>
      <c r="BO53" s="2352"/>
      <c r="BP53" s="2352"/>
      <c r="BQ53" s="2352"/>
      <c r="BR53" s="2352"/>
      <c r="BS53" s="2352"/>
      <c r="BT53" s="2352"/>
      <c r="BU53" s="2352"/>
      <c r="BV53" s="2352"/>
      <c r="BW53" s="2352"/>
      <c r="BX53" s="2352"/>
      <c r="BY53" s="2352"/>
      <c r="BZ53" s="2352"/>
      <c r="CA53" s="2352"/>
      <c r="CB53" s="2352"/>
      <c r="CC53" s="2352"/>
      <c r="CD53" s="2352"/>
      <c r="CE53" s="2352"/>
      <c r="CF53" s="2352"/>
      <c r="CG53" s="2352"/>
      <c r="CH53" s="2352"/>
      <c r="CI53" s="2352"/>
      <c r="CJ53" s="2352"/>
      <c r="CK53" s="2352"/>
      <c r="CL53" s="2352"/>
      <c r="CM53" s="2352"/>
      <c r="CN53" s="2352"/>
      <c r="CO53" s="2352"/>
      <c r="CP53" s="2352"/>
      <c r="CQ53" s="2352"/>
      <c r="CR53" s="2352"/>
      <c r="CS53" s="2352"/>
      <c r="CT53" s="2352"/>
      <c r="CU53" s="2352"/>
      <c r="CV53" s="2353"/>
      <c r="CX53" s="1340"/>
      <c r="DA53" s="1284" t="str">
        <f t="shared" si="4"/>
        <v/>
      </c>
      <c r="DB53" s="1279" t="str">
        <f t="shared" si="5"/>
        <v/>
      </c>
      <c r="DC53" s="1279" t="str">
        <f t="shared" si="6"/>
        <v>X</v>
      </c>
      <c r="DD53" s="1281"/>
      <c r="DE53" s="1284" t="str">
        <f t="shared" si="7"/>
        <v/>
      </c>
      <c r="DF53" s="1279" t="str">
        <f t="shared" si="8"/>
        <v/>
      </c>
      <c r="DG53" s="1279" t="str">
        <f t="shared" si="9"/>
        <v>X</v>
      </c>
      <c r="DH53" s="1281"/>
      <c r="DI53" s="1284" t="str">
        <f t="shared" si="10"/>
        <v/>
      </c>
      <c r="DJ53" s="1279" t="str">
        <f t="shared" si="11"/>
        <v/>
      </c>
      <c r="DK53" s="1279" t="str">
        <f t="shared" si="12"/>
        <v>X</v>
      </c>
      <c r="DL53" s="1281"/>
      <c r="DM53" s="1284" t="str">
        <f t="shared" si="13"/>
        <v/>
      </c>
      <c r="DN53" s="1279" t="str">
        <f t="shared" si="14"/>
        <v/>
      </c>
      <c r="DO53" s="1279" t="str">
        <f t="shared" si="15"/>
        <v>X</v>
      </c>
      <c r="DP53" s="1281"/>
      <c r="DQ53" s="1284" t="str">
        <f t="shared" si="16"/>
        <v/>
      </c>
      <c r="DR53" s="1279" t="str">
        <f t="shared" si="17"/>
        <v/>
      </c>
      <c r="DS53" s="1279" t="str">
        <f t="shared" si="18"/>
        <v>X</v>
      </c>
      <c r="DT53" s="1281"/>
    </row>
    <row r="54" spans="2:124" s="580" customFormat="1" ht="15" customHeight="1">
      <c r="C54" s="1122" t="s">
        <v>652</v>
      </c>
      <c r="D54" s="2325" t="s">
        <v>224</v>
      </c>
      <c r="E54" s="2330">
        <f t="shared" si="20"/>
        <v>0</v>
      </c>
      <c r="F54" s="2351"/>
      <c r="G54" s="2352"/>
      <c r="H54" s="2352"/>
      <c r="I54" s="2352"/>
      <c r="J54" s="2352"/>
      <c r="K54" s="2352"/>
      <c r="L54" s="2352"/>
      <c r="M54" s="2352"/>
      <c r="N54" s="2352"/>
      <c r="O54" s="2352"/>
      <c r="P54" s="2352"/>
      <c r="Q54" s="2352"/>
      <c r="R54" s="2352"/>
      <c r="S54" s="2352"/>
      <c r="T54" s="2352"/>
      <c r="U54" s="2352"/>
      <c r="V54" s="2352"/>
      <c r="W54" s="2352"/>
      <c r="X54" s="2352"/>
      <c r="Y54" s="2352"/>
      <c r="Z54" s="2352"/>
      <c r="AA54" s="2352"/>
      <c r="AB54" s="2352"/>
      <c r="AC54" s="2352"/>
      <c r="AD54" s="2352"/>
      <c r="AE54" s="2352"/>
      <c r="AF54" s="2352"/>
      <c r="AG54" s="2352"/>
      <c r="AH54" s="2352"/>
      <c r="AI54" s="2352"/>
      <c r="AJ54" s="2352"/>
      <c r="AK54" s="2352"/>
      <c r="AL54" s="2352"/>
      <c r="AM54" s="2352"/>
      <c r="AN54" s="2352"/>
      <c r="AO54" s="2352"/>
      <c r="AP54" s="2352"/>
      <c r="AQ54" s="2352"/>
      <c r="AR54" s="2352"/>
      <c r="AS54" s="2352"/>
      <c r="AT54" s="2352"/>
      <c r="AU54" s="2352"/>
      <c r="AV54" s="2352"/>
      <c r="AW54" s="2352"/>
      <c r="AX54" s="2352"/>
      <c r="AY54" s="2352"/>
      <c r="AZ54" s="2352"/>
      <c r="BA54" s="2352"/>
      <c r="BB54" s="2352"/>
      <c r="BC54" s="2352"/>
      <c r="BD54" s="2352"/>
      <c r="BE54" s="2352"/>
      <c r="BF54" s="2352"/>
      <c r="BG54" s="2352"/>
      <c r="BH54" s="2352"/>
      <c r="BI54" s="2352"/>
      <c r="BJ54" s="2352"/>
      <c r="BK54" s="2352"/>
      <c r="BL54" s="2352"/>
      <c r="BM54" s="2352"/>
      <c r="BN54" s="2352"/>
      <c r="BO54" s="2352"/>
      <c r="BP54" s="2352"/>
      <c r="BQ54" s="2352"/>
      <c r="BR54" s="2352"/>
      <c r="BS54" s="2352"/>
      <c r="BT54" s="2352"/>
      <c r="BU54" s="2352"/>
      <c r="BV54" s="2352"/>
      <c r="BW54" s="2352"/>
      <c r="BX54" s="2352"/>
      <c r="BY54" s="2352"/>
      <c r="BZ54" s="2352"/>
      <c r="CA54" s="2352"/>
      <c r="CB54" s="2352"/>
      <c r="CC54" s="2352"/>
      <c r="CD54" s="2352"/>
      <c r="CE54" s="2352"/>
      <c r="CF54" s="2352"/>
      <c r="CG54" s="2352"/>
      <c r="CH54" s="2352"/>
      <c r="CI54" s="2352"/>
      <c r="CJ54" s="2352"/>
      <c r="CK54" s="2352"/>
      <c r="CL54" s="2352"/>
      <c r="CM54" s="2352"/>
      <c r="CN54" s="2352"/>
      <c r="CO54" s="2352"/>
      <c r="CP54" s="2352"/>
      <c r="CQ54" s="2352"/>
      <c r="CR54" s="2352"/>
      <c r="CS54" s="2352"/>
      <c r="CT54" s="2352"/>
      <c r="CU54" s="2352"/>
      <c r="CV54" s="2353"/>
      <c r="CX54" s="1340"/>
      <c r="DA54" s="1284" t="str">
        <f t="shared" si="4"/>
        <v/>
      </c>
      <c r="DB54" s="1279" t="str">
        <f t="shared" si="5"/>
        <v/>
      </c>
      <c r="DC54" s="1279" t="str">
        <f t="shared" si="6"/>
        <v>X</v>
      </c>
      <c r="DD54" s="1281"/>
      <c r="DE54" s="1284" t="str">
        <f t="shared" si="7"/>
        <v/>
      </c>
      <c r="DF54" s="1279" t="str">
        <f t="shared" si="8"/>
        <v/>
      </c>
      <c r="DG54" s="1279" t="str">
        <f t="shared" si="9"/>
        <v>X</v>
      </c>
      <c r="DH54" s="1281"/>
      <c r="DI54" s="1284" t="str">
        <f t="shared" si="10"/>
        <v/>
      </c>
      <c r="DJ54" s="1279" t="str">
        <f t="shared" si="11"/>
        <v/>
      </c>
      <c r="DK54" s="1279" t="str">
        <f t="shared" si="12"/>
        <v>X</v>
      </c>
      <c r="DL54" s="1281"/>
      <c r="DM54" s="1284" t="str">
        <f t="shared" si="13"/>
        <v/>
      </c>
      <c r="DN54" s="1279" t="str">
        <f t="shared" si="14"/>
        <v/>
      </c>
      <c r="DO54" s="1279" t="str">
        <f t="shared" si="15"/>
        <v>X</v>
      </c>
      <c r="DP54" s="1281"/>
      <c r="DQ54" s="1284" t="str">
        <f t="shared" si="16"/>
        <v/>
      </c>
      <c r="DR54" s="1279" t="str">
        <f t="shared" si="17"/>
        <v/>
      </c>
      <c r="DS54" s="1279" t="str">
        <f t="shared" si="18"/>
        <v>X</v>
      </c>
      <c r="DT54" s="1281"/>
    </row>
    <row r="55" spans="2:124" s="580" customFormat="1" ht="15" customHeight="1">
      <c r="C55" s="1122" t="s">
        <v>653</v>
      </c>
      <c r="D55" s="2325" t="s">
        <v>224</v>
      </c>
      <c r="E55" s="2330">
        <f t="shared" si="20"/>
        <v>0</v>
      </c>
      <c r="F55" s="2351"/>
      <c r="G55" s="2352"/>
      <c r="H55" s="2352"/>
      <c r="I55" s="2352"/>
      <c r="J55" s="2352"/>
      <c r="K55" s="2352"/>
      <c r="L55" s="2352"/>
      <c r="M55" s="2352"/>
      <c r="N55" s="2352"/>
      <c r="O55" s="2352"/>
      <c r="P55" s="2352"/>
      <c r="Q55" s="2352"/>
      <c r="R55" s="2352"/>
      <c r="S55" s="2352"/>
      <c r="T55" s="2352"/>
      <c r="U55" s="2352"/>
      <c r="V55" s="2352"/>
      <c r="W55" s="2352"/>
      <c r="X55" s="2352"/>
      <c r="Y55" s="2352"/>
      <c r="Z55" s="2352"/>
      <c r="AA55" s="2352"/>
      <c r="AB55" s="2352"/>
      <c r="AC55" s="2352"/>
      <c r="AD55" s="2352"/>
      <c r="AE55" s="2352"/>
      <c r="AF55" s="2352"/>
      <c r="AG55" s="2352"/>
      <c r="AH55" s="2352"/>
      <c r="AI55" s="2352"/>
      <c r="AJ55" s="2352"/>
      <c r="AK55" s="2352"/>
      <c r="AL55" s="2352"/>
      <c r="AM55" s="2352"/>
      <c r="AN55" s="2352"/>
      <c r="AO55" s="2352"/>
      <c r="AP55" s="2352"/>
      <c r="AQ55" s="2352"/>
      <c r="AR55" s="2352"/>
      <c r="AS55" s="2352"/>
      <c r="AT55" s="2352"/>
      <c r="AU55" s="2352"/>
      <c r="AV55" s="2352"/>
      <c r="AW55" s="2352"/>
      <c r="AX55" s="2352"/>
      <c r="AY55" s="2352"/>
      <c r="AZ55" s="2352"/>
      <c r="BA55" s="2352"/>
      <c r="BB55" s="2352"/>
      <c r="BC55" s="2352"/>
      <c r="BD55" s="2352"/>
      <c r="BE55" s="2352"/>
      <c r="BF55" s="2352"/>
      <c r="BG55" s="2352"/>
      <c r="BH55" s="2352"/>
      <c r="BI55" s="2352"/>
      <c r="BJ55" s="2352"/>
      <c r="BK55" s="2352"/>
      <c r="BL55" s="2352"/>
      <c r="BM55" s="2352"/>
      <c r="BN55" s="2352"/>
      <c r="BO55" s="2352"/>
      <c r="BP55" s="2352"/>
      <c r="BQ55" s="2352"/>
      <c r="BR55" s="2352"/>
      <c r="BS55" s="2352"/>
      <c r="BT55" s="2352"/>
      <c r="BU55" s="2352"/>
      <c r="BV55" s="2352"/>
      <c r="BW55" s="2352"/>
      <c r="BX55" s="2352"/>
      <c r="BY55" s="2352"/>
      <c r="BZ55" s="2352"/>
      <c r="CA55" s="2352"/>
      <c r="CB55" s="2352"/>
      <c r="CC55" s="2352"/>
      <c r="CD55" s="2352"/>
      <c r="CE55" s="2352"/>
      <c r="CF55" s="2352"/>
      <c r="CG55" s="2352"/>
      <c r="CH55" s="2352"/>
      <c r="CI55" s="2352"/>
      <c r="CJ55" s="2352"/>
      <c r="CK55" s="2352"/>
      <c r="CL55" s="2352"/>
      <c r="CM55" s="2352"/>
      <c r="CN55" s="2352"/>
      <c r="CO55" s="2352"/>
      <c r="CP55" s="2352"/>
      <c r="CQ55" s="2352"/>
      <c r="CR55" s="2352"/>
      <c r="CS55" s="2352"/>
      <c r="CT55" s="2352"/>
      <c r="CU55" s="2352"/>
      <c r="CV55" s="2353"/>
      <c r="CX55" s="1340"/>
      <c r="DA55" s="1284" t="str">
        <f t="shared" si="4"/>
        <v/>
      </c>
      <c r="DB55" s="1279" t="str">
        <f t="shared" si="5"/>
        <v/>
      </c>
      <c r="DC55" s="1279" t="str">
        <f t="shared" si="6"/>
        <v>X</v>
      </c>
      <c r="DD55" s="1281"/>
      <c r="DE55" s="1284" t="str">
        <f t="shared" si="7"/>
        <v/>
      </c>
      <c r="DF55" s="1279" t="str">
        <f t="shared" si="8"/>
        <v/>
      </c>
      <c r="DG55" s="1279" t="str">
        <f t="shared" si="9"/>
        <v>X</v>
      </c>
      <c r="DH55" s="1281"/>
      <c r="DI55" s="1284" t="str">
        <f t="shared" si="10"/>
        <v/>
      </c>
      <c r="DJ55" s="1279" t="str">
        <f t="shared" si="11"/>
        <v/>
      </c>
      <c r="DK55" s="1279" t="str">
        <f t="shared" si="12"/>
        <v>X</v>
      </c>
      <c r="DL55" s="1281"/>
      <c r="DM55" s="1284" t="str">
        <f t="shared" si="13"/>
        <v/>
      </c>
      <c r="DN55" s="1279" t="str">
        <f t="shared" si="14"/>
        <v/>
      </c>
      <c r="DO55" s="1279" t="str">
        <f t="shared" si="15"/>
        <v>X</v>
      </c>
      <c r="DP55" s="1281"/>
      <c r="DQ55" s="1284" t="str">
        <f t="shared" si="16"/>
        <v/>
      </c>
      <c r="DR55" s="1279" t="str">
        <f t="shared" si="17"/>
        <v/>
      </c>
      <c r="DS55" s="1279" t="str">
        <f t="shared" si="18"/>
        <v>X</v>
      </c>
      <c r="DT55" s="1281"/>
    </row>
    <row r="56" spans="2:124" s="580" customFormat="1" ht="15" customHeight="1">
      <c r="C56" s="1122" t="s">
        <v>654</v>
      </c>
      <c r="D56" s="2325" t="s">
        <v>224</v>
      </c>
      <c r="E56" s="2330">
        <f t="shared" si="20"/>
        <v>0</v>
      </c>
      <c r="F56" s="2351"/>
      <c r="G56" s="2352"/>
      <c r="H56" s="2352"/>
      <c r="I56" s="2352"/>
      <c r="J56" s="2352"/>
      <c r="K56" s="2352"/>
      <c r="L56" s="2352"/>
      <c r="M56" s="2352"/>
      <c r="N56" s="2352"/>
      <c r="O56" s="2352"/>
      <c r="P56" s="2352"/>
      <c r="Q56" s="2352"/>
      <c r="R56" s="2352"/>
      <c r="S56" s="2352"/>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T56" s="2352"/>
      <c r="AU56" s="2352"/>
      <c r="AV56" s="2352"/>
      <c r="AW56" s="2352"/>
      <c r="AX56" s="2352"/>
      <c r="AY56" s="2352"/>
      <c r="AZ56" s="2352"/>
      <c r="BA56" s="2352"/>
      <c r="BB56" s="2352"/>
      <c r="BC56" s="2352"/>
      <c r="BD56" s="2352"/>
      <c r="BE56" s="2352"/>
      <c r="BF56" s="2352"/>
      <c r="BG56" s="2352"/>
      <c r="BH56" s="2352"/>
      <c r="BI56" s="2352"/>
      <c r="BJ56" s="2352"/>
      <c r="BK56" s="2352"/>
      <c r="BL56" s="2352"/>
      <c r="BM56" s="2352"/>
      <c r="BN56" s="2352"/>
      <c r="BO56" s="2352"/>
      <c r="BP56" s="2352"/>
      <c r="BQ56" s="2352"/>
      <c r="BR56" s="2352"/>
      <c r="BS56" s="2352"/>
      <c r="BT56" s="2352"/>
      <c r="BU56" s="2352"/>
      <c r="BV56" s="2352"/>
      <c r="BW56" s="2352"/>
      <c r="BX56" s="2352"/>
      <c r="BY56" s="2352"/>
      <c r="BZ56" s="2352"/>
      <c r="CA56" s="2352"/>
      <c r="CB56" s="2352"/>
      <c r="CC56" s="2352"/>
      <c r="CD56" s="2352"/>
      <c r="CE56" s="2352"/>
      <c r="CF56" s="2352"/>
      <c r="CG56" s="2352"/>
      <c r="CH56" s="2352"/>
      <c r="CI56" s="2352"/>
      <c r="CJ56" s="2352"/>
      <c r="CK56" s="2352"/>
      <c r="CL56" s="2352"/>
      <c r="CM56" s="2352"/>
      <c r="CN56" s="2352"/>
      <c r="CO56" s="2352"/>
      <c r="CP56" s="2352"/>
      <c r="CQ56" s="2352"/>
      <c r="CR56" s="2352"/>
      <c r="CS56" s="2352"/>
      <c r="CT56" s="2352"/>
      <c r="CU56" s="2352"/>
      <c r="CV56" s="2353"/>
      <c r="CX56" s="1340"/>
      <c r="DA56" s="1284" t="str">
        <f t="shared" si="4"/>
        <v/>
      </c>
      <c r="DB56" s="1279" t="str">
        <f t="shared" si="5"/>
        <v/>
      </c>
      <c r="DC56" s="1279" t="str">
        <f t="shared" si="6"/>
        <v>X</v>
      </c>
      <c r="DD56" s="1281"/>
      <c r="DE56" s="1284" t="str">
        <f t="shared" si="7"/>
        <v/>
      </c>
      <c r="DF56" s="1279" t="str">
        <f t="shared" si="8"/>
        <v/>
      </c>
      <c r="DG56" s="1279" t="str">
        <f t="shared" si="9"/>
        <v>X</v>
      </c>
      <c r="DH56" s="1281"/>
      <c r="DI56" s="1284" t="str">
        <f t="shared" si="10"/>
        <v/>
      </c>
      <c r="DJ56" s="1279" t="str">
        <f t="shared" si="11"/>
        <v/>
      </c>
      <c r="DK56" s="1279" t="str">
        <f t="shared" si="12"/>
        <v>X</v>
      </c>
      <c r="DL56" s="1281"/>
      <c r="DM56" s="1284" t="str">
        <f t="shared" si="13"/>
        <v/>
      </c>
      <c r="DN56" s="1279" t="str">
        <f t="shared" si="14"/>
        <v/>
      </c>
      <c r="DO56" s="1279" t="str">
        <f t="shared" si="15"/>
        <v>X</v>
      </c>
      <c r="DP56" s="1281"/>
      <c r="DQ56" s="1284" t="str">
        <f t="shared" si="16"/>
        <v/>
      </c>
      <c r="DR56" s="1279" t="str">
        <f t="shared" si="17"/>
        <v/>
      </c>
      <c r="DS56" s="1279" t="str">
        <f t="shared" si="18"/>
        <v>X</v>
      </c>
      <c r="DT56" s="1281"/>
    </row>
    <row r="57" spans="2:124" s="580" customFormat="1" ht="15" customHeight="1">
      <c r="C57" s="1122" t="s">
        <v>655</v>
      </c>
      <c r="D57" s="2325" t="s">
        <v>224</v>
      </c>
      <c r="E57" s="2330">
        <f t="shared" si="20"/>
        <v>0</v>
      </c>
      <c r="F57" s="2351"/>
      <c r="G57" s="2352"/>
      <c r="H57" s="2352"/>
      <c r="I57" s="2352"/>
      <c r="J57" s="2352"/>
      <c r="K57" s="2352"/>
      <c r="L57" s="2352"/>
      <c r="M57" s="2352"/>
      <c r="N57" s="2352"/>
      <c r="O57" s="2352"/>
      <c r="P57" s="2352"/>
      <c r="Q57" s="2352"/>
      <c r="R57" s="2352"/>
      <c r="S57" s="2352"/>
      <c r="T57" s="2352"/>
      <c r="U57" s="2352"/>
      <c r="V57" s="2352"/>
      <c r="W57" s="2352"/>
      <c r="X57" s="2352"/>
      <c r="Y57" s="2352"/>
      <c r="Z57" s="2352"/>
      <c r="AA57" s="2352"/>
      <c r="AB57" s="2352"/>
      <c r="AC57" s="2352"/>
      <c r="AD57" s="2352"/>
      <c r="AE57" s="2352"/>
      <c r="AF57" s="2352"/>
      <c r="AG57" s="2352"/>
      <c r="AH57" s="2352"/>
      <c r="AI57" s="2352"/>
      <c r="AJ57" s="2352"/>
      <c r="AK57" s="2352"/>
      <c r="AL57" s="2352"/>
      <c r="AM57" s="2352"/>
      <c r="AN57" s="2352"/>
      <c r="AO57" s="2352"/>
      <c r="AP57" s="2352"/>
      <c r="AQ57" s="2352"/>
      <c r="AR57" s="2352"/>
      <c r="AS57" s="2352"/>
      <c r="AT57" s="2352"/>
      <c r="AU57" s="2352"/>
      <c r="AV57" s="2352"/>
      <c r="AW57" s="2352"/>
      <c r="AX57" s="2352"/>
      <c r="AY57" s="2352"/>
      <c r="AZ57" s="2352"/>
      <c r="BA57" s="2352"/>
      <c r="BB57" s="2352"/>
      <c r="BC57" s="2352"/>
      <c r="BD57" s="2352"/>
      <c r="BE57" s="2352"/>
      <c r="BF57" s="2352"/>
      <c r="BG57" s="2352"/>
      <c r="BH57" s="2352"/>
      <c r="BI57" s="2352"/>
      <c r="BJ57" s="2352"/>
      <c r="BK57" s="2352"/>
      <c r="BL57" s="2352"/>
      <c r="BM57" s="2352"/>
      <c r="BN57" s="2352"/>
      <c r="BO57" s="2352"/>
      <c r="BP57" s="2352"/>
      <c r="BQ57" s="2352"/>
      <c r="BR57" s="2352"/>
      <c r="BS57" s="2352"/>
      <c r="BT57" s="2352"/>
      <c r="BU57" s="2352"/>
      <c r="BV57" s="2352"/>
      <c r="BW57" s="2352"/>
      <c r="BX57" s="2352"/>
      <c r="BY57" s="2352"/>
      <c r="BZ57" s="2352"/>
      <c r="CA57" s="2352"/>
      <c r="CB57" s="2352"/>
      <c r="CC57" s="2352"/>
      <c r="CD57" s="2352"/>
      <c r="CE57" s="2352"/>
      <c r="CF57" s="2352"/>
      <c r="CG57" s="2352"/>
      <c r="CH57" s="2352"/>
      <c r="CI57" s="2352"/>
      <c r="CJ57" s="2352"/>
      <c r="CK57" s="2352"/>
      <c r="CL57" s="2352"/>
      <c r="CM57" s="2352"/>
      <c r="CN57" s="2352"/>
      <c r="CO57" s="2352"/>
      <c r="CP57" s="2352"/>
      <c r="CQ57" s="2352"/>
      <c r="CR57" s="2352"/>
      <c r="CS57" s="2352"/>
      <c r="CT57" s="2352"/>
      <c r="CU57" s="2352"/>
      <c r="CV57" s="2353"/>
      <c r="CX57" s="1340"/>
      <c r="DA57" s="1284" t="str">
        <f t="shared" si="4"/>
        <v/>
      </c>
      <c r="DB57" s="1279" t="str">
        <f t="shared" si="5"/>
        <v/>
      </c>
      <c r="DC57" s="1279" t="str">
        <f t="shared" si="6"/>
        <v>X</v>
      </c>
      <c r="DD57" s="1281"/>
      <c r="DE57" s="1284" t="str">
        <f t="shared" si="7"/>
        <v/>
      </c>
      <c r="DF57" s="1279" t="str">
        <f t="shared" si="8"/>
        <v/>
      </c>
      <c r="DG57" s="1279" t="str">
        <f t="shared" si="9"/>
        <v>X</v>
      </c>
      <c r="DH57" s="1281"/>
      <c r="DI57" s="1284" t="str">
        <f t="shared" si="10"/>
        <v/>
      </c>
      <c r="DJ57" s="1279" t="str">
        <f t="shared" si="11"/>
        <v/>
      </c>
      <c r="DK57" s="1279" t="str">
        <f t="shared" si="12"/>
        <v>X</v>
      </c>
      <c r="DL57" s="1281"/>
      <c r="DM57" s="1284" t="str">
        <f t="shared" si="13"/>
        <v/>
      </c>
      <c r="DN57" s="1279" t="str">
        <f t="shared" si="14"/>
        <v/>
      </c>
      <c r="DO57" s="1279" t="str">
        <f t="shared" si="15"/>
        <v>X</v>
      </c>
      <c r="DP57" s="1281"/>
      <c r="DQ57" s="1284" t="str">
        <f t="shared" si="16"/>
        <v/>
      </c>
      <c r="DR57" s="1279" t="str">
        <f t="shared" si="17"/>
        <v/>
      </c>
      <c r="DS57" s="1279" t="str">
        <f t="shared" si="18"/>
        <v>X</v>
      </c>
      <c r="DT57" s="1281"/>
    </row>
    <row r="58" spans="2:124" s="580" customFormat="1" ht="15" customHeight="1">
      <c r="C58" s="1122" t="s">
        <v>656</v>
      </c>
      <c r="D58" s="2325" t="s">
        <v>224</v>
      </c>
      <c r="E58" s="2330">
        <f t="shared" si="20"/>
        <v>0</v>
      </c>
      <c r="F58" s="2351"/>
      <c r="G58" s="2352"/>
      <c r="H58" s="2352"/>
      <c r="I58" s="2352"/>
      <c r="J58" s="2352"/>
      <c r="K58" s="2352"/>
      <c r="L58" s="2352"/>
      <c r="M58" s="2352"/>
      <c r="N58" s="2352"/>
      <c r="O58" s="2352"/>
      <c r="P58" s="2352"/>
      <c r="Q58" s="2352"/>
      <c r="R58" s="2352"/>
      <c r="S58" s="2352"/>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T58" s="2352"/>
      <c r="AU58" s="2352"/>
      <c r="AV58" s="2352"/>
      <c r="AW58" s="2352"/>
      <c r="AX58" s="2352"/>
      <c r="AY58" s="2352"/>
      <c r="AZ58" s="2352"/>
      <c r="BA58" s="2352"/>
      <c r="BB58" s="2352"/>
      <c r="BC58" s="2352"/>
      <c r="BD58" s="2352"/>
      <c r="BE58" s="2352"/>
      <c r="BF58" s="2352"/>
      <c r="BG58" s="2352"/>
      <c r="BH58" s="2352"/>
      <c r="BI58" s="2352"/>
      <c r="BJ58" s="2352"/>
      <c r="BK58" s="2352"/>
      <c r="BL58" s="2352"/>
      <c r="BM58" s="2352"/>
      <c r="BN58" s="2352"/>
      <c r="BO58" s="2352"/>
      <c r="BP58" s="2352"/>
      <c r="BQ58" s="2352"/>
      <c r="BR58" s="2352"/>
      <c r="BS58" s="2352"/>
      <c r="BT58" s="2352"/>
      <c r="BU58" s="2352"/>
      <c r="BV58" s="2352"/>
      <c r="BW58" s="2352"/>
      <c r="BX58" s="2352"/>
      <c r="BY58" s="2352"/>
      <c r="BZ58" s="2352"/>
      <c r="CA58" s="2352"/>
      <c r="CB58" s="2352"/>
      <c r="CC58" s="2352"/>
      <c r="CD58" s="2352"/>
      <c r="CE58" s="2352"/>
      <c r="CF58" s="2352"/>
      <c r="CG58" s="2352"/>
      <c r="CH58" s="2352"/>
      <c r="CI58" s="2352"/>
      <c r="CJ58" s="2352"/>
      <c r="CK58" s="2352"/>
      <c r="CL58" s="2352"/>
      <c r="CM58" s="2352"/>
      <c r="CN58" s="2352"/>
      <c r="CO58" s="2352"/>
      <c r="CP58" s="2352"/>
      <c r="CQ58" s="2352"/>
      <c r="CR58" s="2352"/>
      <c r="CS58" s="2352"/>
      <c r="CT58" s="2352"/>
      <c r="CU58" s="2352"/>
      <c r="CV58" s="2353"/>
      <c r="CX58" s="1340"/>
      <c r="DA58" s="1284" t="str">
        <f t="shared" si="4"/>
        <v/>
      </c>
      <c r="DB58" s="1279" t="str">
        <f t="shared" si="5"/>
        <v/>
      </c>
      <c r="DC58" s="1279" t="str">
        <f t="shared" si="6"/>
        <v>X</v>
      </c>
      <c r="DD58" s="1281"/>
      <c r="DE58" s="1284" t="str">
        <f t="shared" si="7"/>
        <v/>
      </c>
      <c r="DF58" s="1279" t="str">
        <f t="shared" si="8"/>
        <v/>
      </c>
      <c r="DG58" s="1279" t="str">
        <f t="shared" si="9"/>
        <v>X</v>
      </c>
      <c r="DH58" s="1281"/>
      <c r="DI58" s="1284" t="str">
        <f t="shared" si="10"/>
        <v/>
      </c>
      <c r="DJ58" s="1279" t="str">
        <f t="shared" si="11"/>
        <v/>
      </c>
      <c r="DK58" s="1279" t="str">
        <f t="shared" si="12"/>
        <v>X</v>
      </c>
      <c r="DL58" s="1281"/>
      <c r="DM58" s="1284" t="str">
        <f t="shared" si="13"/>
        <v/>
      </c>
      <c r="DN58" s="1279" t="str">
        <f t="shared" si="14"/>
        <v/>
      </c>
      <c r="DO58" s="1279" t="str">
        <f t="shared" si="15"/>
        <v>X</v>
      </c>
      <c r="DP58" s="1281"/>
      <c r="DQ58" s="1284" t="str">
        <f t="shared" si="16"/>
        <v/>
      </c>
      <c r="DR58" s="1279" t="str">
        <f t="shared" si="17"/>
        <v/>
      </c>
      <c r="DS58" s="1279" t="str">
        <f t="shared" si="18"/>
        <v>X</v>
      </c>
      <c r="DT58" s="1281"/>
    </row>
    <row r="59" spans="2:124" s="580" customFormat="1" ht="15" customHeight="1">
      <c r="B59" s="912"/>
      <c r="C59" s="1122" t="s">
        <v>657</v>
      </c>
      <c r="D59" s="2325" t="s">
        <v>224</v>
      </c>
      <c r="E59" s="2330">
        <f t="shared" si="20"/>
        <v>0</v>
      </c>
      <c r="F59" s="2351"/>
      <c r="G59" s="2352"/>
      <c r="H59" s="2352"/>
      <c r="I59" s="2352"/>
      <c r="J59" s="2352"/>
      <c r="K59" s="2352"/>
      <c r="L59" s="2352"/>
      <c r="M59" s="2352"/>
      <c r="N59" s="2352"/>
      <c r="O59" s="2352"/>
      <c r="P59" s="2352"/>
      <c r="Q59" s="2352"/>
      <c r="R59" s="2352"/>
      <c r="S59" s="2352"/>
      <c r="T59" s="2352"/>
      <c r="U59" s="2352"/>
      <c r="V59" s="2352"/>
      <c r="W59" s="2352"/>
      <c r="X59" s="2352"/>
      <c r="Y59" s="2352"/>
      <c r="Z59" s="2352"/>
      <c r="AA59" s="2352"/>
      <c r="AB59" s="2352"/>
      <c r="AC59" s="2352"/>
      <c r="AD59" s="2352"/>
      <c r="AE59" s="2352"/>
      <c r="AF59" s="2352"/>
      <c r="AG59" s="2352"/>
      <c r="AH59" s="2352"/>
      <c r="AI59" s="2352"/>
      <c r="AJ59" s="2352"/>
      <c r="AK59" s="2352"/>
      <c r="AL59" s="2352"/>
      <c r="AM59" s="2352"/>
      <c r="AN59" s="2352"/>
      <c r="AO59" s="2352"/>
      <c r="AP59" s="2352"/>
      <c r="AQ59" s="2352"/>
      <c r="AR59" s="2352"/>
      <c r="AS59" s="2352"/>
      <c r="AT59" s="2352"/>
      <c r="AU59" s="2352"/>
      <c r="AV59" s="2352"/>
      <c r="AW59" s="2352"/>
      <c r="AX59" s="2352"/>
      <c r="AY59" s="2352"/>
      <c r="AZ59" s="2352"/>
      <c r="BA59" s="2352"/>
      <c r="BB59" s="2352"/>
      <c r="BC59" s="2352"/>
      <c r="BD59" s="2352"/>
      <c r="BE59" s="2352"/>
      <c r="BF59" s="2352"/>
      <c r="BG59" s="2352"/>
      <c r="BH59" s="2352"/>
      <c r="BI59" s="2352"/>
      <c r="BJ59" s="2352"/>
      <c r="BK59" s="2352"/>
      <c r="BL59" s="2352"/>
      <c r="BM59" s="2352"/>
      <c r="BN59" s="2352"/>
      <c r="BO59" s="2352"/>
      <c r="BP59" s="2352"/>
      <c r="BQ59" s="2352"/>
      <c r="BR59" s="2352"/>
      <c r="BS59" s="2352"/>
      <c r="BT59" s="2352"/>
      <c r="BU59" s="2352"/>
      <c r="BV59" s="2352"/>
      <c r="BW59" s="2352"/>
      <c r="BX59" s="2352"/>
      <c r="BY59" s="2352"/>
      <c r="BZ59" s="2352"/>
      <c r="CA59" s="2352"/>
      <c r="CB59" s="2352"/>
      <c r="CC59" s="2352"/>
      <c r="CD59" s="2352"/>
      <c r="CE59" s="2352"/>
      <c r="CF59" s="2352"/>
      <c r="CG59" s="2352"/>
      <c r="CH59" s="2352"/>
      <c r="CI59" s="2352"/>
      <c r="CJ59" s="2352"/>
      <c r="CK59" s="2352"/>
      <c r="CL59" s="2352"/>
      <c r="CM59" s="2352"/>
      <c r="CN59" s="2352"/>
      <c r="CO59" s="2352"/>
      <c r="CP59" s="2352"/>
      <c r="CQ59" s="2352"/>
      <c r="CR59" s="2352"/>
      <c r="CS59" s="2352"/>
      <c r="CT59" s="2352"/>
      <c r="CU59" s="2352"/>
      <c r="CV59" s="2353"/>
      <c r="CX59" s="1340"/>
      <c r="DA59" s="1284" t="str">
        <f t="shared" si="4"/>
        <v/>
      </c>
      <c r="DB59" s="1279" t="str">
        <f t="shared" si="5"/>
        <v/>
      </c>
      <c r="DC59" s="1279" t="str">
        <f t="shared" si="6"/>
        <v>X</v>
      </c>
      <c r="DD59" s="1281"/>
      <c r="DE59" s="1284" t="str">
        <f t="shared" si="7"/>
        <v/>
      </c>
      <c r="DF59" s="1279" t="str">
        <f t="shared" si="8"/>
        <v/>
      </c>
      <c r="DG59" s="1279" t="str">
        <f t="shared" si="9"/>
        <v>X</v>
      </c>
      <c r="DH59" s="1281"/>
      <c r="DI59" s="1284" t="str">
        <f t="shared" si="10"/>
        <v/>
      </c>
      <c r="DJ59" s="1279" t="str">
        <f t="shared" si="11"/>
        <v/>
      </c>
      <c r="DK59" s="1279" t="str">
        <f t="shared" si="12"/>
        <v>X</v>
      </c>
      <c r="DL59" s="1281"/>
      <c r="DM59" s="1284" t="str">
        <f t="shared" si="13"/>
        <v/>
      </c>
      <c r="DN59" s="1279" t="str">
        <f t="shared" si="14"/>
        <v/>
      </c>
      <c r="DO59" s="1279" t="str">
        <f t="shared" si="15"/>
        <v>X</v>
      </c>
      <c r="DP59" s="1281"/>
      <c r="DQ59" s="1284" t="str">
        <f t="shared" si="16"/>
        <v/>
      </c>
      <c r="DR59" s="1279" t="str">
        <f t="shared" si="17"/>
        <v/>
      </c>
      <c r="DS59" s="1279" t="str">
        <f t="shared" si="18"/>
        <v>X</v>
      </c>
      <c r="DT59" s="1281"/>
    </row>
    <row r="60" spans="2:124" s="580" customFormat="1" ht="15" customHeight="1">
      <c r="C60" s="1122" t="s">
        <v>658</v>
      </c>
      <c r="D60" s="2325" t="s">
        <v>224</v>
      </c>
      <c r="E60" s="2330">
        <f t="shared" si="20"/>
        <v>0</v>
      </c>
      <c r="F60" s="2351"/>
      <c r="G60" s="2352"/>
      <c r="H60" s="2352"/>
      <c r="I60" s="2352"/>
      <c r="J60" s="2352"/>
      <c r="K60" s="2352"/>
      <c r="L60" s="2352"/>
      <c r="M60" s="2352"/>
      <c r="N60" s="2352"/>
      <c r="O60" s="2352"/>
      <c r="P60" s="2352"/>
      <c r="Q60" s="2352"/>
      <c r="R60" s="2352"/>
      <c r="S60" s="2352"/>
      <c r="T60" s="2352"/>
      <c r="U60" s="2352"/>
      <c r="V60" s="2352"/>
      <c r="W60" s="2352"/>
      <c r="X60" s="2352"/>
      <c r="Y60" s="2352"/>
      <c r="Z60" s="2352"/>
      <c r="AA60" s="2352"/>
      <c r="AB60" s="2352"/>
      <c r="AC60" s="2352"/>
      <c r="AD60" s="2352"/>
      <c r="AE60" s="2352"/>
      <c r="AF60" s="2352"/>
      <c r="AG60" s="2352"/>
      <c r="AH60" s="2352"/>
      <c r="AI60" s="2352"/>
      <c r="AJ60" s="2352"/>
      <c r="AK60" s="2352"/>
      <c r="AL60" s="2352"/>
      <c r="AM60" s="2352"/>
      <c r="AN60" s="2352"/>
      <c r="AO60" s="2352"/>
      <c r="AP60" s="2352"/>
      <c r="AQ60" s="2352"/>
      <c r="AR60" s="2352"/>
      <c r="AS60" s="2352"/>
      <c r="AT60" s="2352"/>
      <c r="AU60" s="2352"/>
      <c r="AV60" s="2352"/>
      <c r="AW60" s="2352"/>
      <c r="AX60" s="2352"/>
      <c r="AY60" s="2352"/>
      <c r="AZ60" s="2352"/>
      <c r="BA60" s="2352"/>
      <c r="BB60" s="2352"/>
      <c r="BC60" s="2352"/>
      <c r="BD60" s="2352"/>
      <c r="BE60" s="2352"/>
      <c r="BF60" s="2352"/>
      <c r="BG60" s="2352"/>
      <c r="BH60" s="2352"/>
      <c r="BI60" s="2352"/>
      <c r="BJ60" s="2352"/>
      <c r="BK60" s="2352"/>
      <c r="BL60" s="2352"/>
      <c r="BM60" s="2352"/>
      <c r="BN60" s="2352"/>
      <c r="BO60" s="2352"/>
      <c r="BP60" s="2352"/>
      <c r="BQ60" s="2352"/>
      <c r="BR60" s="2352"/>
      <c r="BS60" s="2352"/>
      <c r="BT60" s="2352"/>
      <c r="BU60" s="2352"/>
      <c r="BV60" s="2352"/>
      <c r="BW60" s="2352"/>
      <c r="BX60" s="2352"/>
      <c r="BY60" s="2352"/>
      <c r="BZ60" s="2352"/>
      <c r="CA60" s="2352"/>
      <c r="CB60" s="2352"/>
      <c r="CC60" s="2352"/>
      <c r="CD60" s="2352"/>
      <c r="CE60" s="2352"/>
      <c r="CF60" s="2352"/>
      <c r="CG60" s="2352"/>
      <c r="CH60" s="2352"/>
      <c r="CI60" s="2352"/>
      <c r="CJ60" s="2352"/>
      <c r="CK60" s="2352"/>
      <c r="CL60" s="2352"/>
      <c r="CM60" s="2352"/>
      <c r="CN60" s="2352"/>
      <c r="CO60" s="2352"/>
      <c r="CP60" s="2352"/>
      <c r="CQ60" s="2352"/>
      <c r="CR60" s="2352"/>
      <c r="CS60" s="2352"/>
      <c r="CT60" s="2352"/>
      <c r="CU60" s="2352"/>
      <c r="CV60" s="2353"/>
      <c r="CX60" s="1340"/>
      <c r="DA60" s="1284" t="str">
        <f t="shared" si="4"/>
        <v/>
      </c>
      <c r="DB60" s="1279" t="str">
        <f t="shared" si="5"/>
        <v/>
      </c>
      <c r="DC60" s="1279" t="str">
        <f t="shared" si="6"/>
        <v>X</v>
      </c>
      <c r="DD60" s="1281"/>
      <c r="DE60" s="1284" t="str">
        <f t="shared" si="7"/>
        <v/>
      </c>
      <c r="DF60" s="1279" t="str">
        <f t="shared" si="8"/>
        <v/>
      </c>
      <c r="DG60" s="1279" t="str">
        <f t="shared" si="9"/>
        <v>X</v>
      </c>
      <c r="DH60" s="1281"/>
      <c r="DI60" s="1284" t="str">
        <f t="shared" si="10"/>
        <v/>
      </c>
      <c r="DJ60" s="1279" t="str">
        <f t="shared" si="11"/>
        <v/>
      </c>
      <c r="DK60" s="1279" t="str">
        <f t="shared" si="12"/>
        <v>X</v>
      </c>
      <c r="DL60" s="1281"/>
      <c r="DM60" s="1284" t="str">
        <f t="shared" si="13"/>
        <v/>
      </c>
      <c r="DN60" s="1279" t="str">
        <f t="shared" si="14"/>
        <v/>
      </c>
      <c r="DO60" s="1279" t="str">
        <f t="shared" si="15"/>
        <v>X</v>
      </c>
      <c r="DP60" s="1281"/>
      <c r="DQ60" s="1284" t="str">
        <f t="shared" si="16"/>
        <v/>
      </c>
      <c r="DR60" s="1279" t="str">
        <f t="shared" si="17"/>
        <v/>
      </c>
      <c r="DS60" s="1279" t="str">
        <f t="shared" si="18"/>
        <v>X</v>
      </c>
      <c r="DT60" s="1281"/>
    </row>
    <row r="61" spans="2:124" s="580" customFormat="1" ht="15" customHeight="1">
      <c r="C61" s="1122" t="s">
        <v>659</v>
      </c>
      <c r="D61" s="2325" t="s">
        <v>224</v>
      </c>
      <c r="E61" s="2330">
        <f t="shared" si="20"/>
        <v>0</v>
      </c>
      <c r="F61" s="2351"/>
      <c r="G61" s="2352"/>
      <c r="H61" s="2352"/>
      <c r="I61" s="2352"/>
      <c r="J61" s="2352"/>
      <c r="K61" s="2352"/>
      <c r="L61" s="2352"/>
      <c r="M61" s="2352"/>
      <c r="N61" s="2352"/>
      <c r="O61" s="2352"/>
      <c r="P61" s="2352"/>
      <c r="Q61" s="2352"/>
      <c r="R61" s="2352"/>
      <c r="S61" s="2352"/>
      <c r="T61" s="2352"/>
      <c r="U61" s="2352"/>
      <c r="V61" s="2352"/>
      <c r="W61" s="2352"/>
      <c r="X61" s="2352"/>
      <c r="Y61" s="2352"/>
      <c r="Z61" s="2352"/>
      <c r="AA61" s="2352"/>
      <c r="AB61" s="2352"/>
      <c r="AC61" s="2352"/>
      <c r="AD61" s="2352"/>
      <c r="AE61" s="2352"/>
      <c r="AF61" s="2352"/>
      <c r="AG61" s="2352"/>
      <c r="AH61" s="2352"/>
      <c r="AI61" s="2352"/>
      <c r="AJ61" s="2352"/>
      <c r="AK61" s="2352"/>
      <c r="AL61" s="2352"/>
      <c r="AM61" s="2352"/>
      <c r="AN61" s="2352"/>
      <c r="AO61" s="2352"/>
      <c r="AP61" s="2352"/>
      <c r="AQ61" s="2352"/>
      <c r="AR61" s="2352"/>
      <c r="AS61" s="2352"/>
      <c r="AT61" s="2352"/>
      <c r="AU61" s="2352"/>
      <c r="AV61" s="2352"/>
      <c r="AW61" s="2352"/>
      <c r="AX61" s="2352"/>
      <c r="AY61" s="2352"/>
      <c r="AZ61" s="2352"/>
      <c r="BA61" s="2352"/>
      <c r="BB61" s="2352"/>
      <c r="BC61" s="2352"/>
      <c r="BD61" s="2352"/>
      <c r="BE61" s="2352"/>
      <c r="BF61" s="2352"/>
      <c r="BG61" s="2352"/>
      <c r="BH61" s="2352"/>
      <c r="BI61" s="2352"/>
      <c r="BJ61" s="2352"/>
      <c r="BK61" s="2352"/>
      <c r="BL61" s="2352"/>
      <c r="BM61" s="2352"/>
      <c r="BN61" s="2352"/>
      <c r="BO61" s="2352"/>
      <c r="BP61" s="2352"/>
      <c r="BQ61" s="2352"/>
      <c r="BR61" s="2352"/>
      <c r="BS61" s="2352"/>
      <c r="BT61" s="2352"/>
      <c r="BU61" s="2352"/>
      <c r="BV61" s="2352"/>
      <c r="BW61" s="2352"/>
      <c r="BX61" s="2352"/>
      <c r="BY61" s="2352"/>
      <c r="BZ61" s="2352"/>
      <c r="CA61" s="2352"/>
      <c r="CB61" s="2352"/>
      <c r="CC61" s="2352"/>
      <c r="CD61" s="2352"/>
      <c r="CE61" s="2352"/>
      <c r="CF61" s="2352"/>
      <c r="CG61" s="2352"/>
      <c r="CH61" s="2352"/>
      <c r="CI61" s="2352"/>
      <c r="CJ61" s="2352"/>
      <c r="CK61" s="2352"/>
      <c r="CL61" s="2352"/>
      <c r="CM61" s="2352"/>
      <c r="CN61" s="2352"/>
      <c r="CO61" s="2352"/>
      <c r="CP61" s="2352"/>
      <c r="CQ61" s="2352"/>
      <c r="CR61" s="2352"/>
      <c r="CS61" s="2352"/>
      <c r="CT61" s="2352"/>
      <c r="CU61" s="2352"/>
      <c r="CV61" s="2353"/>
      <c r="CX61" s="1340"/>
      <c r="DA61" s="1284" t="str">
        <f t="shared" si="4"/>
        <v/>
      </c>
      <c r="DB61" s="1279" t="str">
        <f t="shared" si="5"/>
        <v/>
      </c>
      <c r="DC61" s="1279" t="str">
        <f t="shared" si="6"/>
        <v>X</v>
      </c>
      <c r="DD61" s="1281"/>
      <c r="DE61" s="1284" t="str">
        <f t="shared" si="7"/>
        <v/>
      </c>
      <c r="DF61" s="1279" t="str">
        <f t="shared" si="8"/>
        <v/>
      </c>
      <c r="DG61" s="1279" t="str">
        <f t="shared" si="9"/>
        <v>X</v>
      </c>
      <c r="DH61" s="1281"/>
      <c r="DI61" s="1284" t="str">
        <f t="shared" si="10"/>
        <v/>
      </c>
      <c r="DJ61" s="1279" t="str">
        <f t="shared" si="11"/>
        <v/>
      </c>
      <c r="DK61" s="1279" t="str">
        <f t="shared" si="12"/>
        <v>X</v>
      </c>
      <c r="DL61" s="1281"/>
      <c r="DM61" s="1284" t="str">
        <f t="shared" si="13"/>
        <v/>
      </c>
      <c r="DN61" s="1279" t="str">
        <f t="shared" si="14"/>
        <v/>
      </c>
      <c r="DO61" s="1279" t="str">
        <f t="shared" si="15"/>
        <v>X</v>
      </c>
      <c r="DP61" s="1281"/>
      <c r="DQ61" s="1284" t="str">
        <f t="shared" si="16"/>
        <v/>
      </c>
      <c r="DR61" s="1279" t="str">
        <f t="shared" si="17"/>
        <v/>
      </c>
      <c r="DS61" s="1279" t="str">
        <f t="shared" si="18"/>
        <v>X</v>
      </c>
      <c r="DT61" s="1281"/>
    </row>
    <row r="62" spans="2:124" s="580" customFormat="1" ht="15" customHeight="1">
      <c r="C62" s="1122" t="s">
        <v>660</v>
      </c>
      <c r="D62" s="2325" t="s">
        <v>224</v>
      </c>
      <c r="E62" s="2330">
        <f t="shared" si="20"/>
        <v>0</v>
      </c>
      <c r="F62" s="2351"/>
      <c r="G62" s="2352"/>
      <c r="H62" s="2352"/>
      <c r="I62" s="2352"/>
      <c r="J62" s="2352"/>
      <c r="K62" s="2352"/>
      <c r="L62" s="2352"/>
      <c r="M62" s="2352"/>
      <c r="N62" s="2352"/>
      <c r="O62" s="2352"/>
      <c r="P62" s="2352"/>
      <c r="Q62" s="2352"/>
      <c r="R62" s="2352"/>
      <c r="S62" s="2352"/>
      <c r="T62" s="2352"/>
      <c r="U62" s="2352"/>
      <c r="V62" s="2352"/>
      <c r="W62" s="2352"/>
      <c r="X62" s="2352"/>
      <c r="Y62" s="2352"/>
      <c r="Z62" s="2352"/>
      <c r="AA62" s="2352"/>
      <c r="AB62" s="2352"/>
      <c r="AC62" s="2352"/>
      <c r="AD62" s="2352"/>
      <c r="AE62" s="2352"/>
      <c r="AF62" s="2352"/>
      <c r="AG62" s="2352"/>
      <c r="AH62" s="2352"/>
      <c r="AI62" s="2352"/>
      <c r="AJ62" s="2352"/>
      <c r="AK62" s="2352"/>
      <c r="AL62" s="2352"/>
      <c r="AM62" s="2352"/>
      <c r="AN62" s="2352"/>
      <c r="AO62" s="2352"/>
      <c r="AP62" s="2352"/>
      <c r="AQ62" s="2352"/>
      <c r="AR62" s="2352"/>
      <c r="AS62" s="2352"/>
      <c r="AT62" s="2352"/>
      <c r="AU62" s="2352"/>
      <c r="AV62" s="2352"/>
      <c r="AW62" s="2352"/>
      <c r="AX62" s="2352"/>
      <c r="AY62" s="2352"/>
      <c r="AZ62" s="2352"/>
      <c r="BA62" s="2352"/>
      <c r="BB62" s="2352"/>
      <c r="BC62" s="2352"/>
      <c r="BD62" s="2352"/>
      <c r="BE62" s="2352"/>
      <c r="BF62" s="2352"/>
      <c r="BG62" s="2352"/>
      <c r="BH62" s="2352"/>
      <c r="BI62" s="2352"/>
      <c r="BJ62" s="2352"/>
      <c r="BK62" s="2352"/>
      <c r="BL62" s="2352"/>
      <c r="BM62" s="2352"/>
      <c r="BN62" s="2352"/>
      <c r="BO62" s="2352"/>
      <c r="BP62" s="2352"/>
      <c r="BQ62" s="2352"/>
      <c r="BR62" s="2352"/>
      <c r="BS62" s="2352"/>
      <c r="BT62" s="2352"/>
      <c r="BU62" s="2352"/>
      <c r="BV62" s="2352"/>
      <c r="BW62" s="2352"/>
      <c r="BX62" s="2352"/>
      <c r="BY62" s="2352"/>
      <c r="BZ62" s="2352"/>
      <c r="CA62" s="2352"/>
      <c r="CB62" s="2352"/>
      <c r="CC62" s="2352"/>
      <c r="CD62" s="2352"/>
      <c r="CE62" s="2352"/>
      <c r="CF62" s="2352"/>
      <c r="CG62" s="2352"/>
      <c r="CH62" s="2352"/>
      <c r="CI62" s="2352"/>
      <c r="CJ62" s="2352"/>
      <c r="CK62" s="2352"/>
      <c r="CL62" s="2352"/>
      <c r="CM62" s="2352"/>
      <c r="CN62" s="2352"/>
      <c r="CO62" s="2352"/>
      <c r="CP62" s="2352"/>
      <c r="CQ62" s="2352"/>
      <c r="CR62" s="2352"/>
      <c r="CS62" s="2352"/>
      <c r="CT62" s="2352"/>
      <c r="CU62" s="2352"/>
      <c r="CV62" s="2353"/>
      <c r="CX62" s="1340"/>
      <c r="DA62" s="1284" t="str">
        <f t="shared" si="4"/>
        <v/>
      </c>
      <c r="DB62" s="1279" t="str">
        <f t="shared" si="5"/>
        <v/>
      </c>
      <c r="DC62" s="1279" t="str">
        <f t="shared" si="6"/>
        <v>X</v>
      </c>
      <c r="DD62" s="1281"/>
      <c r="DE62" s="1284" t="str">
        <f t="shared" si="7"/>
        <v/>
      </c>
      <c r="DF62" s="1279" t="str">
        <f t="shared" si="8"/>
        <v/>
      </c>
      <c r="DG62" s="1279" t="str">
        <f t="shared" si="9"/>
        <v>X</v>
      </c>
      <c r="DH62" s="1281"/>
      <c r="DI62" s="1284" t="str">
        <f t="shared" si="10"/>
        <v/>
      </c>
      <c r="DJ62" s="1279" t="str">
        <f t="shared" si="11"/>
        <v/>
      </c>
      <c r="DK62" s="1279" t="str">
        <f t="shared" si="12"/>
        <v>X</v>
      </c>
      <c r="DL62" s="1281"/>
      <c r="DM62" s="1284" t="str">
        <f t="shared" si="13"/>
        <v/>
      </c>
      <c r="DN62" s="1279" t="str">
        <f t="shared" si="14"/>
        <v/>
      </c>
      <c r="DO62" s="1279" t="str">
        <f t="shared" si="15"/>
        <v>X</v>
      </c>
      <c r="DP62" s="1281"/>
      <c r="DQ62" s="1284" t="str">
        <f t="shared" si="16"/>
        <v/>
      </c>
      <c r="DR62" s="1279" t="str">
        <f t="shared" si="17"/>
        <v/>
      </c>
      <c r="DS62" s="1279" t="str">
        <f t="shared" si="18"/>
        <v>X</v>
      </c>
      <c r="DT62" s="1281"/>
    </row>
    <row r="63" spans="2:124" s="580" customFormat="1" ht="15" customHeight="1">
      <c r="C63" s="1122" t="s">
        <v>661</v>
      </c>
      <c r="D63" s="2325" t="s">
        <v>224</v>
      </c>
      <c r="E63" s="2330">
        <f t="shared" si="20"/>
        <v>0</v>
      </c>
      <c r="F63" s="2351"/>
      <c r="G63" s="2352"/>
      <c r="H63" s="2352"/>
      <c r="I63" s="2352"/>
      <c r="J63" s="2352"/>
      <c r="K63" s="2352"/>
      <c r="L63" s="2352"/>
      <c r="M63" s="2352"/>
      <c r="N63" s="2352"/>
      <c r="O63" s="2352"/>
      <c r="P63" s="2352"/>
      <c r="Q63" s="2352"/>
      <c r="R63" s="2352"/>
      <c r="S63" s="2352"/>
      <c r="T63" s="2352"/>
      <c r="U63" s="2352"/>
      <c r="V63" s="2352"/>
      <c r="W63" s="2352"/>
      <c r="X63" s="2352"/>
      <c r="Y63" s="2352"/>
      <c r="Z63" s="2352"/>
      <c r="AA63" s="2352"/>
      <c r="AB63" s="2352"/>
      <c r="AC63" s="2352"/>
      <c r="AD63" s="2352"/>
      <c r="AE63" s="2352"/>
      <c r="AF63" s="2352"/>
      <c r="AG63" s="2352"/>
      <c r="AH63" s="2352"/>
      <c r="AI63" s="2352"/>
      <c r="AJ63" s="2352"/>
      <c r="AK63" s="2352"/>
      <c r="AL63" s="2352"/>
      <c r="AM63" s="2352"/>
      <c r="AN63" s="2352"/>
      <c r="AO63" s="2352"/>
      <c r="AP63" s="2352"/>
      <c r="AQ63" s="2352"/>
      <c r="AR63" s="2352"/>
      <c r="AS63" s="2352"/>
      <c r="AT63" s="2352"/>
      <c r="AU63" s="2352"/>
      <c r="AV63" s="2352"/>
      <c r="AW63" s="2352"/>
      <c r="AX63" s="2352"/>
      <c r="AY63" s="2352"/>
      <c r="AZ63" s="2352"/>
      <c r="BA63" s="2352"/>
      <c r="BB63" s="2352"/>
      <c r="BC63" s="2352"/>
      <c r="BD63" s="2352"/>
      <c r="BE63" s="2352"/>
      <c r="BF63" s="2352"/>
      <c r="BG63" s="2352"/>
      <c r="BH63" s="2352"/>
      <c r="BI63" s="2352"/>
      <c r="BJ63" s="2352"/>
      <c r="BK63" s="2352"/>
      <c r="BL63" s="2352"/>
      <c r="BM63" s="2352"/>
      <c r="BN63" s="2352"/>
      <c r="BO63" s="2352"/>
      <c r="BP63" s="2352"/>
      <c r="BQ63" s="2352"/>
      <c r="BR63" s="2352"/>
      <c r="BS63" s="2352"/>
      <c r="BT63" s="2352"/>
      <c r="BU63" s="2352"/>
      <c r="BV63" s="2352"/>
      <c r="BW63" s="2352"/>
      <c r="BX63" s="2352"/>
      <c r="BY63" s="2352"/>
      <c r="BZ63" s="2352"/>
      <c r="CA63" s="2352"/>
      <c r="CB63" s="2352"/>
      <c r="CC63" s="2352"/>
      <c r="CD63" s="2352"/>
      <c r="CE63" s="2352"/>
      <c r="CF63" s="2352"/>
      <c r="CG63" s="2352"/>
      <c r="CH63" s="2352"/>
      <c r="CI63" s="2352"/>
      <c r="CJ63" s="2352"/>
      <c r="CK63" s="2352"/>
      <c r="CL63" s="2352"/>
      <c r="CM63" s="2352"/>
      <c r="CN63" s="2352"/>
      <c r="CO63" s="2352"/>
      <c r="CP63" s="2352"/>
      <c r="CQ63" s="2352"/>
      <c r="CR63" s="2352"/>
      <c r="CS63" s="2352"/>
      <c r="CT63" s="2352"/>
      <c r="CU63" s="2352"/>
      <c r="CV63" s="2353"/>
      <c r="CX63" s="1340"/>
      <c r="DA63" s="1284" t="str">
        <f t="shared" si="4"/>
        <v/>
      </c>
      <c r="DB63" s="1279" t="str">
        <f t="shared" si="5"/>
        <v/>
      </c>
      <c r="DC63" s="1279" t="str">
        <f t="shared" si="6"/>
        <v>X</v>
      </c>
      <c r="DD63" s="1281"/>
      <c r="DE63" s="1284" t="str">
        <f t="shared" si="7"/>
        <v/>
      </c>
      <c r="DF63" s="1279" t="str">
        <f t="shared" si="8"/>
        <v/>
      </c>
      <c r="DG63" s="1279" t="str">
        <f t="shared" si="9"/>
        <v>X</v>
      </c>
      <c r="DH63" s="1281"/>
      <c r="DI63" s="1284" t="str">
        <f t="shared" si="10"/>
        <v/>
      </c>
      <c r="DJ63" s="1279" t="str">
        <f t="shared" si="11"/>
        <v/>
      </c>
      <c r="DK63" s="1279" t="str">
        <f t="shared" si="12"/>
        <v>X</v>
      </c>
      <c r="DL63" s="1281"/>
      <c r="DM63" s="1284" t="str">
        <f t="shared" si="13"/>
        <v/>
      </c>
      <c r="DN63" s="1279" t="str">
        <f t="shared" si="14"/>
        <v/>
      </c>
      <c r="DO63" s="1279" t="str">
        <f t="shared" si="15"/>
        <v>X</v>
      </c>
      <c r="DP63" s="1281"/>
      <c r="DQ63" s="1284" t="str">
        <f t="shared" si="16"/>
        <v/>
      </c>
      <c r="DR63" s="1279" t="str">
        <f t="shared" si="17"/>
        <v/>
      </c>
      <c r="DS63" s="1279" t="str">
        <f t="shared" si="18"/>
        <v>X</v>
      </c>
      <c r="DT63" s="1281"/>
    </row>
    <row r="64" spans="2:124" s="580" customFormat="1" ht="15" customHeight="1">
      <c r="C64" s="1123" t="s">
        <v>61</v>
      </c>
      <c r="D64" s="2328" t="s">
        <v>224</v>
      </c>
      <c r="E64" s="2331">
        <f t="shared" si="20"/>
        <v>0</v>
      </c>
      <c r="F64" s="2354"/>
      <c r="G64" s="2355"/>
      <c r="H64" s="2355"/>
      <c r="I64" s="2355"/>
      <c r="J64" s="2355"/>
      <c r="K64" s="2355"/>
      <c r="L64" s="2355"/>
      <c r="M64" s="2355"/>
      <c r="N64" s="2355"/>
      <c r="O64" s="2355"/>
      <c r="P64" s="2355"/>
      <c r="Q64" s="2355"/>
      <c r="R64" s="2355"/>
      <c r="S64" s="2355"/>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AV64" s="2355"/>
      <c r="AW64" s="2355"/>
      <c r="AX64" s="2355"/>
      <c r="AY64" s="2355"/>
      <c r="AZ64" s="2355"/>
      <c r="BA64" s="2355"/>
      <c r="BB64" s="2355"/>
      <c r="BC64" s="2355"/>
      <c r="BD64" s="2355"/>
      <c r="BE64" s="2355"/>
      <c r="BF64" s="2355"/>
      <c r="BG64" s="2355"/>
      <c r="BH64" s="2355"/>
      <c r="BI64" s="2355"/>
      <c r="BJ64" s="2355"/>
      <c r="BK64" s="2355"/>
      <c r="BL64" s="2355"/>
      <c r="BM64" s="2355"/>
      <c r="BN64" s="2355"/>
      <c r="BO64" s="2355"/>
      <c r="BP64" s="2355"/>
      <c r="BQ64" s="2355"/>
      <c r="BR64" s="2355"/>
      <c r="BS64" s="2355"/>
      <c r="BT64" s="2355"/>
      <c r="BU64" s="2355"/>
      <c r="BV64" s="2355"/>
      <c r="BW64" s="2355"/>
      <c r="BX64" s="2355"/>
      <c r="BY64" s="2355"/>
      <c r="BZ64" s="2355"/>
      <c r="CA64" s="2355"/>
      <c r="CB64" s="2355"/>
      <c r="CC64" s="2355"/>
      <c r="CD64" s="2355"/>
      <c r="CE64" s="2355"/>
      <c r="CF64" s="2355"/>
      <c r="CG64" s="2355"/>
      <c r="CH64" s="2355"/>
      <c r="CI64" s="2355"/>
      <c r="CJ64" s="2355"/>
      <c r="CK64" s="2355"/>
      <c r="CL64" s="2355"/>
      <c r="CM64" s="2355"/>
      <c r="CN64" s="2355"/>
      <c r="CO64" s="2355"/>
      <c r="CP64" s="2355"/>
      <c r="CQ64" s="2355"/>
      <c r="CR64" s="2355"/>
      <c r="CS64" s="2355"/>
      <c r="CT64" s="2355"/>
      <c r="CU64" s="2355"/>
      <c r="CV64" s="2356"/>
      <c r="CX64" s="1938"/>
      <c r="CY64" s="1939"/>
      <c r="CZ64" s="1939"/>
      <c r="DA64" s="1609" t="str">
        <f t="shared" si="4"/>
        <v/>
      </c>
      <c r="DB64" s="1610" t="str">
        <f t="shared" si="5"/>
        <v/>
      </c>
      <c r="DC64" s="1610" t="str">
        <f t="shared" si="6"/>
        <v>X</v>
      </c>
      <c r="DD64" s="1608"/>
      <c r="DE64" s="1609" t="str">
        <f t="shared" si="7"/>
        <v/>
      </c>
      <c r="DF64" s="1610" t="str">
        <f t="shared" si="8"/>
        <v/>
      </c>
      <c r="DG64" s="1610" t="str">
        <f t="shared" si="9"/>
        <v>X</v>
      </c>
      <c r="DH64" s="1608"/>
      <c r="DI64" s="1609" t="str">
        <f t="shared" si="10"/>
        <v/>
      </c>
      <c r="DJ64" s="1610" t="str">
        <f t="shared" si="11"/>
        <v/>
      </c>
      <c r="DK64" s="1610" t="str">
        <f t="shared" si="12"/>
        <v>X</v>
      </c>
      <c r="DL64" s="1608"/>
      <c r="DM64" s="1609" t="str">
        <f t="shared" si="13"/>
        <v/>
      </c>
      <c r="DN64" s="1610" t="str">
        <f t="shared" si="14"/>
        <v/>
      </c>
      <c r="DO64" s="1610" t="str">
        <f t="shared" si="15"/>
        <v>X</v>
      </c>
      <c r="DP64" s="1608"/>
      <c r="DQ64" s="1609" t="str">
        <f t="shared" si="16"/>
        <v/>
      </c>
      <c r="DR64" s="1610" t="str">
        <f t="shared" si="17"/>
        <v/>
      </c>
      <c r="DS64" s="1610" t="str">
        <f t="shared" si="18"/>
        <v>X</v>
      </c>
      <c r="DT64" s="1608"/>
    </row>
    <row r="65" spans="3:124" s="580" customFormat="1" ht="15" customHeight="1">
      <c r="C65" s="964" t="s">
        <v>2028</v>
      </c>
      <c r="D65" s="963"/>
      <c r="E65" s="2332"/>
      <c r="F65" s="1021"/>
      <c r="G65" s="1021"/>
      <c r="H65" s="1021"/>
      <c r="I65" s="1021"/>
      <c r="J65" s="1021"/>
      <c r="K65" s="1021"/>
      <c r="L65" s="1021"/>
      <c r="M65" s="1021"/>
      <c r="N65" s="1021"/>
      <c r="O65" s="1021"/>
      <c r="P65" s="1021"/>
      <c r="Q65" s="1021"/>
      <c r="R65" s="1021"/>
      <c r="S65" s="1021"/>
      <c r="T65" s="1021"/>
      <c r="U65" s="1021"/>
      <c r="V65" s="1021"/>
      <c r="W65" s="1021"/>
      <c r="X65" s="1021"/>
      <c r="Y65" s="1021"/>
      <c r="Z65" s="1021"/>
      <c r="AA65" s="1021"/>
      <c r="AB65" s="1021"/>
      <c r="AC65" s="1021"/>
      <c r="AD65" s="1021"/>
      <c r="AE65" s="1021"/>
      <c r="AF65" s="1021"/>
      <c r="AG65" s="1021"/>
      <c r="AH65" s="1021"/>
      <c r="AI65" s="1021"/>
      <c r="AJ65" s="1021"/>
      <c r="AK65" s="1021"/>
      <c r="AL65" s="1021"/>
      <c r="AM65" s="1021"/>
      <c r="AN65" s="1021"/>
      <c r="AO65" s="1021"/>
      <c r="AP65" s="1021"/>
      <c r="AQ65" s="1021"/>
      <c r="AR65" s="1021"/>
      <c r="AS65" s="1021"/>
      <c r="AT65" s="1021"/>
      <c r="AU65" s="1021"/>
      <c r="AV65" s="1021"/>
      <c r="AW65" s="1021"/>
      <c r="AX65" s="1021"/>
      <c r="AY65" s="1021"/>
      <c r="AZ65" s="1021"/>
      <c r="BA65" s="1021"/>
      <c r="BB65" s="1021"/>
      <c r="BC65" s="1021"/>
      <c r="BD65" s="1021"/>
      <c r="BE65" s="1021"/>
      <c r="BF65" s="1021"/>
      <c r="BG65" s="1021"/>
      <c r="BH65" s="1021"/>
      <c r="BI65" s="1021"/>
      <c r="BJ65" s="1021"/>
      <c r="BK65" s="1021"/>
      <c r="BL65" s="1021"/>
      <c r="BM65" s="1021"/>
      <c r="BN65" s="1021"/>
      <c r="BO65" s="1021"/>
      <c r="BP65" s="1021"/>
      <c r="BQ65" s="1021"/>
      <c r="BR65" s="1021"/>
      <c r="BS65" s="1021"/>
      <c r="BT65" s="1021"/>
      <c r="BU65" s="1021"/>
      <c r="BV65" s="1021"/>
      <c r="BW65" s="1021"/>
      <c r="BX65" s="1021"/>
      <c r="BY65" s="1021"/>
      <c r="BZ65" s="1021"/>
      <c r="CA65" s="1021"/>
      <c r="CB65" s="1021"/>
      <c r="CC65" s="1021"/>
      <c r="CD65" s="1021"/>
      <c r="CE65" s="1021"/>
      <c r="CF65" s="1021"/>
      <c r="CG65" s="1021"/>
      <c r="CH65" s="1021"/>
      <c r="CI65" s="1021"/>
      <c r="CJ65" s="1021"/>
      <c r="CK65" s="1021"/>
      <c r="CL65" s="1021"/>
      <c r="CM65" s="1021"/>
      <c r="CN65" s="1021"/>
      <c r="CO65" s="1021"/>
      <c r="CP65" s="1021"/>
      <c r="CQ65" s="1021"/>
      <c r="CR65" s="1021"/>
      <c r="CS65" s="1021"/>
      <c r="CT65" s="1021"/>
      <c r="CU65" s="1021"/>
      <c r="CV65" s="1021"/>
    </row>
    <row r="66" spans="3:124" s="580" customFormat="1" ht="15" customHeight="1">
      <c r="C66" s="2326" t="s">
        <v>662</v>
      </c>
      <c r="D66" s="2327" t="s">
        <v>224</v>
      </c>
      <c r="E66" s="2329">
        <f>SUM(F66:CV66)</f>
        <v>0</v>
      </c>
      <c r="F66" s="2348"/>
      <c r="G66" s="2349"/>
      <c r="H66" s="2349"/>
      <c r="I66" s="2349"/>
      <c r="J66" s="2349"/>
      <c r="K66" s="2349"/>
      <c r="L66" s="2349"/>
      <c r="M66" s="2349"/>
      <c r="N66" s="2349"/>
      <c r="O66" s="2349"/>
      <c r="P66" s="2349"/>
      <c r="Q66" s="2349"/>
      <c r="R66" s="2349"/>
      <c r="S66" s="2349"/>
      <c r="T66" s="2349"/>
      <c r="U66" s="2349"/>
      <c r="V66" s="2349"/>
      <c r="W66" s="2349"/>
      <c r="X66" s="2349"/>
      <c r="Y66" s="2349"/>
      <c r="Z66" s="2349"/>
      <c r="AA66" s="2349"/>
      <c r="AB66" s="2349"/>
      <c r="AC66" s="2349"/>
      <c r="AD66" s="2349"/>
      <c r="AE66" s="2349"/>
      <c r="AF66" s="2349"/>
      <c r="AG66" s="2349"/>
      <c r="AH66" s="2349"/>
      <c r="AI66" s="2349"/>
      <c r="AJ66" s="2349"/>
      <c r="AK66" s="2349"/>
      <c r="AL66" s="2349"/>
      <c r="AM66" s="2349"/>
      <c r="AN66" s="2349"/>
      <c r="AO66" s="2349"/>
      <c r="AP66" s="2349"/>
      <c r="AQ66" s="2349"/>
      <c r="AR66" s="2349"/>
      <c r="AS66" s="2349"/>
      <c r="AT66" s="2349"/>
      <c r="AU66" s="2349"/>
      <c r="AV66" s="2349"/>
      <c r="AW66" s="2349"/>
      <c r="AX66" s="2349"/>
      <c r="AY66" s="2349"/>
      <c r="AZ66" s="2349"/>
      <c r="BA66" s="2349"/>
      <c r="BB66" s="2349"/>
      <c r="BC66" s="2349"/>
      <c r="BD66" s="2349"/>
      <c r="BE66" s="2349"/>
      <c r="BF66" s="2349"/>
      <c r="BG66" s="2349"/>
      <c r="BH66" s="2349"/>
      <c r="BI66" s="2349"/>
      <c r="BJ66" s="2349"/>
      <c r="BK66" s="2349"/>
      <c r="BL66" s="2349"/>
      <c r="BM66" s="2349"/>
      <c r="BN66" s="2349"/>
      <c r="BO66" s="2349"/>
      <c r="BP66" s="2349"/>
      <c r="BQ66" s="2349"/>
      <c r="BR66" s="2349"/>
      <c r="BS66" s="2349"/>
      <c r="BT66" s="2349"/>
      <c r="BU66" s="2349"/>
      <c r="BV66" s="2349"/>
      <c r="BW66" s="2349"/>
      <c r="BX66" s="2349"/>
      <c r="BY66" s="2349"/>
      <c r="BZ66" s="2349"/>
      <c r="CA66" s="2349"/>
      <c r="CB66" s="2349"/>
      <c r="CC66" s="2349"/>
      <c r="CD66" s="2349"/>
      <c r="CE66" s="2349"/>
      <c r="CF66" s="2349"/>
      <c r="CG66" s="2349"/>
      <c r="CH66" s="2349"/>
      <c r="CI66" s="2349"/>
      <c r="CJ66" s="2349"/>
      <c r="CK66" s="2349"/>
      <c r="CL66" s="2349"/>
      <c r="CM66" s="2349"/>
      <c r="CN66" s="2349"/>
      <c r="CO66" s="2349"/>
      <c r="CP66" s="2349"/>
      <c r="CQ66" s="2349"/>
      <c r="CR66" s="2349"/>
      <c r="CS66" s="2349"/>
      <c r="CT66" s="2349"/>
      <c r="CU66" s="2349"/>
      <c r="CV66" s="2350"/>
      <c r="CX66" s="1338"/>
      <c r="CY66" s="1339"/>
      <c r="CZ66" s="1339"/>
      <c r="DA66" s="1295" t="str">
        <f t="shared" si="4"/>
        <v/>
      </c>
      <c r="DB66" s="1293" t="str">
        <f t="shared" si="5"/>
        <v/>
      </c>
      <c r="DC66" s="1293" t="str">
        <f t="shared" si="6"/>
        <v>X</v>
      </c>
      <c r="DD66" s="1320"/>
      <c r="DE66" s="1295" t="str">
        <f t="shared" si="7"/>
        <v/>
      </c>
      <c r="DF66" s="1293" t="str">
        <f t="shared" si="8"/>
        <v/>
      </c>
      <c r="DG66" s="1293" t="str">
        <f t="shared" si="9"/>
        <v>X</v>
      </c>
      <c r="DH66" s="1320"/>
      <c r="DI66" s="1295" t="str">
        <f t="shared" si="10"/>
        <v/>
      </c>
      <c r="DJ66" s="1293" t="str">
        <f t="shared" si="11"/>
        <v/>
      </c>
      <c r="DK66" s="1293" t="str">
        <f t="shared" si="12"/>
        <v>X</v>
      </c>
      <c r="DL66" s="1320"/>
      <c r="DM66" s="1295" t="str">
        <f t="shared" si="13"/>
        <v/>
      </c>
      <c r="DN66" s="1293" t="str">
        <f t="shared" si="14"/>
        <v/>
      </c>
      <c r="DO66" s="1293" t="str">
        <f t="shared" si="15"/>
        <v>X</v>
      </c>
      <c r="DP66" s="1320"/>
      <c r="DQ66" s="1295" t="str">
        <f t="shared" si="16"/>
        <v/>
      </c>
      <c r="DR66" s="1293" t="str">
        <f t="shared" si="17"/>
        <v/>
      </c>
      <c r="DS66" s="1293" t="str">
        <f t="shared" si="18"/>
        <v>X</v>
      </c>
      <c r="DT66" s="1320"/>
    </row>
    <row r="67" spans="3:124" s="580" customFormat="1" ht="15" customHeight="1">
      <c r="C67" s="1122" t="s">
        <v>84</v>
      </c>
      <c r="D67" s="2325" t="s">
        <v>224</v>
      </c>
      <c r="E67" s="2330">
        <f t="shared" ref="E67:E87" si="21">SUM(F67:CV67)</f>
        <v>0</v>
      </c>
      <c r="F67" s="2351"/>
      <c r="G67" s="2352"/>
      <c r="H67" s="2352"/>
      <c r="I67" s="2352"/>
      <c r="J67" s="2352"/>
      <c r="K67" s="2352"/>
      <c r="L67" s="2352"/>
      <c r="M67" s="2352"/>
      <c r="N67" s="2352"/>
      <c r="O67" s="2352"/>
      <c r="P67" s="2352"/>
      <c r="Q67" s="2352"/>
      <c r="R67" s="2352"/>
      <c r="S67" s="2352"/>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D67" s="2352"/>
      <c r="BE67" s="2352"/>
      <c r="BF67" s="2352"/>
      <c r="BG67" s="2352"/>
      <c r="BH67" s="2352"/>
      <c r="BI67" s="2352"/>
      <c r="BJ67" s="2352"/>
      <c r="BK67" s="2352"/>
      <c r="BL67" s="2352"/>
      <c r="BM67" s="2352"/>
      <c r="BN67" s="2352"/>
      <c r="BO67" s="2352"/>
      <c r="BP67" s="2352"/>
      <c r="BQ67" s="2352"/>
      <c r="BR67" s="2352"/>
      <c r="BS67" s="2352"/>
      <c r="BT67" s="2352"/>
      <c r="BU67" s="2352"/>
      <c r="BV67" s="2352"/>
      <c r="BW67" s="2352"/>
      <c r="BX67" s="2352"/>
      <c r="BY67" s="2352"/>
      <c r="BZ67" s="2352"/>
      <c r="CA67" s="2352"/>
      <c r="CB67" s="2352"/>
      <c r="CC67" s="2352"/>
      <c r="CD67" s="2352"/>
      <c r="CE67" s="2352"/>
      <c r="CF67" s="2352"/>
      <c r="CG67" s="2352"/>
      <c r="CH67" s="2352"/>
      <c r="CI67" s="2352"/>
      <c r="CJ67" s="2352"/>
      <c r="CK67" s="2352"/>
      <c r="CL67" s="2352"/>
      <c r="CM67" s="2352"/>
      <c r="CN67" s="2352"/>
      <c r="CO67" s="2352"/>
      <c r="CP67" s="2352"/>
      <c r="CQ67" s="2352"/>
      <c r="CR67" s="2352"/>
      <c r="CS67" s="2352"/>
      <c r="CT67" s="2352"/>
      <c r="CU67" s="2352"/>
      <c r="CV67" s="2353"/>
      <c r="CX67" s="1340"/>
      <c r="DA67" s="1284" t="str">
        <f t="shared" si="4"/>
        <v/>
      </c>
      <c r="DB67" s="1279" t="str">
        <f t="shared" si="5"/>
        <v/>
      </c>
      <c r="DC67" s="1279" t="str">
        <f t="shared" si="6"/>
        <v>X</v>
      </c>
      <c r="DD67" s="1281"/>
      <c r="DE67" s="1284" t="str">
        <f t="shared" si="7"/>
        <v/>
      </c>
      <c r="DF67" s="1279" t="str">
        <f t="shared" si="8"/>
        <v/>
      </c>
      <c r="DG67" s="1279" t="str">
        <f t="shared" si="9"/>
        <v>X</v>
      </c>
      <c r="DH67" s="1281"/>
      <c r="DI67" s="1284" t="str">
        <f t="shared" si="10"/>
        <v/>
      </c>
      <c r="DJ67" s="1279" t="str">
        <f t="shared" si="11"/>
        <v/>
      </c>
      <c r="DK67" s="1279" t="str">
        <f t="shared" si="12"/>
        <v>X</v>
      </c>
      <c r="DL67" s="1281"/>
      <c r="DM67" s="1284" t="str">
        <f t="shared" si="13"/>
        <v/>
      </c>
      <c r="DN67" s="1279" t="str">
        <f t="shared" si="14"/>
        <v/>
      </c>
      <c r="DO67" s="1279" t="str">
        <f t="shared" si="15"/>
        <v>X</v>
      </c>
      <c r="DP67" s="1281"/>
      <c r="DQ67" s="1284" t="str">
        <f t="shared" si="16"/>
        <v/>
      </c>
      <c r="DR67" s="1279" t="str">
        <f t="shared" si="17"/>
        <v/>
      </c>
      <c r="DS67" s="1279" t="str">
        <f t="shared" si="18"/>
        <v>X</v>
      </c>
      <c r="DT67" s="1281"/>
    </row>
    <row r="68" spans="3:124" s="580" customFormat="1" ht="15" customHeight="1">
      <c r="C68" s="1122" t="s">
        <v>85</v>
      </c>
      <c r="D68" s="2325" t="s">
        <v>224</v>
      </c>
      <c r="E68" s="2330">
        <f t="shared" si="21"/>
        <v>0</v>
      </c>
      <c r="F68" s="2351"/>
      <c r="G68" s="2352"/>
      <c r="H68" s="2352"/>
      <c r="I68" s="2352"/>
      <c r="J68" s="2352"/>
      <c r="K68" s="2352"/>
      <c r="L68" s="2352"/>
      <c r="M68" s="2352"/>
      <c r="N68" s="2352"/>
      <c r="O68" s="2352"/>
      <c r="P68" s="2352"/>
      <c r="Q68" s="2352"/>
      <c r="R68" s="2352"/>
      <c r="S68" s="2352"/>
      <c r="T68" s="2352"/>
      <c r="U68" s="2352"/>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R68" s="2352"/>
      <c r="AS68" s="2352"/>
      <c r="AT68" s="2352"/>
      <c r="AU68" s="2352"/>
      <c r="AV68" s="2352"/>
      <c r="AW68" s="2352"/>
      <c r="AX68" s="2352"/>
      <c r="AY68" s="2352"/>
      <c r="AZ68" s="2352"/>
      <c r="BA68" s="2352"/>
      <c r="BB68" s="2352"/>
      <c r="BC68" s="2352"/>
      <c r="BD68" s="2352"/>
      <c r="BE68" s="2352"/>
      <c r="BF68" s="2352"/>
      <c r="BG68" s="2352"/>
      <c r="BH68" s="2352"/>
      <c r="BI68" s="2352"/>
      <c r="BJ68" s="2352"/>
      <c r="BK68" s="2352"/>
      <c r="BL68" s="2352"/>
      <c r="BM68" s="2352"/>
      <c r="BN68" s="2352"/>
      <c r="BO68" s="2352"/>
      <c r="BP68" s="2352"/>
      <c r="BQ68" s="2352"/>
      <c r="BR68" s="2352"/>
      <c r="BS68" s="2352"/>
      <c r="BT68" s="2352"/>
      <c r="BU68" s="2352"/>
      <c r="BV68" s="2352"/>
      <c r="BW68" s="2352"/>
      <c r="BX68" s="2352"/>
      <c r="BY68" s="2352"/>
      <c r="BZ68" s="2352"/>
      <c r="CA68" s="2352"/>
      <c r="CB68" s="2352"/>
      <c r="CC68" s="2352"/>
      <c r="CD68" s="2352"/>
      <c r="CE68" s="2352"/>
      <c r="CF68" s="2352"/>
      <c r="CG68" s="2352"/>
      <c r="CH68" s="2352"/>
      <c r="CI68" s="2352"/>
      <c r="CJ68" s="2352"/>
      <c r="CK68" s="2352"/>
      <c r="CL68" s="2352"/>
      <c r="CM68" s="2352"/>
      <c r="CN68" s="2352"/>
      <c r="CO68" s="2352"/>
      <c r="CP68" s="2352"/>
      <c r="CQ68" s="2352"/>
      <c r="CR68" s="2352"/>
      <c r="CS68" s="2352"/>
      <c r="CT68" s="2352"/>
      <c r="CU68" s="2352"/>
      <c r="CV68" s="2353"/>
      <c r="CX68" s="1340"/>
      <c r="DA68" s="1284" t="str">
        <f t="shared" si="4"/>
        <v/>
      </c>
      <c r="DB68" s="1279" t="str">
        <f t="shared" si="5"/>
        <v/>
      </c>
      <c r="DC68" s="1279" t="str">
        <f t="shared" si="6"/>
        <v>X</v>
      </c>
      <c r="DD68" s="1281"/>
      <c r="DE68" s="1284" t="str">
        <f t="shared" si="7"/>
        <v/>
      </c>
      <c r="DF68" s="1279" t="str">
        <f t="shared" si="8"/>
        <v/>
      </c>
      <c r="DG68" s="1279" t="str">
        <f t="shared" si="9"/>
        <v>X</v>
      </c>
      <c r="DH68" s="1281"/>
      <c r="DI68" s="1284" t="str">
        <f t="shared" si="10"/>
        <v/>
      </c>
      <c r="DJ68" s="1279" t="str">
        <f t="shared" si="11"/>
        <v/>
      </c>
      <c r="DK68" s="1279" t="str">
        <f t="shared" si="12"/>
        <v>X</v>
      </c>
      <c r="DL68" s="1281"/>
      <c r="DM68" s="1284" t="str">
        <f t="shared" si="13"/>
        <v/>
      </c>
      <c r="DN68" s="1279" t="str">
        <f t="shared" si="14"/>
        <v/>
      </c>
      <c r="DO68" s="1279" t="str">
        <f t="shared" si="15"/>
        <v>X</v>
      </c>
      <c r="DP68" s="1281"/>
      <c r="DQ68" s="1284" t="str">
        <f t="shared" si="16"/>
        <v/>
      </c>
      <c r="DR68" s="1279" t="str">
        <f t="shared" si="17"/>
        <v/>
      </c>
      <c r="DS68" s="1279" t="str">
        <f t="shared" si="18"/>
        <v>X</v>
      </c>
      <c r="DT68" s="1281"/>
    </row>
    <row r="69" spans="3:124" s="580" customFormat="1" ht="15" customHeight="1">
      <c r="C69" s="1122" t="s">
        <v>86</v>
      </c>
      <c r="D69" s="2325" t="s">
        <v>224</v>
      </c>
      <c r="E69" s="2330">
        <f t="shared" si="21"/>
        <v>0</v>
      </c>
      <c r="F69" s="2351"/>
      <c r="G69" s="2352"/>
      <c r="H69" s="2352"/>
      <c r="I69" s="2352"/>
      <c r="J69" s="2352"/>
      <c r="K69" s="2352"/>
      <c r="L69" s="2352"/>
      <c r="M69" s="2352"/>
      <c r="N69" s="2352"/>
      <c r="O69" s="2352"/>
      <c r="P69" s="2352"/>
      <c r="Q69" s="2352"/>
      <c r="R69" s="2352"/>
      <c r="S69" s="2352"/>
      <c r="T69" s="2352"/>
      <c r="U69" s="2352"/>
      <c r="V69" s="2352"/>
      <c r="W69" s="2352"/>
      <c r="X69" s="2352"/>
      <c r="Y69" s="2352"/>
      <c r="Z69" s="2352"/>
      <c r="AA69" s="2352"/>
      <c r="AB69" s="2352"/>
      <c r="AC69" s="2352"/>
      <c r="AD69" s="2352"/>
      <c r="AE69" s="2352"/>
      <c r="AF69" s="2352"/>
      <c r="AG69" s="2352"/>
      <c r="AH69" s="2352"/>
      <c r="AI69" s="2352"/>
      <c r="AJ69" s="2352"/>
      <c r="AK69" s="2352"/>
      <c r="AL69" s="2352"/>
      <c r="AM69" s="2352"/>
      <c r="AN69" s="2352"/>
      <c r="AO69" s="2352"/>
      <c r="AP69" s="2352"/>
      <c r="AQ69" s="2352"/>
      <c r="AR69" s="2352"/>
      <c r="AS69" s="2352"/>
      <c r="AT69" s="2352"/>
      <c r="AU69" s="2352"/>
      <c r="AV69" s="2352"/>
      <c r="AW69" s="2352"/>
      <c r="AX69" s="2352"/>
      <c r="AY69" s="2352"/>
      <c r="AZ69" s="2352"/>
      <c r="BA69" s="2352"/>
      <c r="BB69" s="2352"/>
      <c r="BC69" s="2352"/>
      <c r="BD69" s="2352"/>
      <c r="BE69" s="2352"/>
      <c r="BF69" s="2352"/>
      <c r="BG69" s="2352"/>
      <c r="BH69" s="2352"/>
      <c r="BI69" s="2352"/>
      <c r="BJ69" s="2352"/>
      <c r="BK69" s="2352"/>
      <c r="BL69" s="2352"/>
      <c r="BM69" s="2352"/>
      <c r="BN69" s="2352"/>
      <c r="BO69" s="2352"/>
      <c r="BP69" s="2352"/>
      <c r="BQ69" s="2352"/>
      <c r="BR69" s="2352"/>
      <c r="BS69" s="2352"/>
      <c r="BT69" s="2352"/>
      <c r="BU69" s="2352"/>
      <c r="BV69" s="2352"/>
      <c r="BW69" s="2352"/>
      <c r="BX69" s="2352"/>
      <c r="BY69" s="2352"/>
      <c r="BZ69" s="2352"/>
      <c r="CA69" s="2352"/>
      <c r="CB69" s="2352"/>
      <c r="CC69" s="2352"/>
      <c r="CD69" s="2352"/>
      <c r="CE69" s="2352"/>
      <c r="CF69" s="2352"/>
      <c r="CG69" s="2352"/>
      <c r="CH69" s="2352"/>
      <c r="CI69" s="2352"/>
      <c r="CJ69" s="2352"/>
      <c r="CK69" s="2352"/>
      <c r="CL69" s="2352"/>
      <c r="CM69" s="2352"/>
      <c r="CN69" s="2352"/>
      <c r="CO69" s="2352"/>
      <c r="CP69" s="2352"/>
      <c r="CQ69" s="2352"/>
      <c r="CR69" s="2352"/>
      <c r="CS69" s="2352"/>
      <c r="CT69" s="2352"/>
      <c r="CU69" s="2352"/>
      <c r="CV69" s="2353"/>
      <c r="CX69" s="1340"/>
      <c r="DA69" s="1284" t="str">
        <f t="shared" si="4"/>
        <v/>
      </c>
      <c r="DB69" s="1279" t="str">
        <f t="shared" si="5"/>
        <v/>
      </c>
      <c r="DC69" s="1279" t="str">
        <f t="shared" si="6"/>
        <v>X</v>
      </c>
      <c r="DD69" s="1281"/>
      <c r="DE69" s="1284" t="str">
        <f t="shared" si="7"/>
        <v/>
      </c>
      <c r="DF69" s="1279" t="str">
        <f t="shared" si="8"/>
        <v/>
      </c>
      <c r="DG69" s="1279" t="str">
        <f t="shared" si="9"/>
        <v>X</v>
      </c>
      <c r="DH69" s="1281"/>
      <c r="DI69" s="1284" t="str">
        <f t="shared" si="10"/>
        <v/>
      </c>
      <c r="DJ69" s="1279" t="str">
        <f t="shared" si="11"/>
        <v/>
      </c>
      <c r="DK69" s="1279" t="str">
        <f t="shared" si="12"/>
        <v>X</v>
      </c>
      <c r="DL69" s="1281"/>
      <c r="DM69" s="1284" t="str">
        <f t="shared" si="13"/>
        <v/>
      </c>
      <c r="DN69" s="1279" t="str">
        <f t="shared" si="14"/>
        <v/>
      </c>
      <c r="DO69" s="1279" t="str">
        <f t="shared" si="15"/>
        <v>X</v>
      </c>
      <c r="DP69" s="1281"/>
      <c r="DQ69" s="1284" t="str">
        <f t="shared" si="16"/>
        <v/>
      </c>
      <c r="DR69" s="1279" t="str">
        <f t="shared" si="17"/>
        <v/>
      </c>
      <c r="DS69" s="1279" t="str">
        <f t="shared" si="18"/>
        <v>X</v>
      </c>
      <c r="DT69" s="1281"/>
    </row>
    <row r="70" spans="3:124" s="580" customFormat="1" ht="15" customHeight="1">
      <c r="C70" s="1122" t="s">
        <v>87</v>
      </c>
      <c r="D70" s="2325" t="s">
        <v>224</v>
      </c>
      <c r="E70" s="2330">
        <f t="shared" si="21"/>
        <v>0</v>
      </c>
      <c r="F70" s="2351"/>
      <c r="G70" s="2352"/>
      <c r="H70" s="2352"/>
      <c r="I70" s="2352"/>
      <c r="J70" s="2352"/>
      <c r="K70" s="2352"/>
      <c r="L70" s="2352"/>
      <c r="M70" s="2352"/>
      <c r="N70" s="2352"/>
      <c r="O70" s="2352"/>
      <c r="P70" s="2352"/>
      <c r="Q70" s="2352"/>
      <c r="R70" s="2352"/>
      <c r="S70" s="2352"/>
      <c r="T70" s="2352"/>
      <c r="U70" s="2352"/>
      <c r="V70" s="2352"/>
      <c r="W70" s="2352"/>
      <c r="X70" s="2352"/>
      <c r="Y70" s="2352"/>
      <c r="Z70" s="2352"/>
      <c r="AA70" s="2352"/>
      <c r="AB70" s="2352"/>
      <c r="AC70" s="2352"/>
      <c r="AD70" s="2352"/>
      <c r="AE70" s="2352"/>
      <c r="AF70" s="2352"/>
      <c r="AG70" s="2352"/>
      <c r="AH70" s="2352"/>
      <c r="AI70" s="2352"/>
      <c r="AJ70" s="2352"/>
      <c r="AK70" s="2352"/>
      <c r="AL70" s="2352"/>
      <c r="AM70" s="2352"/>
      <c r="AN70" s="2352"/>
      <c r="AO70" s="2352"/>
      <c r="AP70" s="2352"/>
      <c r="AQ70" s="2352"/>
      <c r="AR70" s="2352"/>
      <c r="AS70" s="2352"/>
      <c r="AT70" s="2352"/>
      <c r="AU70" s="2352"/>
      <c r="AV70" s="2352"/>
      <c r="AW70" s="2352"/>
      <c r="AX70" s="2352"/>
      <c r="AY70" s="2352"/>
      <c r="AZ70" s="2352"/>
      <c r="BA70" s="2352"/>
      <c r="BB70" s="2352"/>
      <c r="BC70" s="2352"/>
      <c r="BD70" s="2352"/>
      <c r="BE70" s="2352"/>
      <c r="BF70" s="2352"/>
      <c r="BG70" s="2352"/>
      <c r="BH70" s="2352"/>
      <c r="BI70" s="2352"/>
      <c r="BJ70" s="2352"/>
      <c r="BK70" s="2352"/>
      <c r="BL70" s="2352"/>
      <c r="BM70" s="2352"/>
      <c r="BN70" s="2352"/>
      <c r="BO70" s="2352"/>
      <c r="BP70" s="2352"/>
      <c r="BQ70" s="2352"/>
      <c r="BR70" s="2352"/>
      <c r="BS70" s="2352"/>
      <c r="BT70" s="2352"/>
      <c r="BU70" s="2352"/>
      <c r="BV70" s="2352"/>
      <c r="BW70" s="2352"/>
      <c r="BX70" s="2352"/>
      <c r="BY70" s="2352"/>
      <c r="BZ70" s="2352"/>
      <c r="CA70" s="2352"/>
      <c r="CB70" s="2352"/>
      <c r="CC70" s="2352"/>
      <c r="CD70" s="2352"/>
      <c r="CE70" s="2352"/>
      <c r="CF70" s="2352"/>
      <c r="CG70" s="2352"/>
      <c r="CH70" s="2352"/>
      <c r="CI70" s="2352"/>
      <c r="CJ70" s="2352"/>
      <c r="CK70" s="2352"/>
      <c r="CL70" s="2352"/>
      <c r="CM70" s="2352"/>
      <c r="CN70" s="2352"/>
      <c r="CO70" s="2352"/>
      <c r="CP70" s="2352"/>
      <c r="CQ70" s="2352"/>
      <c r="CR70" s="2352"/>
      <c r="CS70" s="2352"/>
      <c r="CT70" s="2352"/>
      <c r="CU70" s="2352"/>
      <c r="CV70" s="2353"/>
      <c r="CX70" s="1340"/>
      <c r="DA70" s="1284" t="str">
        <f t="shared" si="4"/>
        <v/>
      </c>
      <c r="DB70" s="1279" t="str">
        <f t="shared" si="5"/>
        <v/>
      </c>
      <c r="DC70" s="1279" t="str">
        <f t="shared" si="6"/>
        <v>X</v>
      </c>
      <c r="DD70" s="1281"/>
      <c r="DE70" s="1284" t="str">
        <f t="shared" si="7"/>
        <v/>
      </c>
      <c r="DF70" s="1279" t="str">
        <f t="shared" si="8"/>
        <v/>
      </c>
      <c r="DG70" s="1279" t="str">
        <f t="shared" si="9"/>
        <v>X</v>
      </c>
      <c r="DH70" s="1281"/>
      <c r="DI70" s="1284" t="str">
        <f t="shared" si="10"/>
        <v/>
      </c>
      <c r="DJ70" s="1279" t="str">
        <f t="shared" si="11"/>
        <v/>
      </c>
      <c r="DK70" s="1279" t="str">
        <f t="shared" si="12"/>
        <v>X</v>
      </c>
      <c r="DL70" s="1281"/>
      <c r="DM70" s="1284" t="str">
        <f t="shared" si="13"/>
        <v/>
      </c>
      <c r="DN70" s="1279" t="str">
        <f t="shared" si="14"/>
        <v/>
      </c>
      <c r="DO70" s="1279" t="str">
        <f t="shared" si="15"/>
        <v>X</v>
      </c>
      <c r="DP70" s="1281"/>
      <c r="DQ70" s="1284" t="str">
        <f t="shared" si="16"/>
        <v/>
      </c>
      <c r="DR70" s="1279" t="str">
        <f t="shared" si="17"/>
        <v/>
      </c>
      <c r="DS70" s="1279" t="str">
        <f t="shared" si="18"/>
        <v>X</v>
      </c>
      <c r="DT70" s="1281"/>
    </row>
    <row r="71" spans="3:124" s="580" customFormat="1" ht="15" customHeight="1">
      <c r="C71" s="1122" t="s">
        <v>663</v>
      </c>
      <c r="D71" s="2325" t="s">
        <v>224</v>
      </c>
      <c r="E71" s="2330">
        <f t="shared" si="21"/>
        <v>0</v>
      </c>
      <c r="F71" s="2351"/>
      <c r="G71" s="2352"/>
      <c r="H71" s="2352"/>
      <c r="I71" s="2352"/>
      <c r="J71" s="2352"/>
      <c r="K71" s="2352"/>
      <c r="L71" s="2352"/>
      <c r="M71" s="2352"/>
      <c r="N71" s="2352"/>
      <c r="O71" s="2352"/>
      <c r="P71" s="2352"/>
      <c r="Q71" s="2352"/>
      <c r="R71" s="2352"/>
      <c r="S71" s="2352"/>
      <c r="T71" s="2352"/>
      <c r="U71" s="2352"/>
      <c r="V71" s="2352"/>
      <c r="W71" s="2352"/>
      <c r="X71" s="2352"/>
      <c r="Y71" s="2352"/>
      <c r="Z71" s="2352"/>
      <c r="AA71" s="2352"/>
      <c r="AB71" s="2352"/>
      <c r="AC71" s="2352"/>
      <c r="AD71" s="2352"/>
      <c r="AE71" s="2352"/>
      <c r="AF71" s="2352"/>
      <c r="AG71" s="2352"/>
      <c r="AH71" s="2352"/>
      <c r="AI71" s="2352"/>
      <c r="AJ71" s="2352"/>
      <c r="AK71" s="2352"/>
      <c r="AL71" s="2352"/>
      <c r="AM71" s="2352"/>
      <c r="AN71" s="2352"/>
      <c r="AO71" s="2352"/>
      <c r="AP71" s="2352"/>
      <c r="AQ71" s="2352"/>
      <c r="AR71" s="2352"/>
      <c r="AS71" s="2352"/>
      <c r="AT71" s="2352"/>
      <c r="AU71" s="2352"/>
      <c r="AV71" s="2352"/>
      <c r="AW71" s="2352"/>
      <c r="AX71" s="2352"/>
      <c r="AY71" s="2352"/>
      <c r="AZ71" s="2352"/>
      <c r="BA71" s="2352"/>
      <c r="BB71" s="2352"/>
      <c r="BC71" s="2352"/>
      <c r="BD71" s="2352"/>
      <c r="BE71" s="2352"/>
      <c r="BF71" s="2352"/>
      <c r="BG71" s="2352"/>
      <c r="BH71" s="2352"/>
      <c r="BI71" s="2352"/>
      <c r="BJ71" s="2352"/>
      <c r="BK71" s="2352"/>
      <c r="BL71" s="2352"/>
      <c r="BM71" s="2352"/>
      <c r="BN71" s="2352"/>
      <c r="BO71" s="2352"/>
      <c r="BP71" s="2352"/>
      <c r="BQ71" s="2352"/>
      <c r="BR71" s="2352"/>
      <c r="BS71" s="2352"/>
      <c r="BT71" s="2352"/>
      <c r="BU71" s="2352"/>
      <c r="BV71" s="2352"/>
      <c r="BW71" s="2352"/>
      <c r="BX71" s="2352"/>
      <c r="BY71" s="2352"/>
      <c r="BZ71" s="2352"/>
      <c r="CA71" s="2352"/>
      <c r="CB71" s="2352"/>
      <c r="CC71" s="2352"/>
      <c r="CD71" s="2352"/>
      <c r="CE71" s="2352"/>
      <c r="CF71" s="2352"/>
      <c r="CG71" s="2352"/>
      <c r="CH71" s="2352"/>
      <c r="CI71" s="2352"/>
      <c r="CJ71" s="2352"/>
      <c r="CK71" s="2352"/>
      <c r="CL71" s="2352"/>
      <c r="CM71" s="2352"/>
      <c r="CN71" s="2352"/>
      <c r="CO71" s="2352"/>
      <c r="CP71" s="2352"/>
      <c r="CQ71" s="2352"/>
      <c r="CR71" s="2352"/>
      <c r="CS71" s="2352"/>
      <c r="CT71" s="2352"/>
      <c r="CU71" s="2352"/>
      <c r="CV71" s="2353"/>
      <c r="CX71" s="1340"/>
      <c r="DA71" s="1284" t="str">
        <f t="shared" si="4"/>
        <v/>
      </c>
      <c r="DB71" s="1279" t="str">
        <f t="shared" si="5"/>
        <v/>
      </c>
      <c r="DC71" s="1279" t="str">
        <f t="shared" si="6"/>
        <v>X</v>
      </c>
      <c r="DD71" s="1281"/>
      <c r="DE71" s="1284" t="str">
        <f t="shared" si="7"/>
        <v/>
      </c>
      <c r="DF71" s="1279" t="str">
        <f t="shared" si="8"/>
        <v/>
      </c>
      <c r="DG71" s="1279" t="str">
        <f t="shared" si="9"/>
        <v>X</v>
      </c>
      <c r="DH71" s="1281"/>
      <c r="DI71" s="1284" t="str">
        <f t="shared" si="10"/>
        <v/>
      </c>
      <c r="DJ71" s="1279" t="str">
        <f t="shared" si="11"/>
        <v/>
      </c>
      <c r="DK71" s="1279" t="str">
        <f t="shared" si="12"/>
        <v>X</v>
      </c>
      <c r="DL71" s="1281"/>
      <c r="DM71" s="1284" t="str">
        <f t="shared" si="13"/>
        <v/>
      </c>
      <c r="DN71" s="1279" t="str">
        <f t="shared" si="14"/>
        <v/>
      </c>
      <c r="DO71" s="1279" t="str">
        <f t="shared" si="15"/>
        <v>X</v>
      </c>
      <c r="DP71" s="1281"/>
      <c r="DQ71" s="1284" t="str">
        <f t="shared" si="16"/>
        <v/>
      </c>
      <c r="DR71" s="1279" t="str">
        <f t="shared" si="17"/>
        <v/>
      </c>
      <c r="DS71" s="1279" t="str">
        <f t="shared" si="18"/>
        <v>X</v>
      </c>
      <c r="DT71" s="1281"/>
    </row>
    <row r="72" spans="3:124" s="580" customFormat="1" ht="15" customHeight="1">
      <c r="C72" s="1122" t="s">
        <v>664</v>
      </c>
      <c r="D72" s="2325" t="s">
        <v>224</v>
      </c>
      <c r="E72" s="2330">
        <f t="shared" si="21"/>
        <v>0</v>
      </c>
      <c r="F72" s="2351"/>
      <c r="G72" s="2352"/>
      <c r="H72" s="2352"/>
      <c r="I72" s="2352"/>
      <c r="J72" s="2352"/>
      <c r="K72" s="2352"/>
      <c r="L72" s="2352"/>
      <c r="M72" s="2352"/>
      <c r="N72" s="2352"/>
      <c r="O72" s="2352"/>
      <c r="P72" s="2352"/>
      <c r="Q72" s="2352"/>
      <c r="R72" s="2352"/>
      <c r="S72" s="2352"/>
      <c r="T72" s="2352"/>
      <c r="U72" s="2352"/>
      <c r="V72" s="2352"/>
      <c r="W72" s="2352"/>
      <c r="X72" s="2352"/>
      <c r="Y72" s="2352"/>
      <c r="Z72" s="2352"/>
      <c r="AA72" s="2352"/>
      <c r="AB72" s="2352"/>
      <c r="AC72" s="2352"/>
      <c r="AD72" s="2352"/>
      <c r="AE72" s="2352"/>
      <c r="AF72" s="2352"/>
      <c r="AG72" s="2352"/>
      <c r="AH72" s="2352"/>
      <c r="AI72" s="2352"/>
      <c r="AJ72" s="2352"/>
      <c r="AK72" s="2352"/>
      <c r="AL72" s="2352"/>
      <c r="AM72" s="2352"/>
      <c r="AN72" s="2352"/>
      <c r="AO72" s="2352"/>
      <c r="AP72" s="2352"/>
      <c r="AQ72" s="2352"/>
      <c r="AR72" s="2352"/>
      <c r="AS72" s="2352"/>
      <c r="AT72" s="2352"/>
      <c r="AU72" s="2352"/>
      <c r="AV72" s="2352"/>
      <c r="AW72" s="2352"/>
      <c r="AX72" s="2352"/>
      <c r="AY72" s="2352"/>
      <c r="AZ72" s="2352"/>
      <c r="BA72" s="2352"/>
      <c r="BB72" s="2352"/>
      <c r="BC72" s="2352"/>
      <c r="BD72" s="2352"/>
      <c r="BE72" s="2352"/>
      <c r="BF72" s="2352"/>
      <c r="BG72" s="2352"/>
      <c r="BH72" s="2352"/>
      <c r="BI72" s="2352"/>
      <c r="BJ72" s="2352"/>
      <c r="BK72" s="2352"/>
      <c r="BL72" s="2352"/>
      <c r="BM72" s="2352"/>
      <c r="BN72" s="2352"/>
      <c r="BO72" s="2352"/>
      <c r="BP72" s="2352"/>
      <c r="BQ72" s="2352"/>
      <c r="BR72" s="2352"/>
      <c r="BS72" s="2352"/>
      <c r="BT72" s="2352"/>
      <c r="BU72" s="2352"/>
      <c r="BV72" s="2352"/>
      <c r="BW72" s="2352"/>
      <c r="BX72" s="2352"/>
      <c r="BY72" s="2352"/>
      <c r="BZ72" s="2352"/>
      <c r="CA72" s="2352"/>
      <c r="CB72" s="2352"/>
      <c r="CC72" s="2352"/>
      <c r="CD72" s="2352"/>
      <c r="CE72" s="2352"/>
      <c r="CF72" s="2352"/>
      <c r="CG72" s="2352"/>
      <c r="CH72" s="2352"/>
      <c r="CI72" s="2352"/>
      <c r="CJ72" s="2352"/>
      <c r="CK72" s="2352"/>
      <c r="CL72" s="2352"/>
      <c r="CM72" s="2352"/>
      <c r="CN72" s="2352"/>
      <c r="CO72" s="2352"/>
      <c r="CP72" s="2352"/>
      <c r="CQ72" s="2352"/>
      <c r="CR72" s="2352"/>
      <c r="CS72" s="2352"/>
      <c r="CT72" s="2352"/>
      <c r="CU72" s="2352"/>
      <c r="CV72" s="2353"/>
      <c r="CX72" s="1340"/>
      <c r="DA72" s="1284" t="str">
        <f t="shared" si="4"/>
        <v/>
      </c>
      <c r="DB72" s="1279" t="str">
        <f t="shared" si="5"/>
        <v/>
      </c>
      <c r="DC72" s="1279" t="str">
        <f t="shared" si="6"/>
        <v>X</v>
      </c>
      <c r="DD72" s="1281"/>
      <c r="DE72" s="1284" t="str">
        <f t="shared" si="7"/>
        <v/>
      </c>
      <c r="DF72" s="1279" t="str">
        <f t="shared" si="8"/>
        <v/>
      </c>
      <c r="DG72" s="1279" t="str">
        <f t="shared" si="9"/>
        <v>X</v>
      </c>
      <c r="DH72" s="1281"/>
      <c r="DI72" s="1284" t="str">
        <f t="shared" si="10"/>
        <v/>
      </c>
      <c r="DJ72" s="1279" t="str">
        <f t="shared" si="11"/>
        <v/>
      </c>
      <c r="DK72" s="1279" t="str">
        <f t="shared" si="12"/>
        <v>X</v>
      </c>
      <c r="DL72" s="1281"/>
      <c r="DM72" s="1284" t="str">
        <f t="shared" si="13"/>
        <v/>
      </c>
      <c r="DN72" s="1279" t="str">
        <f t="shared" si="14"/>
        <v/>
      </c>
      <c r="DO72" s="1279" t="str">
        <f t="shared" si="15"/>
        <v>X</v>
      </c>
      <c r="DP72" s="1281"/>
      <c r="DQ72" s="1284" t="str">
        <f t="shared" si="16"/>
        <v/>
      </c>
      <c r="DR72" s="1279" t="str">
        <f t="shared" si="17"/>
        <v/>
      </c>
      <c r="DS72" s="1279" t="str">
        <f t="shared" si="18"/>
        <v>X</v>
      </c>
      <c r="DT72" s="1281"/>
    </row>
    <row r="73" spans="3:124" s="580" customFormat="1" ht="15" customHeight="1">
      <c r="C73" s="1122" t="s">
        <v>665</v>
      </c>
      <c r="D73" s="2325" t="s">
        <v>224</v>
      </c>
      <c r="E73" s="2330">
        <f t="shared" si="21"/>
        <v>0</v>
      </c>
      <c r="F73" s="2351"/>
      <c r="G73" s="2352"/>
      <c r="H73" s="2352"/>
      <c r="I73" s="2352"/>
      <c r="J73" s="2352"/>
      <c r="K73" s="2352"/>
      <c r="L73" s="2352"/>
      <c r="M73" s="2352"/>
      <c r="N73" s="2352"/>
      <c r="O73" s="2352"/>
      <c r="P73" s="2352"/>
      <c r="Q73" s="2352"/>
      <c r="R73" s="2352"/>
      <c r="S73" s="2352"/>
      <c r="T73" s="2352"/>
      <c r="U73" s="2352"/>
      <c r="V73" s="2352"/>
      <c r="W73" s="2352"/>
      <c r="X73" s="2352"/>
      <c r="Y73" s="2352"/>
      <c r="Z73" s="2352"/>
      <c r="AA73" s="2352"/>
      <c r="AB73" s="2352"/>
      <c r="AC73" s="2352"/>
      <c r="AD73" s="2352"/>
      <c r="AE73" s="2352"/>
      <c r="AF73" s="2352"/>
      <c r="AG73" s="2352"/>
      <c r="AH73" s="2352"/>
      <c r="AI73" s="2352"/>
      <c r="AJ73" s="2352"/>
      <c r="AK73" s="2352"/>
      <c r="AL73" s="2352"/>
      <c r="AM73" s="2352"/>
      <c r="AN73" s="2352"/>
      <c r="AO73" s="2352"/>
      <c r="AP73" s="2352"/>
      <c r="AQ73" s="2352"/>
      <c r="AR73" s="2352"/>
      <c r="AS73" s="2352"/>
      <c r="AT73" s="2352"/>
      <c r="AU73" s="2352"/>
      <c r="AV73" s="2352"/>
      <c r="AW73" s="2352"/>
      <c r="AX73" s="2352"/>
      <c r="AY73" s="2352"/>
      <c r="AZ73" s="2352"/>
      <c r="BA73" s="2352"/>
      <c r="BB73" s="2352"/>
      <c r="BC73" s="2352"/>
      <c r="BD73" s="2352"/>
      <c r="BE73" s="2352"/>
      <c r="BF73" s="2352"/>
      <c r="BG73" s="2352"/>
      <c r="BH73" s="2352"/>
      <c r="BI73" s="2352"/>
      <c r="BJ73" s="2352"/>
      <c r="BK73" s="2352"/>
      <c r="BL73" s="2352"/>
      <c r="BM73" s="2352"/>
      <c r="BN73" s="2352"/>
      <c r="BO73" s="2352"/>
      <c r="BP73" s="2352"/>
      <c r="BQ73" s="2352"/>
      <c r="BR73" s="2352"/>
      <c r="BS73" s="2352"/>
      <c r="BT73" s="2352"/>
      <c r="BU73" s="2352"/>
      <c r="BV73" s="2352"/>
      <c r="BW73" s="2352"/>
      <c r="BX73" s="2352"/>
      <c r="BY73" s="2352"/>
      <c r="BZ73" s="2352"/>
      <c r="CA73" s="2352"/>
      <c r="CB73" s="2352"/>
      <c r="CC73" s="2352"/>
      <c r="CD73" s="2352"/>
      <c r="CE73" s="2352"/>
      <c r="CF73" s="2352"/>
      <c r="CG73" s="2352"/>
      <c r="CH73" s="2352"/>
      <c r="CI73" s="2352"/>
      <c r="CJ73" s="2352"/>
      <c r="CK73" s="2352"/>
      <c r="CL73" s="2352"/>
      <c r="CM73" s="2352"/>
      <c r="CN73" s="2352"/>
      <c r="CO73" s="2352"/>
      <c r="CP73" s="2352"/>
      <c r="CQ73" s="2352"/>
      <c r="CR73" s="2352"/>
      <c r="CS73" s="2352"/>
      <c r="CT73" s="2352"/>
      <c r="CU73" s="2352"/>
      <c r="CV73" s="2353"/>
      <c r="CX73" s="1340"/>
      <c r="DA73" s="1284" t="str">
        <f t="shared" si="4"/>
        <v/>
      </c>
      <c r="DB73" s="1279" t="str">
        <f t="shared" si="5"/>
        <v/>
      </c>
      <c r="DC73" s="1279" t="str">
        <f t="shared" si="6"/>
        <v>X</v>
      </c>
      <c r="DD73" s="1281"/>
      <c r="DE73" s="1284" t="str">
        <f t="shared" si="7"/>
        <v/>
      </c>
      <c r="DF73" s="1279" t="str">
        <f t="shared" si="8"/>
        <v/>
      </c>
      <c r="DG73" s="1279" t="str">
        <f t="shared" si="9"/>
        <v>X</v>
      </c>
      <c r="DH73" s="1281"/>
      <c r="DI73" s="1284" t="str">
        <f t="shared" si="10"/>
        <v/>
      </c>
      <c r="DJ73" s="1279" t="str">
        <f t="shared" si="11"/>
        <v/>
      </c>
      <c r="DK73" s="1279" t="str">
        <f t="shared" si="12"/>
        <v>X</v>
      </c>
      <c r="DL73" s="1281"/>
      <c r="DM73" s="1284" t="str">
        <f t="shared" si="13"/>
        <v/>
      </c>
      <c r="DN73" s="1279" t="str">
        <f t="shared" si="14"/>
        <v/>
      </c>
      <c r="DO73" s="1279" t="str">
        <f t="shared" si="15"/>
        <v>X</v>
      </c>
      <c r="DP73" s="1281"/>
      <c r="DQ73" s="1284" t="str">
        <f t="shared" si="16"/>
        <v/>
      </c>
      <c r="DR73" s="1279" t="str">
        <f t="shared" si="17"/>
        <v/>
      </c>
      <c r="DS73" s="1279" t="str">
        <f t="shared" si="18"/>
        <v>X</v>
      </c>
      <c r="DT73" s="1281"/>
    </row>
    <row r="74" spans="3:124" s="580" customFormat="1" ht="15" customHeight="1">
      <c r="C74" s="1122" t="s">
        <v>91</v>
      </c>
      <c r="D74" s="2325" t="s">
        <v>224</v>
      </c>
      <c r="E74" s="2330">
        <f t="shared" si="21"/>
        <v>0</v>
      </c>
      <c r="F74" s="2351"/>
      <c r="G74" s="2352"/>
      <c r="H74" s="2352"/>
      <c r="I74" s="2352"/>
      <c r="J74" s="2352"/>
      <c r="K74" s="2352"/>
      <c r="L74" s="2352"/>
      <c r="M74" s="2352"/>
      <c r="N74" s="2352"/>
      <c r="O74" s="2352"/>
      <c r="P74" s="2352"/>
      <c r="Q74" s="2352"/>
      <c r="R74" s="2352"/>
      <c r="S74" s="2352"/>
      <c r="T74" s="2352"/>
      <c r="U74" s="2352"/>
      <c r="V74" s="2352"/>
      <c r="W74" s="2352"/>
      <c r="X74" s="2352"/>
      <c r="Y74" s="2352"/>
      <c r="Z74" s="2352"/>
      <c r="AA74" s="2352"/>
      <c r="AB74" s="2352"/>
      <c r="AC74" s="2352"/>
      <c r="AD74" s="2352"/>
      <c r="AE74" s="2352"/>
      <c r="AF74" s="2352"/>
      <c r="AG74" s="2352"/>
      <c r="AH74" s="2352"/>
      <c r="AI74" s="2352"/>
      <c r="AJ74" s="2352"/>
      <c r="AK74" s="2352"/>
      <c r="AL74" s="2352"/>
      <c r="AM74" s="2352"/>
      <c r="AN74" s="2352"/>
      <c r="AO74" s="2352"/>
      <c r="AP74" s="2352"/>
      <c r="AQ74" s="2352"/>
      <c r="AR74" s="2352"/>
      <c r="AS74" s="2352"/>
      <c r="AT74" s="2352"/>
      <c r="AU74" s="2352"/>
      <c r="AV74" s="2352"/>
      <c r="AW74" s="2352"/>
      <c r="AX74" s="2352"/>
      <c r="AY74" s="2352"/>
      <c r="AZ74" s="2352"/>
      <c r="BA74" s="2352"/>
      <c r="BB74" s="2352"/>
      <c r="BC74" s="2352"/>
      <c r="BD74" s="2352"/>
      <c r="BE74" s="2352"/>
      <c r="BF74" s="2352"/>
      <c r="BG74" s="2352"/>
      <c r="BH74" s="2352"/>
      <c r="BI74" s="2352"/>
      <c r="BJ74" s="2352"/>
      <c r="BK74" s="2352"/>
      <c r="BL74" s="2352"/>
      <c r="BM74" s="2352"/>
      <c r="BN74" s="2352"/>
      <c r="BO74" s="2352"/>
      <c r="BP74" s="2352"/>
      <c r="BQ74" s="2352"/>
      <c r="BR74" s="2352"/>
      <c r="BS74" s="2352"/>
      <c r="BT74" s="2352"/>
      <c r="BU74" s="2352"/>
      <c r="BV74" s="2352"/>
      <c r="BW74" s="2352"/>
      <c r="BX74" s="2352"/>
      <c r="BY74" s="2352"/>
      <c r="BZ74" s="2352"/>
      <c r="CA74" s="2352"/>
      <c r="CB74" s="2352"/>
      <c r="CC74" s="2352"/>
      <c r="CD74" s="2352"/>
      <c r="CE74" s="2352"/>
      <c r="CF74" s="2352"/>
      <c r="CG74" s="2352"/>
      <c r="CH74" s="2352"/>
      <c r="CI74" s="2352"/>
      <c r="CJ74" s="2352"/>
      <c r="CK74" s="2352"/>
      <c r="CL74" s="2352"/>
      <c r="CM74" s="2352"/>
      <c r="CN74" s="2352"/>
      <c r="CO74" s="2352"/>
      <c r="CP74" s="2352"/>
      <c r="CQ74" s="2352"/>
      <c r="CR74" s="2352"/>
      <c r="CS74" s="2352"/>
      <c r="CT74" s="2352"/>
      <c r="CU74" s="2352"/>
      <c r="CV74" s="2353"/>
      <c r="CX74" s="1340"/>
      <c r="DA74" s="1284" t="str">
        <f t="shared" si="4"/>
        <v/>
      </c>
      <c r="DB74" s="1279" t="str">
        <f t="shared" si="5"/>
        <v/>
      </c>
      <c r="DC74" s="1279" t="str">
        <f t="shared" si="6"/>
        <v>X</v>
      </c>
      <c r="DD74" s="1281"/>
      <c r="DE74" s="1284" t="str">
        <f t="shared" si="7"/>
        <v/>
      </c>
      <c r="DF74" s="1279" t="str">
        <f t="shared" si="8"/>
        <v/>
      </c>
      <c r="DG74" s="1279" t="str">
        <f t="shared" si="9"/>
        <v>X</v>
      </c>
      <c r="DH74" s="1281"/>
      <c r="DI74" s="1284" t="str">
        <f t="shared" si="10"/>
        <v/>
      </c>
      <c r="DJ74" s="1279" t="str">
        <f t="shared" si="11"/>
        <v/>
      </c>
      <c r="DK74" s="1279" t="str">
        <f t="shared" si="12"/>
        <v>X</v>
      </c>
      <c r="DL74" s="1281"/>
      <c r="DM74" s="1284" t="str">
        <f t="shared" si="13"/>
        <v/>
      </c>
      <c r="DN74" s="1279" t="str">
        <f t="shared" si="14"/>
        <v/>
      </c>
      <c r="DO74" s="1279" t="str">
        <f t="shared" si="15"/>
        <v>X</v>
      </c>
      <c r="DP74" s="1281"/>
      <c r="DQ74" s="1284" t="str">
        <f t="shared" si="16"/>
        <v/>
      </c>
      <c r="DR74" s="1279" t="str">
        <f t="shared" si="17"/>
        <v/>
      </c>
      <c r="DS74" s="1279" t="str">
        <f t="shared" si="18"/>
        <v>X</v>
      </c>
      <c r="DT74" s="1281"/>
    </row>
    <row r="75" spans="3:124" s="580" customFormat="1" ht="15" customHeight="1">
      <c r="C75" s="1122" t="s">
        <v>92</v>
      </c>
      <c r="D75" s="2325" t="s">
        <v>224</v>
      </c>
      <c r="E75" s="2330">
        <f t="shared" si="21"/>
        <v>0</v>
      </c>
      <c r="F75" s="2351"/>
      <c r="G75" s="2352"/>
      <c r="H75" s="2352"/>
      <c r="I75" s="2352"/>
      <c r="J75" s="2352"/>
      <c r="K75" s="2352"/>
      <c r="L75" s="2352"/>
      <c r="M75" s="2352"/>
      <c r="N75" s="2352"/>
      <c r="O75" s="2352"/>
      <c r="P75" s="2352"/>
      <c r="Q75" s="2352"/>
      <c r="R75" s="2352"/>
      <c r="S75" s="2352"/>
      <c r="T75" s="2352"/>
      <c r="U75" s="2352"/>
      <c r="V75" s="2352"/>
      <c r="W75" s="2352"/>
      <c r="X75" s="2352"/>
      <c r="Y75" s="2352"/>
      <c r="Z75" s="2352"/>
      <c r="AA75" s="2352"/>
      <c r="AB75" s="2352"/>
      <c r="AC75" s="2352"/>
      <c r="AD75" s="2352"/>
      <c r="AE75" s="2352"/>
      <c r="AF75" s="2352"/>
      <c r="AG75" s="2352"/>
      <c r="AH75" s="2352"/>
      <c r="AI75" s="2352"/>
      <c r="AJ75" s="2352"/>
      <c r="AK75" s="2352"/>
      <c r="AL75" s="2352"/>
      <c r="AM75" s="2352"/>
      <c r="AN75" s="2352"/>
      <c r="AO75" s="2352"/>
      <c r="AP75" s="2352"/>
      <c r="AQ75" s="2352"/>
      <c r="AR75" s="2352"/>
      <c r="AS75" s="2352"/>
      <c r="AT75" s="2352"/>
      <c r="AU75" s="2352"/>
      <c r="AV75" s="2352"/>
      <c r="AW75" s="2352"/>
      <c r="AX75" s="2352"/>
      <c r="AY75" s="2352"/>
      <c r="AZ75" s="2352"/>
      <c r="BA75" s="2352"/>
      <c r="BB75" s="2352"/>
      <c r="BC75" s="2352"/>
      <c r="BD75" s="2352"/>
      <c r="BE75" s="2352"/>
      <c r="BF75" s="2352"/>
      <c r="BG75" s="2352"/>
      <c r="BH75" s="2352"/>
      <c r="BI75" s="2352"/>
      <c r="BJ75" s="2352"/>
      <c r="BK75" s="2352"/>
      <c r="BL75" s="2352"/>
      <c r="BM75" s="2352"/>
      <c r="BN75" s="2352"/>
      <c r="BO75" s="2352"/>
      <c r="BP75" s="2352"/>
      <c r="BQ75" s="2352"/>
      <c r="BR75" s="2352"/>
      <c r="BS75" s="2352"/>
      <c r="BT75" s="2352"/>
      <c r="BU75" s="2352"/>
      <c r="BV75" s="2352"/>
      <c r="BW75" s="2352"/>
      <c r="BX75" s="2352"/>
      <c r="BY75" s="2352"/>
      <c r="BZ75" s="2352"/>
      <c r="CA75" s="2352"/>
      <c r="CB75" s="2352"/>
      <c r="CC75" s="2352"/>
      <c r="CD75" s="2352"/>
      <c r="CE75" s="2352"/>
      <c r="CF75" s="2352"/>
      <c r="CG75" s="2352"/>
      <c r="CH75" s="2352"/>
      <c r="CI75" s="2352"/>
      <c r="CJ75" s="2352"/>
      <c r="CK75" s="2352"/>
      <c r="CL75" s="2352"/>
      <c r="CM75" s="2352"/>
      <c r="CN75" s="2352"/>
      <c r="CO75" s="2352"/>
      <c r="CP75" s="2352"/>
      <c r="CQ75" s="2352"/>
      <c r="CR75" s="2352"/>
      <c r="CS75" s="2352"/>
      <c r="CT75" s="2352"/>
      <c r="CU75" s="2352"/>
      <c r="CV75" s="2353"/>
      <c r="CX75" s="1340"/>
      <c r="DA75" s="1284" t="str">
        <f t="shared" si="4"/>
        <v/>
      </c>
      <c r="DB75" s="1279" t="str">
        <f t="shared" si="5"/>
        <v/>
      </c>
      <c r="DC75" s="1279" t="str">
        <f t="shared" si="6"/>
        <v>X</v>
      </c>
      <c r="DD75" s="1281"/>
      <c r="DE75" s="1284" t="str">
        <f t="shared" si="7"/>
        <v/>
      </c>
      <c r="DF75" s="1279" t="str">
        <f t="shared" si="8"/>
        <v/>
      </c>
      <c r="DG75" s="1279" t="str">
        <f t="shared" si="9"/>
        <v>X</v>
      </c>
      <c r="DH75" s="1281"/>
      <c r="DI75" s="1284" t="str">
        <f t="shared" si="10"/>
        <v/>
      </c>
      <c r="DJ75" s="1279" t="str">
        <f t="shared" si="11"/>
        <v/>
      </c>
      <c r="DK75" s="1279" t="str">
        <f t="shared" si="12"/>
        <v>X</v>
      </c>
      <c r="DL75" s="1281"/>
      <c r="DM75" s="1284" t="str">
        <f t="shared" si="13"/>
        <v/>
      </c>
      <c r="DN75" s="1279" t="str">
        <f t="shared" si="14"/>
        <v/>
      </c>
      <c r="DO75" s="1279" t="str">
        <f t="shared" si="15"/>
        <v>X</v>
      </c>
      <c r="DP75" s="1281"/>
      <c r="DQ75" s="1284" t="str">
        <f t="shared" si="16"/>
        <v/>
      </c>
      <c r="DR75" s="1279" t="str">
        <f t="shared" si="17"/>
        <v/>
      </c>
      <c r="DS75" s="1279" t="str">
        <f t="shared" si="18"/>
        <v>X</v>
      </c>
      <c r="DT75" s="1281"/>
    </row>
    <row r="76" spans="3:124" s="580" customFormat="1" ht="15" customHeight="1">
      <c r="C76" s="1122" t="s">
        <v>93</v>
      </c>
      <c r="D76" s="2325" t="s">
        <v>224</v>
      </c>
      <c r="E76" s="2330">
        <f t="shared" si="21"/>
        <v>0</v>
      </c>
      <c r="F76" s="2351"/>
      <c r="G76" s="2352"/>
      <c r="H76" s="2352"/>
      <c r="I76" s="2352"/>
      <c r="J76" s="2352"/>
      <c r="K76" s="2352"/>
      <c r="L76" s="2352"/>
      <c r="M76" s="2352"/>
      <c r="N76" s="2352"/>
      <c r="O76" s="2352"/>
      <c r="P76" s="2352"/>
      <c r="Q76" s="2352"/>
      <c r="R76" s="2352"/>
      <c r="S76" s="2352"/>
      <c r="T76" s="2352"/>
      <c r="U76" s="2352"/>
      <c r="V76" s="2352"/>
      <c r="W76" s="2352"/>
      <c r="X76" s="2352"/>
      <c r="Y76" s="2352"/>
      <c r="Z76" s="2352"/>
      <c r="AA76" s="2352"/>
      <c r="AB76" s="2352"/>
      <c r="AC76" s="2352"/>
      <c r="AD76" s="2352"/>
      <c r="AE76" s="2352"/>
      <c r="AF76" s="2352"/>
      <c r="AG76" s="2352"/>
      <c r="AH76" s="2352"/>
      <c r="AI76" s="2352"/>
      <c r="AJ76" s="2352"/>
      <c r="AK76" s="2352"/>
      <c r="AL76" s="2352"/>
      <c r="AM76" s="2352"/>
      <c r="AN76" s="2352"/>
      <c r="AO76" s="2352"/>
      <c r="AP76" s="2352"/>
      <c r="AQ76" s="2352"/>
      <c r="AR76" s="2352"/>
      <c r="AS76" s="2352"/>
      <c r="AT76" s="2352"/>
      <c r="AU76" s="2352"/>
      <c r="AV76" s="2352"/>
      <c r="AW76" s="2352"/>
      <c r="AX76" s="2352"/>
      <c r="AY76" s="2352"/>
      <c r="AZ76" s="2352"/>
      <c r="BA76" s="2352"/>
      <c r="BB76" s="2352"/>
      <c r="BC76" s="2352"/>
      <c r="BD76" s="2352"/>
      <c r="BE76" s="2352"/>
      <c r="BF76" s="2352"/>
      <c r="BG76" s="2352"/>
      <c r="BH76" s="2352"/>
      <c r="BI76" s="2352"/>
      <c r="BJ76" s="2352"/>
      <c r="BK76" s="2352"/>
      <c r="BL76" s="2352"/>
      <c r="BM76" s="2352"/>
      <c r="BN76" s="2352"/>
      <c r="BO76" s="2352"/>
      <c r="BP76" s="2352"/>
      <c r="BQ76" s="2352"/>
      <c r="BR76" s="2352"/>
      <c r="BS76" s="2352"/>
      <c r="BT76" s="2352"/>
      <c r="BU76" s="2352"/>
      <c r="BV76" s="2352"/>
      <c r="BW76" s="2352"/>
      <c r="BX76" s="2352"/>
      <c r="BY76" s="2352"/>
      <c r="BZ76" s="2352"/>
      <c r="CA76" s="2352"/>
      <c r="CB76" s="2352"/>
      <c r="CC76" s="2352"/>
      <c r="CD76" s="2352"/>
      <c r="CE76" s="2352"/>
      <c r="CF76" s="2352"/>
      <c r="CG76" s="2352"/>
      <c r="CH76" s="2352"/>
      <c r="CI76" s="2352"/>
      <c r="CJ76" s="2352"/>
      <c r="CK76" s="2352"/>
      <c r="CL76" s="2352"/>
      <c r="CM76" s="2352"/>
      <c r="CN76" s="2352"/>
      <c r="CO76" s="2352"/>
      <c r="CP76" s="2352"/>
      <c r="CQ76" s="2352"/>
      <c r="CR76" s="2352"/>
      <c r="CS76" s="2352"/>
      <c r="CT76" s="2352"/>
      <c r="CU76" s="2352"/>
      <c r="CV76" s="2353"/>
      <c r="CX76" s="1340"/>
      <c r="DA76" s="1284" t="str">
        <f t="shared" si="4"/>
        <v/>
      </c>
      <c r="DB76" s="1279" t="str">
        <f t="shared" si="5"/>
        <v/>
      </c>
      <c r="DC76" s="1279" t="str">
        <f t="shared" si="6"/>
        <v>X</v>
      </c>
      <c r="DD76" s="1281"/>
      <c r="DE76" s="1284" t="str">
        <f t="shared" si="7"/>
        <v/>
      </c>
      <c r="DF76" s="1279" t="str">
        <f t="shared" si="8"/>
        <v/>
      </c>
      <c r="DG76" s="1279" t="str">
        <f t="shared" si="9"/>
        <v>X</v>
      </c>
      <c r="DH76" s="1281"/>
      <c r="DI76" s="1284" t="str">
        <f t="shared" si="10"/>
        <v/>
      </c>
      <c r="DJ76" s="1279" t="str">
        <f t="shared" si="11"/>
        <v/>
      </c>
      <c r="DK76" s="1279" t="str">
        <f t="shared" si="12"/>
        <v>X</v>
      </c>
      <c r="DL76" s="1281"/>
      <c r="DM76" s="1284" t="str">
        <f t="shared" si="13"/>
        <v/>
      </c>
      <c r="DN76" s="1279" t="str">
        <f t="shared" si="14"/>
        <v/>
      </c>
      <c r="DO76" s="1279" t="str">
        <f t="shared" si="15"/>
        <v>X</v>
      </c>
      <c r="DP76" s="1281"/>
      <c r="DQ76" s="1284" t="str">
        <f t="shared" si="16"/>
        <v/>
      </c>
      <c r="DR76" s="1279" t="str">
        <f t="shared" si="17"/>
        <v/>
      </c>
      <c r="DS76" s="1279" t="str">
        <f t="shared" si="18"/>
        <v>X</v>
      </c>
      <c r="DT76" s="1281"/>
    </row>
    <row r="77" spans="3:124" s="580" customFormat="1" ht="15" customHeight="1">
      <c r="C77" s="1122" t="s">
        <v>94</v>
      </c>
      <c r="D77" s="2325" t="s">
        <v>224</v>
      </c>
      <c r="E77" s="2330">
        <f t="shared" si="21"/>
        <v>0</v>
      </c>
      <c r="F77" s="2351"/>
      <c r="G77" s="2352"/>
      <c r="H77" s="2352"/>
      <c r="I77" s="2352"/>
      <c r="J77" s="2352"/>
      <c r="K77" s="2352"/>
      <c r="L77" s="2352"/>
      <c r="M77" s="2352"/>
      <c r="N77" s="2352"/>
      <c r="O77" s="2352"/>
      <c r="P77" s="2352"/>
      <c r="Q77" s="2352"/>
      <c r="R77" s="2352"/>
      <c r="S77" s="2352"/>
      <c r="T77" s="2352"/>
      <c r="U77" s="2352"/>
      <c r="V77" s="2352"/>
      <c r="W77" s="2352"/>
      <c r="X77" s="2352"/>
      <c r="Y77" s="2352"/>
      <c r="Z77" s="2352"/>
      <c r="AA77" s="2352"/>
      <c r="AB77" s="2352"/>
      <c r="AC77" s="2352"/>
      <c r="AD77" s="2352"/>
      <c r="AE77" s="2352"/>
      <c r="AF77" s="2352"/>
      <c r="AG77" s="2352"/>
      <c r="AH77" s="2352"/>
      <c r="AI77" s="2352"/>
      <c r="AJ77" s="2352"/>
      <c r="AK77" s="2352"/>
      <c r="AL77" s="2352"/>
      <c r="AM77" s="2352"/>
      <c r="AN77" s="2352"/>
      <c r="AO77" s="2352"/>
      <c r="AP77" s="2352"/>
      <c r="AQ77" s="2352"/>
      <c r="AR77" s="2352"/>
      <c r="AS77" s="2352"/>
      <c r="AT77" s="2352"/>
      <c r="AU77" s="2352"/>
      <c r="AV77" s="2352"/>
      <c r="AW77" s="2352"/>
      <c r="AX77" s="2352"/>
      <c r="AY77" s="2352"/>
      <c r="AZ77" s="2352"/>
      <c r="BA77" s="2352"/>
      <c r="BB77" s="2352"/>
      <c r="BC77" s="2352"/>
      <c r="BD77" s="2352"/>
      <c r="BE77" s="2352"/>
      <c r="BF77" s="2352"/>
      <c r="BG77" s="2352"/>
      <c r="BH77" s="2352"/>
      <c r="BI77" s="2352"/>
      <c r="BJ77" s="2352"/>
      <c r="BK77" s="2352"/>
      <c r="BL77" s="2352"/>
      <c r="BM77" s="2352"/>
      <c r="BN77" s="2352"/>
      <c r="BO77" s="2352"/>
      <c r="BP77" s="2352"/>
      <c r="BQ77" s="2352"/>
      <c r="BR77" s="2352"/>
      <c r="BS77" s="2352"/>
      <c r="BT77" s="2352"/>
      <c r="BU77" s="2352"/>
      <c r="BV77" s="2352"/>
      <c r="BW77" s="2352"/>
      <c r="BX77" s="2352"/>
      <c r="BY77" s="2352"/>
      <c r="BZ77" s="2352"/>
      <c r="CA77" s="2352"/>
      <c r="CB77" s="2352"/>
      <c r="CC77" s="2352"/>
      <c r="CD77" s="2352"/>
      <c r="CE77" s="2352"/>
      <c r="CF77" s="2352"/>
      <c r="CG77" s="2352"/>
      <c r="CH77" s="2352"/>
      <c r="CI77" s="2352"/>
      <c r="CJ77" s="2352"/>
      <c r="CK77" s="2352"/>
      <c r="CL77" s="2352"/>
      <c r="CM77" s="2352"/>
      <c r="CN77" s="2352"/>
      <c r="CO77" s="2352"/>
      <c r="CP77" s="2352"/>
      <c r="CQ77" s="2352"/>
      <c r="CR77" s="2352"/>
      <c r="CS77" s="2352"/>
      <c r="CT77" s="2352"/>
      <c r="CU77" s="2352"/>
      <c r="CV77" s="2353"/>
      <c r="CX77" s="1340"/>
      <c r="DA77" s="1284" t="str">
        <f t="shared" si="4"/>
        <v/>
      </c>
      <c r="DB77" s="1279" t="str">
        <f t="shared" si="5"/>
        <v/>
      </c>
      <c r="DC77" s="1279" t="str">
        <f t="shared" si="6"/>
        <v>X</v>
      </c>
      <c r="DD77" s="1281"/>
      <c r="DE77" s="1284" t="str">
        <f t="shared" si="7"/>
        <v/>
      </c>
      <c r="DF77" s="1279" t="str">
        <f t="shared" si="8"/>
        <v/>
      </c>
      <c r="DG77" s="1279" t="str">
        <f t="shared" si="9"/>
        <v>X</v>
      </c>
      <c r="DH77" s="1281"/>
      <c r="DI77" s="1284" t="str">
        <f t="shared" si="10"/>
        <v/>
      </c>
      <c r="DJ77" s="1279" t="str">
        <f t="shared" si="11"/>
        <v/>
      </c>
      <c r="DK77" s="1279" t="str">
        <f t="shared" si="12"/>
        <v>X</v>
      </c>
      <c r="DL77" s="1281"/>
      <c r="DM77" s="1284" t="str">
        <f t="shared" si="13"/>
        <v/>
      </c>
      <c r="DN77" s="1279" t="str">
        <f t="shared" si="14"/>
        <v/>
      </c>
      <c r="DO77" s="1279" t="str">
        <f t="shared" si="15"/>
        <v>X</v>
      </c>
      <c r="DP77" s="1281"/>
      <c r="DQ77" s="1284" t="str">
        <f t="shared" si="16"/>
        <v/>
      </c>
      <c r="DR77" s="1279" t="str">
        <f t="shared" si="17"/>
        <v/>
      </c>
      <c r="DS77" s="1279" t="str">
        <f t="shared" si="18"/>
        <v>X</v>
      </c>
      <c r="DT77" s="1281"/>
    </row>
    <row r="78" spans="3:124" s="580" customFormat="1" ht="15" customHeight="1">
      <c r="C78" s="1122" t="s">
        <v>666</v>
      </c>
      <c r="D78" s="2325" t="s">
        <v>224</v>
      </c>
      <c r="E78" s="2330">
        <f t="shared" si="21"/>
        <v>0</v>
      </c>
      <c r="F78" s="2351"/>
      <c r="G78" s="2352"/>
      <c r="H78" s="2352"/>
      <c r="I78" s="2352"/>
      <c r="J78" s="2352"/>
      <c r="K78" s="2352"/>
      <c r="L78" s="2352"/>
      <c r="M78" s="2352"/>
      <c r="N78" s="2352"/>
      <c r="O78" s="2352"/>
      <c r="P78" s="2352"/>
      <c r="Q78" s="2352"/>
      <c r="R78" s="2352"/>
      <c r="S78" s="2352"/>
      <c r="T78" s="2352"/>
      <c r="U78" s="2352"/>
      <c r="V78" s="2352"/>
      <c r="W78" s="2352"/>
      <c r="X78" s="2352"/>
      <c r="Y78" s="2352"/>
      <c r="Z78" s="2352"/>
      <c r="AA78" s="2352"/>
      <c r="AB78" s="2352"/>
      <c r="AC78" s="2352"/>
      <c r="AD78" s="2352"/>
      <c r="AE78" s="2352"/>
      <c r="AF78" s="2352"/>
      <c r="AG78" s="2352"/>
      <c r="AH78" s="2352"/>
      <c r="AI78" s="2352"/>
      <c r="AJ78" s="2352"/>
      <c r="AK78" s="2352"/>
      <c r="AL78" s="2352"/>
      <c r="AM78" s="2352"/>
      <c r="AN78" s="2352"/>
      <c r="AO78" s="2352"/>
      <c r="AP78" s="2352"/>
      <c r="AQ78" s="2352"/>
      <c r="AR78" s="2352"/>
      <c r="AS78" s="2352"/>
      <c r="AT78" s="2352"/>
      <c r="AU78" s="2352"/>
      <c r="AV78" s="2352"/>
      <c r="AW78" s="2352"/>
      <c r="AX78" s="2352"/>
      <c r="AY78" s="2352"/>
      <c r="AZ78" s="2352"/>
      <c r="BA78" s="2352"/>
      <c r="BB78" s="2352"/>
      <c r="BC78" s="2352"/>
      <c r="BD78" s="2352"/>
      <c r="BE78" s="2352"/>
      <c r="BF78" s="2352"/>
      <c r="BG78" s="2352"/>
      <c r="BH78" s="2352"/>
      <c r="BI78" s="2352"/>
      <c r="BJ78" s="2352"/>
      <c r="BK78" s="2352"/>
      <c r="BL78" s="2352"/>
      <c r="BM78" s="2352"/>
      <c r="BN78" s="2352"/>
      <c r="BO78" s="2352"/>
      <c r="BP78" s="2352"/>
      <c r="BQ78" s="2352"/>
      <c r="BR78" s="2352"/>
      <c r="BS78" s="2352"/>
      <c r="BT78" s="2352"/>
      <c r="BU78" s="2352"/>
      <c r="BV78" s="2352"/>
      <c r="BW78" s="2352"/>
      <c r="BX78" s="2352"/>
      <c r="BY78" s="2352"/>
      <c r="BZ78" s="2352"/>
      <c r="CA78" s="2352"/>
      <c r="CB78" s="2352"/>
      <c r="CC78" s="2352"/>
      <c r="CD78" s="2352"/>
      <c r="CE78" s="2352"/>
      <c r="CF78" s="2352"/>
      <c r="CG78" s="2352"/>
      <c r="CH78" s="2352"/>
      <c r="CI78" s="2352"/>
      <c r="CJ78" s="2352"/>
      <c r="CK78" s="2352"/>
      <c r="CL78" s="2352"/>
      <c r="CM78" s="2352"/>
      <c r="CN78" s="2352"/>
      <c r="CO78" s="2352"/>
      <c r="CP78" s="2352"/>
      <c r="CQ78" s="2352"/>
      <c r="CR78" s="2352"/>
      <c r="CS78" s="2352"/>
      <c r="CT78" s="2352"/>
      <c r="CU78" s="2352"/>
      <c r="CV78" s="2353"/>
      <c r="CX78" s="1340"/>
      <c r="DA78" s="1284" t="str">
        <f t="shared" si="4"/>
        <v/>
      </c>
      <c r="DB78" s="1279" t="str">
        <f t="shared" si="5"/>
        <v/>
      </c>
      <c r="DC78" s="1279" t="str">
        <f t="shared" si="6"/>
        <v>X</v>
      </c>
      <c r="DD78" s="1281"/>
      <c r="DE78" s="1284" t="str">
        <f t="shared" si="7"/>
        <v/>
      </c>
      <c r="DF78" s="1279" t="str">
        <f t="shared" si="8"/>
        <v/>
      </c>
      <c r="DG78" s="1279" t="str">
        <f t="shared" si="9"/>
        <v>X</v>
      </c>
      <c r="DH78" s="1281"/>
      <c r="DI78" s="1284" t="str">
        <f t="shared" si="10"/>
        <v/>
      </c>
      <c r="DJ78" s="1279" t="str">
        <f t="shared" si="11"/>
        <v/>
      </c>
      <c r="DK78" s="1279" t="str">
        <f t="shared" si="12"/>
        <v>X</v>
      </c>
      <c r="DL78" s="1281"/>
      <c r="DM78" s="1284" t="str">
        <f t="shared" si="13"/>
        <v/>
      </c>
      <c r="DN78" s="1279" t="str">
        <f t="shared" si="14"/>
        <v/>
      </c>
      <c r="DO78" s="1279" t="str">
        <f t="shared" si="15"/>
        <v>X</v>
      </c>
      <c r="DP78" s="1281"/>
      <c r="DQ78" s="1284" t="str">
        <f t="shared" si="16"/>
        <v/>
      </c>
      <c r="DR78" s="1279" t="str">
        <f t="shared" si="17"/>
        <v/>
      </c>
      <c r="DS78" s="1279" t="str">
        <f t="shared" si="18"/>
        <v>X</v>
      </c>
      <c r="DT78" s="1281"/>
    </row>
    <row r="79" spans="3:124" s="580" customFormat="1" ht="15" customHeight="1">
      <c r="C79" s="1122" t="s">
        <v>667</v>
      </c>
      <c r="D79" s="2325" t="s">
        <v>224</v>
      </c>
      <c r="E79" s="2330">
        <f t="shared" si="21"/>
        <v>0</v>
      </c>
      <c r="F79" s="2351"/>
      <c r="G79" s="2352"/>
      <c r="H79" s="2352"/>
      <c r="I79" s="2352"/>
      <c r="J79" s="2352"/>
      <c r="K79" s="2352"/>
      <c r="L79" s="2352"/>
      <c r="M79" s="2352"/>
      <c r="N79" s="2352"/>
      <c r="O79" s="2352"/>
      <c r="P79" s="2352"/>
      <c r="Q79" s="2352"/>
      <c r="R79" s="2352"/>
      <c r="S79" s="2352"/>
      <c r="T79" s="2352"/>
      <c r="U79" s="2352"/>
      <c r="V79" s="2352"/>
      <c r="W79" s="2352"/>
      <c r="X79" s="2352"/>
      <c r="Y79" s="2352"/>
      <c r="Z79" s="2352"/>
      <c r="AA79" s="2352"/>
      <c r="AB79" s="2352"/>
      <c r="AC79" s="2352"/>
      <c r="AD79" s="2352"/>
      <c r="AE79" s="2352"/>
      <c r="AF79" s="2352"/>
      <c r="AG79" s="2352"/>
      <c r="AH79" s="2352"/>
      <c r="AI79" s="2352"/>
      <c r="AJ79" s="2352"/>
      <c r="AK79" s="2352"/>
      <c r="AL79" s="2352"/>
      <c r="AM79" s="2352"/>
      <c r="AN79" s="2352"/>
      <c r="AO79" s="2352"/>
      <c r="AP79" s="2352"/>
      <c r="AQ79" s="2352"/>
      <c r="AR79" s="2352"/>
      <c r="AS79" s="2352"/>
      <c r="AT79" s="2352"/>
      <c r="AU79" s="2352"/>
      <c r="AV79" s="2352"/>
      <c r="AW79" s="2352"/>
      <c r="AX79" s="2352"/>
      <c r="AY79" s="2352"/>
      <c r="AZ79" s="2352"/>
      <c r="BA79" s="2352"/>
      <c r="BB79" s="2352"/>
      <c r="BC79" s="2352"/>
      <c r="BD79" s="2352"/>
      <c r="BE79" s="2352"/>
      <c r="BF79" s="2352"/>
      <c r="BG79" s="2352"/>
      <c r="BH79" s="2352"/>
      <c r="BI79" s="2352"/>
      <c r="BJ79" s="2352"/>
      <c r="BK79" s="2352"/>
      <c r="BL79" s="2352"/>
      <c r="BM79" s="2352"/>
      <c r="BN79" s="2352"/>
      <c r="BO79" s="2352"/>
      <c r="BP79" s="2352"/>
      <c r="BQ79" s="2352"/>
      <c r="BR79" s="2352"/>
      <c r="BS79" s="2352"/>
      <c r="BT79" s="2352"/>
      <c r="BU79" s="2352"/>
      <c r="BV79" s="2352"/>
      <c r="BW79" s="2352"/>
      <c r="BX79" s="2352"/>
      <c r="BY79" s="2352"/>
      <c r="BZ79" s="2352"/>
      <c r="CA79" s="2352"/>
      <c r="CB79" s="2352"/>
      <c r="CC79" s="2352"/>
      <c r="CD79" s="2352"/>
      <c r="CE79" s="2352"/>
      <c r="CF79" s="2352"/>
      <c r="CG79" s="2352"/>
      <c r="CH79" s="2352"/>
      <c r="CI79" s="2352"/>
      <c r="CJ79" s="2352"/>
      <c r="CK79" s="2352"/>
      <c r="CL79" s="2352"/>
      <c r="CM79" s="2352"/>
      <c r="CN79" s="2352"/>
      <c r="CO79" s="2352"/>
      <c r="CP79" s="2352"/>
      <c r="CQ79" s="2352"/>
      <c r="CR79" s="2352"/>
      <c r="CS79" s="2352"/>
      <c r="CT79" s="2352"/>
      <c r="CU79" s="2352"/>
      <c r="CV79" s="2353"/>
      <c r="CX79" s="1340"/>
      <c r="DA79" s="1284" t="str">
        <f t="shared" si="4"/>
        <v/>
      </c>
      <c r="DB79" s="1279" t="str">
        <f t="shared" si="5"/>
        <v/>
      </c>
      <c r="DC79" s="1279" t="str">
        <f t="shared" si="6"/>
        <v>X</v>
      </c>
      <c r="DD79" s="1281"/>
      <c r="DE79" s="1284" t="str">
        <f t="shared" si="7"/>
        <v/>
      </c>
      <c r="DF79" s="1279" t="str">
        <f t="shared" si="8"/>
        <v/>
      </c>
      <c r="DG79" s="1279" t="str">
        <f t="shared" si="9"/>
        <v>X</v>
      </c>
      <c r="DH79" s="1281"/>
      <c r="DI79" s="1284" t="str">
        <f t="shared" si="10"/>
        <v/>
      </c>
      <c r="DJ79" s="1279" t="str">
        <f t="shared" si="11"/>
        <v/>
      </c>
      <c r="DK79" s="1279" t="str">
        <f t="shared" si="12"/>
        <v>X</v>
      </c>
      <c r="DL79" s="1281"/>
      <c r="DM79" s="1284" t="str">
        <f t="shared" si="13"/>
        <v/>
      </c>
      <c r="DN79" s="1279" t="str">
        <f t="shared" si="14"/>
        <v/>
      </c>
      <c r="DO79" s="1279" t="str">
        <f t="shared" si="15"/>
        <v>X</v>
      </c>
      <c r="DP79" s="1281"/>
      <c r="DQ79" s="1284" t="str">
        <f t="shared" si="16"/>
        <v/>
      </c>
      <c r="DR79" s="1279" t="str">
        <f t="shared" si="17"/>
        <v/>
      </c>
      <c r="DS79" s="1279" t="str">
        <f t="shared" si="18"/>
        <v>X</v>
      </c>
      <c r="DT79" s="1281"/>
    </row>
    <row r="80" spans="3:124" s="580" customFormat="1" ht="15" customHeight="1">
      <c r="C80" s="1122" t="s">
        <v>668</v>
      </c>
      <c r="D80" s="2325" t="s">
        <v>224</v>
      </c>
      <c r="E80" s="2330">
        <f t="shared" si="21"/>
        <v>0</v>
      </c>
      <c r="F80" s="2351"/>
      <c r="G80" s="2352"/>
      <c r="H80" s="2352"/>
      <c r="I80" s="2352"/>
      <c r="J80" s="2352"/>
      <c r="K80" s="2352"/>
      <c r="L80" s="2352"/>
      <c r="M80" s="2352"/>
      <c r="N80" s="2352"/>
      <c r="O80" s="2352"/>
      <c r="P80" s="2352"/>
      <c r="Q80" s="2352"/>
      <c r="R80" s="2352"/>
      <c r="S80" s="2352"/>
      <c r="T80" s="2352"/>
      <c r="U80" s="2352"/>
      <c r="V80" s="2352"/>
      <c r="W80" s="2352"/>
      <c r="X80" s="2352"/>
      <c r="Y80" s="2352"/>
      <c r="Z80" s="2352"/>
      <c r="AA80" s="2352"/>
      <c r="AB80" s="2352"/>
      <c r="AC80" s="2352"/>
      <c r="AD80" s="2352"/>
      <c r="AE80" s="2352"/>
      <c r="AF80" s="2352"/>
      <c r="AG80" s="2352"/>
      <c r="AH80" s="2352"/>
      <c r="AI80" s="2352"/>
      <c r="AJ80" s="2352"/>
      <c r="AK80" s="2352"/>
      <c r="AL80" s="2352"/>
      <c r="AM80" s="2352"/>
      <c r="AN80" s="2352"/>
      <c r="AO80" s="2352"/>
      <c r="AP80" s="2352"/>
      <c r="AQ80" s="2352"/>
      <c r="AR80" s="2352"/>
      <c r="AS80" s="2352"/>
      <c r="AT80" s="2352"/>
      <c r="AU80" s="2352"/>
      <c r="AV80" s="2352"/>
      <c r="AW80" s="2352"/>
      <c r="AX80" s="2352"/>
      <c r="AY80" s="2352"/>
      <c r="AZ80" s="2352"/>
      <c r="BA80" s="2352"/>
      <c r="BB80" s="2352"/>
      <c r="BC80" s="2352"/>
      <c r="BD80" s="2352"/>
      <c r="BE80" s="2352"/>
      <c r="BF80" s="2352"/>
      <c r="BG80" s="2352"/>
      <c r="BH80" s="2352"/>
      <c r="BI80" s="2352"/>
      <c r="BJ80" s="2352"/>
      <c r="BK80" s="2352"/>
      <c r="BL80" s="2352"/>
      <c r="BM80" s="2352"/>
      <c r="BN80" s="2352"/>
      <c r="BO80" s="2352"/>
      <c r="BP80" s="2352"/>
      <c r="BQ80" s="2352"/>
      <c r="BR80" s="2352"/>
      <c r="BS80" s="2352"/>
      <c r="BT80" s="2352"/>
      <c r="BU80" s="2352"/>
      <c r="BV80" s="2352"/>
      <c r="BW80" s="2352"/>
      <c r="BX80" s="2352"/>
      <c r="BY80" s="2352"/>
      <c r="BZ80" s="2352"/>
      <c r="CA80" s="2352"/>
      <c r="CB80" s="2352"/>
      <c r="CC80" s="2352"/>
      <c r="CD80" s="2352"/>
      <c r="CE80" s="2352"/>
      <c r="CF80" s="2352"/>
      <c r="CG80" s="2352"/>
      <c r="CH80" s="2352"/>
      <c r="CI80" s="2352"/>
      <c r="CJ80" s="2352"/>
      <c r="CK80" s="2352"/>
      <c r="CL80" s="2352"/>
      <c r="CM80" s="2352"/>
      <c r="CN80" s="2352"/>
      <c r="CO80" s="2352"/>
      <c r="CP80" s="2352"/>
      <c r="CQ80" s="2352"/>
      <c r="CR80" s="2352"/>
      <c r="CS80" s="2352"/>
      <c r="CT80" s="2352"/>
      <c r="CU80" s="2352"/>
      <c r="CV80" s="2353"/>
      <c r="CX80" s="1340"/>
      <c r="DA80" s="1284" t="str">
        <f t="shared" ref="DA80:DA87" si="22">IF(ISNONTEXT(F80)=TRUE,"","X")</f>
        <v/>
      </c>
      <c r="DB80" s="1279" t="str">
        <f t="shared" ref="DB80:DB87" si="23">IF(AND(F80&gt;=0)=TRUE,"","X")</f>
        <v/>
      </c>
      <c r="DC80" s="1279" t="str">
        <f t="shared" ref="DC80:DC87" si="24">IF(AND(F80&lt;&gt;"")=TRUE,"","X")</f>
        <v>X</v>
      </c>
      <c r="DD80" s="1281"/>
      <c r="DE80" s="1284" t="str">
        <f t="shared" ref="DE80:DE87" si="25">IF(ISNONTEXT(G80)=TRUE,"","X")</f>
        <v/>
      </c>
      <c r="DF80" s="1279" t="str">
        <f t="shared" ref="DF80:DF87" si="26">IF(AND(G80&gt;=0)=TRUE,"","X")</f>
        <v/>
      </c>
      <c r="DG80" s="1279" t="str">
        <f t="shared" ref="DG80:DG87" si="27">IF(AND(G80&lt;&gt;"")=TRUE,"","X")</f>
        <v>X</v>
      </c>
      <c r="DH80" s="1281"/>
      <c r="DI80" s="1284" t="str">
        <f t="shared" ref="DI80:DI87" si="28">IF(ISNONTEXT(H80)=TRUE,"","X")</f>
        <v/>
      </c>
      <c r="DJ80" s="1279" t="str">
        <f t="shared" ref="DJ80:DJ87" si="29">IF(AND(H80&gt;=0)=TRUE,"","X")</f>
        <v/>
      </c>
      <c r="DK80" s="1279" t="str">
        <f t="shared" ref="DK80:DK87" si="30">IF(AND(H80&lt;&gt;"")=TRUE,"","X")</f>
        <v>X</v>
      </c>
      <c r="DL80" s="1281"/>
      <c r="DM80" s="1284" t="str">
        <f t="shared" ref="DM80:DM87" si="31">IF(ISNONTEXT(I80)=TRUE,"","X")</f>
        <v/>
      </c>
      <c r="DN80" s="1279" t="str">
        <f t="shared" ref="DN80:DN87" si="32">IF(AND(I80&gt;=0)=TRUE,"","X")</f>
        <v/>
      </c>
      <c r="DO80" s="1279" t="str">
        <f t="shared" ref="DO80:DO87" si="33">IF(AND(I80&lt;&gt;"")=TRUE,"","X")</f>
        <v>X</v>
      </c>
      <c r="DP80" s="1281"/>
      <c r="DQ80" s="1284" t="str">
        <f t="shared" ref="DQ80:DQ87" si="34">IF(ISNONTEXT(J80)=TRUE,"","X")</f>
        <v/>
      </c>
      <c r="DR80" s="1279" t="str">
        <f t="shared" ref="DR80:DR87" si="35">IF(AND(J80&gt;=0)=TRUE,"","X")</f>
        <v/>
      </c>
      <c r="DS80" s="1279" t="str">
        <f t="shared" ref="DS80:DS87" si="36">IF(AND(J80&lt;&gt;"")=TRUE,"","X")</f>
        <v>X</v>
      </c>
      <c r="DT80" s="1281"/>
    </row>
    <row r="81" spans="3:124" s="580" customFormat="1" ht="15" customHeight="1">
      <c r="C81" s="1122" t="s">
        <v>98</v>
      </c>
      <c r="D81" s="2325" t="s">
        <v>224</v>
      </c>
      <c r="E81" s="2330">
        <f t="shared" si="21"/>
        <v>0</v>
      </c>
      <c r="F81" s="2351"/>
      <c r="G81" s="2352"/>
      <c r="H81" s="2352"/>
      <c r="I81" s="2352"/>
      <c r="J81" s="2352"/>
      <c r="K81" s="2352"/>
      <c r="L81" s="2352"/>
      <c r="M81" s="2352"/>
      <c r="N81" s="2352"/>
      <c r="O81" s="2352"/>
      <c r="P81" s="2352"/>
      <c r="Q81" s="2352"/>
      <c r="R81" s="2352"/>
      <c r="S81" s="2352"/>
      <c r="T81" s="2352"/>
      <c r="U81" s="2352"/>
      <c r="V81" s="2352"/>
      <c r="W81" s="2352"/>
      <c r="X81" s="2352"/>
      <c r="Y81" s="2352"/>
      <c r="Z81" s="2352"/>
      <c r="AA81" s="2352"/>
      <c r="AB81" s="2352"/>
      <c r="AC81" s="2352"/>
      <c r="AD81" s="2352"/>
      <c r="AE81" s="2352"/>
      <c r="AF81" s="2352"/>
      <c r="AG81" s="2352"/>
      <c r="AH81" s="2352"/>
      <c r="AI81" s="2352"/>
      <c r="AJ81" s="2352"/>
      <c r="AK81" s="2352"/>
      <c r="AL81" s="2352"/>
      <c r="AM81" s="2352"/>
      <c r="AN81" s="2352"/>
      <c r="AO81" s="2352"/>
      <c r="AP81" s="2352"/>
      <c r="AQ81" s="2352"/>
      <c r="AR81" s="2352"/>
      <c r="AS81" s="2352"/>
      <c r="AT81" s="2352"/>
      <c r="AU81" s="2352"/>
      <c r="AV81" s="2352"/>
      <c r="AW81" s="2352"/>
      <c r="AX81" s="2352"/>
      <c r="AY81" s="2352"/>
      <c r="AZ81" s="2352"/>
      <c r="BA81" s="2352"/>
      <c r="BB81" s="2352"/>
      <c r="BC81" s="2352"/>
      <c r="BD81" s="2352"/>
      <c r="BE81" s="2352"/>
      <c r="BF81" s="2352"/>
      <c r="BG81" s="2352"/>
      <c r="BH81" s="2352"/>
      <c r="BI81" s="2352"/>
      <c r="BJ81" s="2352"/>
      <c r="BK81" s="2352"/>
      <c r="BL81" s="2352"/>
      <c r="BM81" s="2352"/>
      <c r="BN81" s="2352"/>
      <c r="BO81" s="2352"/>
      <c r="BP81" s="2352"/>
      <c r="BQ81" s="2352"/>
      <c r="BR81" s="2352"/>
      <c r="BS81" s="2352"/>
      <c r="BT81" s="2352"/>
      <c r="BU81" s="2352"/>
      <c r="BV81" s="2352"/>
      <c r="BW81" s="2352"/>
      <c r="BX81" s="2352"/>
      <c r="BY81" s="2352"/>
      <c r="BZ81" s="2352"/>
      <c r="CA81" s="2352"/>
      <c r="CB81" s="2352"/>
      <c r="CC81" s="2352"/>
      <c r="CD81" s="2352"/>
      <c r="CE81" s="2352"/>
      <c r="CF81" s="2352"/>
      <c r="CG81" s="2352"/>
      <c r="CH81" s="2352"/>
      <c r="CI81" s="2352"/>
      <c r="CJ81" s="2352"/>
      <c r="CK81" s="2352"/>
      <c r="CL81" s="2352"/>
      <c r="CM81" s="2352"/>
      <c r="CN81" s="2352"/>
      <c r="CO81" s="2352"/>
      <c r="CP81" s="2352"/>
      <c r="CQ81" s="2352"/>
      <c r="CR81" s="2352"/>
      <c r="CS81" s="2352"/>
      <c r="CT81" s="2352"/>
      <c r="CU81" s="2352"/>
      <c r="CV81" s="2353"/>
      <c r="CX81" s="1340"/>
      <c r="DA81" s="1284" t="str">
        <f t="shared" si="22"/>
        <v/>
      </c>
      <c r="DB81" s="1279" t="str">
        <f t="shared" si="23"/>
        <v/>
      </c>
      <c r="DC81" s="1279" t="str">
        <f t="shared" si="24"/>
        <v>X</v>
      </c>
      <c r="DD81" s="1281"/>
      <c r="DE81" s="1284" t="str">
        <f t="shared" si="25"/>
        <v/>
      </c>
      <c r="DF81" s="1279" t="str">
        <f t="shared" si="26"/>
        <v/>
      </c>
      <c r="DG81" s="1279" t="str">
        <f t="shared" si="27"/>
        <v>X</v>
      </c>
      <c r="DH81" s="1281"/>
      <c r="DI81" s="1284" t="str">
        <f t="shared" si="28"/>
        <v/>
      </c>
      <c r="DJ81" s="1279" t="str">
        <f t="shared" si="29"/>
        <v/>
      </c>
      <c r="DK81" s="1279" t="str">
        <f t="shared" si="30"/>
        <v>X</v>
      </c>
      <c r="DL81" s="1281"/>
      <c r="DM81" s="1284" t="str">
        <f t="shared" si="31"/>
        <v/>
      </c>
      <c r="DN81" s="1279" t="str">
        <f t="shared" si="32"/>
        <v/>
      </c>
      <c r="DO81" s="1279" t="str">
        <f t="shared" si="33"/>
        <v>X</v>
      </c>
      <c r="DP81" s="1281"/>
      <c r="DQ81" s="1284" t="str">
        <f t="shared" si="34"/>
        <v/>
      </c>
      <c r="DR81" s="1279" t="str">
        <f t="shared" si="35"/>
        <v/>
      </c>
      <c r="DS81" s="1279" t="str">
        <f t="shared" si="36"/>
        <v>X</v>
      </c>
      <c r="DT81" s="1281"/>
    </row>
    <row r="82" spans="3:124" s="580" customFormat="1" ht="15" customHeight="1">
      <c r="C82" s="1122" t="s">
        <v>99</v>
      </c>
      <c r="D82" s="2325" t="s">
        <v>224</v>
      </c>
      <c r="E82" s="2330">
        <f t="shared" si="21"/>
        <v>0</v>
      </c>
      <c r="F82" s="2351"/>
      <c r="G82" s="2352"/>
      <c r="H82" s="2352"/>
      <c r="I82" s="2352"/>
      <c r="J82" s="2352"/>
      <c r="K82" s="2352"/>
      <c r="L82" s="2352"/>
      <c r="M82" s="2352"/>
      <c r="N82" s="2352"/>
      <c r="O82" s="2352"/>
      <c r="P82" s="2352"/>
      <c r="Q82" s="2352"/>
      <c r="R82" s="2352"/>
      <c r="S82" s="2352"/>
      <c r="T82" s="2352"/>
      <c r="U82" s="2352"/>
      <c r="V82" s="2352"/>
      <c r="W82" s="2352"/>
      <c r="X82" s="2352"/>
      <c r="Y82" s="2352"/>
      <c r="Z82" s="2352"/>
      <c r="AA82" s="2352"/>
      <c r="AB82" s="2352"/>
      <c r="AC82" s="2352"/>
      <c r="AD82" s="2352"/>
      <c r="AE82" s="2352"/>
      <c r="AF82" s="2352"/>
      <c r="AG82" s="2352"/>
      <c r="AH82" s="2352"/>
      <c r="AI82" s="2352"/>
      <c r="AJ82" s="2352"/>
      <c r="AK82" s="2352"/>
      <c r="AL82" s="2352"/>
      <c r="AM82" s="2352"/>
      <c r="AN82" s="2352"/>
      <c r="AO82" s="2352"/>
      <c r="AP82" s="2352"/>
      <c r="AQ82" s="2352"/>
      <c r="AR82" s="2352"/>
      <c r="AS82" s="2352"/>
      <c r="AT82" s="2352"/>
      <c r="AU82" s="2352"/>
      <c r="AV82" s="2352"/>
      <c r="AW82" s="2352"/>
      <c r="AX82" s="2352"/>
      <c r="AY82" s="2352"/>
      <c r="AZ82" s="2352"/>
      <c r="BA82" s="2352"/>
      <c r="BB82" s="2352"/>
      <c r="BC82" s="2352"/>
      <c r="BD82" s="2352"/>
      <c r="BE82" s="2352"/>
      <c r="BF82" s="2352"/>
      <c r="BG82" s="2352"/>
      <c r="BH82" s="2352"/>
      <c r="BI82" s="2352"/>
      <c r="BJ82" s="2352"/>
      <c r="BK82" s="2352"/>
      <c r="BL82" s="2352"/>
      <c r="BM82" s="2352"/>
      <c r="BN82" s="2352"/>
      <c r="BO82" s="2352"/>
      <c r="BP82" s="2352"/>
      <c r="BQ82" s="2352"/>
      <c r="BR82" s="2352"/>
      <c r="BS82" s="2352"/>
      <c r="BT82" s="2352"/>
      <c r="BU82" s="2352"/>
      <c r="BV82" s="2352"/>
      <c r="BW82" s="2352"/>
      <c r="BX82" s="2352"/>
      <c r="BY82" s="2352"/>
      <c r="BZ82" s="2352"/>
      <c r="CA82" s="2352"/>
      <c r="CB82" s="2352"/>
      <c r="CC82" s="2352"/>
      <c r="CD82" s="2352"/>
      <c r="CE82" s="2352"/>
      <c r="CF82" s="2352"/>
      <c r="CG82" s="2352"/>
      <c r="CH82" s="2352"/>
      <c r="CI82" s="2352"/>
      <c r="CJ82" s="2352"/>
      <c r="CK82" s="2352"/>
      <c r="CL82" s="2352"/>
      <c r="CM82" s="2352"/>
      <c r="CN82" s="2352"/>
      <c r="CO82" s="2352"/>
      <c r="CP82" s="2352"/>
      <c r="CQ82" s="2352"/>
      <c r="CR82" s="2352"/>
      <c r="CS82" s="2352"/>
      <c r="CT82" s="2352"/>
      <c r="CU82" s="2352"/>
      <c r="CV82" s="2353"/>
      <c r="CX82" s="1340"/>
      <c r="DA82" s="1284" t="str">
        <f t="shared" si="22"/>
        <v/>
      </c>
      <c r="DB82" s="1279" t="str">
        <f t="shared" si="23"/>
        <v/>
      </c>
      <c r="DC82" s="1279" t="str">
        <f t="shared" si="24"/>
        <v>X</v>
      </c>
      <c r="DD82" s="1281"/>
      <c r="DE82" s="1284" t="str">
        <f t="shared" si="25"/>
        <v/>
      </c>
      <c r="DF82" s="1279" t="str">
        <f t="shared" si="26"/>
        <v/>
      </c>
      <c r="DG82" s="1279" t="str">
        <f t="shared" si="27"/>
        <v>X</v>
      </c>
      <c r="DH82" s="1281"/>
      <c r="DI82" s="1284" t="str">
        <f t="shared" si="28"/>
        <v/>
      </c>
      <c r="DJ82" s="1279" t="str">
        <f t="shared" si="29"/>
        <v/>
      </c>
      <c r="DK82" s="1279" t="str">
        <f t="shared" si="30"/>
        <v>X</v>
      </c>
      <c r="DL82" s="1281"/>
      <c r="DM82" s="1284" t="str">
        <f t="shared" si="31"/>
        <v/>
      </c>
      <c r="DN82" s="1279" t="str">
        <f t="shared" si="32"/>
        <v/>
      </c>
      <c r="DO82" s="1279" t="str">
        <f t="shared" si="33"/>
        <v>X</v>
      </c>
      <c r="DP82" s="1281"/>
      <c r="DQ82" s="1284" t="str">
        <f t="shared" si="34"/>
        <v/>
      </c>
      <c r="DR82" s="1279" t="str">
        <f t="shared" si="35"/>
        <v/>
      </c>
      <c r="DS82" s="1279" t="str">
        <f t="shared" si="36"/>
        <v>X</v>
      </c>
      <c r="DT82" s="1281"/>
    </row>
    <row r="83" spans="3:124" s="580" customFormat="1" ht="15" customHeight="1">
      <c r="C83" s="1122" t="s">
        <v>100</v>
      </c>
      <c r="D83" s="2325" t="s">
        <v>224</v>
      </c>
      <c r="E83" s="2330">
        <f t="shared" si="21"/>
        <v>0</v>
      </c>
      <c r="F83" s="2351"/>
      <c r="G83" s="2352"/>
      <c r="H83" s="2352"/>
      <c r="I83" s="2352"/>
      <c r="J83" s="2352"/>
      <c r="K83" s="2352"/>
      <c r="L83" s="2352"/>
      <c r="M83" s="2352"/>
      <c r="N83" s="2352"/>
      <c r="O83" s="2352"/>
      <c r="P83" s="2352"/>
      <c r="Q83" s="2352"/>
      <c r="R83" s="2352"/>
      <c r="S83" s="2352"/>
      <c r="T83" s="2352"/>
      <c r="U83" s="2352"/>
      <c r="V83" s="2352"/>
      <c r="W83" s="2352"/>
      <c r="X83" s="2352"/>
      <c r="Y83" s="2352"/>
      <c r="Z83" s="2352"/>
      <c r="AA83" s="2352"/>
      <c r="AB83" s="2352"/>
      <c r="AC83" s="2352"/>
      <c r="AD83" s="2352"/>
      <c r="AE83" s="2352"/>
      <c r="AF83" s="2352"/>
      <c r="AG83" s="2352"/>
      <c r="AH83" s="2352"/>
      <c r="AI83" s="2352"/>
      <c r="AJ83" s="2352"/>
      <c r="AK83" s="2352"/>
      <c r="AL83" s="2352"/>
      <c r="AM83" s="2352"/>
      <c r="AN83" s="2352"/>
      <c r="AO83" s="2352"/>
      <c r="AP83" s="2352"/>
      <c r="AQ83" s="2352"/>
      <c r="AR83" s="2352"/>
      <c r="AS83" s="2352"/>
      <c r="AT83" s="2352"/>
      <c r="AU83" s="2352"/>
      <c r="AV83" s="2352"/>
      <c r="AW83" s="2352"/>
      <c r="AX83" s="2352"/>
      <c r="AY83" s="2352"/>
      <c r="AZ83" s="2352"/>
      <c r="BA83" s="2352"/>
      <c r="BB83" s="2352"/>
      <c r="BC83" s="2352"/>
      <c r="BD83" s="2352"/>
      <c r="BE83" s="2352"/>
      <c r="BF83" s="2352"/>
      <c r="BG83" s="2352"/>
      <c r="BH83" s="2352"/>
      <c r="BI83" s="2352"/>
      <c r="BJ83" s="2352"/>
      <c r="BK83" s="2352"/>
      <c r="BL83" s="2352"/>
      <c r="BM83" s="2352"/>
      <c r="BN83" s="2352"/>
      <c r="BO83" s="2352"/>
      <c r="BP83" s="2352"/>
      <c r="BQ83" s="2352"/>
      <c r="BR83" s="2352"/>
      <c r="BS83" s="2352"/>
      <c r="BT83" s="2352"/>
      <c r="BU83" s="2352"/>
      <c r="BV83" s="2352"/>
      <c r="BW83" s="2352"/>
      <c r="BX83" s="2352"/>
      <c r="BY83" s="2352"/>
      <c r="BZ83" s="2352"/>
      <c r="CA83" s="2352"/>
      <c r="CB83" s="2352"/>
      <c r="CC83" s="2352"/>
      <c r="CD83" s="2352"/>
      <c r="CE83" s="2352"/>
      <c r="CF83" s="2352"/>
      <c r="CG83" s="2352"/>
      <c r="CH83" s="2352"/>
      <c r="CI83" s="2352"/>
      <c r="CJ83" s="2352"/>
      <c r="CK83" s="2352"/>
      <c r="CL83" s="2352"/>
      <c r="CM83" s="2352"/>
      <c r="CN83" s="2352"/>
      <c r="CO83" s="2352"/>
      <c r="CP83" s="2352"/>
      <c r="CQ83" s="2352"/>
      <c r="CR83" s="2352"/>
      <c r="CS83" s="2352"/>
      <c r="CT83" s="2352"/>
      <c r="CU83" s="2352"/>
      <c r="CV83" s="2353"/>
      <c r="CX83" s="1340"/>
      <c r="DA83" s="1284" t="str">
        <f t="shared" si="22"/>
        <v/>
      </c>
      <c r="DB83" s="1279" t="str">
        <f t="shared" si="23"/>
        <v/>
      </c>
      <c r="DC83" s="1279" t="str">
        <f t="shared" si="24"/>
        <v>X</v>
      </c>
      <c r="DD83" s="1281"/>
      <c r="DE83" s="1284" t="str">
        <f t="shared" si="25"/>
        <v/>
      </c>
      <c r="DF83" s="1279" t="str">
        <f t="shared" si="26"/>
        <v/>
      </c>
      <c r="DG83" s="1279" t="str">
        <f t="shared" si="27"/>
        <v>X</v>
      </c>
      <c r="DH83" s="1281"/>
      <c r="DI83" s="1284" t="str">
        <f t="shared" si="28"/>
        <v/>
      </c>
      <c r="DJ83" s="1279" t="str">
        <f t="shared" si="29"/>
        <v/>
      </c>
      <c r="DK83" s="1279" t="str">
        <f t="shared" si="30"/>
        <v>X</v>
      </c>
      <c r="DL83" s="1281"/>
      <c r="DM83" s="1284" t="str">
        <f t="shared" si="31"/>
        <v/>
      </c>
      <c r="DN83" s="1279" t="str">
        <f t="shared" si="32"/>
        <v/>
      </c>
      <c r="DO83" s="1279" t="str">
        <f t="shared" si="33"/>
        <v>X</v>
      </c>
      <c r="DP83" s="1281"/>
      <c r="DQ83" s="1284" t="str">
        <f t="shared" si="34"/>
        <v/>
      </c>
      <c r="DR83" s="1279" t="str">
        <f t="shared" si="35"/>
        <v/>
      </c>
      <c r="DS83" s="1279" t="str">
        <f t="shared" si="36"/>
        <v>X</v>
      </c>
      <c r="DT83" s="1281"/>
    </row>
    <row r="84" spans="3:124" s="580" customFormat="1" ht="15" customHeight="1">
      <c r="C84" s="1122" t="s">
        <v>101</v>
      </c>
      <c r="D84" s="2325" t="s">
        <v>224</v>
      </c>
      <c r="E84" s="2330">
        <f t="shared" si="21"/>
        <v>0</v>
      </c>
      <c r="F84" s="2351"/>
      <c r="G84" s="2352"/>
      <c r="H84" s="2352"/>
      <c r="I84" s="2352"/>
      <c r="J84" s="2352"/>
      <c r="K84" s="2352"/>
      <c r="L84" s="2352"/>
      <c r="M84" s="2352"/>
      <c r="N84" s="2352"/>
      <c r="O84" s="2352"/>
      <c r="P84" s="2352"/>
      <c r="Q84" s="2352"/>
      <c r="R84" s="2352"/>
      <c r="S84" s="2352"/>
      <c r="T84" s="2352"/>
      <c r="U84" s="2352"/>
      <c r="V84" s="2352"/>
      <c r="W84" s="2352"/>
      <c r="X84" s="2352"/>
      <c r="Y84" s="2352"/>
      <c r="Z84" s="2352"/>
      <c r="AA84" s="2352"/>
      <c r="AB84" s="2352"/>
      <c r="AC84" s="2352"/>
      <c r="AD84" s="2352"/>
      <c r="AE84" s="2352"/>
      <c r="AF84" s="2352"/>
      <c r="AG84" s="2352"/>
      <c r="AH84" s="2352"/>
      <c r="AI84" s="2352"/>
      <c r="AJ84" s="2352"/>
      <c r="AK84" s="2352"/>
      <c r="AL84" s="2352"/>
      <c r="AM84" s="2352"/>
      <c r="AN84" s="2352"/>
      <c r="AO84" s="2352"/>
      <c r="AP84" s="2352"/>
      <c r="AQ84" s="2352"/>
      <c r="AR84" s="2352"/>
      <c r="AS84" s="2352"/>
      <c r="AT84" s="2352"/>
      <c r="AU84" s="2352"/>
      <c r="AV84" s="2352"/>
      <c r="AW84" s="2352"/>
      <c r="AX84" s="2352"/>
      <c r="AY84" s="2352"/>
      <c r="AZ84" s="2352"/>
      <c r="BA84" s="2352"/>
      <c r="BB84" s="2352"/>
      <c r="BC84" s="2352"/>
      <c r="BD84" s="2352"/>
      <c r="BE84" s="2352"/>
      <c r="BF84" s="2352"/>
      <c r="BG84" s="2352"/>
      <c r="BH84" s="2352"/>
      <c r="BI84" s="2352"/>
      <c r="BJ84" s="2352"/>
      <c r="BK84" s="2352"/>
      <c r="BL84" s="2352"/>
      <c r="BM84" s="2352"/>
      <c r="BN84" s="2352"/>
      <c r="BO84" s="2352"/>
      <c r="BP84" s="2352"/>
      <c r="BQ84" s="2352"/>
      <c r="BR84" s="2352"/>
      <c r="BS84" s="2352"/>
      <c r="BT84" s="2352"/>
      <c r="BU84" s="2352"/>
      <c r="BV84" s="2352"/>
      <c r="BW84" s="2352"/>
      <c r="BX84" s="2352"/>
      <c r="BY84" s="2352"/>
      <c r="BZ84" s="2352"/>
      <c r="CA84" s="2352"/>
      <c r="CB84" s="2352"/>
      <c r="CC84" s="2352"/>
      <c r="CD84" s="2352"/>
      <c r="CE84" s="2352"/>
      <c r="CF84" s="2352"/>
      <c r="CG84" s="2352"/>
      <c r="CH84" s="2352"/>
      <c r="CI84" s="2352"/>
      <c r="CJ84" s="2352"/>
      <c r="CK84" s="2352"/>
      <c r="CL84" s="2352"/>
      <c r="CM84" s="2352"/>
      <c r="CN84" s="2352"/>
      <c r="CO84" s="2352"/>
      <c r="CP84" s="2352"/>
      <c r="CQ84" s="2352"/>
      <c r="CR84" s="2352"/>
      <c r="CS84" s="2352"/>
      <c r="CT84" s="2352"/>
      <c r="CU84" s="2352"/>
      <c r="CV84" s="2353"/>
      <c r="CX84" s="1340"/>
      <c r="DA84" s="1284" t="str">
        <f t="shared" si="22"/>
        <v/>
      </c>
      <c r="DB84" s="1279" t="str">
        <f t="shared" si="23"/>
        <v/>
      </c>
      <c r="DC84" s="1279" t="str">
        <f t="shared" si="24"/>
        <v>X</v>
      </c>
      <c r="DD84" s="1281"/>
      <c r="DE84" s="1284" t="str">
        <f t="shared" si="25"/>
        <v/>
      </c>
      <c r="DF84" s="1279" t="str">
        <f t="shared" si="26"/>
        <v/>
      </c>
      <c r="DG84" s="1279" t="str">
        <f t="shared" si="27"/>
        <v>X</v>
      </c>
      <c r="DH84" s="1281"/>
      <c r="DI84" s="1284" t="str">
        <f t="shared" si="28"/>
        <v/>
      </c>
      <c r="DJ84" s="1279" t="str">
        <f t="shared" si="29"/>
        <v/>
      </c>
      <c r="DK84" s="1279" t="str">
        <f t="shared" si="30"/>
        <v>X</v>
      </c>
      <c r="DL84" s="1281"/>
      <c r="DM84" s="1284" t="str">
        <f t="shared" si="31"/>
        <v/>
      </c>
      <c r="DN84" s="1279" t="str">
        <f t="shared" si="32"/>
        <v/>
      </c>
      <c r="DO84" s="1279" t="str">
        <f t="shared" si="33"/>
        <v>X</v>
      </c>
      <c r="DP84" s="1281"/>
      <c r="DQ84" s="1284" t="str">
        <f t="shared" si="34"/>
        <v/>
      </c>
      <c r="DR84" s="1279" t="str">
        <f t="shared" si="35"/>
        <v/>
      </c>
      <c r="DS84" s="1279" t="str">
        <f t="shared" si="36"/>
        <v>X</v>
      </c>
      <c r="DT84" s="1281"/>
    </row>
    <row r="85" spans="3:124" s="580" customFormat="1" ht="15" customHeight="1">
      <c r="C85" s="1122" t="s">
        <v>669</v>
      </c>
      <c r="D85" s="2325" t="s">
        <v>224</v>
      </c>
      <c r="E85" s="2330">
        <f t="shared" si="21"/>
        <v>0</v>
      </c>
      <c r="F85" s="2351"/>
      <c r="G85" s="2352"/>
      <c r="H85" s="2352"/>
      <c r="I85" s="2352"/>
      <c r="J85" s="2352"/>
      <c r="K85" s="2352"/>
      <c r="L85" s="2352"/>
      <c r="M85" s="2352"/>
      <c r="N85" s="2352"/>
      <c r="O85" s="2352"/>
      <c r="P85" s="2352"/>
      <c r="Q85" s="2352"/>
      <c r="R85" s="2352"/>
      <c r="S85" s="2352"/>
      <c r="T85" s="2352"/>
      <c r="U85" s="2352"/>
      <c r="V85" s="2352"/>
      <c r="W85" s="2352"/>
      <c r="X85" s="2352"/>
      <c r="Y85" s="2352"/>
      <c r="Z85" s="2352"/>
      <c r="AA85" s="2352"/>
      <c r="AB85" s="2352"/>
      <c r="AC85" s="2352"/>
      <c r="AD85" s="2352"/>
      <c r="AE85" s="2352"/>
      <c r="AF85" s="2352"/>
      <c r="AG85" s="2352"/>
      <c r="AH85" s="2352"/>
      <c r="AI85" s="2352"/>
      <c r="AJ85" s="2352"/>
      <c r="AK85" s="2352"/>
      <c r="AL85" s="2352"/>
      <c r="AM85" s="2352"/>
      <c r="AN85" s="2352"/>
      <c r="AO85" s="2352"/>
      <c r="AP85" s="2352"/>
      <c r="AQ85" s="2352"/>
      <c r="AR85" s="2352"/>
      <c r="AS85" s="2352"/>
      <c r="AT85" s="2352"/>
      <c r="AU85" s="2352"/>
      <c r="AV85" s="2352"/>
      <c r="AW85" s="2352"/>
      <c r="AX85" s="2352"/>
      <c r="AY85" s="2352"/>
      <c r="AZ85" s="2352"/>
      <c r="BA85" s="2352"/>
      <c r="BB85" s="2352"/>
      <c r="BC85" s="2352"/>
      <c r="BD85" s="2352"/>
      <c r="BE85" s="2352"/>
      <c r="BF85" s="2352"/>
      <c r="BG85" s="2352"/>
      <c r="BH85" s="2352"/>
      <c r="BI85" s="2352"/>
      <c r="BJ85" s="2352"/>
      <c r="BK85" s="2352"/>
      <c r="BL85" s="2352"/>
      <c r="BM85" s="2352"/>
      <c r="BN85" s="2352"/>
      <c r="BO85" s="2352"/>
      <c r="BP85" s="2352"/>
      <c r="BQ85" s="2352"/>
      <c r="BR85" s="2352"/>
      <c r="BS85" s="2352"/>
      <c r="BT85" s="2352"/>
      <c r="BU85" s="2352"/>
      <c r="BV85" s="2352"/>
      <c r="BW85" s="2352"/>
      <c r="BX85" s="2352"/>
      <c r="BY85" s="2352"/>
      <c r="BZ85" s="2352"/>
      <c r="CA85" s="2352"/>
      <c r="CB85" s="2352"/>
      <c r="CC85" s="2352"/>
      <c r="CD85" s="2352"/>
      <c r="CE85" s="2352"/>
      <c r="CF85" s="2352"/>
      <c r="CG85" s="2352"/>
      <c r="CH85" s="2352"/>
      <c r="CI85" s="2352"/>
      <c r="CJ85" s="2352"/>
      <c r="CK85" s="2352"/>
      <c r="CL85" s="2352"/>
      <c r="CM85" s="2352"/>
      <c r="CN85" s="2352"/>
      <c r="CO85" s="2352"/>
      <c r="CP85" s="2352"/>
      <c r="CQ85" s="2352"/>
      <c r="CR85" s="2352"/>
      <c r="CS85" s="2352"/>
      <c r="CT85" s="2352"/>
      <c r="CU85" s="2352"/>
      <c r="CV85" s="2353"/>
      <c r="CX85" s="1340"/>
      <c r="DA85" s="1284" t="str">
        <f t="shared" si="22"/>
        <v/>
      </c>
      <c r="DB85" s="1279" t="str">
        <f t="shared" si="23"/>
        <v/>
      </c>
      <c r="DC85" s="1279" t="str">
        <f t="shared" si="24"/>
        <v>X</v>
      </c>
      <c r="DD85" s="1281"/>
      <c r="DE85" s="1284" t="str">
        <f t="shared" si="25"/>
        <v/>
      </c>
      <c r="DF85" s="1279" t="str">
        <f t="shared" si="26"/>
        <v/>
      </c>
      <c r="DG85" s="1279" t="str">
        <f t="shared" si="27"/>
        <v>X</v>
      </c>
      <c r="DH85" s="1281"/>
      <c r="DI85" s="1284" t="str">
        <f t="shared" si="28"/>
        <v/>
      </c>
      <c r="DJ85" s="1279" t="str">
        <f t="shared" si="29"/>
        <v/>
      </c>
      <c r="DK85" s="1279" t="str">
        <f t="shared" si="30"/>
        <v>X</v>
      </c>
      <c r="DL85" s="1281"/>
      <c r="DM85" s="1284" t="str">
        <f t="shared" si="31"/>
        <v/>
      </c>
      <c r="DN85" s="1279" t="str">
        <f t="shared" si="32"/>
        <v/>
      </c>
      <c r="DO85" s="1279" t="str">
        <f t="shared" si="33"/>
        <v>X</v>
      </c>
      <c r="DP85" s="1281"/>
      <c r="DQ85" s="1284" t="str">
        <f t="shared" si="34"/>
        <v/>
      </c>
      <c r="DR85" s="1279" t="str">
        <f t="shared" si="35"/>
        <v/>
      </c>
      <c r="DS85" s="1279" t="str">
        <f t="shared" si="36"/>
        <v>X</v>
      </c>
      <c r="DT85" s="1281"/>
    </row>
    <row r="86" spans="3:124" s="580" customFormat="1" ht="15" customHeight="1">
      <c r="C86" s="1122" t="s">
        <v>670</v>
      </c>
      <c r="D86" s="2325" t="s">
        <v>224</v>
      </c>
      <c r="E86" s="2330">
        <f t="shared" si="21"/>
        <v>0</v>
      </c>
      <c r="F86" s="2351"/>
      <c r="G86" s="2352"/>
      <c r="H86" s="2352"/>
      <c r="I86" s="2352"/>
      <c r="J86" s="2352"/>
      <c r="K86" s="2352"/>
      <c r="L86" s="2352"/>
      <c r="M86" s="2352"/>
      <c r="N86" s="2352"/>
      <c r="O86" s="2352"/>
      <c r="P86" s="2352"/>
      <c r="Q86" s="2352"/>
      <c r="R86" s="2352"/>
      <c r="S86" s="2352"/>
      <c r="T86" s="2352"/>
      <c r="U86" s="2352"/>
      <c r="V86" s="2352"/>
      <c r="W86" s="2352"/>
      <c r="X86" s="2352"/>
      <c r="Y86" s="2352"/>
      <c r="Z86" s="2352"/>
      <c r="AA86" s="2352"/>
      <c r="AB86" s="2352"/>
      <c r="AC86" s="2352"/>
      <c r="AD86" s="2352"/>
      <c r="AE86" s="2352"/>
      <c r="AF86" s="2352"/>
      <c r="AG86" s="2352"/>
      <c r="AH86" s="2352"/>
      <c r="AI86" s="2352"/>
      <c r="AJ86" s="2352"/>
      <c r="AK86" s="2352"/>
      <c r="AL86" s="2352"/>
      <c r="AM86" s="2352"/>
      <c r="AN86" s="2352"/>
      <c r="AO86" s="2352"/>
      <c r="AP86" s="2352"/>
      <c r="AQ86" s="2352"/>
      <c r="AR86" s="2352"/>
      <c r="AS86" s="2352"/>
      <c r="AT86" s="2352"/>
      <c r="AU86" s="2352"/>
      <c r="AV86" s="2352"/>
      <c r="AW86" s="2352"/>
      <c r="AX86" s="2352"/>
      <c r="AY86" s="2352"/>
      <c r="AZ86" s="2352"/>
      <c r="BA86" s="2352"/>
      <c r="BB86" s="2352"/>
      <c r="BC86" s="2352"/>
      <c r="BD86" s="2352"/>
      <c r="BE86" s="2352"/>
      <c r="BF86" s="2352"/>
      <c r="BG86" s="2352"/>
      <c r="BH86" s="2352"/>
      <c r="BI86" s="2352"/>
      <c r="BJ86" s="2352"/>
      <c r="BK86" s="2352"/>
      <c r="BL86" s="2352"/>
      <c r="BM86" s="2352"/>
      <c r="BN86" s="2352"/>
      <c r="BO86" s="2352"/>
      <c r="BP86" s="2352"/>
      <c r="BQ86" s="2352"/>
      <c r="BR86" s="2352"/>
      <c r="BS86" s="2352"/>
      <c r="BT86" s="2352"/>
      <c r="BU86" s="2352"/>
      <c r="BV86" s="2352"/>
      <c r="BW86" s="2352"/>
      <c r="BX86" s="2352"/>
      <c r="BY86" s="2352"/>
      <c r="BZ86" s="2352"/>
      <c r="CA86" s="2352"/>
      <c r="CB86" s="2352"/>
      <c r="CC86" s="2352"/>
      <c r="CD86" s="2352"/>
      <c r="CE86" s="2352"/>
      <c r="CF86" s="2352"/>
      <c r="CG86" s="2352"/>
      <c r="CH86" s="2352"/>
      <c r="CI86" s="2352"/>
      <c r="CJ86" s="2352"/>
      <c r="CK86" s="2352"/>
      <c r="CL86" s="2352"/>
      <c r="CM86" s="2352"/>
      <c r="CN86" s="2352"/>
      <c r="CO86" s="2352"/>
      <c r="CP86" s="2352"/>
      <c r="CQ86" s="2352"/>
      <c r="CR86" s="2352"/>
      <c r="CS86" s="2352"/>
      <c r="CT86" s="2352"/>
      <c r="CU86" s="2352"/>
      <c r="CV86" s="2353"/>
      <c r="CX86" s="1340"/>
      <c r="DA86" s="1284" t="str">
        <f t="shared" si="22"/>
        <v/>
      </c>
      <c r="DB86" s="1279" t="str">
        <f t="shared" si="23"/>
        <v/>
      </c>
      <c r="DC86" s="1279" t="str">
        <f t="shared" si="24"/>
        <v>X</v>
      </c>
      <c r="DD86" s="1281"/>
      <c r="DE86" s="1284" t="str">
        <f t="shared" si="25"/>
        <v/>
      </c>
      <c r="DF86" s="1279" t="str">
        <f t="shared" si="26"/>
        <v/>
      </c>
      <c r="DG86" s="1279" t="str">
        <f t="shared" si="27"/>
        <v>X</v>
      </c>
      <c r="DH86" s="1281"/>
      <c r="DI86" s="1284" t="str">
        <f t="shared" si="28"/>
        <v/>
      </c>
      <c r="DJ86" s="1279" t="str">
        <f t="shared" si="29"/>
        <v/>
      </c>
      <c r="DK86" s="1279" t="str">
        <f t="shared" si="30"/>
        <v>X</v>
      </c>
      <c r="DL86" s="1281"/>
      <c r="DM86" s="1284" t="str">
        <f t="shared" si="31"/>
        <v/>
      </c>
      <c r="DN86" s="1279" t="str">
        <f t="shared" si="32"/>
        <v/>
      </c>
      <c r="DO86" s="1279" t="str">
        <f t="shared" si="33"/>
        <v>X</v>
      </c>
      <c r="DP86" s="1281"/>
      <c r="DQ86" s="1284" t="str">
        <f t="shared" si="34"/>
        <v/>
      </c>
      <c r="DR86" s="1279" t="str">
        <f t="shared" si="35"/>
        <v/>
      </c>
      <c r="DS86" s="1279" t="str">
        <f t="shared" si="36"/>
        <v>X</v>
      </c>
      <c r="DT86" s="1281"/>
    </row>
    <row r="87" spans="3:124" s="580" customFormat="1" ht="15" customHeight="1">
      <c r="C87" s="1123" t="s">
        <v>61</v>
      </c>
      <c r="D87" s="2328" t="s">
        <v>224</v>
      </c>
      <c r="E87" s="2331">
        <f t="shared" si="21"/>
        <v>0</v>
      </c>
      <c r="F87" s="2354"/>
      <c r="G87" s="2355"/>
      <c r="H87" s="2355"/>
      <c r="I87" s="2355"/>
      <c r="J87" s="2355"/>
      <c r="K87" s="2355"/>
      <c r="L87" s="2355"/>
      <c r="M87" s="2355"/>
      <c r="N87" s="2355"/>
      <c r="O87" s="2355"/>
      <c r="P87" s="2355"/>
      <c r="Q87" s="2355"/>
      <c r="R87" s="2355"/>
      <c r="S87" s="2355"/>
      <c r="T87" s="2355"/>
      <c r="U87" s="2355"/>
      <c r="V87" s="2355"/>
      <c r="W87" s="2355"/>
      <c r="X87" s="2355"/>
      <c r="Y87" s="2355"/>
      <c r="Z87" s="2355"/>
      <c r="AA87" s="2355"/>
      <c r="AB87" s="2355"/>
      <c r="AC87" s="2355"/>
      <c r="AD87" s="2355"/>
      <c r="AE87" s="2355"/>
      <c r="AF87" s="2355"/>
      <c r="AG87" s="2355"/>
      <c r="AH87" s="2355"/>
      <c r="AI87" s="2355"/>
      <c r="AJ87" s="2355"/>
      <c r="AK87" s="2355"/>
      <c r="AL87" s="2355"/>
      <c r="AM87" s="2355"/>
      <c r="AN87" s="2355"/>
      <c r="AO87" s="2355"/>
      <c r="AP87" s="2355"/>
      <c r="AQ87" s="2355"/>
      <c r="AR87" s="2355"/>
      <c r="AS87" s="2355"/>
      <c r="AT87" s="2355"/>
      <c r="AU87" s="2355"/>
      <c r="AV87" s="2355"/>
      <c r="AW87" s="2355"/>
      <c r="AX87" s="2355"/>
      <c r="AY87" s="2355"/>
      <c r="AZ87" s="2355"/>
      <c r="BA87" s="2355"/>
      <c r="BB87" s="2355"/>
      <c r="BC87" s="2355"/>
      <c r="BD87" s="2355"/>
      <c r="BE87" s="2355"/>
      <c r="BF87" s="2355"/>
      <c r="BG87" s="2355"/>
      <c r="BH87" s="2355"/>
      <c r="BI87" s="2355"/>
      <c r="BJ87" s="2355"/>
      <c r="BK87" s="2355"/>
      <c r="BL87" s="2355"/>
      <c r="BM87" s="2355"/>
      <c r="BN87" s="2355"/>
      <c r="BO87" s="2355"/>
      <c r="BP87" s="2355"/>
      <c r="BQ87" s="2355"/>
      <c r="BR87" s="2355"/>
      <c r="BS87" s="2355"/>
      <c r="BT87" s="2355"/>
      <c r="BU87" s="2355"/>
      <c r="BV87" s="2355"/>
      <c r="BW87" s="2355"/>
      <c r="BX87" s="2355"/>
      <c r="BY87" s="2355"/>
      <c r="BZ87" s="2355"/>
      <c r="CA87" s="2355"/>
      <c r="CB87" s="2355"/>
      <c r="CC87" s="2355"/>
      <c r="CD87" s="2355"/>
      <c r="CE87" s="2355"/>
      <c r="CF87" s="2355"/>
      <c r="CG87" s="2355"/>
      <c r="CH87" s="2355"/>
      <c r="CI87" s="2355"/>
      <c r="CJ87" s="2355"/>
      <c r="CK87" s="2355"/>
      <c r="CL87" s="2355"/>
      <c r="CM87" s="2355"/>
      <c r="CN87" s="2355"/>
      <c r="CO87" s="2355"/>
      <c r="CP87" s="2355"/>
      <c r="CQ87" s="2355"/>
      <c r="CR87" s="2355"/>
      <c r="CS87" s="2355"/>
      <c r="CT87" s="2355"/>
      <c r="CU87" s="2355"/>
      <c r="CV87" s="2356"/>
      <c r="CX87" s="1938"/>
      <c r="CY87" s="1939"/>
      <c r="CZ87" s="1939"/>
      <c r="DA87" s="1609" t="str">
        <f t="shared" si="22"/>
        <v/>
      </c>
      <c r="DB87" s="1610" t="str">
        <f t="shared" si="23"/>
        <v/>
      </c>
      <c r="DC87" s="1610" t="str">
        <f t="shared" si="24"/>
        <v>X</v>
      </c>
      <c r="DD87" s="1608"/>
      <c r="DE87" s="1609" t="str">
        <f t="shared" si="25"/>
        <v/>
      </c>
      <c r="DF87" s="1610" t="str">
        <f t="shared" si="26"/>
        <v/>
      </c>
      <c r="DG87" s="1610" t="str">
        <f t="shared" si="27"/>
        <v>X</v>
      </c>
      <c r="DH87" s="1608"/>
      <c r="DI87" s="1609" t="str">
        <f t="shared" si="28"/>
        <v/>
      </c>
      <c r="DJ87" s="1610" t="str">
        <f t="shared" si="29"/>
        <v/>
      </c>
      <c r="DK87" s="1610" t="str">
        <f t="shared" si="30"/>
        <v>X</v>
      </c>
      <c r="DL87" s="1608"/>
      <c r="DM87" s="1609" t="str">
        <f t="shared" si="31"/>
        <v/>
      </c>
      <c r="DN87" s="1610" t="str">
        <f t="shared" si="32"/>
        <v/>
      </c>
      <c r="DO87" s="1610" t="str">
        <f t="shared" si="33"/>
        <v>X</v>
      </c>
      <c r="DP87" s="1608"/>
      <c r="DQ87" s="1609" t="str">
        <f t="shared" si="34"/>
        <v/>
      </c>
      <c r="DR87" s="1610" t="str">
        <f t="shared" si="35"/>
        <v/>
      </c>
      <c r="DS87" s="1610" t="str">
        <f t="shared" si="36"/>
        <v>X</v>
      </c>
      <c r="DT87" s="1608"/>
    </row>
    <row r="88" spans="3:124" s="580" customFormat="1" ht="15" customHeight="1">
      <c r="C88" s="964" t="s">
        <v>2029</v>
      </c>
      <c r="D88" s="963"/>
      <c r="E88" s="2332"/>
      <c r="F88" s="1021"/>
      <c r="G88" s="1021"/>
      <c r="H88" s="1021"/>
      <c r="I88" s="1021"/>
      <c r="J88" s="1021"/>
      <c r="K88" s="1021"/>
      <c r="L88" s="1021"/>
      <c r="M88" s="1021"/>
      <c r="N88" s="1021"/>
      <c r="O88" s="1021"/>
      <c r="P88" s="1021"/>
      <c r="Q88" s="1021"/>
      <c r="R88" s="1021"/>
      <c r="S88" s="1021"/>
      <c r="T88" s="1021"/>
      <c r="U88" s="1021"/>
      <c r="V88" s="1021"/>
      <c r="W88" s="1021"/>
      <c r="X88" s="1021"/>
      <c r="Y88" s="1021"/>
      <c r="Z88" s="1021"/>
      <c r="AA88" s="1021"/>
      <c r="AB88" s="1021"/>
      <c r="AC88" s="1021"/>
      <c r="AD88" s="1021"/>
      <c r="AE88" s="1021"/>
      <c r="AF88" s="1021"/>
      <c r="AG88" s="1021"/>
      <c r="AH88" s="1021"/>
      <c r="AI88" s="1021"/>
      <c r="AJ88" s="1021"/>
      <c r="AK88" s="1021"/>
      <c r="AL88" s="1021"/>
      <c r="AM88" s="1021"/>
      <c r="AN88" s="1021"/>
      <c r="AO88" s="1021"/>
      <c r="AP88" s="1021"/>
      <c r="AQ88" s="1021"/>
      <c r="AR88" s="1021"/>
      <c r="AS88" s="1021"/>
      <c r="AT88" s="1021"/>
      <c r="AU88" s="1021"/>
      <c r="AV88" s="1021"/>
      <c r="AW88" s="1021"/>
      <c r="AX88" s="1021"/>
      <c r="AY88" s="1021"/>
      <c r="AZ88" s="1021"/>
      <c r="BA88" s="1021"/>
      <c r="BB88" s="1021"/>
      <c r="BC88" s="1021"/>
      <c r="BD88" s="1021"/>
      <c r="BE88" s="1021"/>
      <c r="BF88" s="1021"/>
      <c r="BG88" s="1021"/>
      <c r="BH88" s="1021"/>
      <c r="BI88" s="1021"/>
      <c r="BJ88" s="1021"/>
      <c r="BK88" s="1021"/>
      <c r="BL88" s="1021"/>
      <c r="BM88" s="1021"/>
      <c r="BN88" s="1021"/>
      <c r="BO88" s="1021"/>
      <c r="BP88" s="1021"/>
      <c r="BQ88" s="1021"/>
      <c r="BR88" s="1021"/>
      <c r="BS88" s="1021"/>
      <c r="BT88" s="1021"/>
      <c r="BU88" s="1021"/>
      <c r="BV88" s="1021"/>
      <c r="BW88" s="1021"/>
      <c r="BX88" s="1021"/>
      <c r="BY88" s="1021"/>
      <c r="BZ88" s="1021"/>
      <c r="CA88" s="1021"/>
      <c r="CB88" s="1021"/>
      <c r="CC88" s="1021"/>
      <c r="CD88" s="1021"/>
      <c r="CE88" s="1021"/>
      <c r="CF88" s="1021"/>
      <c r="CG88" s="1021"/>
      <c r="CH88" s="1021"/>
      <c r="CI88" s="1021"/>
      <c r="CJ88" s="1021"/>
      <c r="CK88" s="1021"/>
      <c r="CL88" s="1021"/>
      <c r="CM88" s="1021"/>
      <c r="CN88" s="1021"/>
      <c r="CO88" s="1021"/>
      <c r="CP88" s="1021"/>
      <c r="CQ88" s="1021"/>
      <c r="CR88" s="1021"/>
      <c r="CS88" s="1021"/>
      <c r="CT88" s="1021"/>
      <c r="CU88" s="1021"/>
      <c r="CV88" s="1021"/>
      <c r="CW88" s="963"/>
    </row>
    <row r="89" spans="3:124" s="580" customFormat="1" ht="15" customHeight="1">
      <c r="C89" s="2326" t="s">
        <v>671</v>
      </c>
      <c r="D89" s="2327" t="s">
        <v>1624</v>
      </c>
      <c r="E89" s="2329">
        <f>SUM(F89:CV89)</f>
        <v>0</v>
      </c>
      <c r="F89" s="2339"/>
      <c r="G89" s="2340"/>
      <c r="H89" s="2340"/>
      <c r="I89" s="2340"/>
      <c r="J89" s="2340"/>
      <c r="K89" s="2340"/>
      <c r="L89" s="2340"/>
      <c r="M89" s="2340"/>
      <c r="N89" s="2340"/>
      <c r="O89" s="2340"/>
      <c r="P89" s="2340"/>
      <c r="Q89" s="2340"/>
      <c r="R89" s="2340"/>
      <c r="S89" s="2340"/>
      <c r="T89" s="2340"/>
      <c r="U89" s="2340"/>
      <c r="V89" s="2340"/>
      <c r="W89" s="2340"/>
      <c r="X89" s="2340"/>
      <c r="Y89" s="2340"/>
      <c r="Z89" s="2340"/>
      <c r="AA89" s="2340"/>
      <c r="AB89" s="2340"/>
      <c r="AC89" s="2340"/>
      <c r="AD89" s="2340"/>
      <c r="AE89" s="2340"/>
      <c r="AF89" s="2340"/>
      <c r="AG89" s="2340"/>
      <c r="AH89" s="2340"/>
      <c r="AI89" s="2340"/>
      <c r="AJ89" s="2340"/>
      <c r="AK89" s="2340"/>
      <c r="AL89" s="2340"/>
      <c r="AM89" s="2340"/>
      <c r="AN89" s="2340"/>
      <c r="AO89" s="2340"/>
      <c r="AP89" s="2340"/>
      <c r="AQ89" s="2340"/>
      <c r="AR89" s="2340"/>
      <c r="AS89" s="2340"/>
      <c r="AT89" s="2340"/>
      <c r="AU89" s="2340"/>
      <c r="AV89" s="2340"/>
      <c r="AW89" s="2340"/>
      <c r="AX89" s="2340"/>
      <c r="AY89" s="2340"/>
      <c r="AZ89" s="2340"/>
      <c r="BA89" s="2340"/>
      <c r="BB89" s="2340"/>
      <c r="BC89" s="2340"/>
      <c r="BD89" s="2340"/>
      <c r="BE89" s="2340"/>
      <c r="BF89" s="2340"/>
      <c r="BG89" s="2340"/>
      <c r="BH89" s="2340"/>
      <c r="BI89" s="2340"/>
      <c r="BJ89" s="2340"/>
      <c r="BK89" s="2340"/>
      <c r="BL89" s="2340"/>
      <c r="BM89" s="2340"/>
      <c r="BN89" s="2340"/>
      <c r="BO89" s="2340"/>
      <c r="BP89" s="2340"/>
      <c r="BQ89" s="2340"/>
      <c r="BR89" s="2340"/>
      <c r="BS89" s="2340"/>
      <c r="BT89" s="2340"/>
      <c r="BU89" s="2340"/>
      <c r="BV89" s="2340"/>
      <c r="BW89" s="2340"/>
      <c r="BX89" s="2340"/>
      <c r="BY89" s="2340"/>
      <c r="BZ89" s="2340"/>
      <c r="CA89" s="2340"/>
      <c r="CB89" s="2340"/>
      <c r="CC89" s="2340"/>
      <c r="CD89" s="2340"/>
      <c r="CE89" s="2340"/>
      <c r="CF89" s="2340"/>
      <c r="CG89" s="2340"/>
      <c r="CH89" s="2340"/>
      <c r="CI89" s="2340"/>
      <c r="CJ89" s="2340"/>
      <c r="CK89" s="2340"/>
      <c r="CL89" s="2340"/>
      <c r="CM89" s="2340"/>
      <c r="CN89" s="2340"/>
      <c r="CO89" s="2340"/>
      <c r="CP89" s="2340"/>
      <c r="CQ89" s="2340"/>
      <c r="CR89" s="2340"/>
      <c r="CS89" s="2340"/>
      <c r="CT89" s="2340"/>
      <c r="CU89" s="2340"/>
      <c r="CV89" s="2341"/>
      <c r="CX89" s="1338"/>
      <c r="CY89" s="1339"/>
      <c r="CZ89" s="1339"/>
      <c r="DA89" s="1295" t="str">
        <f>IF(ISNONTEXT(F89)=TRUE,"","X")</f>
        <v/>
      </c>
      <c r="DB89" s="1293" t="str">
        <f>IF(AND(F89&gt;=0)=TRUE,"","X")</f>
        <v/>
      </c>
      <c r="DC89" s="1293" t="str">
        <f>IF(AND(F89&lt;&gt;"")=TRUE,"","X")</f>
        <v>X</v>
      </c>
      <c r="DD89" s="1320"/>
      <c r="DE89" s="1295" t="str">
        <f>IF(ISNONTEXT(G89)=TRUE,"","X")</f>
        <v/>
      </c>
      <c r="DF89" s="1293" t="str">
        <f>IF(AND(G89&gt;=0)=TRUE,"","X")</f>
        <v/>
      </c>
      <c r="DG89" s="1293" t="str">
        <f>IF(AND(G89&lt;&gt;"")=TRUE,"","X")</f>
        <v>X</v>
      </c>
      <c r="DH89" s="1320"/>
      <c r="DI89" s="1295" t="str">
        <f>IF(ISNONTEXT(H89)=TRUE,"","X")</f>
        <v/>
      </c>
      <c r="DJ89" s="1293" t="str">
        <f>IF(AND(H89&gt;=0)=TRUE,"","X")</f>
        <v/>
      </c>
      <c r="DK89" s="1293" t="str">
        <f>IF(AND(H89&lt;&gt;"")=TRUE,"","X")</f>
        <v>X</v>
      </c>
      <c r="DL89" s="1320"/>
      <c r="DM89" s="1295" t="str">
        <f>IF(ISNONTEXT(I89)=TRUE,"","X")</f>
        <v/>
      </c>
      <c r="DN89" s="1293" t="str">
        <f>IF(AND(I89&gt;=0)=TRUE,"","X")</f>
        <v/>
      </c>
      <c r="DO89" s="1293" t="str">
        <f>IF(AND(I89&lt;&gt;"")=TRUE,"","X")</f>
        <v>X</v>
      </c>
      <c r="DP89" s="1320"/>
      <c r="DQ89" s="1295" t="str">
        <f>IF(ISNONTEXT(J89)=TRUE,"","X")</f>
        <v/>
      </c>
      <c r="DR89" s="1293" t="str">
        <f>IF(AND(J89&gt;=0)=TRUE,"","X")</f>
        <v/>
      </c>
      <c r="DS89" s="1293" t="str">
        <f>IF(AND(J89&lt;&gt;"")=TRUE,"","X")</f>
        <v>X</v>
      </c>
      <c r="DT89" s="1320"/>
    </row>
    <row r="90" spans="3:124" s="580" customFormat="1" ht="15" customHeight="1">
      <c r="C90" s="1122" t="s">
        <v>105</v>
      </c>
      <c r="D90" s="2325" t="s">
        <v>1624</v>
      </c>
      <c r="E90" s="2330">
        <f t="shared" ref="E90:E124" si="37">SUM(F90:CV90)</f>
        <v>0</v>
      </c>
      <c r="F90" s="2342"/>
      <c r="G90" s="2343"/>
      <c r="H90" s="2343"/>
      <c r="I90" s="2343"/>
      <c r="J90" s="2343"/>
      <c r="K90" s="2343"/>
      <c r="L90" s="2343"/>
      <c r="M90" s="2343"/>
      <c r="N90" s="2343"/>
      <c r="O90" s="2343"/>
      <c r="P90" s="2343"/>
      <c r="Q90" s="2343"/>
      <c r="R90" s="2343"/>
      <c r="S90" s="2343"/>
      <c r="T90" s="2343"/>
      <c r="U90" s="2343"/>
      <c r="V90" s="2343"/>
      <c r="W90" s="2343"/>
      <c r="X90" s="2343"/>
      <c r="Y90" s="2343"/>
      <c r="Z90" s="2343"/>
      <c r="AA90" s="2343"/>
      <c r="AB90" s="2343"/>
      <c r="AC90" s="2343"/>
      <c r="AD90" s="2343"/>
      <c r="AE90" s="2343"/>
      <c r="AF90" s="2343"/>
      <c r="AG90" s="2343"/>
      <c r="AH90" s="2343"/>
      <c r="AI90" s="2343"/>
      <c r="AJ90" s="2343"/>
      <c r="AK90" s="2343"/>
      <c r="AL90" s="2343"/>
      <c r="AM90" s="2343"/>
      <c r="AN90" s="2343"/>
      <c r="AO90" s="2343"/>
      <c r="AP90" s="2343"/>
      <c r="AQ90" s="2343"/>
      <c r="AR90" s="2343"/>
      <c r="AS90" s="2343"/>
      <c r="AT90" s="2343"/>
      <c r="AU90" s="2343"/>
      <c r="AV90" s="2343"/>
      <c r="AW90" s="2343"/>
      <c r="AX90" s="2343"/>
      <c r="AY90" s="2343"/>
      <c r="AZ90" s="2343"/>
      <c r="BA90" s="2343"/>
      <c r="BB90" s="2343"/>
      <c r="BC90" s="2343"/>
      <c r="BD90" s="2343"/>
      <c r="BE90" s="2343"/>
      <c r="BF90" s="2343"/>
      <c r="BG90" s="2343"/>
      <c r="BH90" s="2343"/>
      <c r="BI90" s="2343"/>
      <c r="BJ90" s="2343"/>
      <c r="BK90" s="2343"/>
      <c r="BL90" s="2343"/>
      <c r="BM90" s="2343"/>
      <c r="BN90" s="2343"/>
      <c r="BO90" s="2343"/>
      <c r="BP90" s="2343"/>
      <c r="BQ90" s="2343"/>
      <c r="BR90" s="2343"/>
      <c r="BS90" s="2343"/>
      <c r="BT90" s="2343"/>
      <c r="BU90" s="2343"/>
      <c r="BV90" s="2343"/>
      <c r="BW90" s="2343"/>
      <c r="BX90" s="2343"/>
      <c r="BY90" s="2343"/>
      <c r="BZ90" s="2343"/>
      <c r="CA90" s="2343"/>
      <c r="CB90" s="2343"/>
      <c r="CC90" s="2343"/>
      <c r="CD90" s="2343"/>
      <c r="CE90" s="2343"/>
      <c r="CF90" s="2343"/>
      <c r="CG90" s="2343"/>
      <c r="CH90" s="2343"/>
      <c r="CI90" s="2343"/>
      <c r="CJ90" s="2343"/>
      <c r="CK90" s="2343"/>
      <c r="CL90" s="2343"/>
      <c r="CM90" s="2343"/>
      <c r="CN90" s="2343"/>
      <c r="CO90" s="2343"/>
      <c r="CP90" s="2343"/>
      <c r="CQ90" s="2343"/>
      <c r="CR90" s="2343"/>
      <c r="CS90" s="2343"/>
      <c r="CT90" s="2343"/>
      <c r="CU90" s="2343"/>
      <c r="CV90" s="2344"/>
      <c r="CX90" s="1340"/>
      <c r="DA90" s="1284" t="str">
        <f>IF(ISNONTEXT(F90)=TRUE,"","X")</f>
        <v/>
      </c>
      <c r="DB90" s="1279" t="str">
        <f>IF(AND(F90&gt;=0)=TRUE,"","X")</f>
        <v/>
      </c>
      <c r="DC90" s="1279" t="str">
        <f>IF(AND(F90&lt;&gt;"")=TRUE,"","X")</f>
        <v>X</v>
      </c>
      <c r="DD90" s="1281"/>
      <c r="DE90" s="1284" t="str">
        <f>IF(ISNONTEXT(G90)=TRUE,"","X")</f>
        <v/>
      </c>
      <c r="DF90" s="1279" t="str">
        <f>IF(AND(G90&gt;=0)=TRUE,"","X")</f>
        <v/>
      </c>
      <c r="DG90" s="1279" t="str">
        <f>IF(AND(G90&lt;&gt;"")=TRUE,"","X")</f>
        <v>X</v>
      </c>
      <c r="DH90" s="1281"/>
      <c r="DI90" s="1284" t="str">
        <f>IF(ISNONTEXT(H90)=TRUE,"","X")</f>
        <v/>
      </c>
      <c r="DJ90" s="1279" t="str">
        <f>IF(AND(H90&gt;=0)=TRUE,"","X")</f>
        <v/>
      </c>
      <c r="DK90" s="1279" t="str">
        <f>IF(AND(H90&lt;&gt;"")=TRUE,"","X")</f>
        <v>X</v>
      </c>
      <c r="DL90" s="1281"/>
      <c r="DM90" s="1284" t="str">
        <f>IF(ISNONTEXT(I90)=TRUE,"","X")</f>
        <v/>
      </c>
      <c r="DN90" s="1279" t="str">
        <f>IF(AND(I90&gt;=0)=TRUE,"","X")</f>
        <v/>
      </c>
      <c r="DO90" s="1279" t="str">
        <f>IF(AND(I90&lt;&gt;"")=TRUE,"","X")</f>
        <v>X</v>
      </c>
      <c r="DP90" s="1281"/>
      <c r="DQ90" s="1284" t="str">
        <f>IF(ISNONTEXT(J90)=TRUE,"","X")</f>
        <v/>
      </c>
      <c r="DR90" s="1279" t="str">
        <f>IF(AND(J90&gt;=0)=TRUE,"","X")</f>
        <v/>
      </c>
      <c r="DS90" s="1279" t="str">
        <f>IF(AND(J90&lt;&gt;"")=TRUE,"","X")</f>
        <v>X</v>
      </c>
      <c r="DT90" s="1281"/>
    </row>
    <row r="91" spans="3:124" s="580" customFormat="1" ht="15" customHeight="1">
      <c r="C91" s="1122" t="s">
        <v>106</v>
      </c>
      <c r="D91" s="2325" t="s">
        <v>1624</v>
      </c>
      <c r="E91" s="2330">
        <f t="shared" si="37"/>
        <v>0</v>
      </c>
      <c r="F91" s="2342"/>
      <c r="G91" s="2343"/>
      <c r="H91" s="2343"/>
      <c r="I91" s="2343"/>
      <c r="J91" s="2343"/>
      <c r="K91" s="2343"/>
      <c r="L91" s="2343"/>
      <c r="M91" s="2343"/>
      <c r="N91" s="2343"/>
      <c r="O91" s="2343"/>
      <c r="P91" s="2343"/>
      <c r="Q91" s="2343"/>
      <c r="R91" s="2343"/>
      <c r="S91" s="2343"/>
      <c r="T91" s="2343"/>
      <c r="U91" s="2343"/>
      <c r="V91" s="2343"/>
      <c r="W91" s="2343"/>
      <c r="X91" s="2343"/>
      <c r="Y91" s="2343"/>
      <c r="Z91" s="2343"/>
      <c r="AA91" s="2343"/>
      <c r="AB91" s="2343"/>
      <c r="AC91" s="2343"/>
      <c r="AD91" s="2343"/>
      <c r="AE91" s="2343"/>
      <c r="AF91" s="2343"/>
      <c r="AG91" s="2343"/>
      <c r="AH91" s="2343"/>
      <c r="AI91" s="2343"/>
      <c r="AJ91" s="2343"/>
      <c r="AK91" s="2343"/>
      <c r="AL91" s="2343"/>
      <c r="AM91" s="2343"/>
      <c r="AN91" s="2343"/>
      <c r="AO91" s="2343"/>
      <c r="AP91" s="2343"/>
      <c r="AQ91" s="2343"/>
      <c r="AR91" s="2343"/>
      <c r="AS91" s="2343"/>
      <c r="AT91" s="2343"/>
      <c r="AU91" s="2343"/>
      <c r="AV91" s="2343"/>
      <c r="AW91" s="2343"/>
      <c r="AX91" s="2343"/>
      <c r="AY91" s="2343"/>
      <c r="AZ91" s="2343"/>
      <c r="BA91" s="2343"/>
      <c r="BB91" s="2343"/>
      <c r="BC91" s="2343"/>
      <c r="BD91" s="2343"/>
      <c r="BE91" s="2343"/>
      <c r="BF91" s="2343"/>
      <c r="BG91" s="2343"/>
      <c r="BH91" s="2343"/>
      <c r="BI91" s="2343"/>
      <c r="BJ91" s="2343"/>
      <c r="BK91" s="2343"/>
      <c r="BL91" s="2343"/>
      <c r="BM91" s="2343"/>
      <c r="BN91" s="2343"/>
      <c r="BO91" s="2343"/>
      <c r="BP91" s="2343"/>
      <c r="BQ91" s="2343"/>
      <c r="BR91" s="2343"/>
      <c r="BS91" s="2343"/>
      <c r="BT91" s="2343"/>
      <c r="BU91" s="2343"/>
      <c r="BV91" s="2343"/>
      <c r="BW91" s="2343"/>
      <c r="BX91" s="2343"/>
      <c r="BY91" s="2343"/>
      <c r="BZ91" s="2343"/>
      <c r="CA91" s="2343"/>
      <c r="CB91" s="2343"/>
      <c r="CC91" s="2343"/>
      <c r="CD91" s="2343"/>
      <c r="CE91" s="2343"/>
      <c r="CF91" s="2343"/>
      <c r="CG91" s="2343"/>
      <c r="CH91" s="2343"/>
      <c r="CI91" s="2343"/>
      <c r="CJ91" s="2343"/>
      <c r="CK91" s="2343"/>
      <c r="CL91" s="2343"/>
      <c r="CM91" s="2343"/>
      <c r="CN91" s="2343"/>
      <c r="CO91" s="2343"/>
      <c r="CP91" s="2343"/>
      <c r="CQ91" s="2343"/>
      <c r="CR91" s="2343"/>
      <c r="CS91" s="2343"/>
      <c r="CT91" s="2343"/>
      <c r="CU91" s="2343"/>
      <c r="CV91" s="2344"/>
      <c r="CX91" s="1340"/>
      <c r="DA91" s="1284" t="str">
        <f>IF(ISNONTEXT(F91)=TRUE,"","X")</f>
        <v/>
      </c>
      <c r="DB91" s="1279" t="str">
        <f>IF(AND(F91&gt;=0)=TRUE,"","X")</f>
        <v/>
      </c>
      <c r="DC91" s="1279" t="str">
        <f>IF(AND(F91&lt;&gt;"")=TRUE,"","X")</f>
        <v>X</v>
      </c>
      <c r="DD91" s="1281"/>
      <c r="DE91" s="1284" t="str">
        <f>IF(ISNONTEXT(G91)=TRUE,"","X")</f>
        <v/>
      </c>
      <c r="DF91" s="1279" t="str">
        <f>IF(AND(G91&gt;=0)=TRUE,"","X")</f>
        <v/>
      </c>
      <c r="DG91" s="1279" t="str">
        <f>IF(AND(G91&lt;&gt;"")=TRUE,"","X")</f>
        <v>X</v>
      </c>
      <c r="DH91" s="1281"/>
      <c r="DI91" s="1284" t="str">
        <f>IF(ISNONTEXT(H91)=TRUE,"","X")</f>
        <v/>
      </c>
      <c r="DJ91" s="1279" t="str">
        <f>IF(AND(H91&gt;=0)=TRUE,"","X")</f>
        <v/>
      </c>
      <c r="DK91" s="1279" t="str">
        <f>IF(AND(H91&lt;&gt;"")=TRUE,"","X")</f>
        <v>X</v>
      </c>
      <c r="DL91" s="1281"/>
      <c r="DM91" s="1284" t="str">
        <f>IF(ISNONTEXT(I91)=TRUE,"","X")</f>
        <v/>
      </c>
      <c r="DN91" s="1279" t="str">
        <f>IF(AND(I91&gt;=0)=TRUE,"","X")</f>
        <v/>
      </c>
      <c r="DO91" s="1279" t="str">
        <f>IF(AND(I91&lt;&gt;"")=TRUE,"","X")</f>
        <v>X</v>
      </c>
      <c r="DP91" s="1281"/>
      <c r="DQ91" s="1284" t="str">
        <f>IF(ISNONTEXT(J91)=TRUE,"","X")</f>
        <v/>
      </c>
      <c r="DR91" s="1279" t="str">
        <f>IF(AND(J91&gt;=0)=TRUE,"","X")</f>
        <v/>
      </c>
      <c r="DS91" s="1279" t="str">
        <f>IF(AND(J91&lt;&gt;"")=TRUE,"","X")</f>
        <v>X</v>
      </c>
      <c r="DT91" s="1281"/>
    </row>
    <row r="92" spans="3:124" s="580" customFormat="1" ht="15" customHeight="1">
      <c r="C92" s="1122" t="s">
        <v>107</v>
      </c>
      <c r="D92" s="2325" t="s">
        <v>1624</v>
      </c>
      <c r="E92" s="2330">
        <f t="shared" si="37"/>
        <v>0</v>
      </c>
      <c r="F92" s="2342"/>
      <c r="G92" s="2343"/>
      <c r="H92" s="2343"/>
      <c r="I92" s="2343"/>
      <c r="J92" s="2343"/>
      <c r="K92" s="2343"/>
      <c r="L92" s="2343"/>
      <c r="M92" s="2343"/>
      <c r="N92" s="2343"/>
      <c r="O92" s="2343"/>
      <c r="P92" s="2343"/>
      <c r="Q92" s="2343"/>
      <c r="R92" s="2343"/>
      <c r="S92" s="2343"/>
      <c r="T92" s="2343"/>
      <c r="U92" s="2343"/>
      <c r="V92" s="2343"/>
      <c r="W92" s="2343"/>
      <c r="X92" s="2343"/>
      <c r="Y92" s="2343"/>
      <c r="Z92" s="2343"/>
      <c r="AA92" s="2343"/>
      <c r="AB92" s="2343"/>
      <c r="AC92" s="2343"/>
      <c r="AD92" s="2343"/>
      <c r="AE92" s="2343"/>
      <c r="AF92" s="2343"/>
      <c r="AG92" s="2343"/>
      <c r="AH92" s="2343"/>
      <c r="AI92" s="2343"/>
      <c r="AJ92" s="2343"/>
      <c r="AK92" s="2343"/>
      <c r="AL92" s="2343"/>
      <c r="AM92" s="2343"/>
      <c r="AN92" s="2343"/>
      <c r="AO92" s="2343"/>
      <c r="AP92" s="2343"/>
      <c r="AQ92" s="2343"/>
      <c r="AR92" s="2343"/>
      <c r="AS92" s="2343"/>
      <c r="AT92" s="2343"/>
      <c r="AU92" s="2343"/>
      <c r="AV92" s="2343"/>
      <c r="AW92" s="2343"/>
      <c r="AX92" s="2343"/>
      <c r="AY92" s="2343"/>
      <c r="AZ92" s="2343"/>
      <c r="BA92" s="2343"/>
      <c r="BB92" s="2343"/>
      <c r="BC92" s="2343"/>
      <c r="BD92" s="2343"/>
      <c r="BE92" s="2343"/>
      <c r="BF92" s="2343"/>
      <c r="BG92" s="2343"/>
      <c r="BH92" s="2343"/>
      <c r="BI92" s="2343"/>
      <c r="BJ92" s="2343"/>
      <c r="BK92" s="2343"/>
      <c r="BL92" s="2343"/>
      <c r="BM92" s="2343"/>
      <c r="BN92" s="2343"/>
      <c r="BO92" s="2343"/>
      <c r="BP92" s="2343"/>
      <c r="BQ92" s="2343"/>
      <c r="BR92" s="2343"/>
      <c r="BS92" s="2343"/>
      <c r="BT92" s="2343"/>
      <c r="BU92" s="2343"/>
      <c r="BV92" s="2343"/>
      <c r="BW92" s="2343"/>
      <c r="BX92" s="2343"/>
      <c r="BY92" s="2343"/>
      <c r="BZ92" s="2343"/>
      <c r="CA92" s="2343"/>
      <c r="CB92" s="2343"/>
      <c r="CC92" s="2343"/>
      <c r="CD92" s="2343"/>
      <c r="CE92" s="2343"/>
      <c r="CF92" s="2343"/>
      <c r="CG92" s="2343"/>
      <c r="CH92" s="2343"/>
      <c r="CI92" s="2343"/>
      <c r="CJ92" s="2343"/>
      <c r="CK92" s="2343"/>
      <c r="CL92" s="2343"/>
      <c r="CM92" s="2343"/>
      <c r="CN92" s="2343"/>
      <c r="CO92" s="2343"/>
      <c r="CP92" s="2343"/>
      <c r="CQ92" s="2343"/>
      <c r="CR92" s="2343"/>
      <c r="CS92" s="2343"/>
      <c r="CT92" s="2343"/>
      <c r="CU92" s="2343"/>
      <c r="CV92" s="2344"/>
      <c r="CX92" s="1340"/>
      <c r="DA92" s="1284" t="str">
        <f t="shared" ref="DA92:DA124" si="38">IF(ISNONTEXT(F92)=TRUE,"","X")</f>
        <v/>
      </c>
      <c r="DB92" s="1279" t="str">
        <f t="shared" ref="DB92:DB124" si="39">IF(AND(F92&gt;=0)=TRUE,"","X")</f>
        <v/>
      </c>
      <c r="DC92" s="1279" t="str">
        <f t="shared" ref="DC92:DC124" si="40">IF(AND(F92&lt;&gt;"")=TRUE,"","X")</f>
        <v>X</v>
      </c>
      <c r="DD92" s="1281"/>
      <c r="DE92" s="1284" t="str">
        <f t="shared" ref="DE92:DE124" si="41">IF(ISNONTEXT(G92)=TRUE,"","X")</f>
        <v/>
      </c>
      <c r="DF92" s="1279" t="str">
        <f t="shared" ref="DF92:DF124" si="42">IF(AND(G92&gt;=0)=TRUE,"","X")</f>
        <v/>
      </c>
      <c r="DG92" s="1279" t="str">
        <f t="shared" ref="DG92:DG124" si="43">IF(AND(G92&lt;&gt;"")=TRUE,"","X")</f>
        <v>X</v>
      </c>
      <c r="DH92" s="1281"/>
      <c r="DI92" s="1284" t="str">
        <f t="shared" ref="DI92:DI124" si="44">IF(ISNONTEXT(H92)=TRUE,"","X")</f>
        <v/>
      </c>
      <c r="DJ92" s="1279" t="str">
        <f t="shared" ref="DJ92:DJ124" si="45">IF(AND(H92&gt;=0)=TRUE,"","X")</f>
        <v/>
      </c>
      <c r="DK92" s="1279" t="str">
        <f t="shared" ref="DK92:DK124" si="46">IF(AND(H92&lt;&gt;"")=TRUE,"","X")</f>
        <v>X</v>
      </c>
      <c r="DL92" s="1281"/>
      <c r="DM92" s="1284" t="str">
        <f t="shared" ref="DM92:DM124" si="47">IF(ISNONTEXT(I92)=TRUE,"","X")</f>
        <v/>
      </c>
      <c r="DN92" s="1279" t="str">
        <f t="shared" ref="DN92:DN124" si="48">IF(AND(I92&gt;=0)=TRUE,"","X")</f>
        <v/>
      </c>
      <c r="DO92" s="1279" t="str">
        <f t="shared" ref="DO92:DO124" si="49">IF(AND(I92&lt;&gt;"")=TRUE,"","X")</f>
        <v>X</v>
      </c>
      <c r="DP92" s="1281"/>
      <c r="DQ92" s="1284" t="str">
        <f t="shared" ref="DQ92:DQ124" si="50">IF(ISNONTEXT(J92)=TRUE,"","X")</f>
        <v/>
      </c>
      <c r="DR92" s="1279" t="str">
        <f t="shared" ref="DR92:DR124" si="51">IF(AND(J92&gt;=0)=TRUE,"","X")</f>
        <v/>
      </c>
      <c r="DS92" s="1279" t="str">
        <f t="shared" ref="DS92:DS124" si="52">IF(AND(J92&lt;&gt;"")=TRUE,"","X")</f>
        <v>X</v>
      </c>
      <c r="DT92" s="1281"/>
    </row>
    <row r="93" spans="3:124" s="580" customFormat="1" ht="15" customHeight="1">
      <c r="C93" s="1122" t="s">
        <v>108</v>
      </c>
      <c r="D93" s="2325" t="s">
        <v>1624</v>
      </c>
      <c r="E93" s="2330">
        <f t="shared" si="37"/>
        <v>0</v>
      </c>
      <c r="F93" s="2342"/>
      <c r="G93" s="2343"/>
      <c r="H93" s="2343"/>
      <c r="I93" s="2343"/>
      <c r="J93" s="2343"/>
      <c r="K93" s="2343"/>
      <c r="L93" s="2343"/>
      <c r="M93" s="2343"/>
      <c r="N93" s="2343"/>
      <c r="O93" s="2343"/>
      <c r="P93" s="2343"/>
      <c r="Q93" s="2343"/>
      <c r="R93" s="2343"/>
      <c r="S93" s="2343"/>
      <c r="T93" s="2343"/>
      <c r="U93" s="2343"/>
      <c r="V93" s="2343"/>
      <c r="W93" s="2343"/>
      <c r="X93" s="2343"/>
      <c r="Y93" s="2343"/>
      <c r="Z93" s="2343"/>
      <c r="AA93" s="2343"/>
      <c r="AB93" s="2343"/>
      <c r="AC93" s="2343"/>
      <c r="AD93" s="2343"/>
      <c r="AE93" s="2343"/>
      <c r="AF93" s="2343"/>
      <c r="AG93" s="2343"/>
      <c r="AH93" s="2343"/>
      <c r="AI93" s="2343"/>
      <c r="AJ93" s="2343"/>
      <c r="AK93" s="2343"/>
      <c r="AL93" s="2343"/>
      <c r="AM93" s="2343"/>
      <c r="AN93" s="2343"/>
      <c r="AO93" s="2343"/>
      <c r="AP93" s="2343"/>
      <c r="AQ93" s="2343"/>
      <c r="AR93" s="2343"/>
      <c r="AS93" s="2343"/>
      <c r="AT93" s="2343"/>
      <c r="AU93" s="2343"/>
      <c r="AV93" s="2343"/>
      <c r="AW93" s="2343"/>
      <c r="AX93" s="2343"/>
      <c r="AY93" s="2343"/>
      <c r="AZ93" s="2343"/>
      <c r="BA93" s="2343"/>
      <c r="BB93" s="2343"/>
      <c r="BC93" s="2343"/>
      <c r="BD93" s="2343"/>
      <c r="BE93" s="2343"/>
      <c r="BF93" s="2343"/>
      <c r="BG93" s="2343"/>
      <c r="BH93" s="2343"/>
      <c r="BI93" s="2343"/>
      <c r="BJ93" s="2343"/>
      <c r="BK93" s="2343"/>
      <c r="BL93" s="2343"/>
      <c r="BM93" s="2343"/>
      <c r="BN93" s="2343"/>
      <c r="BO93" s="2343"/>
      <c r="BP93" s="2343"/>
      <c r="BQ93" s="2343"/>
      <c r="BR93" s="2343"/>
      <c r="BS93" s="2343"/>
      <c r="BT93" s="2343"/>
      <c r="BU93" s="2343"/>
      <c r="BV93" s="2343"/>
      <c r="BW93" s="2343"/>
      <c r="BX93" s="2343"/>
      <c r="BY93" s="2343"/>
      <c r="BZ93" s="2343"/>
      <c r="CA93" s="2343"/>
      <c r="CB93" s="2343"/>
      <c r="CC93" s="2343"/>
      <c r="CD93" s="2343"/>
      <c r="CE93" s="2343"/>
      <c r="CF93" s="2343"/>
      <c r="CG93" s="2343"/>
      <c r="CH93" s="2343"/>
      <c r="CI93" s="2343"/>
      <c r="CJ93" s="2343"/>
      <c r="CK93" s="2343"/>
      <c r="CL93" s="2343"/>
      <c r="CM93" s="2343"/>
      <c r="CN93" s="2343"/>
      <c r="CO93" s="2343"/>
      <c r="CP93" s="2343"/>
      <c r="CQ93" s="2343"/>
      <c r="CR93" s="2343"/>
      <c r="CS93" s="2343"/>
      <c r="CT93" s="2343"/>
      <c r="CU93" s="2343"/>
      <c r="CV93" s="2344"/>
      <c r="CX93" s="1340"/>
      <c r="DA93" s="1284" t="str">
        <f t="shared" si="38"/>
        <v/>
      </c>
      <c r="DB93" s="1279" t="str">
        <f t="shared" si="39"/>
        <v/>
      </c>
      <c r="DC93" s="1279" t="str">
        <f t="shared" si="40"/>
        <v>X</v>
      </c>
      <c r="DD93" s="1281"/>
      <c r="DE93" s="1284" t="str">
        <f t="shared" si="41"/>
        <v/>
      </c>
      <c r="DF93" s="1279" t="str">
        <f t="shared" si="42"/>
        <v/>
      </c>
      <c r="DG93" s="1279" t="str">
        <f t="shared" si="43"/>
        <v>X</v>
      </c>
      <c r="DH93" s="1281"/>
      <c r="DI93" s="1284" t="str">
        <f t="shared" si="44"/>
        <v/>
      </c>
      <c r="DJ93" s="1279" t="str">
        <f t="shared" si="45"/>
        <v/>
      </c>
      <c r="DK93" s="1279" t="str">
        <f t="shared" si="46"/>
        <v>X</v>
      </c>
      <c r="DL93" s="1281"/>
      <c r="DM93" s="1284" t="str">
        <f t="shared" si="47"/>
        <v/>
      </c>
      <c r="DN93" s="1279" t="str">
        <f t="shared" si="48"/>
        <v/>
      </c>
      <c r="DO93" s="1279" t="str">
        <f t="shared" si="49"/>
        <v>X</v>
      </c>
      <c r="DP93" s="1281"/>
      <c r="DQ93" s="1284" t="str">
        <f t="shared" si="50"/>
        <v/>
      </c>
      <c r="DR93" s="1279" t="str">
        <f t="shared" si="51"/>
        <v/>
      </c>
      <c r="DS93" s="1279" t="str">
        <f t="shared" si="52"/>
        <v>X</v>
      </c>
      <c r="DT93" s="1281"/>
    </row>
    <row r="94" spans="3:124" s="580" customFormat="1" ht="15" customHeight="1">
      <c r="C94" s="1122" t="s">
        <v>672</v>
      </c>
      <c r="D94" s="2325" t="s">
        <v>1624</v>
      </c>
      <c r="E94" s="2330">
        <f t="shared" si="37"/>
        <v>0</v>
      </c>
      <c r="F94" s="2342"/>
      <c r="G94" s="2343"/>
      <c r="H94" s="2343"/>
      <c r="I94" s="2343"/>
      <c r="J94" s="2343"/>
      <c r="K94" s="2343"/>
      <c r="L94" s="2343"/>
      <c r="M94" s="2343"/>
      <c r="N94" s="2343"/>
      <c r="O94" s="2343"/>
      <c r="P94" s="2343"/>
      <c r="Q94" s="2343"/>
      <c r="R94" s="2343"/>
      <c r="S94" s="2343"/>
      <c r="T94" s="2343"/>
      <c r="U94" s="2343"/>
      <c r="V94" s="2343"/>
      <c r="W94" s="2343"/>
      <c r="X94" s="2343"/>
      <c r="Y94" s="2343"/>
      <c r="Z94" s="2343"/>
      <c r="AA94" s="2343"/>
      <c r="AB94" s="2343"/>
      <c r="AC94" s="2343"/>
      <c r="AD94" s="2343"/>
      <c r="AE94" s="2343"/>
      <c r="AF94" s="2343"/>
      <c r="AG94" s="2343"/>
      <c r="AH94" s="2343"/>
      <c r="AI94" s="2343"/>
      <c r="AJ94" s="2343"/>
      <c r="AK94" s="2343"/>
      <c r="AL94" s="2343"/>
      <c r="AM94" s="2343"/>
      <c r="AN94" s="2343"/>
      <c r="AO94" s="2343"/>
      <c r="AP94" s="2343"/>
      <c r="AQ94" s="2343"/>
      <c r="AR94" s="2343"/>
      <c r="AS94" s="2343"/>
      <c r="AT94" s="2343"/>
      <c r="AU94" s="2343"/>
      <c r="AV94" s="2343"/>
      <c r="AW94" s="2343"/>
      <c r="AX94" s="2343"/>
      <c r="AY94" s="2343"/>
      <c r="AZ94" s="2343"/>
      <c r="BA94" s="2343"/>
      <c r="BB94" s="2343"/>
      <c r="BC94" s="2343"/>
      <c r="BD94" s="2343"/>
      <c r="BE94" s="2343"/>
      <c r="BF94" s="2343"/>
      <c r="BG94" s="2343"/>
      <c r="BH94" s="2343"/>
      <c r="BI94" s="2343"/>
      <c r="BJ94" s="2343"/>
      <c r="BK94" s="2343"/>
      <c r="BL94" s="2343"/>
      <c r="BM94" s="2343"/>
      <c r="BN94" s="2343"/>
      <c r="BO94" s="2343"/>
      <c r="BP94" s="2343"/>
      <c r="BQ94" s="2343"/>
      <c r="BR94" s="2343"/>
      <c r="BS94" s="2343"/>
      <c r="BT94" s="2343"/>
      <c r="BU94" s="2343"/>
      <c r="BV94" s="2343"/>
      <c r="BW94" s="2343"/>
      <c r="BX94" s="2343"/>
      <c r="BY94" s="2343"/>
      <c r="BZ94" s="2343"/>
      <c r="CA94" s="2343"/>
      <c r="CB94" s="2343"/>
      <c r="CC94" s="2343"/>
      <c r="CD94" s="2343"/>
      <c r="CE94" s="2343"/>
      <c r="CF94" s="2343"/>
      <c r="CG94" s="2343"/>
      <c r="CH94" s="2343"/>
      <c r="CI94" s="2343"/>
      <c r="CJ94" s="2343"/>
      <c r="CK94" s="2343"/>
      <c r="CL94" s="2343"/>
      <c r="CM94" s="2343"/>
      <c r="CN94" s="2343"/>
      <c r="CO94" s="2343"/>
      <c r="CP94" s="2343"/>
      <c r="CQ94" s="2343"/>
      <c r="CR94" s="2343"/>
      <c r="CS94" s="2343"/>
      <c r="CT94" s="2343"/>
      <c r="CU94" s="2343"/>
      <c r="CV94" s="2344"/>
      <c r="CX94" s="1340"/>
      <c r="DA94" s="1284" t="str">
        <f t="shared" si="38"/>
        <v/>
      </c>
      <c r="DB94" s="1279" t="str">
        <f t="shared" si="39"/>
        <v/>
      </c>
      <c r="DC94" s="1279" t="str">
        <f t="shared" si="40"/>
        <v>X</v>
      </c>
      <c r="DD94" s="1281"/>
      <c r="DE94" s="1284" t="str">
        <f t="shared" si="41"/>
        <v/>
      </c>
      <c r="DF94" s="1279" t="str">
        <f t="shared" si="42"/>
        <v/>
      </c>
      <c r="DG94" s="1279" t="str">
        <f t="shared" si="43"/>
        <v>X</v>
      </c>
      <c r="DH94" s="1281"/>
      <c r="DI94" s="1284" t="str">
        <f t="shared" si="44"/>
        <v/>
      </c>
      <c r="DJ94" s="1279" t="str">
        <f t="shared" si="45"/>
        <v/>
      </c>
      <c r="DK94" s="1279" t="str">
        <f t="shared" si="46"/>
        <v>X</v>
      </c>
      <c r="DL94" s="1281"/>
      <c r="DM94" s="1284" t="str">
        <f t="shared" si="47"/>
        <v/>
      </c>
      <c r="DN94" s="1279" t="str">
        <f t="shared" si="48"/>
        <v/>
      </c>
      <c r="DO94" s="1279" t="str">
        <f t="shared" si="49"/>
        <v>X</v>
      </c>
      <c r="DP94" s="1281"/>
      <c r="DQ94" s="1284" t="str">
        <f t="shared" si="50"/>
        <v/>
      </c>
      <c r="DR94" s="1279" t="str">
        <f t="shared" si="51"/>
        <v/>
      </c>
      <c r="DS94" s="1279" t="str">
        <f t="shared" si="52"/>
        <v>X</v>
      </c>
      <c r="DT94" s="1281"/>
    </row>
    <row r="95" spans="3:124" s="580" customFormat="1" ht="15" customHeight="1">
      <c r="C95" s="1122" t="s">
        <v>673</v>
      </c>
      <c r="D95" s="2325" t="s">
        <v>1624</v>
      </c>
      <c r="E95" s="2330">
        <f t="shared" si="37"/>
        <v>0</v>
      </c>
      <c r="F95" s="2342"/>
      <c r="G95" s="2343"/>
      <c r="H95" s="2343"/>
      <c r="I95" s="2343"/>
      <c r="J95" s="2343"/>
      <c r="K95" s="2343"/>
      <c r="L95" s="2343"/>
      <c r="M95" s="2343"/>
      <c r="N95" s="2343"/>
      <c r="O95" s="2343"/>
      <c r="P95" s="2343"/>
      <c r="Q95" s="2343"/>
      <c r="R95" s="2343"/>
      <c r="S95" s="2343"/>
      <c r="T95" s="2343"/>
      <c r="U95" s="2343"/>
      <c r="V95" s="2343"/>
      <c r="W95" s="2343"/>
      <c r="X95" s="2343"/>
      <c r="Y95" s="2343"/>
      <c r="Z95" s="2343"/>
      <c r="AA95" s="2343"/>
      <c r="AB95" s="2343"/>
      <c r="AC95" s="2343"/>
      <c r="AD95" s="2343"/>
      <c r="AE95" s="2343"/>
      <c r="AF95" s="2343"/>
      <c r="AG95" s="2343"/>
      <c r="AH95" s="2343"/>
      <c r="AI95" s="2343"/>
      <c r="AJ95" s="2343"/>
      <c r="AK95" s="2343"/>
      <c r="AL95" s="2343"/>
      <c r="AM95" s="2343"/>
      <c r="AN95" s="2343"/>
      <c r="AO95" s="2343"/>
      <c r="AP95" s="2343"/>
      <c r="AQ95" s="2343"/>
      <c r="AR95" s="2343"/>
      <c r="AS95" s="2343"/>
      <c r="AT95" s="2343"/>
      <c r="AU95" s="2343"/>
      <c r="AV95" s="2343"/>
      <c r="AW95" s="2343"/>
      <c r="AX95" s="2343"/>
      <c r="AY95" s="2343"/>
      <c r="AZ95" s="2343"/>
      <c r="BA95" s="2343"/>
      <c r="BB95" s="2343"/>
      <c r="BC95" s="2343"/>
      <c r="BD95" s="2343"/>
      <c r="BE95" s="2343"/>
      <c r="BF95" s="2343"/>
      <c r="BG95" s="2343"/>
      <c r="BH95" s="2343"/>
      <c r="BI95" s="2343"/>
      <c r="BJ95" s="2343"/>
      <c r="BK95" s="2343"/>
      <c r="BL95" s="2343"/>
      <c r="BM95" s="2343"/>
      <c r="BN95" s="2343"/>
      <c r="BO95" s="2343"/>
      <c r="BP95" s="2343"/>
      <c r="BQ95" s="2343"/>
      <c r="BR95" s="2343"/>
      <c r="BS95" s="2343"/>
      <c r="BT95" s="2343"/>
      <c r="BU95" s="2343"/>
      <c r="BV95" s="2343"/>
      <c r="BW95" s="2343"/>
      <c r="BX95" s="2343"/>
      <c r="BY95" s="2343"/>
      <c r="BZ95" s="2343"/>
      <c r="CA95" s="2343"/>
      <c r="CB95" s="2343"/>
      <c r="CC95" s="2343"/>
      <c r="CD95" s="2343"/>
      <c r="CE95" s="2343"/>
      <c r="CF95" s="2343"/>
      <c r="CG95" s="2343"/>
      <c r="CH95" s="2343"/>
      <c r="CI95" s="2343"/>
      <c r="CJ95" s="2343"/>
      <c r="CK95" s="2343"/>
      <c r="CL95" s="2343"/>
      <c r="CM95" s="2343"/>
      <c r="CN95" s="2343"/>
      <c r="CO95" s="2343"/>
      <c r="CP95" s="2343"/>
      <c r="CQ95" s="2343"/>
      <c r="CR95" s="2343"/>
      <c r="CS95" s="2343"/>
      <c r="CT95" s="2343"/>
      <c r="CU95" s="2343"/>
      <c r="CV95" s="2344"/>
      <c r="CX95" s="1340"/>
      <c r="DA95" s="1284" t="str">
        <f t="shared" si="38"/>
        <v/>
      </c>
      <c r="DB95" s="1279" t="str">
        <f t="shared" si="39"/>
        <v/>
      </c>
      <c r="DC95" s="1279" t="str">
        <f t="shared" si="40"/>
        <v>X</v>
      </c>
      <c r="DD95" s="1281"/>
      <c r="DE95" s="1284" t="str">
        <f t="shared" si="41"/>
        <v/>
      </c>
      <c r="DF95" s="1279" t="str">
        <f t="shared" si="42"/>
        <v/>
      </c>
      <c r="DG95" s="1279" t="str">
        <f t="shared" si="43"/>
        <v>X</v>
      </c>
      <c r="DH95" s="1281"/>
      <c r="DI95" s="1284" t="str">
        <f t="shared" si="44"/>
        <v/>
      </c>
      <c r="DJ95" s="1279" t="str">
        <f t="shared" si="45"/>
        <v/>
      </c>
      <c r="DK95" s="1279" t="str">
        <f t="shared" si="46"/>
        <v>X</v>
      </c>
      <c r="DL95" s="1281"/>
      <c r="DM95" s="1284" t="str">
        <f t="shared" si="47"/>
        <v/>
      </c>
      <c r="DN95" s="1279" t="str">
        <f t="shared" si="48"/>
        <v/>
      </c>
      <c r="DO95" s="1279" t="str">
        <f t="shared" si="49"/>
        <v>X</v>
      </c>
      <c r="DP95" s="1281"/>
      <c r="DQ95" s="1284" t="str">
        <f t="shared" si="50"/>
        <v/>
      </c>
      <c r="DR95" s="1279" t="str">
        <f t="shared" si="51"/>
        <v/>
      </c>
      <c r="DS95" s="1279" t="str">
        <f t="shared" si="52"/>
        <v>X</v>
      </c>
      <c r="DT95" s="1281"/>
    </row>
    <row r="96" spans="3:124" s="580" customFormat="1" ht="15" customHeight="1">
      <c r="C96" s="1122" t="s">
        <v>674</v>
      </c>
      <c r="D96" s="2325" t="s">
        <v>1624</v>
      </c>
      <c r="E96" s="2330">
        <f t="shared" si="37"/>
        <v>0</v>
      </c>
      <c r="F96" s="2342"/>
      <c r="G96" s="2343"/>
      <c r="H96" s="2343"/>
      <c r="I96" s="2343"/>
      <c r="J96" s="2343"/>
      <c r="K96" s="2343"/>
      <c r="L96" s="2343"/>
      <c r="M96" s="2343"/>
      <c r="N96" s="2343"/>
      <c r="O96" s="2343"/>
      <c r="P96" s="2343"/>
      <c r="Q96" s="2343"/>
      <c r="R96" s="2343"/>
      <c r="S96" s="2343"/>
      <c r="T96" s="2343"/>
      <c r="U96" s="2343"/>
      <c r="V96" s="2343"/>
      <c r="W96" s="2343"/>
      <c r="X96" s="2343"/>
      <c r="Y96" s="2343"/>
      <c r="Z96" s="2343"/>
      <c r="AA96" s="2343"/>
      <c r="AB96" s="2343"/>
      <c r="AC96" s="2343"/>
      <c r="AD96" s="2343"/>
      <c r="AE96" s="2343"/>
      <c r="AF96" s="2343"/>
      <c r="AG96" s="2343"/>
      <c r="AH96" s="2343"/>
      <c r="AI96" s="2343"/>
      <c r="AJ96" s="2343"/>
      <c r="AK96" s="2343"/>
      <c r="AL96" s="2343"/>
      <c r="AM96" s="2343"/>
      <c r="AN96" s="2343"/>
      <c r="AO96" s="2343"/>
      <c r="AP96" s="2343"/>
      <c r="AQ96" s="2343"/>
      <c r="AR96" s="2343"/>
      <c r="AS96" s="2343"/>
      <c r="AT96" s="2343"/>
      <c r="AU96" s="2343"/>
      <c r="AV96" s="2343"/>
      <c r="AW96" s="2343"/>
      <c r="AX96" s="2343"/>
      <c r="AY96" s="2343"/>
      <c r="AZ96" s="2343"/>
      <c r="BA96" s="2343"/>
      <c r="BB96" s="2343"/>
      <c r="BC96" s="2343"/>
      <c r="BD96" s="2343"/>
      <c r="BE96" s="2343"/>
      <c r="BF96" s="2343"/>
      <c r="BG96" s="2343"/>
      <c r="BH96" s="2343"/>
      <c r="BI96" s="2343"/>
      <c r="BJ96" s="2343"/>
      <c r="BK96" s="2343"/>
      <c r="BL96" s="2343"/>
      <c r="BM96" s="2343"/>
      <c r="BN96" s="2343"/>
      <c r="BO96" s="2343"/>
      <c r="BP96" s="2343"/>
      <c r="BQ96" s="2343"/>
      <c r="BR96" s="2343"/>
      <c r="BS96" s="2343"/>
      <c r="BT96" s="2343"/>
      <c r="BU96" s="2343"/>
      <c r="BV96" s="2343"/>
      <c r="BW96" s="2343"/>
      <c r="BX96" s="2343"/>
      <c r="BY96" s="2343"/>
      <c r="BZ96" s="2343"/>
      <c r="CA96" s="2343"/>
      <c r="CB96" s="2343"/>
      <c r="CC96" s="2343"/>
      <c r="CD96" s="2343"/>
      <c r="CE96" s="2343"/>
      <c r="CF96" s="2343"/>
      <c r="CG96" s="2343"/>
      <c r="CH96" s="2343"/>
      <c r="CI96" s="2343"/>
      <c r="CJ96" s="2343"/>
      <c r="CK96" s="2343"/>
      <c r="CL96" s="2343"/>
      <c r="CM96" s="2343"/>
      <c r="CN96" s="2343"/>
      <c r="CO96" s="2343"/>
      <c r="CP96" s="2343"/>
      <c r="CQ96" s="2343"/>
      <c r="CR96" s="2343"/>
      <c r="CS96" s="2343"/>
      <c r="CT96" s="2343"/>
      <c r="CU96" s="2343"/>
      <c r="CV96" s="2344"/>
      <c r="CX96" s="1340"/>
      <c r="DA96" s="1284" t="str">
        <f t="shared" si="38"/>
        <v/>
      </c>
      <c r="DB96" s="1279" t="str">
        <f t="shared" si="39"/>
        <v/>
      </c>
      <c r="DC96" s="1279" t="str">
        <f t="shared" si="40"/>
        <v>X</v>
      </c>
      <c r="DD96" s="1281"/>
      <c r="DE96" s="1284" t="str">
        <f t="shared" si="41"/>
        <v/>
      </c>
      <c r="DF96" s="1279" t="str">
        <f t="shared" si="42"/>
        <v/>
      </c>
      <c r="DG96" s="1279" t="str">
        <f t="shared" si="43"/>
        <v>X</v>
      </c>
      <c r="DH96" s="1281"/>
      <c r="DI96" s="1284" t="str">
        <f t="shared" si="44"/>
        <v/>
      </c>
      <c r="DJ96" s="1279" t="str">
        <f t="shared" si="45"/>
        <v/>
      </c>
      <c r="DK96" s="1279" t="str">
        <f t="shared" si="46"/>
        <v>X</v>
      </c>
      <c r="DL96" s="1281"/>
      <c r="DM96" s="1284" t="str">
        <f t="shared" si="47"/>
        <v/>
      </c>
      <c r="DN96" s="1279" t="str">
        <f t="shared" si="48"/>
        <v/>
      </c>
      <c r="DO96" s="1279" t="str">
        <f t="shared" si="49"/>
        <v>X</v>
      </c>
      <c r="DP96" s="1281"/>
      <c r="DQ96" s="1284" t="str">
        <f t="shared" si="50"/>
        <v/>
      </c>
      <c r="DR96" s="1279" t="str">
        <f t="shared" si="51"/>
        <v/>
      </c>
      <c r="DS96" s="1279" t="str">
        <f t="shared" si="52"/>
        <v>X</v>
      </c>
      <c r="DT96" s="1281"/>
    </row>
    <row r="97" spans="3:124" s="580" customFormat="1" ht="15" customHeight="1">
      <c r="C97" s="1122" t="s">
        <v>112</v>
      </c>
      <c r="D97" s="2325" t="s">
        <v>1624</v>
      </c>
      <c r="E97" s="2330">
        <f t="shared" si="37"/>
        <v>0</v>
      </c>
      <c r="F97" s="2342"/>
      <c r="G97" s="2343"/>
      <c r="H97" s="2343"/>
      <c r="I97" s="2343"/>
      <c r="J97" s="2343"/>
      <c r="K97" s="2343"/>
      <c r="L97" s="2343"/>
      <c r="M97" s="2343"/>
      <c r="N97" s="2343"/>
      <c r="O97" s="2343"/>
      <c r="P97" s="2343"/>
      <c r="Q97" s="2343"/>
      <c r="R97" s="2343"/>
      <c r="S97" s="2343"/>
      <c r="T97" s="2343"/>
      <c r="U97" s="2343"/>
      <c r="V97" s="2343"/>
      <c r="W97" s="2343"/>
      <c r="X97" s="2343"/>
      <c r="Y97" s="2343"/>
      <c r="Z97" s="2343"/>
      <c r="AA97" s="2343"/>
      <c r="AB97" s="2343"/>
      <c r="AC97" s="2343"/>
      <c r="AD97" s="2343"/>
      <c r="AE97" s="2343"/>
      <c r="AF97" s="2343"/>
      <c r="AG97" s="2343"/>
      <c r="AH97" s="2343"/>
      <c r="AI97" s="2343"/>
      <c r="AJ97" s="2343"/>
      <c r="AK97" s="2343"/>
      <c r="AL97" s="2343"/>
      <c r="AM97" s="2343"/>
      <c r="AN97" s="2343"/>
      <c r="AO97" s="2343"/>
      <c r="AP97" s="2343"/>
      <c r="AQ97" s="2343"/>
      <c r="AR97" s="2343"/>
      <c r="AS97" s="2343"/>
      <c r="AT97" s="2343"/>
      <c r="AU97" s="2343"/>
      <c r="AV97" s="2343"/>
      <c r="AW97" s="2343"/>
      <c r="AX97" s="2343"/>
      <c r="AY97" s="2343"/>
      <c r="AZ97" s="2343"/>
      <c r="BA97" s="2343"/>
      <c r="BB97" s="2343"/>
      <c r="BC97" s="2343"/>
      <c r="BD97" s="2343"/>
      <c r="BE97" s="2343"/>
      <c r="BF97" s="2343"/>
      <c r="BG97" s="2343"/>
      <c r="BH97" s="2343"/>
      <c r="BI97" s="2343"/>
      <c r="BJ97" s="2343"/>
      <c r="BK97" s="2343"/>
      <c r="BL97" s="2343"/>
      <c r="BM97" s="2343"/>
      <c r="BN97" s="2343"/>
      <c r="BO97" s="2343"/>
      <c r="BP97" s="2343"/>
      <c r="BQ97" s="2343"/>
      <c r="BR97" s="2343"/>
      <c r="BS97" s="2343"/>
      <c r="BT97" s="2343"/>
      <c r="BU97" s="2343"/>
      <c r="BV97" s="2343"/>
      <c r="BW97" s="2343"/>
      <c r="BX97" s="2343"/>
      <c r="BY97" s="2343"/>
      <c r="BZ97" s="2343"/>
      <c r="CA97" s="2343"/>
      <c r="CB97" s="2343"/>
      <c r="CC97" s="2343"/>
      <c r="CD97" s="2343"/>
      <c r="CE97" s="2343"/>
      <c r="CF97" s="2343"/>
      <c r="CG97" s="2343"/>
      <c r="CH97" s="2343"/>
      <c r="CI97" s="2343"/>
      <c r="CJ97" s="2343"/>
      <c r="CK97" s="2343"/>
      <c r="CL97" s="2343"/>
      <c r="CM97" s="2343"/>
      <c r="CN97" s="2343"/>
      <c r="CO97" s="2343"/>
      <c r="CP97" s="2343"/>
      <c r="CQ97" s="2343"/>
      <c r="CR97" s="2343"/>
      <c r="CS97" s="2343"/>
      <c r="CT97" s="2343"/>
      <c r="CU97" s="2343"/>
      <c r="CV97" s="2344"/>
      <c r="CX97" s="1340"/>
      <c r="DA97" s="1284" t="str">
        <f t="shared" si="38"/>
        <v/>
      </c>
      <c r="DB97" s="1279" t="str">
        <f t="shared" si="39"/>
        <v/>
      </c>
      <c r="DC97" s="1279" t="str">
        <f t="shared" si="40"/>
        <v>X</v>
      </c>
      <c r="DD97" s="1281"/>
      <c r="DE97" s="1284" t="str">
        <f t="shared" si="41"/>
        <v/>
      </c>
      <c r="DF97" s="1279" t="str">
        <f t="shared" si="42"/>
        <v/>
      </c>
      <c r="DG97" s="1279" t="str">
        <f t="shared" si="43"/>
        <v>X</v>
      </c>
      <c r="DH97" s="1281"/>
      <c r="DI97" s="1284" t="str">
        <f t="shared" si="44"/>
        <v/>
      </c>
      <c r="DJ97" s="1279" t="str">
        <f t="shared" si="45"/>
        <v/>
      </c>
      <c r="DK97" s="1279" t="str">
        <f t="shared" si="46"/>
        <v>X</v>
      </c>
      <c r="DL97" s="1281"/>
      <c r="DM97" s="1284" t="str">
        <f t="shared" si="47"/>
        <v/>
      </c>
      <c r="DN97" s="1279" t="str">
        <f t="shared" si="48"/>
        <v/>
      </c>
      <c r="DO97" s="1279" t="str">
        <f t="shared" si="49"/>
        <v>X</v>
      </c>
      <c r="DP97" s="1281"/>
      <c r="DQ97" s="1284" t="str">
        <f t="shared" si="50"/>
        <v/>
      </c>
      <c r="DR97" s="1279" t="str">
        <f t="shared" si="51"/>
        <v/>
      </c>
      <c r="DS97" s="1279" t="str">
        <f t="shared" si="52"/>
        <v>X</v>
      </c>
      <c r="DT97" s="1281"/>
    </row>
    <row r="98" spans="3:124" s="580" customFormat="1" ht="15" customHeight="1">
      <c r="C98" s="1122" t="s">
        <v>113</v>
      </c>
      <c r="D98" s="2325" t="s">
        <v>1624</v>
      </c>
      <c r="E98" s="2330">
        <f t="shared" si="37"/>
        <v>0</v>
      </c>
      <c r="F98" s="2342"/>
      <c r="G98" s="2343"/>
      <c r="H98" s="2343"/>
      <c r="I98" s="2343"/>
      <c r="J98" s="2343"/>
      <c r="K98" s="2343"/>
      <c r="L98" s="2343"/>
      <c r="M98" s="2343"/>
      <c r="N98" s="2343"/>
      <c r="O98" s="2343"/>
      <c r="P98" s="2343"/>
      <c r="Q98" s="2343"/>
      <c r="R98" s="2343"/>
      <c r="S98" s="2343"/>
      <c r="T98" s="2343"/>
      <c r="U98" s="2343"/>
      <c r="V98" s="2343"/>
      <c r="W98" s="2343"/>
      <c r="X98" s="2343"/>
      <c r="Y98" s="2343"/>
      <c r="Z98" s="2343"/>
      <c r="AA98" s="2343"/>
      <c r="AB98" s="2343"/>
      <c r="AC98" s="2343"/>
      <c r="AD98" s="2343"/>
      <c r="AE98" s="2343"/>
      <c r="AF98" s="2343"/>
      <c r="AG98" s="2343"/>
      <c r="AH98" s="2343"/>
      <c r="AI98" s="2343"/>
      <c r="AJ98" s="2343"/>
      <c r="AK98" s="2343"/>
      <c r="AL98" s="2343"/>
      <c r="AM98" s="2343"/>
      <c r="AN98" s="2343"/>
      <c r="AO98" s="2343"/>
      <c r="AP98" s="2343"/>
      <c r="AQ98" s="2343"/>
      <c r="AR98" s="2343"/>
      <c r="AS98" s="2343"/>
      <c r="AT98" s="2343"/>
      <c r="AU98" s="2343"/>
      <c r="AV98" s="2343"/>
      <c r="AW98" s="2343"/>
      <c r="AX98" s="2343"/>
      <c r="AY98" s="2343"/>
      <c r="AZ98" s="2343"/>
      <c r="BA98" s="2343"/>
      <c r="BB98" s="2343"/>
      <c r="BC98" s="2343"/>
      <c r="BD98" s="2343"/>
      <c r="BE98" s="2343"/>
      <c r="BF98" s="2343"/>
      <c r="BG98" s="2343"/>
      <c r="BH98" s="2343"/>
      <c r="BI98" s="2343"/>
      <c r="BJ98" s="2343"/>
      <c r="BK98" s="2343"/>
      <c r="BL98" s="2343"/>
      <c r="BM98" s="2343"/>
      <c r="BN98" s="2343"/>
      <c r="BO98" s="2343"/>
      <c r="BP98" s="2343"/>
      <c r="BQ98" s="2343"/>
      <c r="BR98" s="2343"/>
      <c r="BS98" s="2343"/>
      <c r="BT98" s="2343"/>
      <c r="BU98" s="2343"/>
      <c r="BV98" s="2343"/>
      <c r="BW98" s="2343"/>
      <c r="BX98" s="2343"/>
      <c r="BY98" s="2343"/>
      <c r="BZ98" s="2343"/>
      <c r="CA98" s="2343"/>
      <c r="CB98" s="2343"/>
      <c r="CC98" s="2343"/>
      <c r="CD98" s="2343"/>
      <c r="CE98" s="2343"/>
      <c r="CF98" s="2343"/>
      <c r="CG98" s="2343"/>
      <c r="CH98" s="2343"/>
      <c r="CI98" s="2343"/>
      <c r="CJ98" s="2343"/>
      <c r="CK98" s="2343"/>
      <c r="CL98" s="2343"/>
      <c r="CM98" s="2343"/>
      <c r="CN98" s="2343"/>
      <c r="CO98" s="2343"/>
      <c r="CP98" s="2343"/>
      <c r="CQ98" s="2343"/>
      <c r="CR98" s="2343"/>
      <c r="CS98" s="2343"/>
      <c r="CT98" s="2343"/>
      <c r="CU98" s="2343"/>
      <c r="CV98" s="2344"/>
      <c r="CX98" s="1340"/>
      <c r="DA98" s="1284" t="str">
        <f t="shared" si="38"/>
        <v/>
      </c>
      <c r="DB98" s="1279" t="str">
        <f t="shared" si="39"/>
        <v/>
      </c>
      <c r="DC98" s="1279" t="str">
        <f t="shared" si="40"/>
        <v>X</v>
      </c>
      <c r="DD98" s="1281"/>
      <c r="DE98" s="1284" t="str">
        <f t="shared" si="41"/>
        <v/>
      </c>
      <c r="DF98" s="1279" t="str">
        <f t="shared" si="42"/>
        <v/>
      </c>
      <c r="DG98" s="1279" t="str">
        <f t="shared" si="43"/>
        <v>X</v>
      </c>
      <c r="DH98" s="1281"/>
      <c r="DI98" s="1284" t="str">
        <f t="shared" si="44"/>
        <v/>
      </c>
      <c r="DJ98" s="1279" t="str">
        <f t="shared" si="45"/>
        <v/>
      </c>
      <c r="DK98" s="1279" t="str">
        <f t="shared" si="46"/>
        <v>X</v>
      </c>
      <c r="DL98" s="1281"/>
      <c r="DM98" s="1284" t="str">
        <f t="shared" si="47"/>
        <v/>
      </c>
      <c r="DN98" s="1279" t="str">
        <f t="shared" si="48"/>
        <v/>
      </c>
      <c r="DO98" s="1279" t="str">
        <f t="shared" si="49"/>
        <v>X</v>
      </c>
      <c r="DP98" s="1281"/>
      <c r="DQ98" s="1284" t="str">
        <f t="shared" si="50"/>
        <v/>
      </c>
      <c r="DR98" s="1279" t="str">
        <f t="shared" si="51"/>
        <v/>
      </c>
      <c r="DS98" s="1279" t="str">
        <f t="shared" si="52"/>
        <v>X</v>
      </c>
      <c r="DT98" s="1281"/>
    </row>
    <row r="99" spans="3:124" s="580" customFormat="1" ht="15" customHeight="1">
      <c r="C99" s="1122" t="s">
        <v>114</v>
      </c>
      <c r="D99" s="2325" t="s">
        <v>1624</v>
      </c>
      <c r="E99" s="2330">
        <f t="shared" si="37"/>
        <v>0</v>
      </c>
      <c r="F99" s="2342"/>
      <c r="G99" s="2343"/>
      <c r="H99" s="2343"/>
      <c r="I99" s="2343"/>
      <c r="J99" s="2343"/>
      <c r="K99" s="2343"/>
      <c r="L99" s="2343"/>
      <c r="M99" s="2343"/>
      <c r="N99" s="2343"/>
      <c r="O99" s="2343"/>
      <c r="P99" s="2343"/>
      <c r="Q99" s="2343"/>
      <c r="R99" s="2343"/>
      <c r="S99" s="2343"/>
      <c r="T99" s="2343"/>
      <c r="U99" s="2343"/>
      <c r="V99" s="2343"/>
      <c r="W99" s="2343"/>
      <c r="X99" s="2343"/>
      <c r="Y99" s="2343"/>
      <c r="Z99" s="2343"/>
      <c r="AA99" s="2343"/>
      <c r="AB99" s="2343"/>
      <c r="AC99" s="2343"/>
      <c r="AD99" s="2343"/>
      <c r="AE99" s="2343"/>
      <c r="AF99" s="2343"/>
      <c r="AG99" s="2343"/>
      <c r="AH99" s="2343"/>
      <c r="AI99" s="2343"/>
      <c r="AJ99" s="2343"/>
      <c r="AK99" s="2343"/>
      <c r="AL99" s="2343"/>
      <c r="AM99" s="2343"/>
      <c r="AN99" s="2343"/>
      <c r="AO99" s="2343"/>
      <c r="AP99" s="2343"/>
      <c r="AQ99" s="2343"/>
      <c r="AR99" s="2343"/>
      <c r="AS99" s="2343"/>
      <c r="AT99" s="2343"/>
      <c r="AU99" s="2343"/>
      <c r="AV99" s="2343"/>
      <c r="AW99" s="2343"/>
      <c r="AX99" s="2343"/>
      <c r="AY99" s="2343"/>
      <c r="AZ99" s="2343"/>
      <c r="BA99" s="2343"/>
      <c r="BB99" s="2343"/>
      <c r="BC99" s="2343"/>
      <c r="BD99" s="2343"/>
      <c r="BE99" s="2343"/>
      <c r="BF99" s="2343"/>
      <c r="BG99" s="2343"/>
      <c r="BH99" s="2343"/>
      <c r="BI99" s="2343"/>
      <c r="BJ99" s="2343"/>
      <c r="BK99" s="2343"/>
      <c r="BL99" s="2343"/>
      <c r="BM99" s="2343"/>
      <c r="BN99" s="2343"/>
      <c r="BO99" s="2343"/>
      <c r="BP99" s="2343"/>
      <c r="BQ99" s="2343"/>
      <c r="BR99" s="2343"/>
      <c r="BS99" s="2343"/>
      <c r="BT99" s="2343"/>
      <c r="BU99" s="2343"/>
      <c r="BV99" s="2343"/>
      <c r="BW99" s="2343"/>
      <c r="BX99" s="2343"/>
      <c r="BY99" s="2343"/>
      <c r="BZ99" s="2343"/>
      <c r="CA99" s="2343"/>
      <c r="CB99" s="2343"/>
      <c r="CC99" s="2343"/>
      <c r="CD99" s="2343"/>
      <c r="CE99" s="2343"/>
      <c r="CF99" s="2343"/>
      <c r="CG99" s="2343"/>
      <c r="CH99" s="2343"/>
      <c r="CI99" s="2343"/>
      <c r="CJ99" s="2343"/>
      <c r="CK99" s="2343"/>
      <c r="CL99" s="2343"/>
      <c r="CM99" s="2343"/>
      <c r="CN99" s="2343"/>
      <c r="CO99" s="2343"/>
      <c r="CP99" s="2343"/>
      <c r="CQ99" s="2343"/>
      <c r="CR99" s="2343"/>
      <c r="CS99" s="2343"/>
      <c r="CT99" s="2343"/>
      <c r="CU99" s="2343"/>
      <c r="CV99" s="2344"/>
      <c r="CX99" s="1340"/>
      <c r="DA99" s="1284" t="str">
        <f t="shared" si="38"/>
        <v/>
      </c>
      <c r="DB99" s="1279" t="str">
        <f t="shared" si="39"/>
        <v/>
      </c>
      <c r="DC99" s="1279" t="str">
        <f t="shared" si="40"/>
        <v>X</v>
      </c>
      <c r="DD99" s="1281"/>
      <c r="DE99" s="1284" t="str">
        <f t="shared" si="41"/>
        <v/>
      </c>
      <c r="DF99" s="1279" t="str">
        <f t="shared" si="42"/>
        <v/>
      </c>
      <c r="DG99" s="1279" t="str">
        <f t="shared" si="43"/>
        <v>X</v>
      </c>
      <c r="DH99" s="1281"/>
      <c r="DI99" s="1284" t="str">
        <f t="shared" si="44"/>
        <v/>
      </c>
      <c r="DJ99" s="1279" t="str">
        <f t="shared" si="45"/>
        <v/>
      </c>
      <c r="DK99" s="1279" t="str">
        <f t="shared" si="46"/>
        <v>X</v>
      </c>
      <c r="DL99" s="1281"/>
      <c r="DM99" s="1284" t="str">
        <f t="shared" si="47"/>
        <v/>
      </c>
      <c r="DN99" s="1279" t="str">
        <f t="shared" si="48"/>
        <v/>
      </c>
      <c r="DO99" s="1279" t="str">
        <f t="shared" si="49"/>
        <v>X</v>
      </c>
      <c r="DP99" s="1281"/>
      <c r="DQ99" s="1284" t="str">
        <f t="shared" si="50"/>
        <v/>
      </c>
      <c r="DR99" s="1279" t="str">
        <f t="shared" si="51"/>
        <v/>
      </c>
      <c r="DS99" s="1279" t="str">
        <f t="shared" si="52"/>
        <v>X</v>
      </c>
      <c r="DT99" s="1281"/>
    </row>
    <row r="100" spans="3:124" s="580" customFormat="1" ht="15" customHeight="1">
      <c r="C100" s="1122" t="s">
        <v>115</v>
      </c>
      <c r="D100" s="2325" t="s">
        <v>1624</v>
      </c>
      <c r="E100" s="2330">
        <f t="shared" si="37"/>
        <v>0</v>
      </c>
      <c r="F100" s="2342"/>
      <c r="G100" s="2343"/>
      <c r="H100" s="2343"/>
      <c r="I100" s="2343"/>
      <c r="J100" s="2343"/>
      <c r="K100" s="2343"/>
      <c r="L100" s="2343"/>
      <c r="M100" s="2343"/>
      <c r="N100" s="2343"/>
      <c r="O100" s="2343"/>
      <c r="P100" s="2343"/>
      <c r="Q100" s="2343"/>
      <c r="R100" s="2343"/>
      <c r="S100" s="2343"/>
      <c r="T100" s="2343"/>
      <c r="U100" s="2343"/>
      <c r="V100" s="2343"/>
      <c r="W100" s="2343"/>
      <c r="X100" s="2343"/>
      <c r="Y100" s="2343"/>
      <c r="Z100" s="2343"/>
      <c r="AA100" s="2343"/>
      <c r="AB100" s="2343"/>
      <c r="AC100" s="2343"/>
      <c r="AD100" s="2343"/>
      <c r="AE100" s="2343"/>
      <c r="AF100" s="2343"/>
      <c r="AG100" s="2343"/>
      <c r="AH100" s="2343"/>
      <c r="AI100" s="2343"/>
      <c r="AJ100" s="2343"/>
      <c r="AK100" s="2343"/>
      <c r="AL100" s="2343"/>
      <c r="AM100" s="2343"/>
      <c r="AN100" s="2343"/>
      <c r="AO100" s="2343"/>
      <c r="AP100" s="2343"/>
      <c r="AQ100" s="2343"/>
      <c r="AR100" s="2343"/>
      <c r="AS100" s="2343"/>
      <c r="AT100" s="2343"/>
      <c r="AU100" s="2343"/>
      <c r="AV100" s="2343"/>
      <c r="AW100" s="2343"/>
      <c r="AX100" s="2343"/>
      <c r="AY100" s="2343"/>
      <c r="AZ100" s="2343"/>
      <c r="BA100" s="2343"/>
      <c r="BB100" s="2343"/>
      <c r="BC100" s="2343"/>
      <c r="BD100" s="2343"/>
      <c r="BE100" s="2343"/>
      <c r="BF100" s="2343"/>
      <c r="BG100" s="2343"/>
      <c r="BH100" s="2343"/>
      <c r="BI100" s="2343"/>
      <c r="BJ100" s="2343"/>
      <c r="BK100" s="2343"/>
      <c r="BL100" s="2343"/>
      <c r="BM100" s="2343"/>
      <c r="BN100" s="2343"/>
      <c r="BO100" s="2343"/>
      <c r="BP100" s="2343"/>
      <c r="BQ100" s="2343"/>
      <c r="BR100" s="2343"/>
      <c r="BS100" s="2343"/>
      <c r="BT100" s="2343"/>
      <c r="BU100" s="2343"/>
      <c r="BV100" s="2343"/>
      <c r="BW100" s="2343"/>
      <c r="BX100" s="2343"/>
      <c r="BY100" s="2343"/>
      <c r="BZ100" s="2343"/>
      <c r="CA100" s="2343"/>
      <c r="CB100" s="2343"/>
      <c r="CC100" s="2343"/>
      <c r="CD100" s="2343"/>
      <c r="CE100" s="2343"/>
      <c r="CF100" s="2343"/>
      <c r="CG100" s="2343"/>
      <c r="CH100" s="2343"/>
      <c r="CI100" s="2343"/>
      <c r="CJ100" s="2343"/>
      <c r="CK100" s="2343"/>
      <c r="CL100" s="2343"/>
      <c r="CM100" s="2343"/>
      <c r="CN100" s="2343"/>
      <c r="CO100" s="2343"/>
      <c r="CP100" s="2343"/>
      <c r="CQ100" s="2343"/>
      <c r="CR100" s="2343"/>
      <c r="CS100" s="2343"/>
      <c r="CT100" s="2343"/>
      <c r="CU100" s="2343"/>
      <c r="CV100" s="2344"/>
      <c r="CX100" s="1340"/>
      <c r="DA100" s="1284" t="str">
        <f t="shared" si="38"/>
        <v/>
      </c>
      <c r="DB100" s="1279" t="str">
        <f t="shared" si="39"/>
        <v/>
      </c>
      <c r="DC100" s="1279" t="str">
        <f t="shared" si="40"/>
        <v>X</v>
      </c>
      <c r="DD100" s="1281"/>
      <c r="DE100" s="1284" t="str">
        <f t="shared" si="41"/>
        <v/>
      </c>
      <c r="DF100" s="1279" t="str">
        <f t="shared" si="42"/>
        <v/>
      </c>
      <c r="DG100" s="1279" t="str">
        <f t="shared" si="43"/>
        <v>X</v>
      </c>
      <c r="DH100" s="1281"/>
      <c r="DI100" s="1284" t="str">
        <f t="shared" si="44"/>
        <v/>
      </c>
      <c r="DJ100" s="1279" t="str">
        <f t="shared" si="45"/>
        <v/>
      </c>
      <c r="DK100" s="1279" t="str">
        <f t="shared" si="46"/>
        <v>X</v>
      </c>
      <c r="DL100" s="1281"/>
      <c r="DM100" s="1284" t="str">
        <f t="shared" si="47"/>
        <v/>
      </c>
      <c r="DN100" s="1279" t="str">
        <f t="shared" si="48"/>
        <v/>
      </c>
      <c r="DO100" s="1279" t="str">
        <f t="shared" si="49"/>
        <v>X</v>
      </c>
      <c r="DP100" s="1281"/>
      <c r="DQ100" s="1284" t="str">
        <f t="shared" si="50"/>
        <v/>
      </c>
      <c r="DR100" s="1279" t="str">
        <f t="shared" si="51"/>
        <v/>
      </c>
      <c r="DS100" s="1279" t="str">
        <f t="shared" si="52"/>
        <v>X</v>
      </c>
      <c r="DT100" s="1281"/>
    </row>
    <row r="101" spans="3:124" s="580" customFormat="1" ht="15" customHeight="1">
      <c r="C101" s="1122" t="s">
        <v>675</v>
      </c>
      <c r="D101" s="2325" t="s">
        <v>1624</v>
      </c>
      <c r="E101" s="2330">
        <f t="shared" si="37"/>
        <v>0</v>
      </c>
      <c r="F101" s="2342"/>
      <c r="G101" s="2343"/>
      <c r="H101" s="2343"/>
      <c r="I101" s="2343"/>
      <c r="J101" s="2343"/>
      <c r="K101" s="2343"/>
      <c r="L101" s="2343"/>
      <c r="M101" s="2343"/>
      <c r="N101" s="2343"/>
      <c r="O101" s="2343"/>
      <c r="P101" s="2343"/>
      <c r="Q101" s="2343"/>
      <c r="R101" s="2343"/>
      <c r="S101" s="2343"/>
      <c r="T101" s="2343"/>
      <c r="U101" s="2343"/>
      <c r="V101" s="2343"/>
      <c r="W101" s="2343"/>
      <c r="X101" s="2343"/>
      <c r="Y101" s="2343"/>
      <c r="Z101" s="2343"/>
      <c r="AA101" s="2343"/>
      <c r="AB101" s="2343"/>
      <c r="AC101" s="2343"/>
      <c r="AD101" s="2343"/>
      <c r="AE101" s="2343"/>
      <c r="AF101" s="2343"/>
      <c r="AG101" s="2343"/>
      <c r="AH101" s="2343"/>
      <c r="AI101" s="2343"/>
      <c r="AJ101" s="2343"/>
      <c r="AK101" s="2343"/>
      <c r="AL101" s="2343"/>
      <c r="AM101" s="2343"/>
      <c r="AN101" s="2343"/>
      <c r="AO101" s="2343"/>
      <c r="AP101" s="2343"/>
      <c r="AQ101" s="2343"/>
      <c r="AR101" s="2343"/>
      <c r="AS101" s="2343"/>
      <c r="AT101" s="2343"/>
      <c r="AU101" s="2343"/>
      <c r="AV101" s="2343"/>
      <c r="AW101" s="2343"/>
      <c r="AX101" s="2343"/>
      <c r="AY101" s="2343"/>
      <c r="AZ101" s="2343"/>
      <c r="BA101" s="2343"/>
      <c r="BB101" s="2343"/>
      <c r="BC101" s="2343"/>
      <c r="BD101" s="2343"/>
      <c r="BE101" s="2343"/>
      <c r="BF101" s="2343"/>
      <c r="BG101" s="2343"/>
      <c r="BH101" s="2343"/>
      <c r="BI101" s="2343"/>
      <c r="BJ101" s="2343"/>
      <c r="BK101" s="2343"/>
      <c r="BL101" s="2343"/>
      <c r="BM101" s="2343"/>
      <c r="BN101" s="2343"/>
      <c r="BO101" s="2343"/>
      <c r="BP101" s="2343"/>
      <c r="BQ101" s="2343"/>
      <c r="BR101" s="2343"/>
      <c r="BS101" s="2343"/>
      <c r="BT101" s="2343"/>
      <c r="BU101" s="2343"/>
      <c r="BV101" s="2343"/>
      <c r="BW101" s="2343"/>
      <c r="BX101" s="2343"/>
      <c r="BY101" s="2343"/>
      <c r="BZ101" s="2343"/>
      <c r="CA101" s="2343"/>
      <c r="CB101" s="2343"/>
      <c r="CC101" s="2343"/>
      <c r="CD101" s="2343"/>
      <c r="CE101" s="2343"/>
      <c r="CF101" s="2343"/>
      <c r="CG101" s="2343"/>
      <c r="CH101" s="2343"/>
      <c r="CI101" s="2343"/>
      <c r="CJ101" s="2343"/>
      <c r="CK101" s="2343"/>
      <c r="CL101" s="2343"/>
      <c r="CM101" s="2343"/>
      <c r="CN101" s="2343"/>
      <c r="CO101" s="2343"/>
      <c r="CP101" s="2343"/>
      <c r="CQ101" s="2343"/>
      <c r="CR101" s="2343"/>
      <c r="CS101" s="2343"/>
      <c r="CT101" s="2343"/>
      <c r="CU101" s="2343"/>
      <c r="CV101" s="2344"/>
      <c r="CX101" s="1340"/>
      <c r="DA101" s="1284" t="str">
        <f t="shared" si="38"/>
        <v/>
      </c>
      <c r="DB101" s="1279" t="str">
        <f t="shared" si="39"/>
        <v/>
      </c>
      <c r="DC101" s="1279" t="str">
        <f t="shared" si="40"/>
        <v>X</v>
      </c>
      <c r="DD101" s="1281"/>
      <c r="DE101" s="1284" t="str">
        <f t="shared" si="41"/>
        <v/>
      </c>
      <c r="DF101" s="1279" t="str">
        <f t="shared" si="42"/>
        <v/>
      </c>
      <c r="DG101" s="1279" t="str">
        <f t="shared" si="43"/>
        <v>X</v>
      </c>
      <c r="DH101" s="1281"/>
      <c r="DI101" s="1284" t="str">
        <f t="shared" si="44"/>
        <v/>
      </c>
      <c r="DJ101" s="1279" t="str">
        <f t="shared" si="45"/>
        <v/>
      </c>
      <c r="DK101" s="1279" t="str">
        <f t="shared" si="46"/>
        <v>X</v>
      </c>
      <c r="DL101" s="1281"/>
      <c r="DM101" s="1284" t="str">
        <f t="shared" si="47"/>
        <v/>
      </c>
      <c r="DN101" s="1279" t="str">
        <f t="shared" si="48"/>
        <v/>
      </c>
      <c r="DO101" s="1279" t="str">
        <f t="shared" si="49"/>
        <v>X</v>
      </c>
      <c r="DP101" s="1281"/>
      <c r="DQ101" s="1284" t="str">
        <f t="shared" si="50"/>
        <v/>
      </c>
      <c r="DR101" s="1279" t="str">
        <f t="shared" si="51"/>
        <v/>
      </c>
      <c r="DS101" s="1279" t="str">
        <f t="shared" si="52"/>
        <v>X</v>
      </c>
      <c r="DT101" s="1281"/>
    </row>
    <row r="102" spans="3:124" s="580" customFormat="1" ht="15" customHeight="1">
      <c r="C102" s="1122" t="s">
        <v>676</v>
      </c>
      <c r="D102" s="2325" t="s">
        <v>1624</v>
      </c>
      <c r="E102" s="2330">
        <f t="shared" si="37"/>
        <v>0</v>
      </c>
      <c r="F102" s="2342"/>
      <c r="G102" s="2343"/>
      <c r="H102" s="2343"/>
      <c r="I102" s="2343"/>
      <c r="J102" s="2343"/>
      <c r="K102" s="2343"/>
      <c r="L102" s="2343"/>
      <c r="M102" s="2343"/>
      <c r="N102" s="2343"/>
      <c r="O102" s="2343"/>
      <c r="P102" s="2343"/>
      <c r="Q102" s="2343"/>
      <c r="R102" s="2343"/>
      <c r="S102" s="2343"/>
      <c r="T102" s="2343"/>
      <c r="U102" s="2343"/>
      <c r="V102" s="2343"/>
      <c r="W102" s="2343"/>
      <c r="X102" s="2343"/>
      <c r="Y102" s="2343"/>
      <c r="Z102" s="2343"/>
      <c r="AA102" s="2343"/>
      <c r="AB102" s="2343"/>
      <c r="AC102" s="2343"/>
      <c r="AD102" s="2343"/>
      <c r="AE102" s="2343"/>
      <c r="AF102" s="2343"/>
      <c r="AG102" s="2343"/>
      <c r="AH102" s="2343"/>
      <c r="AI102" s="2343"/>
      <c r="AJ102" s="2343"/>
      <c r="AK102" s="2343"/>
      <c r="AL102" s="2343"/>
      <c r="AM102" s="2343"/>
      <c r="AN102" s="2343"/>
      <c r="AO102" s="2343"/>
      <c r="AP102" s="2343"/>
      <c r="AQ102" s="2343"/>
      <c r="AR102" s="2343"/>
      <c r="AS102" s="2343"/>
      <c r="AT102" s="2343"/>
      <c r="AU102" s="2343"/>
      <c r="AV102" s="2343"/>
      <c r="AW102" s="2343"/>
      <c r="AX102" s="2343"/>
      <c r="AY102" s="2343"/>
      <c r="AZ102" s="2343"/>
      <c r="BA102" s="2343"/>
      <c r="BB102" s="2343"/>
      <c r="BC102" s="2343"/>
      <c r="BD102" s="2343"/>
      <c r="BE102" s="2343"/>
      <c r="BF102" s="2343"/>
      <c r="BG102" s="2343"/>
      <c r="BH102" s="2343"/>
      <c r="BI102" s="2343"/>
      <c r="BJ102" s="2343"/>
      <c r="BK102" s="2343"/>
      <c r="BL102" s="2343"/>
      <c r="BM102" s="2343"/>
      <c r="BN102" s="2343"/>
      <c r="BO102" s="2343"/>
      <c r="BP102" s="2343"/>
      <c r="BQ102" s="2343"/>
      <c r="BR102" s="2343"/>
      <c r="BS102" s="2343"/>
      <c r="BT102" s="2343"/>
      <c r="BU102" s="2343"/>
      <c r="BV102" s="2343"/>
      <c r="BW102" s="2343"/>
      <c r="BX102" s="2343"/>
      <c r="BY102" s="2343"/>
      <c r="BZ102" s="2343"/>
      <c r="CA102" s="2343"/>
      <c r="CB102" s="2343"/>
      <c r="CC102" s="2343"/>
      <c r="CD102" s="2343"/>
      <c r="CE102" s="2343"/>
      <c r="CF102" s="2343"/>
      <c r="CG102" s="2343"/>
      <c r="CH102" s="2343"/>
      <c r="CI102" s="2343"/>
      <c r="CJ102" s="2343"/>
      <c r="CK102" s="2343"/>
      <c r="CL102" s="2343"/>
      <c r="CM102" s="2343"/>
      <c r="CN102" s="2343"/>
      <c r="CO102" s="2343"/>
      <c r="CP102" s="2343"/>
      <c r="CQ102" s="2343"/>
      <c r="CR102" s="2343"/>
      <c r="CS102" s="2343"/>
      <c r="CT102" s="2343"/>
      <c r="CU102" s="2343"/>
      <c r="CV102" s="2344"/>
      <c r="CX102" s="1340"/>
      <c r="DA102" s="1284" t="str">
        <f t="shared" si="38"/>
        <v/>
      </c>
      <c r="DB102" s="1279" t="str">
        <f t="shared" si="39"/>
        <v/>
      </c>
      <c r="DC102" s="1279" t="str">
        <f t="shared" si="40"/>
        <v>X</v>
      </c>
      <c r="DD102" s="1281"/>
      <c r="DE102" s="1284" t="str">
        <f t="shared" si="41"/>
        <v/>
      </c>
      <c r="DF102" s="1279" t="str">
        <f t="shared" si="42"/>
        <v/>
      </c>
      <c r="DG102" s="1279" t="str">
        <f t="shared" si="43"/>
        <v>X</v>
      </c>
      <c r="DH102" s="1281"/>
      <c r="DI102" s="1284" t="str">
        <f t="shared" si="44"/>
        <v/>
      </c>
      <c r="DJ102" s="1279" t="str">
        <f t="shared" si="45"/>
        <v/>
      </c>
      <c r="DK102" s="1279" t="str">
        <f t="shared" si="46"/>
        <v>X</v>
      </c>
      <c r="DL102" s="1281"/>
      <c r="DM102" s="1284" t="str">
        <f t="shared" si="47"/>
        <v/>
      </c>
      <c r="DN102" s="1279" t="str">
        <f t="shared" si="48"/>
        <v/>
      </c>
      <c r="DO102" s="1279" t="str">
        <f t="shared" si="49"/>
        <v>X</v>
      </c>
      <c r="DP102" s="1281"/>
      <c r="DQ102" s="1284" t="str">
        <f t="shared" si="50"/>
        <v/>
      </c>
      <c r="DR102" s="1279" t="str">
        <f t="shared" si="51"/>
        <v/>
      </c>
      <c r="DS102" s="1279" t="str">
        <f t="shared" si="52"/>
        <v>X</v>
      </c>
      <c r="DT102" s="1281"/>
    </row>
    <row r="103" spans="3:124" s="580" customFormat="1" ht="15" customHeight="1">
      <c r="C103" s="1122" t="s">
        <v>677</v>
      </c>
      <c r="D103" s="2325" t="s">
        <v>1624</v>
      </c>
      <c r="E103" s="2330">
        <f t="shared" si="37"/>
        <v>0</v>
      </c>
      <c r="F103" s="2342"/>
      <c r="G103" s="2343"/>
      <c r="H103" s="2343"/>
      <c r="I103" s="2343"/>
      <c r="J103" s="2343"/>
      <c r="K103" s="2343"/>
      <c r="L103" s="2343"/>
      <c r="M103" s="2343"/>
      <c r="N103" s="2343"/>
      <c r="O103" s="2343"/>
      <c r="P103" s="2343"/>
      <c r="Q103" s="2343"/>
      <c r="R103" s="2343"/>
      <c r="S103" s="2343"/>
      <c r="T103" s="2343"/>
      <c r="U103" s="2343"/>
      <c r="V103" s="2343"/>
      <c r="W103" s="2343"/>
      <c r="X103" s="2343"/>
      <c r="Y103" s="2343"/>
      <c r="Z103" s="2343"/>
      <c r="AA103" s="2343"/>
      <c r="AB103" s="2343"/>
      <c r="AC103" s="2343"/>
      <c r="AD103" s="2343"/>
      <c r="AE103" s="2343"/>
      <c r="AF103" s="2343"/>
      <c r="AG103" s="2343"/>
      <c r="AH103" s="2343"/>
      <c r="AI103" s="2343"/>
      <c r="AJ103" s="2343"/>
      <c r="AK103" s="2343"/>
      <c r="AL103" s="2343"/>
      <c r="AM103" s="2343"/>
      <c r="AN103" s="2343"/>
      <c r="AO103" s="2343"/>
      <c r="AP103" s="2343"/>
      <c r="AQ103" s="2343"/>
      <c r="AR103" s="2343"/>
      <c r="AS103" s="2343"/>
      <c r="AT103" s="2343"/>
      <c r="AU103" s="2343"/>
      <c r="AV103" s="2343"/>
      <c r="AW103" s="2343"/>
      <c r="AX103" s="2343"/>
      <c r="AY103" s="2343"/>
      <c r="AZ103" s="2343"/>
      <c r="BA103" s="2343"/>
      <c r="BB103" s="2343"/>
      <c r="BC103" s="2343"/>
      <c r="BD103" s="2343"/>
      <c r="BE103" s="2343"/>
      <c r="BF103" s="2343"/>
      <c r="BG103" s="2343"/>
      <c r="BH103" s="2343"/>
      <c r="BI103" s="2343"/>
      <c r="BJ103" s="2343"/>
      <c r="BK103" s="2343"/>
      <c r="BL103" s="2343"/>
      <c r="BM103" s="2343"/>
      <c r="BN103" s="2343"/>
      <c r="BO103" s="2343"/>
      <c r="BP103" s="2343"/>
      <c r="BQ103" s="2343"/>
      <c r="BR103" s="2343"/>
      <c r="BS103" s="2343"/>
      <c r="BT103" s="2343"/>
      <c r="BU103" s="2343"/>
      <c r="BV103" s="2343"/>
      <c r="BW103" s="2343"/>
      <c r="BX103" s="2343"/>
      <c r="BY103" s="2343"/>
      <c r="BZ103" s="2343"/>
      <c r="CA103" s="2343"/>
      <c r="CB103" s="2343"/>
      <c r="CC103" s="2343"/>
      <c r="CD103" s="2343"/>
      <c r="CE103" s="2343"/>
      <c r="CF103" s="2343"/>
      <c r="CG103" s="2343"/>
      <c r="CH103" s="2343"/>
      <c r="CI103" s="2343"/>
      <c r="CJ103" s="2343"/>
      <c r="CK103" s="2343"/>
      <c r="CL103" s="2343"/>
      <c r="CM103" s="2343"/>
      <c r="CN103" s="2343"/>
      <c r="CO103" s="2343"/>
      <c r="CP103" s="2343"/>
      <c r="CQ103" s="2343"/>
      <c r="CR103" s="2343"/>
      <c r="CS103" s="2343"/>
      <c r="CT103" s="2343"/>
      <c r="CU103" s="2343"/>
      <c r="CV103" s="2344"/>
      <c r="CX103" s="1340"/>
      <c r="DA103" s="1284" t="str">
        <f t="shared" si="38"/>
        <v/>
      </c>
      <c r="DB103" s="1279" t="str">
        <f t="shared" si="39"/>
        <v/>
      </c>
      <c r="DC103" s="1279" t="str">
        <f t="shared" si="40"/>
        <v>X</v>
      </c>
      <c r="DD103" s="1281"/>
      <c r="DE103" s="1284" t="str">
        <f t="shared" si="41"/>
        <v/>
      </c>
      <c r="DF103" s="1279" t="str">
        <f t="shared" si="42"/>
        <v/>
      </c>
      <c r="DG103" s="1279" t="str">
        <f t="shared" si="43"/>
        <v>X</v>
      </c>
      <c r="DH103" s="1281"/>
      <c r="DI103" s="1284" t="str">
        <f t="shared" si="44"/>
        <v/>
      </c>
      <c r="DJ103" s="1279" t="str">
        <f t="shared" si="45"/>
        <v/>
      </c>
      <c r="DK103" s="1279" t="str">
        <f t="shared" si="46"/>
        <v>X</v>
      </c>
      <c r="DL103" s="1281"/>
      <c r="DM103" s="1284" t="str">
        <f t="shared" si="47"/>
        <v/>
      </c>
      <c r="DN103" s="1279" t="str">
        <f t="shared" si="48"/>
        <v/>
      </c>
      <c r="DO103" s="1279" t="str">
        <f t="shared" si="49"/>
        <v>X</v>
      </c>
      <c r="DP103" s="1281"/>
      <c r="DQ103" s="1284" t="str">
        <f t="shared" si="50"/>
        <v/>
      </c>
      <c r="DR103" s="1279" t="str">
        <f t="shared" si="51"/>
        <v/>
      </c>
      <c r="DS103" s="1279" t="str">
        <f t="shared" si="52"/>
        <v>X</v>
      </c>
      <c r="DT103" s="1281"/>
    </row>
    <row r="104" spans="3:124" s="580" customFormat="1" ht="15" customHeight="1">
      <c r="C104" s="1122" t="s">
        <v>119</v>
      </c>
      <c r="D104" s="2325" t="s">
        <v>1624</v>
      </c>
      <c r="E104" s="2330">
        <f t="shared" si="37"/>
        <v>0</v>
      </c>
      <c r="F104" s="2342"/>
      <c r="G104" s="2343"/>
      <c r="H104" s="2343"/>
      <c r="I104" s="2343"/>
      <c r="J104" s="2343"/>
      <c r="K104" s="2343"/>
      <c r="L104" s="2343"/>
      <c r="M104" s="2343"/>
      <c r="N104" s="2343"/>
      <c r="O104" s="2343"/>
      <c r="P104" s="2343"/>
      <c r="Q104" s="2343"/>
      <c r="R104" s="2343"/>
      <c r="S104" s="2343"/>
      <c r="T104" s="2343"/>
      <c r="U104" s="2343"/>
      <c r="V104" s="2343"/>
      <c r="W104" s="2343"/>
      <c r="X104" s="2343"/>
      <c r="Y104" s="2343"/>
      <c r="Z104" s="2343"/>
      <c r="AA104" s="2343"/>
      <c r="AB104" s="2343"/>
      <c r="AC104" s="2343"/>
      <c r="AD104" s="2343"/>
      <c r="AE104" s="2343"/>
      <c r="AF104" s="2343"/>
      <c r="AG104" s="2343"/>
      <c r="AH104" s="2343"/>
      <c r="AI104" s="2343"/>
      <c r="AJ104" s="2343"/>
      <c r="AK104" s="2343"/>
      <c r="AL104" s="2343"/>
      <c r="AM104" s="2343"/>
      <c r="AN104" s="2343"/>
      <c r="AO104" s="2343"/>
      <c r="AP104" s="2343"/>
      <c r="AQ104" s="2343"/>
      <c r="AR104" s="2343"/>
      <c r="AS104" s="2343"/>
      <c r="AT104" s="2343"/>
      <c r="AU104" s="2343"/>
      <c r="AV104" s="2343"/>
      <c r="AW104" s="2343"/>
      <c r="AX104" s="2343"/>
      <c r="AY104" s="2343"/>
      <c r="AZ104" s="2343"/>
      <c r="BA104" s="2343"/>
      <c r="BB104" s="2343"/>
      <c r="BC104" s="2343"/>
      <c r="BD104" s="2343"/>
      <c r="BE104" s="2343"/>
      <c r="BF104" s="2343"/>
      <c r="BG104" s="2343"/>
      <c r="BH104" s="2343"/>
      <c r="BI104" s="2343"/>
      <c r="BJ104" s="2343"/>
      <c r="BK104" s="2343"/>
      <c r="BL104" s="2343"/>
      <c r="BM104" s="2343"/>
      <c r="BN104" s="2343"/>
      <c r="BO104" s="2343"/>
      <c r="BP104" s="2343"/>
      <c r="BQ104" s="2343"/>
      <c r="BR104" s="2343"/>
      <c r="BS104" s="2343"/>
      <c r="BT104" s="2343"/>
      <c r="BU104" s="2343"/>
      <c r="BV104" s="2343"/>
      <c r="BW104" s="2343"/>
      <c r="BX104" s="2343"/>
      <c r="BY104" s="2343"/>
      <c r="BZ104" s="2343"/>
      <c r="CA104" s="2343"/>
      <c r="CB104" s="2343"/>
      <c r="CC104" s="2343"/>
      <c r="CD104" s="2343"/>
      <c r="CE104" s="2343"/>
      <c r="CF104" s="2343"/>
      <c r="CG104" s="2343"/>
      <c r="CH104" s="2343"/>
      <c r="CI104" s="2343"/>
      <c r="CJ104" s="2343"/>
      <c r="CK104" s="2343"/>
      <c r="CL104" s="2343"/>
      <c r="CM104" s="2343"/>
      <c r="CN104" s="2343"/>
      <c r="CO104" s="2343"/>
      <c r="CP104" s="2343"/>
      <c r="CQ104" s="2343"/>
      <c r="CR104" s="2343"/>
      <c r="CS104" s="2343"/>
      <c r="CT104" s="2343"/>
      <c r="CU104" s="2343"/>
      <c r="CV104" s="2344"/>
      <c r="CX104" s="1340"/>
      <c r="DA104" s="1284" t="str">
        <f t="shared" si="38"/>
        <v/>
      </c>
      <c r="DB104" s="1279" t="str">
        <f t="shared" si="39"/>
        <v/>
      </c>
      <c r="DC104" s="1279" t="str">
        <f t="shared" si="40"/>
        <v>X</v>
      </c>
      <c r="DD104" s="1281"/>
      <c r="DE104" s="1284" t="str">
        <f t="shared" si="41"/>
        <v/>
      </c>
      <c r="DF104" s="1279" t="str">
        <f t="shared" si="42"/>
        <v/>
      </c>
      <c r="DG104" s="1279" t="str">
        <f t="shared" si="43"/>
        <v>X</v>
      </c>
      <c r="DH104" s="1281"/>
      <c r="DI104" s="1284" t="str">
        <f t="shared" si="44"/>
        <v/>
      </c>
      <c r="DJ104" s="1279" t="str">
        <f t="shared" si="45"/>
        <v/>
      </c>
      <c r="DK104" s="1279" t="str">
        <f t="shared" si="46"/>
        <v>X</v>
      </c>
      <c r="DL104" s="1281"/>
      <c r="DM104" s="1284" t="str">
        <f t="shared" si="47"/>
        <v/>
      </c>
      <c r="DN104" s="1279" t="str">
        <f t="shared" si="48"/>
        <v/>
      </c>
      <c r="DO104" s="1279" t="str">
        <f t="shared" si="49"/>
        <v>X</v>
      </c>
      <c r="DP104" s="1281"/>
      <c r="DQ104" s="1284" t="str">
        <f t="shared" si="50"/>
        <v/>
      </c>
      <c r="DR104" s="1279" t="str">
        <f t="shared" si="51"/>
        <v/>
      </c>
      <c r="DS104" s="1279" t="str">
        <f t="shared" si="52"/>
        <v>X</v>
      </c>
      <c r="DT104" s="1281"/>
    </row>
    <row r="105" spans="3:124" s="580" customFormat="1" ht="15" customHeight="1">
      <c r="C105" s="1122" t="s">
        <v>120</v>
      </c>
      <c r="D105" s="2325" t="s">
        <v>1624</v>
      </c>
      <c r="E105" s="2330">
        <f t="shared" si="37"/>
        <v>0</v>
      </c>
      <c r="F105" s="2342"/>
      <c r="G105" s="2343"/>
      <c r="H105" s="2343"/>
      <c r="I105" s="2343"/>
      <c r="J105" s="2343"/>
      <c r="K105" s="2343"/>
      <c r="L105" s="2343"/>
      <c r="M105" s="2343"/>
      <c r="N105" s="2343"/>
      <c r="O105" s="2343"/>
      <c r="P105" s="2343"/>
      <c r="Q105" s="2343"/>
      <c r="R105" s="2343"/>
      <c r="S105" s="2343"/>
      <c r="T105" s="2343"/>
      <c r="U105" s="2343"/>
      <c r="V105" s="2343"/>
      <c r="W105" s="2343"/>
      <c r="X105" s="2343"/>
      <c r="Y105" s="2343"/>
      <c r="Z105" s="2343"/>
      <c r="AA105" s="2343"/>
      <c r="AB105" s="2343"/>
      <c r="AC105" s="2343"/>
      <c r="AD105" s="2343"/>
      <c r="AE105" s="2343"/>
      <c r="AF105" s="2343"/>
      <c r="AG105" s="2343"/>
      <c r="AH105" s="2343"/>
      <c r="AI105" s="2343"/>
      <c r="AJ105" s="2343"/>
      <c r="AK105" s="2343"/>
      <c r="AL105" s="2343"/>
      <c r="AM105" s="2343"/>
      <c r="AN105" s="2343"/>
      <c r="AO105" s="2343"/>
      <c r="AP105" s="2343"/>
      <c r="AQ105" s="2343"/>
      <c r="AR105" s="2343"/>
      <c r="AS105" s="2343"/>
      <c r="AT105" s="2343"/>
      <c r="AU105" s="2343"/>
      <c r="AV105" s="2343"/>
      <c r="AW105" s="2343"/>
      <c r="AX105" s="2343"/>
      <c r="AY105" s="2343"/>
      <c r="AZ105" s="2343"/>
      <c r="BA105" s="2343"/>
      <c r="BB105" s="2343"/>
      <c r="BC105" s="2343"/>
      <c r="BD105" s="2343"/>
      <c r="BE105" s="2343"/>
      <c r="BF105" s="2343"/>
      <c r="BG105" s="2343"/>
      <c r="BH105" s="2343"/>
      <c r="BI105" s="2343"/>
      <c r="BJ105" s="2343"/>
      <c r="BK105" s="2343"/>
      <c r="BL105" s="2343"/>
      <c r="BM105" s="2343"/>
      <c r="BN105" s="2343"/>
      <c r="BO105" s="2343"/>
      <c r="BP105" s="2343"/>
      <c r="BQ105" s="2343"/>
      <c r="BR105" s="2343"/>
      <c r="BS105" s="2343"/>
      <c r="BT105" s="2343"/>
      <c r="BU105" s="2343"/>
      <c r="BV105" s="2343"/>
      <c r="BW105" s="2343"/>
      <c r="BX105" s="2343"/>
      <c r="BY105" s="2343"/>
      <c r="BZ105" s="2343"/>
      <c r="CA105" s="2343"/>
      <c r="CB105" s="2343"/>
      <c r="CC105" s="2343"/>
      <c r="CD105" s="2343"/>
      <c r="CE105" s="2343"/>
      <c r="CF105" s="2343"/>
      <c r="CG105" s="2343"/>
      <c r="CH105" s="2343"/>
      <c r="CI105" s="2343"/>
      <c r="CJ105" s="2343"/>
      <c r="CK105" s="2343"/>
      <c r="CL105" s="2343"/>
      <c r="CM105" s="2343"/>
      <c r="CN105" s="2343"/>
      <c r="CO105" s="2343"/>
      <c r="CP105" s="2343"/>
      <c r="CQ105" s="2343"/>
      <c r="CR105" s="2343"/>
      <c r="CS105" s="2343"/>
      <c r="CT105" s="2343"/>
      <c r="CU105" s="2343"/>
      <c r="CV105" s="2344"/>
      <c r="CX105" s="1340"/>
      <c r="DA105" s="1284" t="str">
        <f t="shared" si="38"/>
        <v/>
      </c>
      <c r="DB105" s="1279" t="str">
        <f t="shared" si="39"/>
        <v/>
      </c>
      <c r="DC105" s="1279" t="str">
        <f t="shared" si="40"/>
        <v>X</v>
      </c>
      <c r="DD105" s="1281"/>
      <c r="DE105" s="1284" t="str">
        <f t="shared" si="41"/>
        <v/>
      </c>
      <c r="DF105" s="1279" t="str">
        <f t="shared" si="42"/>
        <v/>
      </c>
      <c r="DG105" s="1279" t="str">
        <f t="shared" si="43"/>
        <v>X</v>
      </c>
      <c r="DH105" s="1281"/>
      <c r="DI105" s="1284" t="str">
        <f t="shared" si="44"/>
        <v/>
      </c>
      <c r="DJ105" s="1279" t="str">
        <f t="shared" si="45"/>
        <v/>
      </c>
      <c r="DK105" s="1279" t="str">
        <f t="shared" si="46"/>
        <v>X</v>
      </c>
      <c r="DL105" s="1281"/>
      <c r="DM105" s="1284" t="str">
        <f t="shared" si="47"/>
        <v/>
      </c>
      <c r="DN105" s="1279" t="str">
        <f t="shared" si="48"/>
        <v/>
      </c>
      <c r="DO105" s="1279" t="str">
        <f t="shared" si="49"/>
        <v>X</v>
      </c>
      <c r="DP105" s="1281"/>
      <c r="DQ105" s="1284" t="str">
        <f t="shared" si="50"/>
        <v/>
      </c>
      <c r="DR105" s="1279" t="str">
        <f t="shared" si="51"/>
        <v/>
      </c>
      <c r="DS105" s="1279" t="str">
        <f t="shared" si="52"/>
        <v>X</v>
      </c>
      <c r="DT105" s="1281"/>
    </row>
    <row r="106" spans="3:124" s="580" customFormat="1" ht="15" customHeight="1">
      <c r="C106" s="1122" t="s">
        <v>121</v>
      </c>
      <c r="D106" s="2325" t="s">
        <v>1624</v>
      </c>
      <c r="E106" s="2330">
        <f t="shared" si="37"/>
        <v>0</v>
      </c>
      <c r="F106" s="2342"/>
      <c r="G106" s="2343"/>
      <c r="H106" s="2343"/>
      <c r="I106" s="2343"/>
      <c r="J106" s="2343"/>
      <c r="K106" s="2343"/>
      <c r="L106" s="2343"/>
      <c r="M106" s="2343"/>
      <c r="N106" s="2343"/>
      <c r="O106" s="2343"/>
      <c r="P106" s="2343"/>
      <c r="Q106" s="2343"/>
      <c r="R106" s="2343"/>
      <c r="S106" s="2343"/>
      <c r="T106" s="2343"/>
      <c r="U106" s="2343"/>
      <c r="V106" s="2343"/>
      <c r="W106" s="2343"/>
      <c r="X106" s="2343"/>
      <c r="Y106" s="2343"/>
      <c r="Z106" s="2343"/>
      <c r="AA106" s="2343"/>
      <c r="AB106" s="2343"/>
      <c r="AC106" s="2343"/>
      <c r="AD106" s="2343"/>
      <c r="AE106" s="2343"/>
      <c r="AF106" s="2343"/>
      <c r="AG106" s="2343"/>
      <c r="AH106" s="2343"/>
      <c r="AI106" s="2343"/>
      <c r="AJ106" s="2343"/>
      <c r="AK106" s="2343"/>
      <c r="AL106" s="2343"/>
      <c r="AM106" s="2343"/>
      <c r="AN106" s="2343"/>
      <c r="AO106" s="2343"/>
      <c r="AP106" s="2343"/>
      <c r="AQ106" s="2343"/>
      <c r="AR106" s="2343"/>
      <c r="AS106" s="2343"/>
      <c r="AT106" s="2343"/>
      <c r="AU106" s="2343"/>
      <c r="AV106" s="2343"/>
      <c r="AW106" s="2343"/>
      <c r="AX106" s="2343"/>
      <c r="AY106" s="2343"/>
      <c r="AZ106" s="2343"/>
      <c r="BA106" s="2343"/>
      <c r="BB106" s="2343"/>
      <c r="BC106" s="2343"/>
      <c r="BD106" s="2343"/>
      <c r="BE106" s="2343"/>
      <c r="BF106" s="2343"/>
      <c r="BG106" s="2343"/>
      <c r="BH106" s="2343"/>
      <c r="BI106" s="2343"/>
      <c r="BJ106" s="2343"/>
      <c r="BK106" s="2343"/>
      <c r="BL106" s="2343"/>
      <c r="BM106" s="2343"/>
      <c r="BN106" s="2343"/>
      <c r="BO106" s="2343"/>
      <c r="BP106" s="2343"/>
      <c r="BQ106" s="2343"/>
      <c r="BR106" s="2343"/>
      <c r="BS106" s="2343"/>
      <c r="BT106" s="2343"/>
      <c r="BU106" s="2343"/>
      <c r="BV106" s="2343"/>
      <c r="BW106" s="2343"/>
      <c r="BX106" s="2343"/>
      <c r="BY106" s="2343"/>
      <c r="BZ106" s="2343"/>
      <c r="CA106" s="2343"/>
      <c r="CB106" s="2343"/>
      <c r="CC106" s="2343"/>
      <c r="CD106" s="2343"/>
      <c r="CE106" s="2343"/>
      <c r="CF106" s="2343"/>
      <c r="CG106" s="2343"/>
      <c r="CH106" s="2343"/>
      <c r="CI106" s="2343"/>
      <c r="CJ106" s="2343"/>
      <c r="CK106" s="2343"/>
      <c r="CL106" s="2343"/>
      <c r="CM106" s="2343"/>
      <c r="CN106" s="2343"/>
      <c r="CO106" s="2343"/>
      <c r="CP106" s="2343"/>
      <c r="CQ106" s="2343"/>
      <c r="CR106" s="2343"/>
      <c r="CS106" s="2343"/>
      <c r="CT106" s="2343"/>
      <c r="CU106" s="2343"/>
      <c r="CV106" s="2344"/>
      <c r="CX106" s="1340"/>
      <c r="DA106" s="1284" t="str">
        <f t="shared" si="38"/>
        <v/>
      </c>
      <c r="DB106" s="1279" t="str">
        <f t="shared" si="39"/>
        <v/>
      </c>
      <c r="DC106" s="1279" t="str">
        <f t="shared" si="40"/>
        <v>X</v>
      </c>
      <c r="DD106" s="1281"/>
      <c r="DE106" s="1284" t="str">
        <f t="shared" si="41"/>
        <v/>
      </c>
      <c r="DF106" s="1279" t="str">
        <f t="shared" si="42"/>
        <v/>
      </c>
      <c r="DG106" s="1279" t="str">
        <f t="shared" si="43"/>
        <v>X</v>
      </c>
      <c r="DH106" s="1281"/>
      <c r="DI106" s="1284" t="str">
        <f t="shared" si="44"/>
        <v/>
      </c>
      <c r="DJ106" s="1279" t="str">
        <f t="shared" si="45"/>
        <v/>
      </c>
      <c r="DK106" s="1279" t="str">
        <f t="shared" si="46"/>
        <v>X</v>
      </c>
      <c r="DL106" s="1281"/>
      <c r="DM106" s="1284" t="str">
        <f t="shared" si="47"/>
        <v/>
      </c>
      <c r="DN106" s="1279" t="str">
        <f t="shared" si="48"/>
        <v/>
      </c>
      <c r="DO106" s="1279" t="str">
        <f t="shared" si="49"/>
        <v>X</v>
      </c>
      <c r="DP106" s="1281"/>
      <c r="DQ106" s="1284" t="str">
        <f t="shared" si="50"/>
        <v/>
      </c>
      <c r="DR106" s="1279" t="str">
        <f t="shared" si="51"/>
        <v/>
      </c>
      <c r="DS106" s="1279" t="str">
        <f t="shared" si="52"/>
        <v>X</v>
      </c>
      <c r="DT106" s="1281"/>
    </row>
    <row r="107" spans="3:124" s="580" customFormat="1" ht="15" customHeight="1">
      <c r="C107" s="1122" t="s">
        <v>122</v>
      </c>
      <c r="D107" s="2325" t="s">
        <v>1624</v>
      </c>
      <c r="E107" s="2330">
        <f t="shared" si="37"/>
        <v>0</v>
      </c>
      <c r="F107" s="2342"/>
      <c r="G107" s="2343"/>
      <c r="H107" s="2343"/>
      <c r="I107" s="2343"/>
      <c r="J107" s="2343"/>
      <c r="K107" s="2343"/>
      <c r="L107" s="2343"/>
      <c r="M107" s="2343"/>
      <c r="N107" s="2343"/>
      <c r="O107" s="2343"/>
      <c r="P107" s="2343"/>
      <c r="Q107" s="2343"/>
      <c r="R107" s="2343"/>
      <c r="S107" s="2343"/>
      <c r="T107" s="2343"/>
      <c r="U107" s="2343"/>
      <c r="V107" s="2343"/>
      <c r="W107" s="2343"/>
      <c r="X107" s="2343"/>
      <c r="Y107" s="2343"/>
      <c r="Z107" s="2343"/>
      <c r="AA107" s="2343"/>
      <c r="AB107" s="2343"/>
      <c r="AC107" s="2343"/>
      <c r="AD107" s="2343"/>
      <c r="AE107" s="2343"/>
      <c r="AF107" s="2343"/>
      <c r="AG107" s="2343"/>
      <c r="AH107" s="2343"/>
      <c r="AI107" s="2343"/>
      <c r="AJ107" s="2343"/>
      <c r="AK107" s="2343"/>
      <c r="AL107" s="2343"/>
      <c r="AM107" s="2343"/>
      <c r="AN107" s="2343"/>
      <c r="AO107" s="2343"/>
      <c r="AP107" s="2343"/>
      <c r="AQ107" s="2343"/>
      <c r="AR107" s="2343"/>
      <c r="AS107" s="2343"/>
      <c r="AT107" s="2343"/>
      <c r="AU107" s="2343"/>
      <c r="AV107" s="2343"/>
      <c r="AW107" s="2343"/>
      <c r="AX107" s="2343"/>
      <c r="AY107" s="2343"/>
      <c r="AZ107" s="2343"/>
      <c r="BA107" s="2343"/>
      <c r="BB107" s="2343"/>
      <c r="BC107" s="2343"/>
      <c r="BD107" s="2343"/>
      <c r="BE107" s="2343"/>
      <c r="BF107" s="2343"/>
      <c r="BG107" s="2343"/>
      <c r="BH107" s="2343"/>
      <c r="BI107" s="2343"/>
      <c r="BJ107" s="2343"/>
      <c r="BK107" s="2343"/>
      <c r="BL107" s="2343"/>
      <c r="BM107" s="2343"/>
      <c r="BN107" s="2343"/>
      <c r="BO107" s="2343"/>
      <c r="BP107" s="2343"/>
      <c r="BQ107" s="2343"/>
      <c r="BR107" s="2343"/>
      <c r="BS107" s="2343"/>
      <c r="BT107" s="2343"/>
      <c r="BU107" s="2343"/>
      <c r="BV107" s="2343"/>
      <c r="BW107" s="2343"/>
      <c r="BX107" s="2343"/>
      <c r="BY107" s="2343"/>
      <c r="BZ107" s="2343"/>
      <c r="CA107" s="2343"/>
      <c r="CB107" s="2343"/>
      <c r="CC107" s="2343"/>
      <c r="CD107" s="2343"/>
      <c r="CE107" s="2343"/>
      <c r="CF107" s="2343"/>
      <c r="CG107" s="2343"/>
      <c r="CH107" s="2343"/>
      <c r="CI107" s="2343"/>
      <c r="CJ107" s="2343"/>
      <c r="CK107" s="2343"/>
      <c r="CL107" s="2343"/>
      <c r="CM107" s="2343"/>
      <c r="CN107" s="2343"/>
      <c r="CO107" s="2343"/>
      <c r="CP107" s="2343"/>
      <c r="CQ107" s="2343"/>
      <c r="CR107" s="2343"/>
      <c r="CS107" s="2343"/>
      <c r="CT107" s="2343"/>
      <c r="CU107" s="2343"/>
      <c r="CV107" s="2344"/>
      <c r="CX107" s="1340"/>
      <c r="DA107" s="1284" t="str">
        <f t="shared" si="38"/>
        <v/>
      </c>
      <c r="DB107" s="1279" t="str">
        <f t="shared" si="39"/>
        <v/>
      </c>
      <c r="DC107" s="1279" t="str">
        <f t="shared" si="40"/>
        <v>X</v>
      </c>
      <c r="DD107" s="1281"/>
      <c r="DE107" s="1284" t="str">
        <f t="shared" si="41"/>
        <v/>
      </c>
      <c r="DF107" s="1279" t="str">
        <f t="shared" si="42"/>
        <v/>
      </c>
      <c r="DG107" s="1279" t="str">
        <f t="shared" si="43"/>
        <v>X</v>
      </c>
      <c r="DH107" s="1281"/>
      <c r="DI107" s="1284" t="str">
        <f t="shared" si="44"/>
        <v/>
      </c>
      <c r="DJ107" s="1279" t="str">
        <f t="shared" si="45"/>
        <v/>
      </c>
      <c r="DK107" s="1279" t="str">
        <f t="shared" si="46"/>
        <v>X</v>
      </c>
      <c r="DL107" s="1281"/>
      <c r="DM107" s="1284" t="str">
        <f t="shared" si="47"/>
        <v/>
      </c>
      <c r="DN107" s="1279" t="str">
        <f t="shared" si="48"/>
        <v/>
      </c>
      <c r="DO107" s="1279" t="str">
        <f t="shared" si="49"/>
        <v>X</v>
      </c>
      <c r="DP107" s="1281"/>
      <c r="DQ107" s="1284" t="str">
        <f t="shared" si="50"/>
        <v/>
      </c>
      <c r="DR107" s="1279" t="str">
        <f t="shared" si="51"/>
        <v/>
      </c>
      <c r="DS107" s="1279" t="str">
        <f t="shared" si="52"/>
        <v>X</v>
      </c>
      <c r="DT107" s="1281"/>
    </row>
    <row r="108" spans="3:124" s="580" customFormat="1" ht="15" customHeight="1">
      <c r="C108" s="1122" t="s">
        <v>678</v>
      </c>
      <c r="D108" s="2325" t="s">
        <v>1624</v>
      </c>
      <c r="E108" s="2330">
        <f t="shared" si="37"/>
        <v>0</v>
      </c>
      <c r="F108" s="2342"/>
      <c r="G108" s="2343"/>
      <c r="H108" s="2343"/>
      <c r="I108" s="2343"/>
      <c r="J108" s="2343"/>
      <c r="K108" s="2343"/>
      <c r="L108" s="2343"/>
      <c r="M108" s="2343"/>
      <c r="N108" s="2343"/>
      <c r="O108" s="2343"/>
      <c r="P108" s="2343"/>
      <c r="Q108" s="2343"/>
      <c r="R108" s="2343"/>
      <c r="S108" s="2343"/>
      <c r="T108" s="2343"/>
      <c r="U108" s="2343"/>
      <c r="V108" s="2343"/>
      <c r="W108" s="2343"/>
      <c r="X108" s="2343"/>
      <c r="Y108" s="2343"/>
      <c r="Z108" s="2343"/>
      <c r="AA108" s="2343"/>
      <c r="AB108" s="2343"/>
      <c r="AC108" s="2343"/>
      <c r="AD108" s="2343"/>
      <c r="AE108" s="2343"/>
      <c r="AF108" s="2343"/>
      <c r="AG108" s="2343"/>
      <c r="AH108" s="2343"/>
      <c r="AI108" s="2343"/>
      <c r="AJ108" s="2343"/>
      <c r="AK108" s="2343"/>
      <c r="AL108" s="2343"/>
      <c r="AM108" s="2343"/>
      <c r="AN108" s="2343"/>
      <c r="AO108" s="2343"/>
      <c r="AP108" s="2343"/>
      <c r="AQ108" s="2343"/>
      <c r="AR108" s="2343"/>
      <c r="AS108" s="2343"/>
      <c r="AT108" s="2343"/>
      <c r="AU108" s="2343"/>
      <c r="AV108" s="2343"/>
      <c r="AW108" s="2343"/>
      <c r="AX108" s="2343"/>
      <c r="AY108" s="2343"/>
      <c r="AZ108" s="2343"/>
      <c r="BA108" s="2343"/>
      <c r="BB108" s="2343"/>
      <c r="BC108" s="2343"/>
      <c r="BD108" s="2343"/>
      <c r="BE108" s="2343"/>
      <c r="BF108" s="2343"/>
      <c r="BG108" s="2343"/>
      <c r="BH108" s="2343"/>
      <c r="BI108" s="2343"/>
      <c r="BJ108" s="2343"/>
      <c r="BK108" s="2343"/>
      <c r="BL108" s="2343"/>
      <c r="BM108" s="2343"/>
      <c r="BN108" s="2343"/>
      <c r="BO108" s="2343"/>
      <c r="BP108" s="2343"/>
      <c r="BQ108" s="2343"/>
      <c r="BR108" s="2343"/>
      <c r="BS108" s="2343"/>
      <c r="BT108" s="2343"/>
      <c r="BU108" s="2343"/>
      <c r="BV108" s="2343"/>
      <c r="BW108" s="2343"/>
      <c r="BX108" s="2343"/>
      <c r="BY108" s="2343"/>
      <c r="BZ108" s="2343"/>
      <c r="CA108" s="2343"/>
      <c r="CB108" s="2343"/>
      <c r="CC108" s="2343"/>
      <c r="CD108" s="2343"/>
      <c r="CE108" s="2343"/>
      <c r="CF108" s="2343"/>
      <c r="CG108" s="2343"/>
      <c r="CH108" s="2343"/>
      <c r="CI108" s="2343"/>
      <c r="CJ108" s="2343"/>
      <c r="CK108" s="2343"/>
      <c r="CL108" s="2343"/>
      <c r="CM108" s="2343"/>
      <c r="CN108" s="2343"/>
      <c r="CO108" s="2343"/>
      <c r="CP108" s="2343"/>
      <c r="CQ108" s="2343"/>
      <c r="CR108" s="2343"/>
      <c r="CS108" s="2343"/>
      <c r="CT108" s="2343"/>
      <c r="CU108" s="2343"/>
      <c r="CV108" s="2344"/>
      <c r="CX108" s="1340"/>
      <c r="DA108" s="1284" t="str">
        <f t="shared" si="38"/>
        <v/>
      </c>
      <c r="DB108" s="1279" t="str">
        <f t="shared" si="39"/>
        <v/>
      </c>
      <c r="DC108" s="1279" t="str">
        <f t="shared" si="40"/>
        <v>X</v>
      </c>
      <c r="DD108" s="1281"/>
      <c r="DE108" s="1284" t="str">
        <f t="shared" si="41"/>
        <v/>
      </c>
      <c r="DF108" s="1279" t="str">
        <f t="shared" si="42"/>
        <v/>
      </c>
      <c r="DG108" s="1279" t="str">
        <f t="shared" si="43"/>
        <v>X</v>
      </c>
      <c r="DH108" s="1281"/>
      <c r="DI108" s="1284" t="str">
        <f t="shared" si="44"/>
        <v/>
      </c>
      <c r="DJ108" s="1279" t="str">
        <f t="shared" si="45"/>
        <v/>
      </c>
      <c r="DK108" s="1279" t="str">
        <f t="shared" si="46"/>
        <v>X</v>
      </c>
      <c r="DL108" s="1281"/>
      <c r="DM108" s="1284" t="str">
        <f t="shared" si="47"/>
        <v/>
      </c>
      <c r="DN108" s="1279" t="str">
        <f t="shared" si="48"/>
        <v/>
      </c>
      <c r="DO108" s="1279" t="str">
        <f t="shared" si="49"/>
        <v>X</v>
      </c>
      <c r="DP108" s="1281"/>
      <c r="DQ108" s="1284" t="str">
        <f t="shared" si="50"/>
        <v/>
      </c>
      <c r="DR108" s="1279" t="str">
        <f t="shared" si="51"/>
        <v/>
      </c>
      <c r="DS108" s="1279" t="str">
        <f t="shared" si="52"/>
        <v>X</v>
      </c>
      <c r="DT108" s="1281"/>
    </row>
    <row r="109" spans="3:124" s="580" customFormat="1" ht="15" customHeight="1">
      <c r="C109" s="1122" t="s">
        <v>679</v>
      </c>
      <c r="D109" s="2325" t="s">
        <v>1624</v>
      </c>
      <c r="E109" s="2330">
        <f t="shared" si="37"/>
        <v>0</v>
      </c>
      <c r="F109" s="2342"/>
      <c r="G109" s="2343"/>
      <c r="H109" s="2343"/>
      <c r="I109" s="2343"/>
      <c r="J109" s="2343"/>
      <c r="K109" s="2343"/>
      <c r="L109" s="2343"/>
      <c r="M109" s="2343"/>
      <c r="N109" s="2343"/>
      <c r="O109" s="2343"/>
      <c r="P109" s="2343"/>
      <c r="Q109" s="2343"/>
      <c r="R109" s="2343"/>
      <c r="S109" s="2343"/>
      <c r="T109" s="2343"/>
      <c r="U109" s="2343"/>
      <c r="V109" s="2343"/>
      <c r="W109" s="2343"/>
      <c r="X109" s="2343"/>
      <c r="Y109" s="2343"/>
      <c r="Z109" s="2343"/>
      <c r="AA109" s="2343"/>
      <c r="AB109" s="2343"/>
      <c r="AC109" s="2343"/>
      <c r="AD109" s="2343"/>
      <c r="AE109" s="2343"/>
      <c r="AF109" s="2343"/>
      <c r="AG109" s="2343"/>
      <c r="AH109" s="2343"/>
      <c r="AI109" s="2343"/>
      <c r="AJ109" s="2343"/>
      <c r="AK109" s="2343"/>
      <c r="AL109" s="2343"/>
      <c r="AM109" s="2343"/>
      <c r="AN109" s="2343"/>
      <c r="AO109" s="2343"/>
      <c r="AP109" s="2343"/>
      <c r="AQ109" s="2343"/>
      <c r="AR109" s="2343"/>
      <c r="AS109" s="2343"/>
      <c r="AT109" s="2343"/>
      <c r="AU109" s="2343"/>
      <c r="AV109" s="2343"/>
      <c r="AW109" s="2343"/>
      <c r="AX109" s="2343"/>
      <c r="AY109" s="2343"/>
      <c r="AZ109" s="2343"/>
      <c r="BA109" s="2343"/>
      <c r="BB109" s="2343"/>
      <c r="BC109" s="2343"/>
      <c r="BD109" s="2343"/>
      <c r="BE109" s="2343"/>
      <c r="BF109" s="2343"/>
      <c r="BG109" s="2343"/>
      <c r="BH109" s="2343"/>
      <c r="BI109" s="2343"/>
      <c r="BJ109" s="2343"/>
      <c r="BK109" s="2343"/>
      <c r="BL109" s="2343"/>
      <c r="BM109" s="2343"/>
      <c r="BN109" s="2343"/>
      <c r="BO109" s="2343"/>
      <c r="BP109" s="2343"/>
      <c r="BQ109" s="2343"/>
      <c r="BR109" s="2343"/>
      <c r="BS109" s="2343"/>
      <c r="BT109" s="2343"/>
      <c r="BU109" s="2343"/>
      <c r="BV109" s="2343"/>
      <c r="BW109" s="2343"/>
      <c r="BX109" s="2343"/>
      <c r="BY109" s="2343"/>
      <c r="BZ109" s="2343"/>
      <c r="CA109" s="2343"/>
      <c r="CB109" s="2343"/>
      <c r="CC109" s="2343"/>
      <c r="CD109" s="2343"/>
      <c r="CE109" s="2343"/>
      <c r="CF109" s="2343"/>
      <c r="CG109" s="2343"/>
      <c r="CH109" s="2343"/>
      <c r="CI109" s="2343"/>
      <c r="CJ109" s="2343"/>
      <c r="CK109" s="2343"/>
      <c r="CL109" s="2343"/>
      <c r="CM109" s="2343"/>
      <c r="CN109" s="2343"/>
      <c r="CO109" s="2343"/>
      <c r="CP109" s="2343"/>
      <c r="CQ109" s="2343"/>
      <c r="CR109" s="2343"/>
      <c r="CS109" s="2343"/>
      <c r="CT109" s="2343"/>
      <c r="CU109" s="2343"/>
      <c r="CV109" s="2344"/>
      <c r="CX109" s="1340"/>
      <c r="DA109" s="1284" t="str">
        <f t="shared" si="38"/>
        <v/>
      </c>
      <c r="DB109" s="1279" t="str">
        <f t="shared" si="39"/>
        <v/>
      </c>
      <c r="DC109" s="1279" t="str">
        <f t="shared" si="40"/>
        <v>X</v>
      </c>
      <c r="DD109" s="1281"/>
      <c r="DE109" s="1284" t="str">
        <f t="shared" si="41"/>
        <v/>
      </c>
      <c r="DF109" s="1279" t="str">
        <f t="shared" si="42"/>
        <v/>
      </c>
      <c r="DG109" s="1279" t="str">
        <f t="shared" si="43"/>
        <v>X</v>
      </c>
      <c r="DH109" s="1281"/>
      <c r="DI109" s="1284" t="str">
        <f t="shared" si="44"/>
        <v/>
      </c>
      <c r="DJ109" s="1279" t="str">
        <f t="shared" si="45"/>
        <v/>
      </c>
      <c r="DK109" s="1279" t="str">
        <f t="shared" si="46"/>
        <v>X</v>
      </c>
      <c r="DL109" s="1281"/>
      <c r="DM109" s="1284" t="str">
        <f t="shared" si="47"/>
        <v/>
      </c>
      <c r="DN109" s="1279" t="str">
        <f t="shared" si="48"/>
        <v/>
      </c>
      <c r="DO109" s="1279" t="str">
        <f t="shared" si="49"/>
        <v>X</v>
      </c>
      <c r="DP109" s="1281"/>
      <c r="DQ109" s="1284" t="str">
        <f t="shared" si="50"/>
        <v/>
      </c>
      <c r="DR109" s="1279" t="str">
        <f t="shared" si="51"/>
        <v/>
      </c>
      <c r="DS109" s="1279" t="str">
        <f t="shared" si="52"/>
        <v>X</v>
      </c>
      <c r="DT109" s="1281"/>
    </row>
    <row r="110" spans="3:124" s="580" customFormat="1" ht="15" customHeight="1">
      <c r="C110" s="1122" t="s">
        <v>680</v>
      </c>
      <c r="D110" s="2325" t="s">
        <v>1624</v>
      </c>
      <c r="E110" s="2330">
        <f t="shared" si="37"/>
        <v>0</v>
      </c>
      <c r="F110" s="2342"/>
      <c r="G110" s="2343"/>
      <c r="H110" s="2343"/>
      <c r="I110" s="2343"/>
      <c r="J110" s="2343"/>
      <c r="K110" s="2343"/>
      <c r="L110" s="2343"/>
      <c r="M110" s="2343"/>
      <c r="N110" s="2343"/>
      <c r="O110" s="2343"/>
      <c r="P110" s="2343"/>
      <c r="Q110" s="2343"/>
      <c r="R110" s="2343"/>
      <c r="S110" s="2343"/>
      <c r="T110" s="2343"/>
      <c r="U110" s="2343"/>
      <c r="V110" s="2343"/>
      <c r="W110" s="2343"/>
      <c r="X110" s="2343"/>
      <c r="Y110" s="2343"/>
      <c r="Z110" s="2343"/>
      <c r="AA110" s="2343"/>
      <c r="AB110" s="2343"/>
      <c r="AC110" s="2343"/>
      <c r="AD110" s="2343"/>
      <c r="AE110" s="2343"/>
      <c r="AF110" s="2343"/>
      <c r="AG110" s="2343"/>
      <c r="AH110" s="2343"/>
      <c r="AI110" s="2343"/>
      <c r="AJ110" s="2343"/>
      <c r="AK110" s="2343"/>
      <c r="AL110" s="2343"/>
      <c r="AM110" s="2343"/>
      <c r="AN110" s="2343"/>
      <c r="AO110" s="2343"/>
      <c r="AP110" s="2343"/>
      <c r="AQ110" s="2343"/>
      <c r="AR110" s="2343"/>
      <c r="AS110" s="2343"/>
      <c r="AT110" s="2343"/>
      <c r="AU110" s="2343"/>
      <c r="AV110" s="2343"/>
      <c r="AW110" s="2343"/>
      <c r="AX110" s="2343"/>
      <c r="AY110" s="2343"/>
      <c r="AZ110" s="2343"/>
      <c r="BA110" s="2343"/>
      <c r="BB110" s="2343"/>
      <c r="BC110" s="2343"/>
      <c r="BD110" s="2343"/>
      <c r="BE110" s="2343"/>
      <c r="BF110" s="2343"/>
      <c r="BG110" s="2343"/>
      <c r="BH110" s="2343"/>
      <c r="BI110" s="2343"/>
      <c r="BJ110" s="2343"/>
      <c r="BK110" s="2343"/>
      <c r="BL110" s="2343"/>
      <c r="BM110" s="2343"/>
      <c r="BN110" s="2343"/>
      <c r="BO110" s="2343"/>
      <c r="BP110" s="2343"/>
      <c r="BQ110" s="2343"/>
      <c r="BR110" s="2343"/>
      <c r="BS110" s="2343"/>
      <c r="BT110" s="2343"/>
      <c r="BU110" s="2343"/>
      <c r="BV110" s="2343"/>
      <c r="BW110" s="2343"/>
      <c r="BX110" s="2343"/>
      <c r="BY110" s="2343"/>
      <c r="BZ110" s="2343"/>
      <c r="CA110" s="2343"/>
      <c r="CB110" s="2343"/>
      <c r="CC110" s="2343"/>
      <c r="CD110" s="2343"/>
      <c r="CE110" s="2343"/>
      <c r="CF110" s="2343"/>
      <c r="CG110" s="2343"/>
      <c r="CH110" s="2343"/>
      <c r="CI110" s="2343"/>
      <c r="CJ110" s="2343"/>
      <c r="CK110" s="2343"/>
      <c r="CL110" s="2343"/>
      <c r="CM110" s="2343"/>
      <c r="CN110" s="2343"/>
      <c r="CO110" s="2343"/>
      <c r="CP110" s="2343"/>
      <c r="CQ110" s="2343"/>
      <c r="CR110" s="2343"/>
      <c r="CS110" s="2343"/>
      <c r="CT110" s="2343"/>
      <c r="CU110" s="2343"/>
      <c r="CV110" s="2344"/>
      <c r="CX110" s="1340"/>
      <c r="DA110" s="1284" t="str">
        <f t="shared" si="38"/>
        <v/>
      </c>
      <c r="DB110" s="1279" t="str">
        <f t="shared" si="39"/>
        <v/>
      </c>
      <c r="DC110" s="1279" t="str">
        <f t="shared" si="40"/>
        <v>X</v>
      </c>
      <c r="DD110" s="1281"/>
      <c r="DE110" s="1284" t="str">
        <f t="shared" si="41"/>
        <v/>
      </c>
      <c r="DF110" s="1279" t="str">
        <f t="shared" si="42"/>
        <v/>
      </c>
      <c r="DG110" s="1279" t="str">
        <f t="shared" si="43"/>
        <v>X</v>
      </c>
      <c r="DH110" s="1281"/>
      <c r="DI110" s="1284" t="str">
        <f t="shared" si="44"/>
        <v/>
      </c>
      <c r="DJ110" s="1279" t="str">
        <f t="shared" si="45"/>
        <v/>
      </c>
      <c r="DK110" s="1279" t="str">
        <f t="shared" si="46"/>
        <v>X</v>
      </c>
      <c r="DL110" s="1281"/>
      <c r="DM110" s="1284" t="str">
        <f t="shared" si="47"/>
        <v/>
      </c>
      <c r="DN110" s="1279" t="str">
        <f t="shared" si="48"/>
        <v/>
      </c>
      <c r="DO110" s="1279" t="str">
        <f t="shared" si="49"/>
        <v>X</v>
      </c>
      <c r="DP110" s="1281"/>
      <c r="DQ110" s="1284" t="str">
        <f t="shared" si="50"/>
        <v/>
      </c>
      <c r="DR110" s="1279" t="str">
        <f t="shared" si="51"/>
        <v/>
      </c>
      <c r="DS110" s="1279" t="str">
        <f t="shared" si="52"/>
        <v>X</v>
      </c>
      <c r="DT110" s="1281"/>
    </row>
    <row r="111" spans="3:124" s="580" customFormat="1" ht="15" customHeight="1">
      <c r="C111" s="1122" t="s">
        <v>126</v>
      </c>
      <c r="D111" s="2325" t="s">
        <v>1624</v>
      </c>
      <c r="E111" s="2330">
        <f t="shared" si="37"/>
        <v>0</v>
      </c>
      <c r="F111" s="2342"/>
      <c r="G111" s="2343"/>
      <c r="H111" s="2343"/>
      <c r="I111" s="2343"/>
      <c r="J111" s="2343"/>
      <c r="K111" s="2343"/>
      <c r="L111" s="2343"/>
      <c r="M111" s="2343"/>
      <c r="N111" s="2343"/>
      <c r="O111" s="2343"/>
      <c r="P111" s="2343"/>
      <c r="Q111" s="2343"/>
      <c r="R111" s="2343"/>
      <c r="S111" s="2343"/>
      <c r="T111" s="2343"/>
      <c r="U111" s="2343"/>
      <c r="V111" s="2343"/>
      <c r="W111" s="2343"/>
      <c r="X111" s="2343"/>
      <c r="Y111" s="2343"/>
      <c r="Z111" s="2343"/>
      <c r="AA111" s="2343"/>
      <c r="AB111" s="2343"/>
      <c r="AC111" s="2343"/>
      <c r="AD111" s="2343"/>
      <c r="AE111" s="2343"/>
      <c r="AF111" s="2343"/>
      <c r="AG111" s="2343"/>
      <c r="AH111" s="2343"/>
      <c r="AI111" s="2343"/>
      <c r="AJ111" s="2343"/>
      <c r="AK111" s="2343"/>
      <c r="AL111" s="2343"/>
      <c r="AM111" s="2343"/>
      <c r="AN111" s="2343"/>
      <c r="AO111" s="2343"/>
      <c r="AP111" s="2343"/>
      <c r="AQ111" s="2343"/>
      <c r="AR111" s="2343"/>
      <c r="AS111" s="2343"/>
      <c r="AT111" s="2343"/>
      <c r="AU111" s="2343"/>
      <c r="AV111" s="2343"/>
      <c r="AW111" s="2343"/>
      <c r="AX111" s="2343"/>
      <c r="AY111" s="2343"/>
      <c r="AZ111" s="2343"/>
      <c r="BA111" s="2343"/>
      <c r="BB111" s="2343"/>
      <c r="BC111" s="2343"/>
      <c r="BD111" s="2343"/>
      <c r="BE111" s="2343"/>
      <c r="BF111" s="2343"/>
      <c r="BG111" s="2343"/>
      <c r="BH111" s="2343"/>
      <c r="BI111" s="2343"/>
      <c r="BJ111" s="2343"/>
      <c r="BK111" s="2343"/>
      <c r="BL111" s="2343"/>
      <c r="BM111" s="2343"/>
      <c r="BN111" s="2343"/>
      <c r="BO111" s="2343"/>
      <c r="BP111" s="2343"/>
      <c r="BQ111" s="2343"/>
      <c r="BR111" s="2343"/>
      <c r="BS111" s="2343"/>
      <c r="BT111" s="2343"/>
      <c r="BU111" s="2343"/>
      <c r="BV111" s="2343"/>
      <c r="BW111" s="2343"/>
      <c r="BX111" s="2343"/>
      <c r="BY111" s="2343"/>
      <c r="BZ111" s="2343"/>
      <c r="CA111" s="2343"/>
      <c r="CB111" s="2343"/>
      <c r="CC111" s="2343"/>
      <c r="CD111" s="2343"/>
      <c r="CE111" s="2343"/>
      <c r="CF111" s="2343"/>
      <c r="CG111" s="2343"/>
      <c r="CH111" s="2343"/>
      <c r="CI111" s="2343"/>
      <c r="CJ111" s="2343"/>
      <c r="CK111" s="2343"/>
      <c r="CL111" s="2343"/>
      <c r="CM111" s="2343"/>
      <c r="CN111" s="2343"/>
      <c r="CO111" s="2343"/>
      <c r="CP111" s="2343"/>
      <c r="CQ111" s="2343"/>
      <c r="CR111" s="2343"/>
      <c r="CS111" s="2343"/>
      <c r="CT111" s="2343"/>
      <c r="CU111" s="2343"/>
      <c r="CV111" s="2344"/>
      <c r="CX111" s="1340"/>
      <c r="DA111" s="1284" t="str">
        <f t="shared" si="38"/>
        <v/>
      </c>
      <c r="DB111" s="1279" t="str">
        <f t="shared" si="39"/>
        <v/>
      </c>
      <c r="DC111" s="1279" t="str">
        <f t="shared" si="40"/>
        <v>X</v>
      </c>
      <c r="DD111" s="1281"/>
      <c r="DE111" s="1284" t="str">
        <f t="shared" si="41"/>
        <v/>
      </c>
      <c r="DF111" s="1279" t="str">
        <f t="shared" si="42"/>
        <v/>
      </c>
      <c r="DG111" s="1279" t="str">
        <f t="shared" si="43"/>
        <v>X</v>
      </c>
      <c r="DH111" s="1281"/>
      <c r="DI111" s="1284" t="str">
        <f t="shared" si="44"/>
        <v/>
      </c>
      <c r="DJ111" s="1279" t="str">
        <f t="shared" si="45"/>
        <v/>
      </c>
      <c r="DK111" s="1279" t="str">
        <f t="shared" si="46"/>
        <v>X</v>
      </c>
      <c r="DL111" s="1281"/>
      <c r="DM111" s="1284" t="str">
        <f t="shared" si="47"/>
        <v/>
      </c>
      <c r="DN111" s="1279" t="str">
        <f t="shared" si="48"/>
        <v/>
      </c>
      <c r="DO111" s="1279" t="str">
        <f t="shared" si="49"/>
        <v>X</v>
      </c>
      <c r="DP111" s="1281"/>
      <c r="DQ111" s="1284" t="str">
        <f t="shared" si="50"/>
        <v/>
      </c>
      <c r="DR111" s="1279" t="str">
        <f t="shared" si="51"/>
        <v/>
      </c>
      <c r="DS111" s="1279" t="str">
        <f t="shared" si="52"/>
        <v>X</v>
      </c>
      <c r="DT111" s="1281"/>
    </row>
    <row r="112" spans="3:124" s="580" customFormat="1" ht="15" customHeight="1">
      <c r="C112" s="1122" t="s">
        <v>127</v>
      </c>
      <c r="D112" s="2325" t="s">
        <v>1624</v>
      </c>
      <c r="E112" s="2330">
        <f t="shared" si="37"/>
        <v>0</v>
      </c>
      <c r="F112" s="2342"/>
      <c r="G112" s="2343"/>
      <c r="H112" s="2343"/>
      <c r="I112" s="2343"/>
      <c r="J112" s="2343"/>
      <c r="K112" s="2343"/>
      <c r="L112" s="2343"/>
      <c r="M112" s="2343"/>
      <c r="N112" s="2343"/>
      <c r="O112" s="2343"/>
      <c r="P112" s="2343"/>
      <c r="Q112" s="2343"/>
      <c r="R112" s="2343"/>
      <c r="S112" s="2343"/>
      <c r="T112" s="2343"/>
      <c r="U112" s="2343"/>
      <c r="V112" s="2343"/>
      <c r="W112" s="2343"/>
      <c r="X112" s="2343"/>
      <c r="Y112" s="2343"/>
      <c r="Z112" s="2343"/>
      <c r="AA112" s="2343"/>
      <c r="AB112" s="2343"/>
      <c r="AC112" s="2343"/>
      <c r="AD112" s="2343"/>
      <c r="AE112" s="2343"/>
      <c r="AF112" s="2343"/>
      <c r="AG112" s="2343"/>
      <c r="AH112" s="2343"/>
      <c r="AI112" s="2343"/>
      <c r="AJ112" s="2343"/>
      <c r="AK112" s="2343"/>
      <c r="AL112" s="2343"/>
      <c r="AM112" s="2343"/>
      <c r="AN112" s="2343"/>
      <c r="AO112" s="2343"/>
      <c r="AP112" s="2343"/>
      <c r="AQ112" s="2343"/>
      <c r="AR112" s="2343"/>
      <c r="AS112" s="2343"/>
      <c r="AT112" s="2343"/>
      <c r="AU112" s="2343"/>
      <c r="AV112" s="2343"/>
      <c r="AW112" s="2343"/>
      <c r="AX112" s="2343"/>
      <c r="AY112" s="2343"/>
      <c r="AZ112" s="2343"/>
      <c r="BA112" s="2343"/>
      <c r="BB112" s="2343"/>
      <c r="BC112" s="2343"/>
      <c r="BD112" s="2343"/>
      <c r="BE112" s="2343"/>
      <c r="BF112" s="2343"/>
      <c r="BG112" s="2343"/>
      <c r="BH112" s="2343"/>
      <c r="BI112" s="2343"/>
      <c r="BJ112" s="2343"/>
      <c r="BK112" s="2343"/>
      <c r="BL112" s="2343"/>
      <c r="BM112" s="2343"/>
      <c r="BN112" s="2343"/>
      <c r="BO112" s="2343"/>
      <c r="BP112" s="2343"/>
      <c r="BQ112" s="2343"/>
      <c r="BR112" s="2343"/>
      <c r="BS112" s="2343"/>
      <c r="BT112" s="2343"/>
      <c r="BU112" s="2343"/>
      <c r="BV112" s="2343"/>
      <c r="BW112" s="2343"/>
      <c r="BX112" s="2343"/>
      <c r="BY112" s="2343"/>
      <c r="BZ112" s="2343"/>
      <c r="CA112" s="2343"/>
      <c r="CB112" s="2343"/>
      <c r="CC112" s="2343"/>
      <c r="CD112" s="2343"/>
      <c r="CE112" s="2343"/>
      <c r="CF112" s="2343"/>
      <c r="CG112" s="2343"/>
      <c r="CH112" s="2343"/>
      <c r="CI112" s="2343"/>
      <c r="CJ112" s="2343"/>
      <c r="CK112" s="2343"/>
      <c r="CL112" s="2343"/>
      <c r="CM112" s="2343"/>
      <c r="CN112" s="2343"/>
      <c r="CO112" s="2343"/>
      <c r="CP112" s="2343"/>
      <c r="CQ112" s="2343"/>
      <c r="CR112" s="2343"/>
      <c r="CS112" s="2343"/>
      <c r="CT112" s="2343"/>
      <c r="CU112" s="2343"/>
      <c r="CV112" s="2344"/>
      <c r="CX112" s="1340"/>
      <c r="DA112" s="1284" t="str">
        <f t="shared" si="38"/>
        <v/>
      </c>
      <c r="DB112" s="1279" t="str">
        <f t="shared" si="39"/>
        <v/>
      </c>
      <c r="DC112" s="1279" t="str">
        <f t="shared" si="40"/>
        <v>X</v>
      </c>
      <c r="DD112" s="1281"/>
      <c r="DE112" s="1284" t="str">
        <f t="shared" si="41"/>
        <v/>
      </c>
      <c r="DF112" s="1279" t="str">
        <f t="shared" si="42"/>
        <v/>
      </c>
      <c r="DG112" s="1279" t="str">
        <f t="shared" si="43"/>
        <v>X</v>
      </c>
      <c r="DH112" s="1281"/>
      <c r="DI112" s="1284" t="str">
        <f t="shared" si="44"/>
        <v/>
      </c>
      <c r="DJ112" s="1279" t="str">
        <f t="shared" si="45"/>
        <v/>
      </c>
      <c r="DK112" s="1279" t="str">
        <f t="shared" si="46"/>
        <v>X</v>
      </c>
      <c r="DL112" s="1281"/>
      <c r="DM112" s="1284" t="str">
        <f t="shared" si="47"/>
        <v/>
      </c>
      <c r="DN112" s="1279" t="str">
        <f t="shared" si="48"/>
        <v/>
      </c>
      <c r="DO112" s="1279" t="str">
        <f t="shared" si="49"/>
        <v>X</v>
      </c>
      <c r="DP112" s="1281"/>
      <c r="DQ112" s="1284" t="str">
        <f t="shared" si="50"/>
        <v/>
      </c>
      <c r="DR112" s="1279" t="str">
        <f t="shared" si="51"/>
        <v/>
      </c>
      <c r="DS112" s="1279" t="str">
        <f t="shared" si="52"/>
        <v>X</v>
      </c>
      <c r="DT112" s="1281"/>
    </row>
    <row r="113" spans="3:124" s="580" customFormat="1" ht="15" customHeight="1">
      <c r="C113" s="1122" t="s">
        <v>128</v>
      </c>
      <c r="D113" s="2325" t="s">
        <v>1624</v>
      </c>
      <c r="E113" s="2330">
        <f t="shared" si="37"/>
        <v>0</v>
      </c>
      <c r="F113" s="2342"/>
      <c r="G113" s="2343"/>
      <c r="H113" s="2343"/>
      <c r="I113" s="2343"/>
      <c r="J113" s="2343"/>
      <c r="K113" s="2343"/>
      <c r="L113" s="2343"/>
      <c r="M113" s="2343"/>
      <c r="N113" s="2343"/>
      <c r="O113" s="2343"/>
      <c r="P113" s="2343"/>
      <c r="Q113" s="2343"/>
      <c r="R113" s="2343"/>
      <c r="S113" s="2343"/>
      <c r="T113" s="2343"/>
      <c r="U113" s="2343"/>
      <c r="V113" s="2343"/>
      <c r="W113" s="2343"/>
      <c r="X113" s="2343"/>
      <c r="Y113" s="2343"/>
      <c r="Z113" s="2343"/>
      <c r="AA113" s="2343"/>
      <c r="AB113" s="2343"/>
      <c r="AC113" s="2343"/>
      <c r="AD113" s="2343"/>
      <c r="AE113" s="2343"/>
      <c r="AF113" s="2343"/>
      <c r="AG113" s="2343"/>
      <c r="AH113" s="2343"/>
      <c r="AI113" s="2343"/>
      <c r="AJ113" s="2343"/>
      <c r="AK113" s="2343"/>
      <c r="AL113" s="2343"/>
      <c r="AM113" s="2343"/>
      <c r="AN113" s="2343"/>
      <c r="AO113" s="2343"/>
      <c r="AP113" s="2343"/>
      <c r="AQ113" s="2343"/>
      <c r="AR113" s="2343"/>
      <c r="AS113" s="2343"/>
      <c r="AT113" s="2343"/>
      <c r="AU113" s="2343"/>
      <c r="AV113" s="2343"/>
      <c r="AW113" s="2343"/>
      <c r="AX113" s="2343"/>
      <c r="AY113" s="2343"/>
      <c r="AZ113" s="2343"/>
      <c r="BA113" s="2343"/>
      <c r="BB113" s="2343"/>
      <c r="BC113" s="2343"/>
      <c r="BD113" s="2343"/>
      <c r="BE113" s="2343"/>
      <c r="BF113" s="2343"/>
      <c r="BG113" s="2343"/>
      <c r="BH113" s="2343"/>
      <c r="BI113" s="2343"/>
      <c r="BJ113" s="2343"/>
      <c r="BK113" s="2343"/>
      <c r="BL113" s="2343"/>
      <c r="BM113" s="2343"/>
      <c r="BN113" s="2343"/>
      <c r="BO113" s="2343"/>
      <c r="BP113" s="2343"/>
      <c r="BQ113" s="2343"/>
      <c r="BR113" s="2343"/>
      <c r="BS113" s="2343"/>
      <c r="BT113" s="2343"/>
      <c r="BU113" s="2343"/>
      <c r="BV113" s="2343"/>
      <c r="BW113" s="2343"/>
      <c r="BX113" s="2343"/>
      <c r="BY113" s="2343"/>
      <c r="BZ113" s="2343"/>
      <c r="CA113" s="2343"/>
      <c r="CB113" s="2343"/>
      <c r="CC113" s="2343"/>
      <c r="CD113" s="2343"/>
      <c r="CE113" s="2343"/>
      <c r="CF113" s="2343"/>
      <c r="CG113" s="2343"/>
      <c r="CH113" s="2343"/>
      <c r="CI113" s="2343"/>
      <c r="CJ113" s="2343"/>
      <c r="CK113" s="2343"/>
      <c r="CL113" s="2343"/>
      <c r="CM113" s="2343"/>
      <c r="CN113" s="2343"/>
      <c r="CO113" s="2343"/>
      <c r="CP113" s="2343"/>
      <c r="CQ113" s="2343"/>
      <c r="CR113" s="2343"/>
      <c r="CS113" s="2343"/>
      <c r="CT113" s="2343"/>
      <c r="CU113" s="2343"/>
      <c r="CV113" s="2344"/>
      <c r="CX113" s="1340"/>
      <c r="DA113" s="1284" t="str">
        <f t="shared" si="38"/>
        <v/>
      </c>
      <c r="DB113" s="1279" t="str">
        <f t="shared" si="39"/>
        <v/>
      </c>
      <c r="DC113" s="1279" t="str">
        <f t="shared" si="40"/>
        <v>X</v>
      </c>
      <c r="DD113" s="1281"/>
      <c r="DE113" s="1284" t="str">
        <f t="shared" si="41"/>
        <v/>
      </c>
      <c r="DF113" s="1279" t="str">
        <f t="shared" si="42"/>
        <v/>
      </c>
      <c r="DG113" s="1279" t="str">
        <f t="shared" si="43"/>
        <v>X</v>
      </c>
      <c r="DH113" s="1281"/>
      <c r="DI113" s="1284" t="str">
        <f t="shared" si="44"/>
        <v/>
      </c>
      <c r="DJ113" s="1279" t="str">
        <f t="shared" si="45"/>
        <v/>
      </c>
      <c r="DK113" s="1279" t="str">
        <f t="shared" si="46"/>
        <v>X</v>
      </c>
      <c r="DL113" s="1281"/>
      <c r="DM113" s="1284" t="str">
        <f t="shared" si="47"/>
        <v/>
      </c>
      <c r="DN113" s="1279" t="str">
        <f t="shared" si="48"/>
        <v/>
      </c>
      <c r="DO113" s="1279" t="str">
        <f t="shared" si="49"/>
        <v>X</v>
      </c>
      <c r="DP113" s="1281"/>
      <c r="DQ113" s="1284" t="str">
        <f t="shared" si="50"/>
        <v/>
      </c>
      <c r="DR113" s="1279" t="str">
        <f t="shared" si="51"/>
        <v/>
      </c>
      <c r="DS113" s="1279" t="str">
        <f t="shared" si="52"/>
        <v>X</v>
      </c>
      <c r="DT113" s="1281"/>
    </row>
    <row r="114" spans="3:124" s="580" customFormat="1" ht="15" customHeight="1">
      <c r="C114" s="1122" t="s">
        <v>129</v>
      </c>
      <c r="D114" s="2325" t="s">
        <v>1624</v>
      </c>
      <c r="E114" s="2330">
        <f t="shared" si="37"/>
        <v>0</v>
      </c>
      <c r="F114" s="2342"/>
      <c r="G114" s="2343"/>
      <c r="H114" s="2343"/>
      <c r="I114" s="2343"/>
      <c r="J114" s="2343"/>
      <c r="K114" s="2343"/>
      <c r="L114" s="2343"/>
      <c r="M114" s="2343"/>
      <c r="N114" s="2343"/>
      <c r="O114" s="2343"/>
      <c r="P114" s="2343"/>
      <c r="Q114" s="2343"/>
      <c r="R114" s="2343"/>
      <c r="S114" s="2343"/>
      <c r="T114" s="2343"/>
      <c r="U114" s="2343"/>
      <c r="V114" s="2343"/>
      <c r="W114" s="2343"/>
      <c r="X114" s="2343"/>
      <c r="Y114" s="2343"/>
      <c r="Z114" s="2343"/>
      <c r="AA114" s="2343"/>
      <c r="AB114" s="2343"/>
      <c r="AC114" s="2343"/>
      <c r="AD114" s="2343"/>
      <c r="AE114" s="2343"/>
      <c r="AF114" s="2343"/>
      <c r="AG114" s="2343"/>
      <c r="AH114" s="2343"/>
      <c r="AI114" s="2343"/>
      <c r="AJ114" s="2343"/>
      <c r="AK114" s="2343"/>
      <c r="AL114" s="2343"/>
      <c r="AM114" s="2343"/>
      <c r="AN114" s="2343"/>
      <c r="AO114" s="2343"/>
      <c r="AP114" s="2343"/>
      <c r="AQ114" s="2343"/>
      <c r="AR114" s="2343"/>
      <c r="AS114" s="2343"/>
      <c r="AT114" s="2343"/>
      <c r="AU114" s="2343"/>
      <c r="AV114" s="2343"/>
      <c r="AW114" s="2343"/>
      <c r="AX114" s="2343"/>
      <c r="AY114" s="2343"/>
      <c r="AZ114" s="2343"/>
      <c r="BA114" s="2343"/>
      <c r="BB114" s="2343"/>
      <c r="BC114" s="2343"/>
      <c r="BD114" s="2343"/>
      <c r="BE114" s="2343"/>
      <c r="BF114" s="2343"/>
      <c r="BG114" s="2343"/>
      <c r="BH114" s="2343"/>
      <c r="BI114" s="2343"/>
      <c r="BJ114" s="2343"/>
      <c r="BK114" s="2343"/>
      <c r="BL114" s="2343"/>
      <c r="BM114" s="2343"/>
      <c r="BN114" s="2343"/>
      <c r="BO114" s="2343"/>
      <c r="BP114" s="2343"/>
      <c r="BQ114" s="2343"/>
      <c r="BR114" s="2343"/>
      <c r="BS114" s="2343"/>
      <c r="BT114" s="2343"/>
      <c r="BU114" s="2343"/>
      <c r="BV114" s="2343"/>
      <c r="BW114" s="2343"/>
      <c r="BX114" s="2343"/>
      <c r="BY114" s="2343"/>
      <c r="BZ114" s="2343"/>
      <c r="CA114" s="2343"/>
      <c r="CB114" s="2343"/>
      <c r="CC114" s="2343"/>
      <c r="CD114" s="2343"/>
      <c r="CE114" s="2343"/>
      <c r="CF114" s="2343"/>
      <c r="CG114" s="2343"/>
      <c r="CH114" s="2343"/>
      <c r="CI114" s="2343"/>
      <c r="CJ114" s="2343"/>
      <c r="CK114" s="2343"/>
      <c r="CL114" s="2343"/>
      <c r="CM114" s="2343"/>
      <c r="CN114" s="2343"/>
      <c r="CO114" s="2343"/>
      <c r="CP114" s="2343"/>
      <c r="CQ114" s="2343"/>
      <c r="CR114" s="2343"/>
      <c r="CS114" s="2343"/>
      <c r="CT114" s="2343"/>
      <c r="CU114" s="2343"/>
      <c r="CV114" s="2344"/>
      <c r="CX114" s="1340"/>
      <c r="DA114" s="1284" t="str">
        <f t="shared" si="38"/>
        <v/>
      </c>
      <c r="DB114" s="1279" t="str">
        <f t="shared" si="39"/>
        <v/>
      </c>
      <c r="DC114" s="1279" t="str">
        <f t="shared" si="40"/>
        <v>X</v>
      </c>
      <c r="DD114" s="1281"/>
      <c r="DE114" s="1284" t="str">
        <f t="shared" si="41"/>
        <v/>
      </c>
      <c r="DF114" s="1279" t="str">
        <f t="shared" si="42"/>
        <v/>
      </c>
      <c r="DG114" s="1279" t="str">
        <f t="shared" si="43"/>
        <v>X</v>
      </c>
      <c r="DH114" s="1281"/>
      <c r="DI114" s="1284" t="str">
        <f t="shared" si="44"/>
        <v/>
      </c>
      <c r="DJ114" s="1279" t="str">
        <f t="shared" si="45"/>
        <v/>
      </c>
      <c r="DK114" s="1279" t="str">
        <f t="shared" si="46"/>
        <v>X</v>
      </c>
      <c r="DL114" s="1281"/>
      <c r="DM114" s="1284" t="str">
        <f t="shared" si="47"/>
        <v/>
      </c>
      <c r="DN114" s="1279" t="str">
        <f t="shared" si="48"/>
        <v/>
      </c>
      <c r="DO114" s="1279" t="str">
        <f t="shared" si="49"/>
        <v>X</v>
      </c>
      <c r="DP114" s="1281"/>
      <c r="DQ114" s="1284" t="str">
        <f t="shared" si="50"/>
        <v/>
      </c>
      <c r="DR114" s="1279" t="str">
        <f t="shared" si="51"/>
        <v/>
      </c>
      <c r="DS114" s="1279" t="str">
        <f t="shared" si="52"/>
        <v>X</v>
      </c>
      <c r="DT114" s="1281"/>
    </row>
    <row r="115" spans="3:124" s="580" customFormat="1" ht="15" customHeight="1">
      <c r="C115" s="1122" t="s">
        <v>681</v>
      </c>
      <c r="D115" s="2325" t="s">
        <v>1624</v>
      </c>
      <c r="E115" s="2330">
        <f t="shared" si="37"/>
        <v>0</v>
      </c>
      <c r="F115" s="2342"/>
      <c r="G115" s="2343"/>
      <c r="H115" s="2343"/>
      <c r="I115" s="2343"/>
      <c r="J115" s="2343"/>
      <c r="K115" s="2343"/>
      <c r="L115" s="2343"/>
      <c r="M115" s="2343"/>
      <c r="N115" s="2343"/>
      <c r="O115" s="2343"/>
      <c r="P115" s="2343"/>
      <c r="Q115" s="2343"/>
      <c r="R115" s="2343"/>
      <c r="S115" s="2343"/>
      <c r="T115" s="2343"/>
      <c r="U115" s="2343"/>
      <c r="V115" s="2343"/>
      <c r="W115" s="2343"/>
      <c r="X115" s="2343"/>
      <c r="Y115" s="2343"/>
      <c r="Z115" s="2343"/>
      <c r="AA115" s="2343"/>
      <c r="AB115" s="2343"/>
      <c r="AC115" s="2343"/>
      <c r="AD115" s="2343"/>
      <c r="AE115" s="2343"/>
      <c r="AF115" s="2343"/>
      <c r="AG115" s="2343"/>
      <c r="AH115" s="2343"/>
      <c r="AI115" s="2343"/>
      <c r="AJ115" s="2343"/>
      <c r="AK115" s="2343"/>
      <c r="AL115" s="2343"/>
      <c r="AM115" s="2343"/>
      <c r="AN115" s="2343"/>
      <c r="AO115" s="2343"/>
      <c r="AP115" s="2343"/>
      <c r="AQ115" s="2343"/>
      <c r="AR115" s="2343"/>
      <c r="AS115" s="2343"/>
      <c r="AT115" s="2343"/>
      <c r="AU115" s="2343"/>
      <c r="AV115" s="2343"/>
      <c r="AW115" s="2343"/>
      <c r="AX115" s="2343"/>
      <c r="AY115" s="2343"/>
      <c r="AZ115" s="2343"/>
      <c r="BA115" s="2343"/>
      <c r="BB115" s="2343"/>
      <c r="BC115" s="2343"/>
      <c r="BD115" s="2343"/>
      <c r="BE115" s="2343"/>
      <c r="BF115" s="2343"/>
      <c r="BG115" s="2343"/>
      <c r="BH115" s="2343"/>
      <c r="BI115" s="2343"/>
      <c r="BJ115" s="2343"/>
      <c r="BK115" s="2343"/>
      <c r="BL115" s="2343"/>
      <c r="BM115" s="2343"/>
      <c r="BN115" s="2343"/>
      <c r="BO115" s="2343"/>
      <c r="BP115" s="2343"/>
      <c r="BQ115" s="2343"/>
      <c r="BR115" s="2343"/>
      <c r="BS115" s="2343"/>
      <c r="BT115" s="2343"/>
      <c r="BU115" s="2343"/>
      <c r="BV115" s="2343"/>
      <c r="BW115" s="2343"/>
      <c r="BX115" s="2343"/>
      <c r="BY115" s="2343"/>
      <c r="BZ115" s="2343"/>
      <c r="CA115" s="2343"/>
      <c r="CB115" s="2343"/>
      <c r="CC115" s="2343"/>
      <c r="CD115" s="2343"/>
      <c r="CE115" s="2343"/>
      <c r="CF115" s="2343"/>
      <c r="CG115" s="2343"/>
      <c r="CH115" s="2343"/>
      <c r="CI115" s="2343"/>
      <c r="CJ115" s="2343"/>
      <c r="CK115" s="2343"/>
      <c r="CL115" s="2343"/>
      <c r="CM115" s="2343"/>
      <c r="CN115" s="2343"/>
      <c r="CO115" s="2343"/>
      <c r="CP115" s="2343"/>
      <c r="CQ115" s="2343"/>
      <c r="CR115" s="2343"/>
      <c r="CS115" s="2343"/>
      <c r="CT115" s="2343"/>
      <c r="CU115" s="2343"/>
      <c r="CV115" s="2344"/>
      <c r="CX115" s="1340"/>
      <c r="DA115" s="1284" t="str">
        <f t="shared" si="38"/>
        <v/>
      </c>
      <c r="DB115" s="1279" t="str">
        <f t="shared" si="39"/>
        <v/>
      </c>
      <c r="DC115" s="1279" t="str">
        <f t="shared" si="40"/>
        <v>X</v>
      </c>
      <c r="DD115" s="1281"/>
      <c r="DE115" s="1284" t="str">
        <f t="shared" si="41"/>
        <v/>
      </c>
      <c r="DF115" s="1279" t="str">
        <f t="shared" si="42"/>
        <v/>
      </c>
      <c r="DG115" s="1279" t="str">
        <f t="shared" si="43"/>
        <v>X</v>
      </c>
      <c r="DH115" s="1281"/>
      <c r="DI115" s="1284" t="str">
        <f t="shared" si="44"/>
        <v/>
      </c>
      <c r="DJ115" s="1279" t="str">
        <f t="shared" si="45"/>
        <v/>
      </c>
      <c r="DK115" s="1279" t="str">
        <f t="shared" si="46"/>
        <v>X</v>
      </c>
      <c r="DL115" s="1281"/>
      <c r="DM115" s="1284" t="str">
        <f t="shared" si="47"/>
        <v/>
      </c>
      <c r="DN115" s="1279" t="str">
        <f t="shared" si="48"/>
        <v/>
      </c>
      <c r="DO115" s="1279" t="str">
        <f t="shared" si="49"/>
        <v>X</v>
      </c>
      <c r="DP115" s="1281"/>
      <c r="DQ115" s="1284" t="str">
        <f t="shared" si="50"/>
        <v/>
      </c>
      <c r="DR115" s="1279" t="str">
        <f t="shared" si="51"/>
        <v/>
      </c>
      <c r="DS115" s="1279" t="str">
        <f t="shared" si="52"/>
        <v>X</v>
      </c>
      <c r="DT115" s="1281"/>
    </row>
    <row r="116" spans="3:124" s="580" customFormat="1" ht="15" customHeight="1">
      <c r="C116" s="1122" t="s">
        <v>682</v>
      </c>
      <c r="D116" s="2325" t="s">
        <v>1624</v>
      </c>
      <c r="E116" s="2330">
        <f t="shared" si="37"/>
        <v>0</v>
      </c>
      <c r="F116" s="2342"/>
      <c r="G116" s="2343"/>
      <c r="H116" s="2343"/>
      <c r="I116" s="2343"/>
      <c r="J116" s="2343"/>
      <c r="K116" s="2343"/>
      <c r="L116" s="2343"/>
      <c r="M116" s="2343"/>
      <c r="N116" s="2343"/>
      <c r="O116" s="2343"/>
      <c r="P116" s="2343"/>
      <c r="Q116" s="2343"/>
      <c r="R116" s="2343"/>
      <c r="S116" s="2343"/>
      <c r="T116" s="2343"/>
      <c r="U116" s="2343"/>
      <c r="V116" s="2343"/>
      <c r="W116" s="2343"/>
      <c r="X116" s="2343"/>
      <c r="Y116" s="2343"/>
      <c r="Z116" s="2343"/>
      <c r="AA116" s="2343"/>
      <c r="AB116" s="2343"/>
      <c r="AC116" s="2343"/>
      <c r="AD116" s="2343"/>
      <c r="AE116" s="2343"/>
      <c r="AF116" s="2343"/>
      <c r="AG116" s="2343"/>
      <c r="AH116" s="2343"/>
      <c r="AI116" s="2343"/>
      <c r="AJ116" s="2343"/>
      <c r="AK116" s="2343"/>
      <c r="AL116" s="2343"/>
      <c r="AM116" s="2343"/>
      <c r="AN116" s="2343"/>
      <c r="AO116" s="2343"/>
      <c r="AP116" s="2343"/>
      <c r="AQ116" s="2343"/>
      <c r="AR116" s="2343"/>
      <c r="AS116" s="2343"/>
      <c r="AT116" s="2343"/>
      <c r="AU116" s="2343"/>
      <c r="AV116" s="2343"/>
      <c r="AW116" s="2343"/>
      <c r="AX116" s="2343"/>
      <c r="AY116" s="2343"/>
      <c r="AZ116" s="2343"/>
      <c r="BA116" s="2343"/>
      <c r="BB116" s="2343"/>
      <c r="BC116" s="2343"/>
      <c r="BD116" s="2343"/>
      <c r="BE116" s="2343"/>
      <c r="BF116" s="2343"/>
      <c r="BG116" s="2343"/>
      <c r="BH116" s="2343"/>
      <c r="BI116" s="2343"/>
      <c r="BJ116" s="2343"/>
      <c r="BK116" s="2343"/>
      <c r="BL116" s="2343"/>
      <c r="BM116" s="2343"/>
      <c r="BN116" s="2343"/>
      <c r="BO116" s="2343"/>
      <c r="BP116" s="2343"/>
      <c r="BQ116" s="2343"/>
      <c r="BR116" s="2343"/>
      <c r="BS116" s="2343"/>
      <c r="BT116" s="2343"/>
      <c r="BU116" s="2343"/>
      <c r="BV116" s="2343"/>
      <c r="BW116" s="2343"/>
      <c r="BX116" s="2343"/>
      <c r="BY116" s="2343"/>
      <c r="BZ116" s="2343"/>
      <c r="CA116" s="2343"/>
      <c r="CB116" s="2343"/>
      <c r="CC116" s="2343"/>
      <c r="CD116" s="2343"/>
      <c r="CE116" s="2343"/>
      <c r="CF116" s="2343"/>
      <c r="CG116" s="2343"/>
      <c r="CH116" s="2343"/>
      <c r="CI116" s="2343"/>
      <c r="CJ116" s="2343"/>
      <c r="CK116" s="2343"/>
      <c r="CL116" s="2343"/>
      <c r="CM116" s="2343"/>
      <c r="CN116" s="2343"/>
      <c r="CO116" s="2343"/>
      <c r="CP116" s="2343"/>
      <c r="CQ116" s="2343"/>
      <c r="CR116" s="2343"/>
      <c r="CS116" s="2343"/>
      <c r="CT116" s="2343"/>
      <c r="CU116" s="2343"/>
      <c r="CV116" s="2344"/>
      <c r="CX116" s="1340"/>
      <c r="DA116" s="1284" t="str">
        <f t="shared" si="38"/>
        <v/>
      </c>
      <c r="DB116" s="1279" t="str">
        <f t="shared" si="39"/>
        <v/>
      </c>
      <c r="DC116" s="1279" t="str">
        <f t="shared" si="40"/>
        <v>X</v>
      </c>
      <c r="DD116" s="1281"/>
      <c r="DE116" s="1284" t="str">
        <f t="shared" si="41"/>
        <v/>
      </c>
      <c r="DF116" s="1279" t="str">
        <f t="shared" si="42"/>
        <v/>
      </c>
      <c r="DG116" s="1279" t="str">
        <f t="shared" si="43"/>
        <v>X</v>
      </c>
      <c r="DH116" s="1281"/>
      <c r="DI116" s="1284" t="str">
        <f t="shared" si="44"/>
        <v/>
      </c>
      <c r="DJ116" s="1279" t="str">
        <f t="shared" si="45"/>
        <v/>
      </c>
      <c r="DK116" s="1279" t="str">
        <f t="shared" si="46"/>
        <v>X</v>
      </c>
      <c r="DL116" s="1281"/>
      <c r="DM116" s="1284" t="str">
        <f t="shared" si="47"/>
        <v/>
      </c>
      <c r="DN116" s="1279" t="str">
        <f t="shared" si="48"/>
        <v/>
      </c>
      <c r="DO116" s="1279" t="str">
        <f t="shared" si="49"/>
        <v>X</v>
      </c>
      <c r="DP116" s="1281"/>
      <c r="DQ116" s="1284" t="str">
        <f t="shared" si="50"/>
        <v/>
      </c>
      <c r="DR116" s="1279" t="str">
        <f t="shared" si="51"/>
        <v/>
      </c>
      <c r="DS116" s="1279" t="str">
        <f t="shared" si="52"/>
        <v>X</v>
      </c>
      <c r="DT116" s="1281"/>
    </row>
    <row r="117" spans="3:124" s="580" customFormat="1" ht="15" customHeight="1">
      <c r="C117" s="1122" t="s">
        <v>683</v>
      </c>
      <c r="D117" s="2325" t="s">
        <v>1624</v>
      </c>
      <c r="E117" s="2330">
        <f t="shared" si="37"/>
        <v>0</v>
      </c>
      <c r="F117" s="2342"/>
      <c r="G117" s="2343"/>
      <c r="H117" s="2343"/>
      <c r="I117" s="2343"/>
      <c r="J117" s="2343"/>
      <c r="K117" s="2343"/>
      <c r="L117" s="2343"/>
      <c r="M117" s="2343"/>
      <c r="N117" s="2343"/>
      <c r="O117" s="2343"/>
      <c r="P117" s="2343"/>
      <c r="Q117" s="2343"/>
      <c r="R117" s="2343"/>
      <c r="S117" s="2343"/>
      <c r="T117" s="2343"/>
      <c r="U117" s="2343"/>
      <c r="V117" s="2343"/>
      <c r="W117" s="2343"/>
      <c r="X117" s="2343"/>
      <c r="Y117" s="2343"/>
      <c r="Z117" s="2343"/>
      <c r="AA117" s="2343"/>
      <c r="AB117" s="2343"/>
      <c r="AC117" s="2343"/>
      <c r="AD117" s="2343"/>
      <c r="AE117" s="2343"/>
      <c r="AF117" s="2343"/>
      <c r="AG117" s="2343"/>
      <c r="AH117" s="2343"/>
      <c r="AI117" s="2343"/>
      <c r="AJ117" s="2343"/>
      <c r="AK117" s="2343"/>
      <c r="AL117" s="2343"/>
      <c r="AM117" s="2343"/>
      <c r="AN117" s="2343"/>
      <c r="AO117" s="2343"/>
      <c r="AP117" s="2343"/>
      <c r="AQ117" s="2343"/>
      <c r="AR117" s="2343"/>
      <c r="AS117" s="2343"/>
      <c r="AT117" s="2343"/>
      <c r="AU117" s="2343"/>
      <c r="AV117" s="2343"/>
      <c r="AW117" s="2343"/>
      <c r="AX117" s="2343"/>
      <c r="AY117" s="2343"/>
      <c r="AZ117" s="2343"/>
      <c r="BA117" s="2343"/>
      <c r="BB117" s="2343"/>
      <c r="BC117" s="2343"/>
      <c r="BD117" s="2343"/>
      <c r="BE117" s="2343"/>
      <c r="BF117" s="2343"/>
      <c r="BG117" s="2343"/>
      <c r="BH117" s="2343"/>
      <c r="BI117" s="2343"/>
      <c r="BJ117" s="2343"/>
      <c r="BK117" s="2343"/>
      <c r="BL117" s="2343"/>
      <c r="BM117" s="2343"/>
      <c r="BN117" s="2343"/>
      <c r="BO117" s="2343"/>
      <c r="BP117" s="2343"/>
      <c r="BQ117" s="2343"/>
      <c r="BR117" s="2343"/>
      <c r="BS117" s="2343"/>
      <c r="BT117" s="2343"/>
      <c r="BU117" s="2343"/>
      <c r="BV117" s="2343"/>
      <c r="BW117" s="2343"/>
      <c r="BX117" s="2343"/>
      <c r="BY117" s="2343"/>
      <c r="BZ117" s="2343"/>
      <c r="CA117" s="2343"/>
      <c r="CB117" s="2343"/>
      <c r="CC117" s="2343"/>
      <c r="CD117" s="2343"/>
      <c r="CE117" s="2343"/>
      <c r="CF117" s="2343"/>
      <c r="CG117" s="2343"/>
      <c r="CH117" s="2343"/>
      <c r="CI117" s="2343"/>
      <c r="CJ117" s="2343"/>
      <c r="CK117" s="2343"/>
      <c r="CL117" s="2343"/>
      <c r="CM117" s="2343"/>
      <c r="CN117" s="2343"/>
      <c r="CO117" s="2343"/>
      <c r="CP117" s="2343"/>
      <c r="CQ117" s="2343"/>
      <c r="CR117" s="2343"/>
      <c r="CS117" s="2343"/>
      <c r="CT117" s="2343"/>
      <c r="CU117" s="2343"/>
      <c r="CV117" s="2344"/>
      <c r="CX117" s="1340"/>
      <c r="DA117" s="1284" t="str">
        <f t="shared" si="38"/>
        <v/>
      </c>
      <c r="DB117" s="1279" t="str">
        <f t="shared" si="39"/>
        <v/>
      </c>
      <c r="DC117" s="1279" t="str">
        <f t="shared" si="40"/>
        <v>X</v>
      </c>
      <c r="DD117" s="1281"/>
      <c r="DE117" s="1284" t="str">
        <f t="shared" si="41"/>
        <v/>
      </c>
      <c r="DF117" s="1279" t="str">
        <f t="shared" si="42"/>
        <v/>
      </c>
      <c r="DG117" s="1279" t="str">
        <f t="shared" si="43"/>
        <v>X</v>
      </c>
      <c r="DH117" s="1281"/>
      <c r="DI117" s="1284" t="str">
        <f t="shared" si="44"/>
        <v/>
      </c>
      <c r="DJ117" s="1279" t="str">
        <f t="shared" si="45"/>
        <v/>
      </c>
      <c r="DK117" s="1279" t="str">
        <f t="shared" si="46"/>
        <v>X</v>
      </c>
      <c r="DL117" s="1281"/>
      <c r="DM117" s="1284" t="str">
        <f t="shared" si="47"/>
        <v/>
      </c>
      <c r="DN117" s="1279" t="str">
        <f t="shared" si="48"/>
        <v/>
      </c>
      <c r="DO117" s="1279" t="str">
        <f t="shared" si="49"/>
        <v>X</v>
      </c>
      <c r="DP117" s="1281"/>
      <c r="DQ117" s="1284" t="str">
        <f t="shared" si="50"/>
        <v/>
      </c>
      <c r="DR117" s="1279" t="str">
        <f t="shared" si="51"/>
        <v/>
      </c>
      <c r="DS117" s="1279" t="str">
        <f t="shared" si="52"/>
        <v>X</v>
      </c>
      <c r="DT117" s="1281"/>
    </row>
    <row r="118" spans="3:124" s="580" customFormat="1" ht="15" customHeight="1">
      <c r="C118" s="1122" t="s">
        <v>133</v>
      </c>
      <c r="D118" s="2325" t="s">
        <v>1624</v>
      </c>
      <c r="E118" s="2330">
        <f t="shared" si="37"/>
        <v>0</v>
      </c>
      <c r="F118" s="2342"/>
      <c r="G118" s="2343"/>
      <c r="H118" s="2343"/>
      <c r="I118" s="2343"/>
      <c r="J118" s="2343"/>
      <c r="K118" s="2343"/>
      <c r="L118" s="2343"/>
      <c r="M118" s="2343"/>
      <c r="N118" s="2343"/>
      <c r="O118" s="2343"/>
      <c r="P118" s="2343"/>
      <c r="Q118" s="2343"/>
      <c r="R118" s="2343"/>
      <c r="S118" s="2343"/>
      <c r="T118" s="2343"/>
      <c r="U118" s="2343"/>
      <c r="V118" s="2343"/>
      <c r="W118" s="2343"/>
      <c r="X118" s="2343"/>
      <c r="Y118" s="2343"/>
      <c r="Z118" s="2343"/>
      <c r="AA118" s="2343"/>
      <c r="AB118" s="2343"/>
      <c r="AC118" s="2343"/>
      <c r="AD118" s="2343"/>
      <c r="AE118" s="2343"/>
      <c r="AF118" s="2343"/>
      <c r="AG118" s="2343"/>
      <c r="AH118" s="2343"/>
      <c r="AI118" s="2343"/>
      <c r="AJ118" s="2343"/>
      <c r="AK118" s="2343"/>
      <c r="AL118" s="2343"/>
      <c r="AM118" s="2343"/>
      <c r="AN118" s="2343"/>
      <c r="AO118" s="2343"/>
      <c r="AP118" s="2343"/>
      <c r="AQ118" s="2343"/>
      <c r="AR118" s="2343"/>
      <c r="AS118" s="2343"/>
      <c r="AT118" s="2343"/>
      <c r="AU118" s="2343"/>
      <c r="AV118" s="2343"/>
      <c r="AW118" s="2343"/>
      <c r="AX118" s="2343"/>
      <c r="AY118" s="2343"/>
      <c r="AZ118" s="2343"/>
      <c r="BA118" s="2343"/>
      <c r="BB118" s="2343"/>
      <c r="BC118" s="2343"/>
      <c r="BD118" s="2343"/>
      <c r="BE118" s="2343"/>
      <c r="BF118" s="2343"/>
      <c r="BG118" s="2343"/>
      <c r="BH118" s="2343"/>
      <c r="BI118" s="2343"/>
      <c r="BJ118" s="2343"/>
      <c r="BK118" s="2343"/>
      <c r="BL118" s="2343"/>
      <c r="BM118" s="2343"/>
      <c r="BN118" s="2343"/>
      <c r="BO118" s="2343"/>
      <c r="BP118" s="2343"/>
      <c r="BQ118" s="2343"/>
      <c r="BR118" s="2343"/>
      <c r="BS118" s="2343"/>
      <c r="BT118" s="2343"/>
      <c r="BU118" s="2343"/>
      <c r="BV118" s="2343"/>
      <c r="BW118" s="2343"/>
      <c r="BX118" s="2343"/>
      <c r="BY118" s="2343"/>
      <c r="BZ118" s="2343"/>
      <c r="CA118" s="2343"/>
      <c r="CB118" s="2343"/>
      <c r="CC118" s="2343"/>
      <c r="CD118" s="2343"/>
      <c r="CE118" s="2343"/>
      <c r="CF118" s="2343"/>
      <c r="CG118" s="2343"/>
      <c r="CH118" s="2343"/>
      <c r="CI118" s="2343"/>
      <c r="CJ118" s="2343"/>
      <c r="CK118" s="2343"/>
      <c r="CL118" s="2343"/>
      <c r="CM118" s="2343"/>
      <c r="CN118" s="2343"/>
      <c r="CO118" s="2343"/>
      <c r="CP118" s="2343"/>
      <c r="CQ118" s="2343"/>
      <c r="CR118" s="2343"/>
      <c r="CS118" s="2343"/>
      <c r="CT118" s="2343"/>
      <c r="CU118" s="2343"/>
      <c r="CV118" s="2344"/>
      <c r="CX118" s="1340"/>
      <c r="DA118" s="1284" t="str">
        <f t="shared" si="38"/>
        <v/>
      </c>
      <c r="DB118" s="1279" t="str">
        <f t="shared" si="39"/>
        <v/>
      </c>
      <c r="DC118" s="1279" t="str">
        <f t="shared" si="40"/>
        <v>X</v>
      </c>
      <c r="DD118" s="1281"/>
      <c r="DE118" s="1284" t="str">
        <f t="shared" si="41"/>
        <v/>
      </c>
      <c r="DF118" s="1279" t="str">
        <f t="shared" si="42"/>
        <v/>
      </c>
      <c r="DG118" s="1279" t="str">
        <f t="shared" si="43"/>
        <v>X</v>
      </c>
      <c r="DH118" s="1281"/>
      <c r="DI118" s="1284" t="str">
        <f t="shared" si="44"/>
        <v/>
      </c>
      <c r="DJ118" s="1279" t="str">
        <f t="shared" si="45"/>
        <v/>
      </c>
      <c r="DK118" s="1279" t="str">
        <f t="shared" si="46"/>
        <v>X</v>
      </c>
      <c r="DL118" s="1281"/>
      <c r="DM118" s="1284" t="str">
        <f t="shared" si="47"/>
        <v/>
      </c>
      <c r="DN118" s="1279" t="str">
        <f t="shared" si="48"/>
        <v/>
      </c>
      <c r="DO118" s="1279" t="str">
        <f t="shared" si="49"/>
        <v>X</v>
      </c>
      <c r="DP118" s="1281"/>
      <c r="DQ118" s="1284" t="str">
        <f t="shared" si="50"/>
        <v/>
      </c>
      <c r="DR118" s="1279" t="str">
        <f t="shared" si="51"/>
        <v/>
      </c>
      <c r="DS118" s="1279" t="str">
        <f t="shared" si="52"/>
        <v>X</v>
      </c>
      <c r="DT118" s="1281"/>
    </row>
    <row r="119" spans="3:124" s="580" customFormat="1" ht="15" customHeight="1">
      <c r="C119" s="1122" t="s">
        <v>134</v>
      </c>
      <c r="D119" s="2325" t="s">
        <v>1624</v>
      </c>
      <c r="E119" s="2330">
        <f t="shared" si="37"/>
        <v>0</v>
      </c>
      <c r="F119" s="2342"/>
      <c r="G119" s="2343"/>
      <c r="H119" s="2343"/>
      <c r="I119" s="2343"/>
      <c r="J119" s="2343"/>
      <c r="K119" s="2343"/>
      <c r="L119" s="2343"/>
      <c r="M119" s="2343"/>
      <c r="N119" s="2343"/>
      <c r="O119" s="2343"/>
      <c r="P119" s="2343"/>
      <c r="Q119" s="2343"/>
      <c r="R119" s="2343"/>
      <c r="S119" s="2343"/>
      <c r="T119" s="2343"/>
      <c r="U119" s="2343"/>
      <c r="V119" s="2343"/>
      <c r="W119" s="2343"/>
      <c r="X119" s="2343"/>
      <c r="Y119" s="2343"/>
      <c r="Z119" s="2343"/>
      <c r="AA119" s="2343"/>
      <c r="AB119" s="2343"/>
      <c r="AC119" s="2343"/>
      <c r="AD119" s="2343"/>
      <c r="AE119" s="2343"/>
      <c r="AF119" s="2343"/>
      <c r="AG119" s="2343"/>
      <c r="AH119" s="2343"/>
      <c r="AI119" s="2343"/>
      <c r="AJ119" s="2343"/>
      <c r="AK119" s="2343"/>
      <c r="AL119" s="2343"/>
      <c r="AM119" s="2343"/>
      <c r="AN119" s="2343"/>
      <c r="AO119" s="2343"/>
      <c r="AP119" s="2343"/>
      <c r="AQ119" s="2343"/>
      <c r="AR119" s="2343"/>
      <c r="AS119" s="2343"/>
      <c r="AT119" s="2343"/>
      <c r="AU119" s="2343"/>
      <c r="AV119" s="2343"/>
      <c r="AW119" s="2343"/>
      <c r="AX119" s="2343"/>
      <c r="AY119" s="2343"/>
      <c r="AZ119" s="2343"/>
      <c r="BA119" s="2343"/>
      <c r="BB119" s="2343"/>
      <c r="BC119" s="2343"/>
      <c r="BD119" s="2343"/>
      <c r="BE119" s="2343"/>
      <c r="BF119" s="2343"/>
      <c r="BG119" s="2343"/>
      <c r="BH119" s="2343"/>
      <c r="BI119" s="2343"/>
      <c r="BJ119" s="2343"/>
      <c r="BK119" s="2343"/>
      <c r="BL119" s="2343"/>
      <c r="BM119" s="2343"/>
      <c r="BN119" s="2343"/>
      <c r="BO119" s="2343"/>
      <c r="BP119" s="2343"/>
      <c r="BQ119" s="2343"/>
      <c r="BR119" s="2343"/>
      <c r="BS119" s="2343"/>
      <c r="BT119" s="2343"/>
      <c r="BU119" s="2343"/>
      <c r="BV119" s="2343"/>
      <c r="BW119" s="2343"/>
      <c r="BX119" s="2343"/>
      <c r="BY119" s="2343"/>
      <c r="BZ119" s="2343"/>
      <c r="CA119" s="2343"/>
      <c r="CB119" s="2343"/>
      <c r="CC119" s="2343"/>
      <c r="CD119" s="2343"/>
      <c r="CE119" s="2343"/>
      <c r="CF119" s="2343"/>
      <c r="CG119" s="2343"/>
      <c r="CH119" s="2343"/>
      <c r="CI119" s="2343"/>
      <c r="CJ119" s="2343"/>
      <c r="CK119" s="2343"/>
      <c r="CL119" s="2343"/>
      <c r="CM119" s="2343"/>
      <c r="CN119" s="2343"/>
      <c r="CO119" s="2343"/>
      <c r="CP119" s="2343"/>
      <c r="CQ119" s="2343"/>
      <c r="CR119" s="2343"/>
      <c r="CS119" s="2343"/>
      <c r="CT119" s="2343"/>
      <c r="CU119" s="2343"/>
      <c r="CV119" s="2344"/>
      <c r="CX119" s="1340"/>
      <c r="DA119" s="1284" t="str">
        <f t="shared" si="38"/>
        <v/>
      </c>
      <c r="DB119" s="1279" t="str">
        <f t="shared" si="39"/>
        <v/>
      </c>
      <c r="DC119" s="1279" t="str">
        <f t="shared" si="40"/>
        <v>X</v>
      </c>
      <c r="DD119" s="1281"/>
      <c r="DE119" s="1284" t="str">
        <f t="shared" si="41"/>
        <v/>
      </c>
      <c r="DF119" s="1279" t="str">
        <f t="shared" si="42"/>
        <v/>
      </c>
      <c r="DG119" s="1279" t="str">
        <f t="shared" si="43"/>
        <v>X</v>
      </c>
      <c r="DH119" s="1281"/>
      <c r="DI119" s="1284" t="str">
        <f t="shared" si="44"/>
        <v/>
      </c>
      <c r="DJ119" s="1279" t="str">
        <f t="shared" si="45"/>
        <v/>
      </c>
      <c r="DK119" s="1279" t="str">
        <f t="shared" si="46"/>
        <v>X</v>
      </c>
      <c r="DL119" s="1281"/>
      <c r="DM119" s="1284" t="str">
        <f t="shared" si="47"/>
        <v/>
      </c>
      <c r="DN119" s="1279" t="str">
        <f t="shared" si="48"/>
        <v/>
      </c>
      <c r="DO119" s="1279" t="str">
        <f t="shared" si="49"/>
        <v>X</v>
      </c>
      <c r="DP119" s="1281"/>
      <c r="DQ119" s="1284" t="str">
        <f t="shared" si="50"/>
        <v/>
      </c>
      <c r="DR119" s="1279" t="str">
        <f t="shared" si="51"/>
        <v/>
      </c>
      <c r="DS119" s="1279" t="str">
        <f t="shared" si="52"/>
        <v>X</v>
      </c>
      <c r="DT119" s="1281"/>
    </row>
    <row r="120" spans="3:124" s="580" customFormat="1" ht="15" customHeight="1">
      <c r="C120" s="1122" t="s">
        <v>135</v>
      </c>
      <c r="D120" s="2325" t="s">
        <v>1624</v>
      </c>
      <c r="E120" s="2330">
        <f t="shared" si="37"/>
        <v>0</v>
      </c>
      <c r="F120" s="2342"/>
      <c r="G120" s="2343"/>
      <c r="H120" s="2343"/>
      <c r="I120" s="2343"/>
      <c r="J120" s="2343"/>
      <c r="K120" s="2343"/>
      <c r="L120" s="2343"/>
      <c r="M120" s="2343"/>
      <c r="N120" s="2343"/>
      <c r="O120" s="2343"/>
      <c r="P120" s="2343"/>
      <c r="Q120" s="2343"/>
      <c r="R120" s="2343"/>
      <c r="S120" s="2343"/>
      <c r="T120" s="2343"/>
      <c r="U120" s="2343"/>
      <c r="V120" s="2343"/>
      <c r="W120" s="2343"/>
      <c r="X120" s="2343"/>
      <c r="Y120" s="2343"/>
      <c r="Z120" s="2343"/>
      <c r="AA120" s="2343"/>
      <c r="AB120" s="2343"/>
      <c r="AC120" s="2343"/>
      <c r="AD120" s="2343"/>
      <c r="AE120" s="2343"/>
      <c r="AF120" s="2343"/>
      <c r="AG120" s="2343"/>
      <c r="AH120" s="2343"/>
      <c r="AI120" s="2343"/>
      <c r="AJ120" s="2343"/>
      <c r="AK120" s="2343"/>
      <c r="AL120" s="2343"/>
      <c r="AM120" s="2343"/>
      <c r="AN120" s="2343"/>
      <c r="AO120" s="2343"/>
      <c r="AP120" s="2343"/>
      <c r="AQ120" s="2343"/>
      <c r="AR120" s="2343"/>
      <c r="AS120" s="2343"/>
      <c r="AT120" s="2343"/>
      <c r="AU120" s="2343"/>
      <c r="AV120" s="2343"/>
      <c r="AW120" s="2343"/>
      <c r="AX120" s="2343"/>
      <c r="AY120" s="2343"/>
      <c r="AZ120" s="2343"/>
      <c r="BA120" s="2343"/>
      <c r="BB120" s="2343"/>
      <c r="BC120" s="2343"/>
      <c r="BD120" s="2343"/>
      <c r="BE120" s="2343"/>
      <c r="BF120" s="2343"/>
      <c r="BG120" s="2343"/>
      <c r="BH120" s="2343"/>
      <c r="BI120" s="2343"/>
      <c r="BJ120" s="2343"/>
      <c r="BK120" s="2343"/>
      <c r="BL120" s="2343"/>
      <c r="BM120" s="2343"/>
      <c r="BN120" s="2343"/>
      <c r="BO120" s="2343"/>
      <c r="BP120" s="2343"/>
      <c r="BQ120" s="2343"/>
      <c r="BR120" s="2343"/>
      <c r="BS120" s="2343"/>
      <c r="BT120" s="2343"/>
      <c r="BU120" s="2343"/>
      <c r="BV120" s="2343"/>
      <c r="BW120" s="2343"/>
      <c r="BX120" s="2343"/>
      <c r="BY120" s="2343"/>
      <c r="BZ120" s="2343"/>
      <c r="CA120" s="2343"/>
      <c r="CB120" s="2343"/>
      <c r="CC120" s="2343"/>
      <c r="CD120" s="2343"/>
      <c r="CE120" s="2343"/>
      <c r="CF120" s="2343"/>
      <c r="CG120" s="2343"/>
      <c r="CH120" s="2343"/>
      <c r="CI120" s="2343"/>
      <c r="CJ120" s="2343"/>
      <c r="CK120" s="2343"/>
      <c r="CL120" s="2343"/>
      <c r="CM120" s="2343"/>
      <c r="CN120" s="2343"/>
      <c r="CO120" s="2343"/>
      <c r="CP120" s="2343"/>
      <c r="CQ120" s="2343"/>
      <c r="CR120" s="2343"/>
      <c r="CS120" s="2343"/>
      <c r="CT120" s="2343"/>
      <c r="CU120" s="2343"/>
      <c r="CV120" s="2344"/>
      <c r="CX120" s="1340"/>
      <c r="DA120" s="1284" t="str">
        <f t="shared" si="38"/>
        <v/>
      </c>
      <c r="DB120" s="1279" t="str">
        <f t="shared" si="39"/>
        <v/>
      </c>
      <c r="DC120" s="1279" t="str">
        <f t="shared" si="40"/>
        <v>X</v>
      </c>
      <c r="DD120" s="1281"/>
      <c r="DE120" s="1284" t="str">
        <f t="shared" si="41"/>
        <v/>
      </c>
      <c r="DF120" s="1279" t="str">
        <f t="shared" si="42"/>
        <v/>
      </c>
      <c r="DG120" s="1279" t="str">
        <f t="shared" si="43"/>
        <v>X</v>
      </c>
      <c r="DH120" s="1281"/>
      <c r="DI120" s="1284" t="str">
        <f t="shared" si="44"/>
        <v/>
      </c>
      <c r="DJ120" s="1279" t="str">
        <f t="shared" si="45"/>
        <v/>
      </c>
      <c r="DK120" s="1279" t="str">
        <f t="shared" si="46"/>
        <v>X</v>
      </c>
      <c r="DL120" s="1281"/>
      <c r="DM120" s="1284" t="str">
        <f t="shared" si="47"/>
        <v/>
      </c>
      <c r="DN120" s="1279" t="str">
        <f t="shared" si="48"/>
        <v/>
      </c>
      <c r="DO120" s="1279" t="str">
        <f t="shared" si="49"/>
        <v>X</v>
      </c>
      <c r="DP120" s="1281"/>
      <c r="DQ120" s="1284" t="str">
        <f t="shared" si="50"/>
        <v/>
      </c>
      <c r="DR120" s="1279" t="str">
        <f t="shared" si="51"/>
        <v/>
      </c>
      <c r="DS120" s="1279" t="str">
        <f t="shared" si="52"/>
        <v>X</v>
      </c>
      <c r="DT120" s="1281"/>
    </row>
    <row r="121" spans="3:124" s="580" customFormat="1" ht="15" customHeight="1">
      <c r="C121" s="1122" t="s">
        <v>136</v>
      </c>
      <c r="D121" s="2325" t="s">
        <v>1624</v>
      </c>
      <c r="E121" s="2330">
        <f t="shared" si="37"/>
        <v>0</v>
      </c>
      <c r="F121" s="2342"/>
      <c r="G121" s="2343"/>
      <c r="H121" s="2343"/>
      <c r="I121" s="2343"/>
      <c r="J121" s="2343"/>
      <c r="K121" s="2343"/>
      <c r="L121" s="2343"/>
      <c r="M121" s="2343"/>
      <c r="N121" s="2343"/>
      <c r="O121" s="2343"/>
      <c r="P121" s="2343"/>
      <c r="Q121" s="2343"/>
      <c r="R121" s="2343"/>
      <c r="S121" s="2343"/>
      <c r="T121" s="2343"/>
      <c r="U121" s="2343"/>
      <c r="V121" s="2343"/>
      <c r="W121" s="2343"/>
      <c r="X121" s="2343"/>
      <c r="Y121" s="2343"/>
      <c r="Z121" s="2343"/>
      <c r="AA121" s="2343"/>
      <c r="AB121" s="2343"/>
      <c r="AC121" s="2343"/>
      <c r="AD121" s="2343"/>
      <c r="AE121" s="2343"/>
      <c r="AF121" s="2343"/>
      <c r="AG121" s="2343"/>
      <c r="AH121" s="2343"/>
      <c r="AI121" s="2343"/>
      <c r="AJ121" s="2343"/>
      <c r="AK121" s="2343"/>
      <c r="AL121" s="2343"/>
      <c r="AM121" s="2343"/>
      <c r="AN121" s="2343"/>
      <c r="AO121" s="2343"/>
      <c r="AP121" s="2343"/>
      <c r="AQ121" s="2343"/>
      <c r="AR121" s="2343"/>
      <c r="AS121" s="2343"/>
      <c r="AT121" s="2343"/>
      <c r="AU121" s="2343"/>
      <c r="AV121" s="2343"/>
      <c r="AW121" s="2343"/>
      <c r="AX121" s="2343"/>
      <c r="AY121" s="2343"/>
      <c r="AZ121" s="2343"/>
      <c r="BA121" s="2343"/>
      <c r="BB121" s="2343"/>
      <c r="BC121" s="2343"/>
      <c r="BD121" s="2343"/>
      <c r="BE121" s="2343"/>
      <c r="BF121" s="2343"/>
      <c r="BG121" s="2343"/>
      <c r="BH121" s="2343"/>
      <c r="BI121" s="2343"/>
      <c r="BJ121" s="2343"/>
      <c r="BK121" s="2343"/>
      <c r="BL121" s="2343"/>
      <c r="BM121" s="2343"/>
      <c r="BN121" s="2343"/>
      <c r="BO121" s="2343"/>
      <c r="BP121" s="2343"/>
      <c r="BQ121" s="2343"/>
      <c r="BR121" s="2343"/>
      <c r="BS121" s="2343"/>
      <c r="BT121" s="2343"/>
      <c r="BU121" s="2343"/>
      <c r="BV121" s="2343"/>
      <c r="BW121" s="2343"/>
      <c r="BX121" s="2343"/>
      <c r="BY121" s="2343"/>
      <c r="BZ121" s="2343"/>
      <c r="CA121" s="2343"/>
      <c r="CB121" s="2343"/>
      <c r="CC121" s="2343"/>
      <c r="CD121" s="2343"/>
      <c r="CE121" s="2343"/>
      <c r="CF121" s="2343"/>
      <c r="CG121" s="2343"/>
      <c r="CH121" s="2343"/>
      <c r="CI121" s="2343"/>
      <c r="CJ121" s="2343"/>
      <c r="CK121" s="2343"/>
      <c r="CL121" s="2343"/>
      <c r="CM121" s="2343"/>
      <c r="CN121" s="2343"/>
      <c r="CO121" s="2343"/>
      <c r="CP121" s="2343"/>
      <c r="CQ121" s="2343"/>
      <c r="CR121" s="2343"/>
      <c r="CS121" s="2343"/>
      <c r="CT121" s="2343"/>
      <c r="CU121" s="2343"/>
      <c r="CV121" s="2344"/>
      <c r="CX121" s="1340"/>
      <c r="DA121" s="1284" t="str">
        <f t="shared" si="38"/>
        <v/>
      </c>
      <c r="DB121" s="1279" t="str">
        <f t="shared" si="39"/>
        <v/>
      </c>
      <c r="DC121" s="1279" t="str">
        <f t="shared" si="40"/>
        <v>X</v>
      </c>
      <c r="DD121" s="1281"/>
      <c r="DE121" s="1284" t="str">
        <f t="shared" si="41"/>
        <v/>
      </c>
      <c r="DF121" s="1279" t="str">
        <f t="shared" si="42"/>
        <v/>
      </c>
      <c r="DG121" s="1279" t="str">
        <f t="shared" si="43"/>
        <v>X</v>
      </c>
      <c r="DH121" s="1281"/>
      <c r="DI121" s="1284" t="str">
        <f t="shared" si="44"/>
        <v/>
      </c>
      <c r="DJ121" s="1279" t="str">
        <f t="shared" si="45"/>
        <v/>
      </c>
      <c r="DK121" s="1279" t="str">
        <f t="shared" si="46"/>
        <v>X</v>
      </c>
      <c r="DL121" s="1281"/>
      <c r="DM121" s="1284" t="str">
        <f t="shared" si="47"/>
        <v/>
      </c>
      <c r="DN121" s="1279" t="str">
        <f t="shared" si="48"/>
        <v/>
      </c>
      <c r="DO121" s="1279" t="str">
        <f t="shared" si="49"/>
        <v>X</v>
      </c>
      <c r="DP121" s="1281"/>
      <c r="DQ121" s="1284" t="str">
        <f t="shared" si="50"/>
        <v/>
      </c>
      <c r="DR121" s="1279" t="str">
        <f t="shared" si="51"/>
        <v/>
      </c>
      <c r="DS121" s="1279" t="str">
        <f t="shared" si="52"/>
        <v>X</v>
      </c>
      <c r="DT121" s="1281"/>
    </row>
    <row r="122" spans="3:124" s="580" customFormat="1" ht="15" customHeight="1">
      <c r="C122" s="1122" t="s">
        <v>684</v>
      </c>
      <c r="D122" s="2325" t="s">
        <v>1624</v>
      </c>
      <c r="E122" s="2330">
        <f t="shared" si="37"/>
        <v>0</v>
      </c>
      <c r="F122" s="2342"/>
      <c r="G122" s="2343"/>
      <c r="H122" s="2343"/>
      <c r="I122" s="2343"/>
      <c r="J122" s="2343"/>
      <c r="K122" s="2343"/>
      <c r="L122" s="2343"/>
      <c r="M122" s="2343"/>
      <c r="N122" s="2343"/>
      <c r="O122" s="2343"/>
      <c r="P122" s="2343"/>
      <c r="Q122" s="2343"/>
      <c r="R122" s="2343"/>
      <c r="S122" s="2343"/>
      <c r="T122" s="2343"/>
      <c r="U122" s="2343"/>
      <c r="V122" s="2343"/>
      <c r="W122" s="2343"/>
      <c r="X122" s="2343"/>
      <c r="Y122" s="2343"/>
      <c r="Z122" s="2343"/>
      <c r="AA122" s="2343"/>
      <c r="AB122" s="2343"/>
      <c r="AC122" s="2343"/>
      <c r="AD122" s="2343"/>
      <c r="AE122" s="2343"/>
      <c r="AF122" s="2343"/>
      <c r="AG122" s="2343"/>
      <c r="AH122" s="2343"/>
      <c r="AI122" s="2343"/>
      <c r="AJ122" s="2343"/>
      <c r="AK122" s="2343"/>
      <c r="AL122" s="2343"/>
      <c r="AM122" s="2343"/>
      <c r="AN122" s="2343"/>
      <c r="AO122" s="2343"/>
      <c r="AP122" s="2343"/>
      <c r="AQ122" s="2343"/>
      <c r="AR122" s="2343"/>
      <c r="AS122" s="2343"/>
      <c r="AT122" s="2343"/>
      <c r="AU122" s="2343"/>
      <c r="AV122" s="2343"/>
      <c r="AW122" s="2343"/>
      <c r="AX122" s="2343"/>
      <c r="AY122" s="2343"/>
      <c r="AZ122" s="2343"/>
      <c r="BA122" s="2343"/>
      <c r="BB122" s="2343"/>
      <c r="BC122" s="2343"/>
      <c r="BD122" s="2343"/>
      <c r="BE122" s="2343"/>
      <c r="BF122" s="2343"/>
      <c r="BG122" s="2343"/>
      <c r="BH122" s="2343"/>
      <c r="BI122" s="2343"/>
      <c r="BJ122" s="2343"/>
      <c r="BK122" s="2343"/>
      <c r="BL122" s="2343"/>
      <c r="BM122" s="2343"/>
      <c r="BN122" s="2343"/>
      <c r="BO122" s="2343"/>
      <c r="BP122" s="2343"/>
      <c r="BQ122" s="2343"/>
      <c r="BR122" s="2343"/>
      <c r="BS122" s="2343"/>
      <c r="BT122" s="2343"/>
      <c r="BU122" s="2343"/>
      <c r="BV122" s="2343"/>
      <c r="BW122" s="2343"/>
      <c r="BX122" s="2343"/>
      <c r="BY122" s="2343"/>
      <c r="BZ122" s="2343"/>
      <c r="CA122" s="2343"/>
      <c r="CB122" s="2343"/>
      <c r="CC122" s="2343"/>
      <c r="CD122" s="2343"/>
      <c r="CE122" s="2343"/>
      <c r="CF122" s="2343"/>
      <c r="CG122" s="2343"/>
      <c r="CH122" s="2343"/>
      <c r="CI122" s="2343"/>
      <c r="CJ122" s="2343"/>
      <c r="CK122" s="2343"/>
      <c r="CL122" s="2343"/>
      <c r="CM122" s="2343"/>
      <c r="CN122" s="2343"/>
      <c r="CO122" s="2343"/>
      <c r="CP122" s="2343"/>
      <c r="CQ122" s="2343"/>
      <c r="CR122" s="2343"/>
      <c r="CS122" s="2343"/>
      <c r="CT122" s="2343"/>
      <c r="CU122" s="2343"/>
      <c r="CV122" s="2344"/>
      <c r="CX122" s="1340"/>
      <c r="DA122" s="1284" t="str">
        <f t="shared" si="38"/>
        <v/>
      </c>
      <c r="DB122" s="1279" t="str">
        <f t="shared" si="39"/>
        <v/>
      </c>
      <c r="DC122" s="1279" t="str">
        <f t="shared" si="40"/>
        <v>X</v>
      </c>
      <c r="DD122" s="1281"/>
      <c r="DE122" s="1284" t="str">
        <f t="shared" si="41"/>
        <v/>
      </c>
      <c r="DF122" s="1279" t="str">
        <f t="shared" si="42"/>
        <v/>
      </c>
      <c r="DG122" s="1279" t="str">
        <f t="shared" si="43"/>
        <v>X</v>
      </c>
      <c r="DH122" s="1281"/>
      <c r="DI122" s="1284" t="str">
        <f t="shared" si="44"/>
        <v/>
      </c>
      <c r="DJ122" s="1279" t="str">
        <f t="shared" si="45"/>
        <v/>
      </c>
      <c r="DK122" s="1279" t="str">
        <f t="shared" si="46"/>
        <v>X</v>
      </c>
      <c r="DL122" s="1281"/>
      <c r="DM122" s="1284" t="str">
        <f t="shared" si="47"/>
        <v/>
      </c>
      <c r="DN122" s="1279" t="str">
        <f t="shared" si="48"/>
        <v/>
      </c>
      <c r="DO122" s="1279" t="str">
        <f t="shared" si="49"/>
        <v>X</v>
      </c>
      <c r="DP122" s="1281"/>
      <c r="DQ122" s="1284" t="str">
        <f t="shared" si="50"/>
        <v/>
      </c>
      <c r="DR122" s="1279" t="str">
        <f t="shared" si="51"/>
        <v/>
      </c>
      <c r="DS122" s="1279" t="str">
        <f t="shared" si="52"/>
        <v>X</v>
      </c>
      <c r="DT122" s="1281"/>
    </row>
    <row r="123" spans="3:124" s="580" customFormat="1" ht="15" customHeight="1">
      <c r="C123" s="1122" t="s">
        <v>685</v>
      </c>
      <c r="D123" s="2325" t="s">
        <v>1624</v>
      </c>
      <c r="E123" s="2330">
        <f t="shared" si="37"/>
        <v>0</v>
      </c>
      <c r="F123" s="2342"/>
      <c r="G123" s="2343"/>
      <c r="H123" s="2343"/>
      <c r="I123" s="2343"/>
      <c r="J123" s="2343"/>
      <c r="K123" s="2343"/>
      <c r="L123" s="2343"/>
      <c r="M123" s="2343"/>
      <c r="N123" s="2343"/>
      <c r="O123" s="2343"/>
      <c r="P123" s="2343"/>
      <c r="Q123" s="2343"/>
      <c r="R123" s="2343"/>
      <c r="S123" s="2343"/>
      <c r="T123" s="2343"/>
      <c r="U123" s="2343"/>
      <c r="V123" s="2343"/>
      <c r="W123" s="2343"/>
      <c r="X123" s="2343"/>
      <c r="Y123" s="2343"/>
      <c r="Z123" s="2343"/>
      <c r="AA123" s="2343"/>
      <c r="AB123" s="2343"/>
      <c r="AC123" s="2343"/>
      <c r="AD123" s="2343"/>
      <c r="AE123" s="2343"/>
      <c r="AF123" s="2343"/>
      <c r="AG123" s="2343"/>
      <c r="AH123" s="2343"/>
      <c r="AI123" s="2343"/>
      <c r="AJ123" s="2343"/>
      <c r="AK123" s="2343"/>
      <c r="AL123" s="2343"/>
      <c r="AM123" s="2343"/>
      <c r="AN123" s="2343"/>
      <c r="AO123" s="2343"/>
      <c r="AP123" s="2343"/>
      <c r="AQ123" s="2343"/>
      <c r="AR123" s="2343"/>
      <c r="AS123" s="2343"/>
      <c r="AT123" s="2343"/>
      <c r="AU123" s="2343"/>
      <c r="AV123" s="2343"/>
      <c r="AW123" s="2343"/>
      <c r="AX123" s="2343"/>
      <c r="AY123" s="2343"/>
      <c r="AZ123" s="2343"/>
      <c r="BA123" s="2343"/>
      <c r="BB123" s="2343"/>
      <c r="BC123" s="2343"/>
      <c r="BD123" s="2343"/>
      <c r="BE123" s="2343"/>
      <c r="BF123" s="2343"/>
      <c r="BG123" s="2343"/>
      <c r="BH123" s="2343"/>
      <c r="BI123" s="2343"/>
      <c r="BJ123" s="2343"/>
      <c r="BK123" s="2343"/>
      <c r="BL123" s="2343"/>
      <c r="BM123" s="2343"/>
      <c r="BN123" s="2343"/>
      <c r="BO123" s="2343"/>
      <c r="BP123" s="2343"/>
      <c r="BQ123" s="2343"/>
      <c r="BR123" s="2343"/>
      <c r="BS123" s="2343"/>
      <c r="BT123" s="2343"/>
      <c r="BU123" s="2343"/>
      <c r="BV123" s="2343"/>
      <c r="BW123" s="2343"/>
      <c r="BX123" s="2343"/>
      <c r="BY123" s="2343"/>
      <c r="BZ123" s="2343"/>
      <c r="CA123" s="2343"/>
      <c r="CB123" s="2343"/>
      <c r="CC123" s="2343"/>
      <c r="CD123" s="2343"/>
      <c r="CE123" s="2343"/>
      <c r="CF123" s="2343"/>
      <c r="CG123" s="2343"/>
      <c r="CH123" s="2343"/>
      <c r="CI123" s="2343"/>
      <c r="CJ123" s="2343"/>
      <c r="CK123" s="2343"/>
      <c r="CL123" s="2343"/>
      <c r="CM123" s="2343"/>
      <c r="CN123" s="2343"/>
      <c r="CO123" s="2343"/>
      <c r="CP123" s="2343"/>
      <c r="CQ123" s="2343"/>
      <c r="CR123" s="2343"/>
      <c r="CS123" s="2343"/>
      <c r="CT123" s="2343"/>
      <c r="CU123" s="2343"/>
      <c r="CV123" s="2344"/>
      <c r="CX123" s="1340"/>
      <c r="DA123" s="1284" t="str">
        <f t="shared" si="38"/>
        <v/>
      </c>
      <c r="DB123" s="1279" t="str">
        <f t="shared" si="39"/>
        <v/>
      </c>
      <c r="DC123" s="1279" t="str">
        <f t="shared" si="40"/>
        <v>X</v>
      </c>
      <c r="DD123" s="1281"/>
      <c r="DE123" s="1284" t="str">
        <f t="shared" si="41"/>
        <v/>
      </c>
      <c r="DF123" s="1279" t="str">
        <f t="shared" si="42"/>
        <v/>
      </c>
      <c r="DG123" s="1279" t="str">
        <f t="shared" si="43"/>
        <v>X</v>
      </c>
      <c r="DH123" s="1281"/>
      <c r="DI123" s="1284" t="str">
        <f t="shared" si="44"/>
        <v/>
      </c>
      <c r="DJ123" s="1279" t="str">
        <f t="shared" si="45"/>
        <v/>
      </c>
      <c r="DK123" s="1279" t="str">
        <f t="shared" si="46"/>
        <v>X</v>
      </c>
      <c r="DL123" s="1281"/>
      <c r="DM123" s="1284" t="str">
        <f t="shared" si="47"/>
        <v/>
      </c>
      <c r="DN123" s="1279" t="str">
        <f t="shared" si="48"/>
        <v/>
      </c>
      <c r="DO123" s="1279" t="str">
        <f t="shared" si="49"/>
        <v>X</v>
      </c>
      <c r="DP123" s="1281"/>
      <c r="DQ123" s="1284" t="str">
        <f t="shared" si="50"/>
        <v/>
      </c>
      <c r="DR123" s="1279" t="str">
        <f t="shared" si="51"/>
        <v/>
      </c>
      <c r="DS123" s="1279" t="str">
        <f t="shared" si="52"/>
        <v>X</v>
      </c>
      <c r="DT123" s="1281"/>
    </row>
    <row r="124" spans="3:124" s="580" customFormat="1" ht="15" customHeight="1">
      <c r="C124" s="1123" t="s">
        <v>61</v>
      </c>
      <c r="D124" s="2328" t="s">
        <v>1624</v>
      </c>
      <c r="E124" s="2331">
        <f t="shared" si="37"/>
        <v>0</v>
      </c>
      <c r="F124" s="2345"/>
      <c r="G124" s="2346"/>
      <c r="H124" s="2346"/>
      <c r="I124" s="2346"/>
      <c r="J124" s="2346"/>
      <c r="K124" s="2346"/>
      <c r="L124" s="2346"/>
      <c r="M124" s="2346"/>
      <c r="N124" s="2346"/>
      <c r="O124" s="2346"/>
      <c r="P124" s="2346"/>
      <c r="Q124" s="2346"/>
      <c r="R124" s="2346"/>
      <c r="S124" s="2346"/>
      <c r="T124" s="2346"/>
      <c r="U124" s="2346"/>
      <c r="V124" s="2346"/>
      <c r="W124" s="2346"/>
      <c r="X124" s="2346"/>
      <c r="Y124" s="2346"/>
      <c r="Z124" s="2346"/>
      <c r="AA124" s="2346"/>
      <c r="AB124" s="2346"/>
      <c r="AC124" s="2346"/>
      <c r="AD124" s="2346"/>
      <c r="AE124" s="2346"/>
      <c r="AF124" s="2346"/>
      <c r="AG124" s="2346"/>
      <c r="AH124" s="2346"/>
      <c r="AI124" s="2346"/>
      <c r="AJ124" s="2346"/>
      <c r="AK124" s="2346"/>
      <c r="AL124" s="2346"/>
      <c r="AM124" s="2346"/>
      <c r="AN124" s="2346"/>
      <c r="AO124" s="2346"/>
      <c r="AP124" s="2346"/>
      <c r="AQ124" s="2346"/>
      <c r="AR124" s="2346"/>
      <c r="AS124" s="2346"/>
      <c r="AT124" s="2346"/>
      <c r="AU124" s="2346"/>
      <c r="AV124" s="2346"/>
      <c r="AW124" s="2346"/>
      <c r="AX124" s="2346"/>
      <c r="AY124" s="2346"/>
      <c r="AZ124" s="2346"/>
      <c r="BA124" s="2346"/>
      <c r="BB124" s="2346"/>
      <c r="BC124" s="2346"/>
      <c r="BD124" s="2346"/>
      <c r="BE124" s="2346"/>
      <c r="BF124" s="2346"/>
      <c r="BG124" s="2346"/>
      <c r="BH124" s="2346"/>
      <c r="BI124" s="2346"/>
      <c r="BJ124" s="2346"/>
      <c r="BK124" s="2346"/>
      <c r="BL124" s="2346"/>
      <c r="BM124" s="2346"/>
      <c r="BN124" s="2346"/>
      <c r="BO124" s="2346"/>
      <c r="BP124" s="2346"/>
      <c r="BQ124" s="2346"/>
      <c r="BR124" s="2346"/>
      <c r="BS124" s="2346"/>
      <c r="BT124" s="2346"/>
      <c r="BU124" s="2346"/>
      <c r="BV124" s="2346"/>
      <c r="BW124" s="2346"/>
      <c r="BX124" s="2346"/>
      <c r="BY124" s="2346"/>
      <c r="BZ124" s="2346"/>
      <c r="CA124" s="2346"/>
      <c r="CB124" s="2346"/>
      <c r="CC124" s="2346"/>
      <c r="CD124" s="2346"/>
      <c r="CE124" s="2346"/>
      <c r="CF124" s="2346"/>
      <c r="CG124" s="2346"/>
      <c r="CH124" s="2346"/>
      <c r="CI124" s="2346"/>
      <c r="CJ124" s="2346"/>
      <c r="CK124" s="2346"/>
      <c r="CL124" s="2346"/>
      <c r="CM124" s="2346"/>
      <c r="CN124" s="2346"/>
      <c r="CO124" s="2346"/>
      <c r="CP124" s="2346"/>
      <c r="CQ124" s="2346"/>
      <c r="CR124" s="2346"/>
      <c r="CS124" s="2346"/>
      <c r="CT124" s="2346"/>
      <c r="CU124" s="2346"/>
      <c r="CV124" s="2347"/>
      <c r="CX124" s="1341"/>
      <c r="CY124" s="1342"/>
      <c r="CZ124" s="1342"/>
      <c r="DA124" s="1286" t="str">
        <f t="shared" si="38"/>
        <v/>
      </c>
      <c r="DB124" s="1289" t="str">
        <f t="shared" si="39"/>
        <v/>
      </c>
      <c r="DC124" s="1289" t="str">
        <f t="shared" si="40"/>
        <v>X</v>
      </c>
      <c r="DD124" s="1315"/>
      <c r="DE124" s="1286" t="str">
        <f t="shared" si="41"/>
        <v/>
      </c>
      <c r="DF124" s="1289" t="str">
        <f t="shared" si="42"/>
        <v/>
      </c>
      <c r="DG124" s="1289" t="str">
        <f t="shared" si="43"/>
        <v>X</v>
      </c>
      <c r="DH124" s="1315"/>
      <c r="DI124" s="1286" t="str">
        <f t="shared" si="44"/>
        <v/>
      </c>
      <c r="DJ124" s="1289" t="str">
        <f t="shared" si="45"/>
        <v/>
      </c>
      <c r="DK124" s="1289" t="str">
        <f t="shared" si="46"/>
        <v>X</v>
      </c>
      <c r="DL124" s="1315"/>
      <c r="DM124" s="1286" t="str">
        <f t="shared" si="47"/>
        <v/>
      </c>
      <c r="DN124" s="1289" t="str">
        <f t="shared" si="48"/>
        <v/>
      </c>
      <c r="DO124" s="1289" t="str">
        <f t="shared" si="49"/>
        <v>X</v>
      </c>
      <c r="DP124" s="1315"/>
      <c r="DQ124" s="1286" t="str">
        <f t="shared" si="50"/>
        <v/>
      </c>
      <c r="DR124" s="1289" t="str">
        <f t="shared" si="51"/>
        <v/>
      </c>
      <c r="DS124" s="1289" t="str">
        <f t="shared" si="52"/>
        <v>X</v>
      </c>
      <c r="DT124" s="1315"/>
    </row>
    <row r="125" spans="3:124" s="580" customFormat="1" ht="15" customHeight="1">
      <c r="C125" s="964" t="s">
        <v>2030</v>
      </c>
      <c r="D125" s="963"/>
      <c r="E125" s="2332"/>
      <c r="F125" s="1021"/>
      <c r="G125" s="1021"/>
      <c r="H125" s="1021"/>
      <c r="I125" s="1021"/>
      <c r="J125" s="1021"/>
      <c r="K125" s="1021"/>
      <c r="L125" s="1021"/>
      <c r="M125" s="1021"/>
      <c r="N125" s="1021"/>
      <c r="O125" s="1021"/>
      <c r="P125" s="1021"/>
      <c r="Q125" s="1021"/>
      <c r="R125" s="1021"/>
      <c r="S125" s="1021"/>
      <c r="T125" s="1021"/>
      <c r="U125" s="1021"/>
      <c r="V125" s="1021"/>
      <c r="W125" s="1021"/>
      <c r="X125" s="1021"/>
      <c r="Y125" s="1021"/>
      <c r="Z125" s="1021"/>
      <c r="AA125" s="1021"/>
      <c r="AB125" s="1021"/>
      <c r="AC125" s="1021"/>
      <c r="AD125" s="1021"/>
      <c r="AE125" s="1021"/>
      <c r="AF125" s="1021"/>
      <c r="AG125" s="1021"/>
      <c r="AH125" s="1021"/>
      <c r="AI125" s="1021"/>
      <c r="AJ125" s="1021"/>
      <c r="AK125" s="1021"/>
      <c r="AL125" s="1021"/>
      <c r="AM125" s="1021"/>
      <c r="AN125" s="1021"/>
      <c r="AO125" s="1021"/>
      <c r="AP125" s="1021"/>
      <c r="AQ125" s="1021"/>
      <c r="AR125" s="1021"/>
      <c r="AS125" s="1021"/>
      <c r="AT125" s="1021"/>
      <c r="AU125" s="1021"/>
      <c r="AV125" s="1021"/>
      <c r="AW125" s="1021"/>
      <c r="AX125" s="1021"/>
      <c r="AY125" s="1021"/>
      <c r="AZ125" s="1021"/>
      <c r="BA125" s="1021"/>
      <c r="BB125" s="1021"/>
      <c r="BC125" s="1021"/>
      <c r="BD125" s="1021"/>
      <c r="BE125" s="1021"/>
      <c r="BF125" s="1021"/>
      <c r="BG125" s="1021"/>
      <c r="BH125" s="1021"/>
      <c r="BI125" s="1021"/>
      <c r="BJ125" s="1021"/>
      <c r="BK125" s="1021"/>
      <c r="BL125" s="1021"/>
      <c r="BM125" s="1021"/>
      <c r="BN125" s="1021"/>
      <c r="BO125" s="1021"/>
      <c r="BP125" s="1021"/>
      <c r="BQ125" s="1021"/>
      <c r="BR125" s="1021"/>
      <c r="BS125" s="1021"/>
      <c r="BT125" s="1021"/>
      <c r="BU125" s="1021"/>
      <c r="BV125" s="1021"/>
      <c r="BW125" s="1021"/>
      <c r="BX125" s="1021"/>
      <c r="BY125" s="1021"/>
      <c r="BZ125" s="1021"/>
      <c r="CA125" s="1021"/>
      <c r="CB125" s="1021"/>
      <c r="CC125" s="1021"/>
      <c r="CD125" s="1021"/>
      <c r="CE125" s="1021"/>
      <c r="CF125" s="1021"/>
      <c r="CG125" s="1021"/>
      <c r="CH125" s="1021"/>
      <c r="CI125" s="1021"/>
      <c r="CJ125" s="1021"/>
      <c r="CK125" s="1021"/>
      <c r="CL125" s="1021"/>
      <c r="CM125" s="1021"/>
      <c r="CN125" s="1021"/>
      <c r="CO125" s="1021"/>
      <c r="CP125" s="1021"/>
      <c r="CQ125" s="1021"/>
      <c r="CR125" s="1021"/>
      <c r="CS125" s="1021"/>
      <c r="CT125" s="1021"/>
      <c r="CU125" s="1021"/>
      <c r="CV125" s="1021"/>
    </row>
    <row r="126" spans="3:124" s="580" customFormat="1" ht="15" customHeight="1">
      <c r="C126" s="2326" t="s">
        <v>139</v>
      </c>
      <c r="D126" s="2327" t="s">
        <v>1624</v>
      </c>
      <c r="E126" s="2329">
        <f>SUM(F126:CV126)</f>
        <v>0</v>
      </c>
      <c r="F126" s="2339"/>
      <c r="G126" s="2340"/>
      <c r="H126" s="2340"/>
      <c r="I126" s="2340"/>
      <c r="J126" s="2340"/>
      <c r="K126" s="2340"/>
      <c r="L126" s="2340"/>
      <c r="M126" s="2340"/>
      <c r="N126" s="2340"/>
      <c r="O126" s="2340"/>
      <c r="P126" s="2340"/>
      <c r="Q126" s="2340"/>
      <c r="R126" s="2340"/>
      <c r="S126" s="2340"/>
      <c r="T126" s="2340"/>
      <c r="U126" s="2340"/>
      <c r="V126" s="2340"/>
      <c r="W126" s="2340"/>
      <c r="X126" s="2340"/>
      <c r="Y126" s="2340"/>
      <c r="Z126" s="2340"/>
      <c r="AA126" s="2340"/>
      <c r="AB126" s="2340"/>
      <c r="AC126" s="2340"/>
      <c r="AD126" s="2340"/>
      <c r="AE126" s="2340"/>
      <c r="AF126" s="2340"/>
      <c r="AG126" s="2340"/>
      <c r="AH126" s="2340"/>
      <c r="AI126" s="2340"/>
      <c r="AJ126" s="2340"/>
      <c r="AK126" s="2340"/>
      <c r="AL126" s="2340"/>
      <c r="AM126" s="2340"/>
      <c r="AN126" s="2340"/>
      <c r="AO126" s="2340"/>
      <c r="AP126" s="2340"/>
      <c r="AQ126" s="2340"/>
      <c r="AR126" s="2340"/>
      <c r="AS126" s="2340"/>
      <c r="AT126" s="2340"/>
      <c r="AU126" s="2340"/>
      <c r="AV126" s="2340"/>
      <c r="AW126" s="2340"/>
      <c r="AX126" s="2340"/>
      <c r="AY126" s="2340"/>
      <c r="AZ126" s="2340"/>
      <c r="BA126" s="2340"/>
      <c r="BB126" s="2340"/>
      <c r="BC126" s="2340"/>
      <c r="BD126" s="2340"/>
      <c r="BE126" s="2340"/>
      <c r="BF126" s="2340"/>
      <c r="BG126" s="2340"/>
      <c r="BH126" s="2340"/>
      <c r="BI126" s="2340"/>
      <c r="BJ126" s="2340"/>
      <c r="BK126" s="2340"/>
      <c r="BL126" s="2340"/>
      <c r="BM126" s="2340"/>
      <c r="BN126" s="2340"/>
      <c r="BO126" s="2340"/>
      <c r="BP126" s="2340"/>
      <c r="BQ126" s="2340"/>
      <c r="BR126" s="2340"/>
      <c r="BS126" s="2340"/>
      <c r="BT126" s="2340"/>
      <c r="BU126" s="2340"/>
      <c r="BV126" s="2340"/>
      <c r="BW126" s="2340"/>
      <c r="BX126" s="2340"/>
      <c r="BY126" s="2340"/>
      <c r="BZ126" s="2340"/>
      <c r="CA126" s="2340"/>
      <c r="CB126" s="2340"/>
      <c r="CC126" s="2340"/>
      <c r="CD126" s="2340"/>
      <c r="CE126" s="2340"/>
      <c r="CF126" s="2340"/>
      <c r="CG126" s="2340"/>
      <c r="CH126" s="2340"/>
      <c r="CI126" s="2340"/>
      <c r="CJ126" s="2340"/>
      <c r="CK126" s="2340"/>
      <c r="CL126" s="2340"/>
      <c r="CM126" s="2340"/>
      <c r="CN126" s="2340"/>
      <c r="CO126" s="2340"/>
      <c r="CP126" s="2340"/>
      <c r="CQ126" s="2340"/>
      <c r="CR126" s="2340"/>
      <c r="CS126" s="2340"/>
      <c r="CT126" s="2340"/>
      <c r="CU126" s="2340"/>
      <c r="CV126" s="2341"/>
      <c r="CX126" s="1338"/>
      <c r="CY126" s="1339"/>
      <c r="CZ126" s="1339"/>
      <c r="DA126" s="1295" t="str">
        <f>IF(ISNONTEXT(F126)=TRUE,"","X")</f>
        <v/>
      </c>
      <c r="DB126" s="1293" t="str">
        <f>IF(AND(F126&gt;=0)=TRUE,"","X")</f>
        <v/>
      </c>
      <c r="DC126" s="1293" t="str">
        <f>IF(AND(F126&lt;&gt;"")=TRUE,"","X")</f>
        <v>X</v>
      </c>
      <c r="DD126" s="1320"/>
      <c r="DE126" s="1295" t="str">
        <f>IF(ISNONTEXT(G126)=TRUE,"","X")</f>
        <v/>
      </c>
      <c r="DF126" s="1293" t="str">
        <f>IF(AND(G126&gt;=0)=TRUE,"","X")</f>
        <v/>
      </c>
      <c r="DG126" s="1293" t="str">
        <f>IF(AND(G126&lt;&gt;"")=TRUE,"","X")</f>
        <v>X</v>
      </c>
      <c r="DH126" s="1320"/>
      <c r="DI126" s="1295" t="str">
        <f>IF(ISNONTEXT(H126)=TRUE,"","X")</f>
        <v/>
      </c>
      <c r="DJ126" s="1293" t="str">
        <f>IF(AND(H126&gt;=0)=TRUE,"","X")</f>
        <v/>
      </c>
      <c r="DK126" s="1293" t="str">
        <f>IF(AND(H126&lt;&gt;"")=TRUE,"","X")</f>
        <v>X</v>
      </c>
      <c r="DL126" s="1320"/>
      <c r="DM126" s="1295" t="str">
        <f>IF(ISNONTEXT(I126)=TRUE,"","X")</f>
        <v/>
      </c>
      <c r="DN126" s="1293" t="str">
        <f>IF(AND(I126&gt;=0)=TRUE,"","X")</f>
        <v/>
      </c>
      <c r="DO126" s="1293" t="str">
        <f>IF(AND(I126&lt;&gt;"")=TRUE,"","X")</f>
        <v>X</v>
      </c>
      <c r="DP126" s="1320"/>
      <c r="DQ126" s="1295" t="str">
        <f>IF(ISNONTEXT(J126)=TRUE,"","X")</f>
        <v/>
      </c>
      <c r="DR126" s="1293" t="str">
        <f>IF(AND(J126&gt;=0)=TRUE,"","X")</f>
        <v/>
      </c>
      <c r="DS126" s="1293" t="str">
        <f>IF(AND(J126&lt;&gt;"")=TRUE,"","X")</f>
        <v>X</v>
      </c>
      <c r="DT126" s="1320"/>
    </row>
    <row r="127" spans="3:124" s="580" customFormat="1" ht="15" customHeight="1">
      <c r="C127" s="1122" t="s">
        <v>686</v>
      </c>
      <c r="D127" s="2325" t="s">
        <v>1624</v>
      </c>
      <c r="E127" s="2330">
        <f t="shared" ref="E127:E150" si="53">SUM(F127:CV127)</f>
        <v>0</v>
      </c>
      <c r="F127" s="2342"/>
      <c r="G127" s="2343"/>
      <c r="H127" s="2343"/>
      <c r="I127" s="2343"/>
      <c r="J127" s="2343"/>
      <c r="K127" s="2343"/>
      <c r="L127" s="2343"/>
      <c r="M127" s="2343"/>
      <c r="N127" s="2343"/>
      <c r="O127" s="2343"/>
      <c r="P127" s="2343"/>
      <c r="Q127" s="2343"/>
      <c r="R127" s="2343"/>
      <c r="S127" s="2343"/>
      <c r="T127" s="2343"/>
      <c r="U127" s="2343"/>
      <c r="V127" s="2343"/>
      <c r="W127" s="2343"/>
      <c r="X127" s="2343"/>
      <c r="Y127" s="2343"/>
      <c r="Z127" s="2343"/>
      <c r="AA127" s="2343"/>
      <c r="AB127" s="2343"/>
      <c r="AC127" s="2343"/>
      <c r="AD127" s="2343"/>
      <c r="AE127" s="2343"/>
      <c r="AF127" s="2343"/>
      <c r="AG127" s="2343"/>
      <c r="AH127" s="2343"/>
      <c r="AI127" s="2343"/>
      <c r="AJ127" s="2343"/>
      <c r="AK127" s="2343"/>
      <c r="AL127" s="2343"/>
      <c r="AM127" s="2343"/>
      <c r="AN127" s="2343"/>
      <c r="AO127" s="2343"/>
      <c r="AP127" s="2343"/>
      <c r="AQ127" s="2343"/>
      <c r="AR127" s="2343"/>
      <c r="AS127" s="2343"/>
      <c r="AT127" s="2343"/>
      <c r="AU127" s="2343"/>
      <c r="AV127" s="2343"/>
      <c r="AW127" s="2343"/>
      <c r="AX127" s="2343"/>
      <c r="AY127" s="2343"/>
      <c r="AZ127" s="2343"/>
      <c r="BA127" s="2343"/>
      <c r="BB127" s="2343"/>
      <c r="BC127" s="2343"/>
      <c r="BD127" s="2343"/>
      <c r="BE127" s="2343"/>
      <c r="BF127" s="2343"/>
      <c r="BG127" s="2343"/>
      <c r="BH127" s="2343"/>
      <c r="BI127" s="2343"/>
      <c r="BJ127" s="2343"/>
      <c r="BK127" s="2343"/>
      <c r="BL127" s="2343"/>
      <c r="BM127" s="2343"/>
      <c r="BN127" s="2343"/>
      <c r="BO127" s="2343"/>
      <c r="BP127" s="2343"/>
      <c r="BQ127" s="2343"/>
      <c r="BR127" s="2343"/>
      <c r="BS127" s="2343"/>
      <c r="BT127" s="2343"/>
      <c r="BU127" s="2343"/>
      <c r="BV127" s="2343"/>
      <c r="BW127" s="2343"/>
      <c r="BX127" s="2343"/>
      <c r="BY127" s="2343"/>
      <c r="BZ127" s="2343"/>
      <c r="CA127" s="2343"/>
      <c r="CB127" s="2343"/>
      <c r="CC127" s="2343"/>
      <c r="CD127" s="2343"/>
      <c r="CE127" s="2343"/>
      <c r="CF127" s="2343"/>
      <c r="CG127" s="2343"/>
      <c r="CH127" s="2343"/>
      <c r="CI127" s="2343"/>
      <c r="CJ127" s="2343"/>
      <c r="CK127" s="2343"/>
      <c r="CL127" s="2343"/>
      <c r="CM127" s="2343"/>
      <c r="CN127" s="2343"/>
      <c r="CO127" s="2343"/>
      <c r="CP127" s="2343"/>
      <c r="CQ127" s="2343"/>
      <c r="CR127" s="2343"/>
      <c r="CS127" s="2343"/>
      <c r="CT127" s="2343"/>
      <c r="CU127" s="2343"/>
      <c r="CV127" s="2344"/>
      <c r="CX127" s="1340"/>
      <c r="DA127" s="1284" t="str">
        <f>IF(ISNONTEXT(F127)=TRUE,"","X")</f>
        <v/>
      </c>
      <c r="DB127" s="1279" t="str">
        <f>IF(AND(F127&gt;=0)=TRUE,"","X")</f>
        <v/>
      </c>
      <c r="DC127" s="1279" t="str">
        <f>IF(AND(F127&lt;&gt;"")=TRUE,"","X")</f>
        <v>X</v>
      </c>
      <c r="DD127" s="1281"/>
      <c r="DE127" s="1284" t="str">
        <f>IF(ISNONTEXT(G127)=TRUE,"","X")</f>
        <v/>
      </c>
      <c r="DF127" s="1279" t="str">
        <f>IF(AND(G127&gt;=0)=TRUE,"","X")</f>
        <v/>
      </c>
      <c r="DG127" s="1279" t="str">
        <f>IF(AND(G127&lt;&gt;"")=TRUE,"","X")</f>
        <v>X</v>
      </c>
      <c r="DH127" s="1281"/>
      <c r="DI127" s="1284" t="str">
        <f>IF(ISNONTEXT(H127)=TRUE,"","X")</f>
        <v/>
      </c>
      <c r="DJ127" s="1279" t="str">
        <f>IF(AND(H127&gt;=0)=TRUE,"","X")</f>
        <v/>
      </c>
      <c r="DK127" s="1279" t="str">
        <f>IF(AND(H127&lt;&gt;"")=TRUE,"","X")</f>
        <v>X</v>
      </c>
      <c r="DL127" s="1281"/>
      <c r="DM127" s="1284" t="str">
        <f>IF(ISNONTEXT(I127)=TRUE,"","X")</f>
        <v/>
      </c>
      <c r="DN127" s="1279" t="str">
        <f>IF(AND(I127&gt;=0)=TRUE,"","X")</f>
        <v/>
      </c>
      <c r="DO127" s="1279" t="str">
        <f>IF(AND(I127&lt;&gt;"")=TRUE,"","X")</f>
        <v>X</v>
      </c>
      <c r="DP127" s="1281"/>
      <c r="DQ127" s="1284" t="str">
        <f>IF(ISNONTEXT(J127)=TRUE,"","X")</f>
        <v/>
      </c>
      <c r="DR127" s="1279" t="str">
        <f>IF(AND(J127&gt;=0)=TRUE,"","X")</f>
        <v/>
      </c>
      <c r="DS127" s="1279" t="str">
        <f>IF(AND(J127&lt;&gt;"")=TRUE,"","X")</f>
        <v>X</v>
      </c>
      <c r="DT127" s="1281"/>
    </row>
    <row r="128" spans="3:124" s="580" customFormat="1" ht="15" customHeight="1">
      <c r="C128" s="1122" t="s">
        <v>141</v>
      </c>
      <c r="D128" s="2325" t="s">
        <v>1624</v>
      </c>
      <c r="E128" s="2330">
        <f t="shared" si="53"/>
        <v>0</v>
      </c>
      <c r="F128" s="2342"/>
      <c r="G128" s="2343"/>
      <c r="H128" s="2343"/>
      <c r="I128" s="2343"/>
      <c r="J128" s="2343"/>
      <c r="K128" s="2343"/>
      <c r="L128" s="2343"/>
      <c r="M128" s="2343"/>
      <c r="N128" s="2343"/>
      <c r="O128" s="2343"/>
      <c r="P128" s="2343"/>
      <c r="Q128" s="2343"/>
      <c r="R128" s="2343"/>
      <c r="S128" s="2343"/>
      <c r="T128" s="2343"/>
      <c r="U128" s="2343"/>
      <c r="V128" s="2343"/>
      <c r="W128" s="2343"/>
      <c r="X128" s="2343"/>
      <c r="Y128" s="2343"/>
      <c r="Z128" s="2343"/>
      <c r="AA128" s="2343"/>
      <c r="AB128" s="2343"/>
      <c r="AC128" s="2343"/>
      <c r="AD128" s="2343"/>
      <c r="AE128" s="2343"/>
      <c r="AF128" s="2343"/>
      <c r="AG128" s="2343"/>
      <c r="AH128" s="2343"/>
      <c r="AI128" s="2343"/>
      <c r="AJ128" s="2343"/>
      <c r="AK128" s="2343"/>
      <c r="AL128" s="2343"/>
      <c r="AM128" s="2343"/>
      <c r="AN128" s="2343"/>
      <c r="AO128" s="2343"/>
      <c r="AP128" s="2343"/>
      <c r="AQ128" s="2343"/>
      <c r="AR128" s="2343"/>
      <c r="AS128" s="2343"/>
      <c r="AT128" s="2343"/>
      <c r="AU128" s="2343"/>
      <c r="AV128" s="2343"/>
      <c r="AW128" s="2343"/>
      <c r="AX128" s="2343"/>
      <c r="AY128" s="2343"/>
      <c r="AZ128" s="2343"/>
      <c r="BA128" s="2343"/>
      <c r="BB128" s="2343"/>
      <c r="BC128" s="2343"/>
      <c r="BD128" s="2343"/>
      <c r="BE128" s="2343"/>
      <c r="BF128" s="2343"/>
      <c r="BG128" s="2343"/>
      <c r="BH128" s="2343"/>
      <c r="BI128" s="2343"/>
      <c r="BJ128" s="2343"/>
      <c r="BK128" s="2343"/>
      <c r="BL128" s="2343"/>
      <c r="BM128" s="2343"/>
      <c r="BN128" s="2343"/>
      <c r="BO128" s="2343"/>
      <c r="BP128" s="2343"/>
      <c r="BQ128" s="2343"/>
      <c r="BR128" s="2343"/>
      <c r="BS128" s="2343"/>
      <c r="BT128" s="2343"/>
      <c r="BU128" s="2343"/>
      <c r="BV128" s="2343"/>
      <c r="BW128" s="2343"/>
      <c r="BX128" s="2343"/>
      <c r="BY128" s="2343"/>
      <c r="BZ128" s="2343"/>
      <c r="CA128" s="2343"/>
      <c r="CB128" s="2343"/>
      <c r="CC128" s="2343"/>
      <c r="CD128" s="2343"/>
      <c r="CE128" s="2343"/>
      <c r="CF128" s="2343"/>
      <c r="CG128" s="2343"/>
      <c r="CH128" s="2343"/>
      <c r="CI128" s="2343"/>
      <c r="CJ128" s="2343"/>
      <c r="CK128" s="2343"/>
      <c r="CL128" s="2343"/>
      <c r="CM128" s="2343"/>
      <c r="CN128" s="2343"/>
      <c r="CO128" s="2343"/>
      <c r="CP128" s="2343"/>
      <c r="CQ128" s="2343"/>
      <c r="CR128" s="2343"/>
      <c r="CS128" s="2343"/>
      <c r="CT128" s="2343"/>
      <c r="CU128" s="2343"/>
      <c r="CV128" s="2344"/>
      <c r="CX128" s="1340"/>
      <c r="DA128" s="1284" t="str">
        <f t="shared" ref="DA128:DA150" si="54">IF(ISNONTEXT(F128)=TRUE,"","X")</f>
        <v/>
      </c>
      <c r="DB128" s="1279" t="str">
        <f t="shared" ref="DB128:DB150" si="55">IF(AND(F128&gt;=0)=TRUE,"","X")</f>
        <v/>
      </c>
      <c r="DC128" s="1279" t="str">
        <f t="shared" ref="DC128:DC150" si="56">IF(AND(F128&lt;&gt;"")=TRUE,"","X")</f>
        <v>X</v>
      </c>
      <c r="DD128" s="1281"/>
      <c r="DE128" s="1284" t="str">
        <f t="shared" ref="DE128:DE150" si="57">IF(ISNONTEXT(G128)=TRUE,"","X")</f>
        <v/>
      </c>
      <c r="DF128" s="1279" t="str">
        <f t="shared" ref="DF128:DF150" si="58">IF(AND(G128&gt;=0)=TRUE,"","X")</f>
        <v/>
      </c>
      <c r="DG128" s="1279" t="str">
        <f t="shared" ref="DG128:DG150" si="59">IF(AND(G128&lt;&gt;"")=TRUE,"","X")</f>
        <v>X</v>
      </c>
      <c r="DH128" s="1281"/>
      <c r="DI128" s="1284" t="str">
        <f t="shared" ref="DI128:DI150" si="60">IF(ISNONTEXT(H128)=TRUE,"","X")</f>
        <v/>
      </c>
      <c r="DJ128" s="1279" t="str">
        <f t="shared" ref="DJ128:DJ150" si="61">IF(AND(H128&gt;=0)=TRUE,"","X")</f>
        <v/>
      </c>
      <c r="DK128" s="1279" t="str">
        <f t="shared" ref="DK128:DK150" si="62">IF(AND(H128&lt;&gt;"")=TRUE,"","X")</f>
        <v>X</v>
      </c>
      <c r="DL128" s="1281"/>
      <c r="DM128" s="1284" t="str">
        <f t="shared" ref="DM128:DM150" si="63">IF(ISNONTEXT(I128)=TRUE,"","X")</f>
        <v/>
      </c>
      <c r="DN128" s="1279" t="str">
        <f t="shared" ref="DN128:DN150" si="64">IF(AND(I128&gt;=0)=TRUE,"","X")</f>
        <v/>
      </c>
      <c r="DO128" s="1279" t="str">
        <f t="shared" ref="DO128:DO150" si="65">IF(AND(I128&lt;&gt;"")=TRUE,"","X")</f>
        <v>X</v>
      </c>
      <c r="DP128" s="1281"/>
      <c r="DQ128" s="1284" t="str">
        <f t="shared" ref="DQ128:DQ150" si="66">IF(ISNONTEXT(J128)=TRUE,"","X")</f>
        <v/>
      </c>
      <c r="DR128" s="1279" t="str">
        <f t="shared" ref="DR128:DR150" si="67">IF(AND(J128&gt;=0)=TRUE,"","X")</f>
        <v/>
      </c>
      <c r="DS128" s="1279" t="str">
        <f t="shared" ref="DS128:DS150" si="68">IF(AND(J128&lt;&gt;"")=TRUE,"","X")</f>
        <v>X</v>
      </c>
      <c r="DT128" s="1281"/>
    </row>
    <row r="129" spans="3:124" s="580" customFormat="1" ht="15" customHeight="1">
      <c r="C129" s="1122" t="s">
        <v>687</v>
      </c>
      <c r="D129" s="2325" t="s">
        <v>1624</v>
      </c>
      <c r="E129" s="2330">
        <f t="shared" si="53"/>
        <v>0</v>
      </c>
      <c r="F129" s="2342"/>
      <c r="G129" s="2343"/>
      <c r="H129" s="2343"/>
      <c r="I129" s="2343"/>
      <c r="J129" s="2343"/>
      <c r="K129" s="2343"/>
      <c r="L129" s="2343"/>
      <c r="M129" s="2343"/>
      <c r="N129" s="2343"/>
      <c r="O129" s="2343"/>
      <c r="P129" s="2343"/>
      <c r="Q129" s="2343"/>
      <c r="R129" s="2343"/>
      <c r="S129" s="2343"/>
      <c r="T129" s="2343"/>
      <c r="U129" s="2343"/>
      <c r="V129" s="2343"/>
      <c r="W129" s="2343"/>
      <c r="X129" s="2343"/>
      <c r="Y129" s="2343"/>
      <c r="Z129" s="2343"/>
      <c r="AA129" s="2343"/>
      <c r="AB129" s="2343"/>
      <c r="AC129" s="2343"/>
      <c r="AD129" s="2343"/>
      <c r="AE129" s="2343"/>
      <c r="AF129" s="2343"/>
      <c r="AG129" s="2343"/>
      <c r="AH129" s="2343"/>
      <c r="AI129" s="2343"/>
      <c r="AJ129" s="2343"/>
      <c r="AK129" s="2343"/>
      <c r="AL129" s="2343"/>
      <c r="AM129" s="2343"/>
      <c r="AN129" s="2343"/>
      <c r="AO129" s="2343"/>
      <c r="AP129" s="2343"/>
      <c r="AQ129" s="2343"/>
      <c r="AR129" s="2343"/>
      <c r="AS129" s="2343"/>
      <c r="AT129" s="2343"/>
      <c r="AU129" s="2343"/>
      <c r="AV129" s="2343"/>
      <c r="AW129" s="2343"/>
      <c r="AX129" s="2343"/>
      <c r="AY129" s="2343"/>
      <c r="AZ129" s="2343"/>
      <c r="BA129" s="2343"/>
      <c r="BB129" s="2343"/>
      <c r="BC129" s="2343"/>
      <c r="BD129" s="2343"/>
      <c r="BE129" s="2343"/>
      <c r="BF129" s="2343"/>
      <c r="BG129" s="2343"/>
      <c r="BH129" s="2343"/>
      <c r="BI129" s="2343"/>
      <c r="BJ129" s="2343"/>
      <c r="BK129" s="2343"/>
      <c r="BL129" s="2343"/>
      <c r="BM129" s="2343"/>
      <c r="BN129" s="2343"/>
      <c r="BO129" s="2343"/>
      <c r="BP129" s="2343"/>
      <c r="BQ129" s="2343"/>
      <c r="BR129" s="2343"/>
      <c r="BS129" s="2343"/>
      <c r="BT129" s="2343"/>
      <c r="BU129" s="2343"/>
      <c r="BV129" s="2343"/>
      <c r="BW129" s="2343"/>
      <c r="BX129" s="2343"/>
      <c r="BY129" s="2343"/>
      <c r="BZ129" s="2343"/>
      <c r="CA129" s="2343"/>
      <c r="CB129" s="2343"/>
      <c r="CC129" s="2343"/>
      <c r="CD129" s="2343"/>
      <c r="CE129" s="2343"/>
      <c r="CF129" s="2343"/>
      <c r="CG129" s="2343"/>
      <c r="CH129" s="2343"/>
      <c r="CI129" s="2343"/>
      <c r="CJ129" s="2343"/>
      <c r="CK129" s="2343"/>
      <c r="CL129" s="2343"/>
      <c r="CM129" s="2343"/>
      <c r="CN129" s="2343"/>
      <c r="CO129" s="2343"/>
      <c r="CP129" s="2343"/>
      <c r="CQ129" s="2343"/>
      <c r="CR129" s="2343"/>
      <c r="CS129" s="2343"/>
      <c r="CT129" s="2343"/>
      <c r="CU129" s="2343"/>
      <c r="CV129" s="2344"/>
      <c r="CX129" s="1340"/>
      <c r="DA129" s="1284" t="str">
        <f t="shared" si="54"/>
        <v/>
      </c>
      <c r="DB129" s="1279" t="str">
        <f t="shared" si="55"/>
        <v/>
      </c>
      <c r="DC129" s="1279" t="str">
        <f t="shared" si="56"/>
        <v>X</v>
      </c>
      <c r="DD129" s="1281"/>
      <c r="DE129" s="1284" t="str">
        <f t="shared" si="57"/>
        <v/>
      </c>
      <c r="DF129" s="1279" t="str">
        <f t="shared" si="58"/>
        <v/>
      </c>
      <c r="DG129" s="1279" t="str">
        <f t="shared" si="59"/>
        <v>X</v>
      </c>
      <c r="DH129" s="1281"/>
      <c r="DI129" s="1284" t="str">
        <f t="shared" si="60"/>
        <v/>
      </c>
      <c r="DJ129" s="1279" t="str">
        <f t="shared" si="61"/>
        <v/>
      </c>
      <c r="DK129" s="1279" t="str">
        <f t="shared" si="62"/>
        <v>X</v>
      </c>
      <c r="DL129" s="1281"/>
      <c r="DM129" s="1284" t="str">
        <f t="shared" si="63"/>
        <v/>
      </c>
      <c r="DN129" s="1279" t="str">
        <f t="shared" si="64"/>
        <v/>
      </c>
      <c r="DO129" s="1279" t="str">
        <f t="shared" si="65"/>
        <v>X</v>
      </c>
      <c r="DP129" s="1281"/>
      <c r="DQ129" s="1284" t="str">
        <f t="shared" si="66"/>
        <v/>
      </c>
      <c r="DR129" s="1279" t="str">
        <f t="shared" si="67"/>
        <v/>
      </c>
      <c r="DS129" s="1279" t="str">
        <f t="shared" si="68"/>
        <v>X</v>
      </c>
      <c r="DT129" s="1281"/>
    </row>
    <row r="130" spans="3:124" s="580" customFormat="1" ht="15" customHeight="1">
      <c r="C130" s="1122" t="s">
        <v>688</v>
      </c>
      <c r="D130" s="2325" t="s">
        <v>1624</v>
      </c>
      <c r="E130" s="2330">
        <f t="shared" si="53"/>
        <v>0</v>
      </c>
      <c r="F130" s="2342"/>
      <c r="G130" s="2343"/>
      <c r="H130" s="2343"/>
      <c r="I130" s="2343"/>
      <c r="J130" s="2343"/>
      <c r="K130" s="2343"/>
      <c r="L130" s="2343"/>
      <c r="M130" s="2343"/>
      <c r="N130" s="2343"/>
      <c r="O130" s="2343"/>
      <c r="P130" s="2343"/>
      <c r="Q130" s="2343"/>
      <c r="R130" s="2343"/>
      <c r="S130" s="2343"/>
      <c r="T130" s="2343"/>
      <c r="U130" s="2343"/>
      <c r="V130" s="2343"/>
      <c r="W130" s="2343"/>
      <c r="X130" s="2343"/>
      <c r="Y130" s="2343"/>
      <c r="Z130" s="2343"/>
      <c r="AA130" s="2343"/>
      <c r="AB130" s="2343"/>
      <c r="AC130" s="2343"/>
      <c r="AD130" s="2343"/>
      <c r="AE130" s="2343"/>
      <c r="AF130" s="2343"/>
      <c r="AG130" s="2343"/>
      <c r="AH130" s="2343"/>
      <c r="AI130" s="2343"/>
      <c r="AJ130" s="2343"/>
      <c r="AK130" s="2343"/>
      <c r="AL130" s="2343"/>
      <c r="AM130" s="2343"/>
      <c r="AN130" s="2343"/>
      <c r="AO130" s="2343"/>
      <c r="AP130" s="2343"/>
      <c r="AQ130" s="2343"/>
      <c r="AR130" s="2343"/>
      <c r="AS130" s="2343"/>
      <c r="AT130" s="2343"/>
      <c r="AU130" s="2343"/>
      <c r="AV130" s="2343"/>
      <c r="AW130" s="2343"/>
      <c r="AX130" s="2343"/>
      <c r="AY130" s="2343"/>
      <c r="AZ130" s="2343"/>
      <c r="BA130" s="2343"/>
      <c r="BB130" s="2343"/>
      <c r="BC130" s="2343"/>
      <c r="BD130" s="2343"/>
      <c r="BE130" s="2343"/>
      <c r="BF130" s="2343"/>
      <c r="BG130" s="2343"/>
      <c r="BH130" s="2343"/>
      <c r="BI130" s="2343"/>
      <c r="BJ130" s="2343"/>
      <c r="BK130" s="2343"/>
      <c r="BL130" s="2343"/>
      <c r="BM130" s="2343"/>
      <c r="BN130" s="2343"/>
      <c r="BO130" s="2343"/>
      <c r="BP130" s="2343"/>
      <c r="BQ130" s="2343"/>
      <c r="BR130" s="2343"/>
      <c r="BS130" s="2343"/>
      <c r="BT130" s="2343"/>
      <c r="BU130" s="2343"/>
      <c r="BV130" s="2343"/>
      <c r="BW130" s="2343"/>
      <c r="BX130" s="2343"/>
      <c r="BY130" s="2343"/>
      <c r="BZ130" s="2343"/>
      <c r="CA130" s="2343"/>
      <c r="CB130" s="2343"/>
      <c r="CC130" s="2343"/>
      <c r="CD130" s="2343"/>
      <c r="CE130" s="2343"/>
      <c r="CF130" s="2343"/>
      <c r="CG130" s="2343"/>
      <c r="CH130" s="2343"/>
      <c r="CI130" s="2343"/>
      <c r="CJ130" s="2343"/>
      <c r="CK130" s="2343"/>
      <c r="CL130" s="2343"/>
      <c r="CM130" s="2343"/>
      <c r="CN130" s="2343"/>
      <c r="CO130" s="2343"/>
      <c r="CP130" s="2343"/>
      <c r="CQ130" s="2343"/>
      <c r="CR130" s="2343"/>
      <c r="CS130" s="2343"/>
      <c r="CT130" s="2343"/>
      <c r="CU130" s="2343"/>
      <c r="CV130" s="2344"/>
      <c r="CX130" s="1340"/>
      <c r="DA130" s="1284" t="str">
        <f t="shared" si="54"/>
        <v/>
      </c>
      <c r="DB130" s="1279" t="str">
        <f t="shared" si="55"/>
        <v/>
      </c>
      <c r="DC130" s="1279" t="str">
        <f t="shared" si="56"/>
        <v>X</v>
      </c>
      <c r="DD130" s="1281"/>
      <c r="DE130" s="1284" t="str">
        <f t="shared" si="57"/>
        <v/>
      </c>
      <c r="DF130" s="1279" t="str">
        <f t="shared" si="58"/>
        <v/>
      </c>
      <c r="DG130" s="1279" t="str">
        <f t="shared" si="59"/>
        <v>X</v>
      </c>
      <c r="DH130" s="1281"/>
      <c r="DI130" s="1284" t="str">
        <f t="shared" si="60"/>
        <v/>
      </c>
      <c r="DJ130" s="1279" t="str">
        <f t="shared" si="61"/>
        <v/>
      </c>
      <c r="DK130" s="1279" t="str">
        <f t="shared" si="62"/>
        <v>X</v>
      </c>
      <c r="DL130" s="1281"/>
      <c r="DM130" s="1284" t="str">
        <f t="shared" si="63"/>
        <v/>
      </c>
      <c r="DN130" s="1279" t="str">
        <f t="shared" si="64"/>
        <v/>
      </c>
      <c r="DO130" s="1279" t="str">
        <f t="shared" si="65"/>
        <v>X</v>
      </c>
      <c r="DP130" s="1281"/>
      <c r="DQ130" s="1284" t="str">
        <f t="shared" si="66"/>
        <v/>
      </c>
      <c r="DR130" s="1279" t="str">
        <f t="shared" si="67"/>
        <v/>
      </c>
      <c r="DS130" s="1279" t="str">
        <f t="shared" si="68"/>
        <v>X</v>
      </c>
      <c r="DT130" s="1281"/>
    </row>
    <row r="131" spans="3:124" s="580" customFormat="1" ht="15" customHeight="1">
      <c r="C131" s="1122" t="s">
        <v>689</v>
      </c>
      <c r="D131" s="2325" t="s">
        <v>1624</v>
      </c>
      <c r="E131" s="2330">
        <f t="shared" si="53"/>
        <v>0</v>
      </c>
      <c r="F131" s="2342"/>
      <c r="G131" s="2343"/>
      <c r="H131" s="2343"/>
      <c r="I131" s="2343"/>
      <c r="J131" s="2343"/>
      <c r="K131" s="2343"/>
      <c r="L131" s="2343"/>
      <c r="M131" s="2343"/>
      <c r="N131" s="2343"/>
      <c r="O131" s="2343"/>
      <c r="P131" s="2343"/>
      <c r="Q131" s="2343"/>
      <c r="R131" s="2343"/>
      <c r="S131" s="2343"/>
      <c r="T131" s="2343"/>
      <c r="U131" s="2343"/>
      <c r="V131" s="2343"/>
      <c r="W131" s="2343"/>
      <c r="X131" s="2343"/>
      <c r="Y131" s="2343"/>
      <c r="Z131" s="2343"/>
      <c r="AA131" s="2343"/>
      <c r="AB131" s="2343"/>
      <c r="AC131" s="2343"/>
      <c r="AD131" s="2343"/>
      <c r="AE131" s="2343"/>
      <c r="AF131" s="2343"/>
      <c r="AG131" s="2343"/>
      <c r="AH131" s="2343"/>
      <c r="AI131" s="2343"/>
      <c r="AJ131" s="2343"/>
      <c r="AK131" s="2343"/>
      <c r="AL131" s="2343"/>
      <c r="AM131" s="2343"/>
      <c r="AN131" s="2343"/>
      <c r="AO131" s="2343"/>
      <c r="AP131" s="2343"/>
      <c r="AQ131" s="2343"/>
      <c r="AR131" s="2343"/>
      <c r="AS131" s="2343"/>
      <c r="AT131" s="2343"/>
      <c r="AU131" s="2343"/>
      <c r="AV131" s="2343"/>
      <c r="AW131" s="2343"/>
      <c r="AX131" s="2343"/>
      <c r="AY131" s="2343"/>
      <c r="AZ131" s="2343"/>
      <c r="BA131" s="2343"/>
      <c r="BB131" s="2343"/>
      <c r="BC131" s="2343"/>
      <c r="BD131" s="2343"/>
      <c r="BE131" s="2343"/>
      <c r="BF131" s="2343"/>
      <c r="BG131" s="2343"/>
      <c r="BH131" s="2343"/>
      <c r="BI131" s="2343"/>
      <c r="BJ131" s="2343"/>
      <c r="BK131" s="2343"/>
      <c r="BL131" s="2343"/>
      <c r="BM131" s="2343"/>
      <c r="BN131" s="2343"/>
      <c r="BO131" s="2343"/>
      <c r="BP131" s="2343"/>
      <c r="BQ131" s="2343"/>
      <c r="BR131" s="2343"/>
      <c r="BS131" s="2343"/>
      <c r="BT131" s="2343"/>
      <c r="BU131" s="2343"/>
      <c r="BV131" s="2343"/>
      <c r="BW131" s="2343"/>
      <c r="BX131" s="2343"/>
      <c r="BY131" s="2343"/>
      <c r="BZ131" s="2343"/>
      <c r="CA131" s="2343"/>
      <c r="CB131" s="2343"/>
      <c r="CC131" s="2343"/>
      <c r="CD131" s="2343"/>
      <c r="CE131" s="2343"/>
      <c r="CF131" s="2343"/>
      <c r="CG131" s="2343"/>
      <c r="CH131" s="2343"/>
      <c r="CI131" s="2343"/>
      <c r="CJ131" s="2343"/>
      <c r="CK131" s="2343"/>
      <c r="CL131" s="2343"/>
      <c r="CM131" s="2343"/>
      <c r="CN131" s="2343"/>
      <c r="CO131" s="2343"/>
      <c r="CP131" s="2343"/>
      <c r="CQ131" s="2343"/>
      <c r="CR131" s="2343"/>
      <c r="CS131" s="2343"/>
      <c r="CT131" s="2343"/>
      <c r="CU131" s="2343"/>
      <c r="CV131" s="2344"/>
      <c r="CX131" s="1340"/>
      <c r="DA131" s="1284" t="str">
        <f t="shared" si="54"/>
        <v/>
      </c>
      <c r="DB131" s="1279" t="str">
        <f t="shared" si="55"/>
        <v/>
      </c>
      <c r="DC131" s="1279" t="str">
        <f t="shared" si="56"/>
        <v>X</v>
      </c>
      <c r="DD131" s="1281"/>
      <c r="DE131" s="1284" t="str">
        <f t="shared" si="57"/>
        <v/>
      </c>
      <c r="DF131" s="1279" t="str">
        <f t="shared" si="58"/>
        <v/>
      </c>
      <c r="DG131" s="1279" t="str">
        <f t="shared" si="59"/>
        <v>X</v>
      </c>
      <c r="DH131" s="1281"/>
      <c r="DI131" s="1284" t="str">
        <f t="shared" si="60"/>
        <v/>
      </c>
      <c r="DJ131" s="1279" t="str">
        <f t="shared" si="61"/>
        <v/>
      </c>
      <c r="DK131" s="1279" t="str">
        <f t="shared" si="62"/>
        <v>X</v>
      </c>
      <c r="DL131" s="1281"/>
      <c r="DM131" s="1284" t="str">
        <f t="shared" si="63"/>
        <v/>
      </c>
      <c r="DN131" s="1279" t="str">
        <f t="shared" si="64"/>
        <v/>
      </c>
      <c r="DO131" s="1279" t="str">
        <f t="shared" si="65"/>
        <v>X</v>
      </c>
      <c r="DP131" s="1281"/>
      <c r="DQ131" s="1284" t="str">
        <f t="shared" si="66"/>
        <v/>
      </c>
      <c r="DR131" s="1279" t="str">
        <f t="shared" si="67"/>
        <v/>
      </c>
      <c r="DS131" s="1279" t="str">
        <f t="shared" si="68"/>
        <v>X</v>
      </c>
      <c r="DT131" s="1281"/>
    </row>
    <row r="132" spans="3:124" s="580" customFormat="1" ht="15" customHeight="1">
      <c r="C132" s="1122" t="s">
        <v>690</v>
      </c>
      <c r="D132" s="2325" t="s">
        <v>1624</v>
      </c>
      <c r="E132" s="2330">
        <f t="shared" si="53"/>
        <v>0</v>
      </c>
      <c r="F132" s="2342"/>
      <c r="G132" s="2343"/>
      <c r="H132" s="2343"/>
      <c r="I132" s="2343"/>
      <c r="J132" s="2343"/>
      <c r="K132" s="2343"/>
      <c r="L132" s="2343"/>
      <c r="M132" s="2343"/>
      <c r="N132" s="2343"/>
      <c r="O132" s="2343"/>
      <c r="P132" s="2343"/>
      <c r="Q132" s="2343"/>
      <c r="R132" s="2343"/>
      <c r="S132" s="2343"/>
      <c r="T132" s="2343"/>
      <c r="U132" s="2343"/>
      <c r="V132" s="2343"/>
      <c r="W132" s="2343"/>
      <c r="X132" s="2343"/>
      <c r="Y132" s="2343"/>
      <c r="Z132" s="2343"/>
      <c r="AA132" s="2343"/>
      <c r="AB132" s="2343"/>
      <c r="AC132" s="2343"/>
      <c r="AD132" s="2343"/>
      <c r="AE132" s="2343"/>
      <c r="AF132" s="2343"/>
      <c r="AG132" s="2343"/>
      <c r="AH132" s="2343"/>
      <c r="AI132" s="2343"/>
      <c r="AJ132" s="2343"/>
      <c r="AK132" s="2343"/>
      <c r="AL132" s="2343"/>
      <c r="AM132" s="2343"/>
      <c r="AN132" s="2343"/>
      <c r="AO132" s="2343"/>
      <c r="AP132" s="2343"/>
      <c r="AQ132" s="2343"/>
      <c r="AR132" s="2343"/>
      <c r="AS132" s="2343"/>
      <c r="AT132" s="2343"/>
      <c r="AU132" s="2343"/>
      <c r="AV132" s="2343"/>
      <c r="AW132" s="2343"/>
      <c r="AX132" s="2343"/>
      <c r="AY132" s="2343"/>
      <c r="AZ132" s="2343"/>
      <c r="BA132" s="2343"/>
      <c r="BB132" s="2343"/>
      <c r="BC132" s="2343"/>
      <c r="BD132" s="2343"/>
      <c r="BE132" s="2343"/>
      <c r="BF132" s="2343"/>
      <c r="BG132" s="2343"/>
      <c r="BH132" s="2343"/>
      <c r="BI132" s="2343"/>
      <c r="BJ132" s="2343"/>
      <c r="BK132" s="2343"/>
      <c r="BL132" s="2343"/>
      <c r="BM132" s="2343"/>
      <c r="BN132" s="2343"/>
      <c r="BO132" s="2343"/>
      <c r="BP132" s="2343"/>
      <c r="BQ132" s="2343"/>
      <c r="BR132" s="2343"/>
      <c r="BS132" s="2343"/>
      <c r="BT132" s="2343"/>
      <c r="BU132" s="2343"/>
      <c r="BV132" s="2343"/>
      <c r="BW132" s="2343"/>
      <c r="BX132" s="2343"/>
      <c r="BY132" s="2343"/>
      <c r="BZ132" s="2343"/>
      <c r="CA132" s="2343"/>
      <c r="CB132" s="2343"/>
      <c r="CC132" s="2343"/>
      <c r="CD132" s="2343"/>
      <c r="CE132" s="2343"/>
      <c r="CF132" s="2343"/>
      <c r="CG132" s="2343"/>
      <c r="CH132" s="2343"/>
      <c r="CI132" s="2343"/>
      <c r="CJ132" s="2343"/>
      <c r="CK132" s="2343"/>
      <c r="CL132" s="2343"/>
      <c r="CM132" s="2343"/>
      <c r="CN132" s="2343"/>
      <c r="CO132" s="2343"/>
      <c r="CP132" s="2343"/>
      <c r="CQ132" s="2343"/>
      <c r="CR132" s="2343"/>
      <c r="CS132" s="2343"/>
      <c r="CT132" s="2343"/>
      <c r="CU132" s="2343"/>
      <c r="CV132" s="2344"/>
      <c r="CX132" s="1340"/>
      <c r="DA132" s="1284" t="str">
        <f t="shared" si="54"/>
        <v/>
      </c>
      <c r="DB132" s="1279" t="str">
        <f t="shared" si="55"/>
        <v/>
      </c>
      <c r="DC132" s="1279" t="str">
        <f t="shared" si="56"/>
        <v>X</v>
      </c>
      <c r="DD132" s="1281"/>
      <c r="DE132" s="1284" t="str">
        <f t="shared" si="57"/>
        <v/>
      </c>
      <c r="DF132" s="1279" t="str">
        <f t="shared" si="58"/>
        <v/>
      </c>
      <c r="DG132" s="1279" t="str">
        <f t="shared" si="59"/>
        <v>X</v>
      </c>
      <c r="DH132" s="1281"/>
      <c r="DI132" s="1284" t="str">
        <f t="shared" si="60"/>
        <v/>
      </c>
      <c r="DJ132" s="1279" t="str">
        <f t="shared" si="61"/>
        <v/>
      </c>
      <c r="DK132" s="1279" t="str">
        <f t="shared" si="62"/>
        <v>X</v>
      </c>
      <c r="DL132" s="1281"/>
      <c r="DM132" s="1284" t="str">
        <f t="shared" si="63"/>
        <v/>
      </c>
      <c r="DN132" s="1279" t="str">
        <f t="shared" si="64"/>
        <v/>
      </c>
      <c r="DO132" s="1279" t="str">
        <f t="shared" si="65"/>
        <v>X</v>
      </c>
      <c r="DP132" s="1281"/>
      <c r="DQ132" s="1284" t="str">
        <f t="shared" si="66"/>
        <v/>
      </c>
      <c r="DR132" s="1279" t="str">
        <f t="shared" si="67"/>
        <v/>
      </c>
      <c r="DS132" s="1279" t="str">
        <f t="shared" si="68"/>
        <v>X</v>
      </c>
      <c r="DT132" s="1281"/>
    </row>
    <row r="133" spans="3:124" s="580" customFormat="1" ht="15" customHeight="1">
      <c r="C133" s="1122" t="s">
        <v>691</v>
      </c>
      <c r="D133" s="2325" t="s">
        <v>1624</v>
      </c>
      <c r="E133" s="2330">
        <f t="shared" si="53"/>
        <v>0</v>
      </c>
      <c r="F133" s="2342"/>
      <c r="G133" s="2343"/>
      <c r="H133" s="2343"/>
      <c r="I133" s="2343"/>
      <c r="J133" s="2343"/>
      <c r="K133" s="2343"/>
      <c r="L133" s="2343"/>
      <c r="M133" s="2343"/>
      <c r="N133" s="2343"/>
      <c r="O133" s="2343"/>
      <c r="P133" s="2343"/>
      <c r="Q133" s="2343"/>
      <c r="R133" s="2343"/>
      <c r="S133" s="2343"/>
      <c r="T133" s="2343"/>
      <c r="U133" s="2343"/>
      <c r="V133" s="2343"/>
      <c r="W133" s="2343"/>
      <c r="X133" s="2343"/>
      <c r="Y133" s="2343"/>
      <c r="Z133" s="2343"/>
      <c r="AA133" s="2343"/>
      <c r="AB133" s="2343"/>
      <c r="AC133" s="2343"/>
      <c r="AD133" s="2343"/>
      <c r="AE133" s="2343"/>
      <c r="AF133" s="2343"/>
      <c r="AG133" s="2343"/>
      <c r="AH133" s="2343"/>
      <c r="AI133" s="2343"/>
      <c r="AJ133" s="2343"/>
      <c r="AK133" s="2343"/>
      <c r="AL133" s="2343"/>
      <c r="AM133" s="2343"/>
      <c r="AN133" s="2343"/>
      <c r="AO133" s="2343"/>
      <c r="AP133" s="2343"/>
      <c r="AQ133" s="2343"/>
      <c r="AR133" s="2343"/>
      <c r="AS133" s="2343"/>
      <c r="AT133" s="2343"/>
      <c r="AU133" s="2343"/>
      <c r="AV133" s="2343"/>
      <c r="AW133" s="2343"/>
      <c r="AX133" s="2343"/>
      <c r="AY133" s="2343"/>
      <c r="AZ133" s="2343"/>
      <c r="BA133" s="2343"/>
      <c r="BB133" s="2343"/>
      <c r="BC133" s="2343"/>
      <c r="BD133" s="2343"/>
      <c r="BE133" s="2343"/>
      <c r="BF133" s="2343"/>
      <c r="BG133" s="2343"/>
      <c r="BH133" s="2343"/>
      <c r="BI133" s="2343"/>
      <c r="BJ133" s="2343"/>
      <c r="BK133" s="2343"/>
      <c r="BL133" s="2343"/>
      <c r="BM133" s="2343"/>
      <c r="BN133" s="2343"/>
      <c r="BO133" s="2343"/>
      <c r="BP133" s="2343"/>
      <c r="BQ133" s="2343"/>
      <c r="BR133" s="2343"/>
      <c r="BS133" s="2343"/>
      <c r="BT133" s="2343"/>
      <c r="BU133" s="2343"/>
      <c r="BV133" s="2343"/>
      <c r="BW133" s="2343"/>
      <c r="BX133" s="2343"/>
      <c r="BY133" s="2343"/>
      <c r="BZ133" s="2343"/>
      <c r="CA133" s="2343"/>
      <c r="CB133" s="2343"/>
      <c r="CC133" s="2343"/>
      <c r="CD133" s="2343"/>
      <c r="CE133" s="2343"/>
      <c r="CF133" s="2343"/>
      <c r="CG133" s="2343"/>
      <c r="CH133" s="2343"/>
      <c r="CI133" s="2343"/>
      <c r="CJ133" s="2343"/>
      <c r="CK133" s="2343"/>
      <c r="CL133" s="2343"/>
      <c r="CM133" s="2343"/>
      <c r="CN133" s="2343"/>
      <c r="CO133" s="2343"/>
      <c r="CP133" s="2343"/>
      <c r="CQ133" s="2343"/>
      <c r="CR133" s="2343"/>
      <c r="CS133" s="2343"/>
      <c r="CT133" s="2343"/>
      <c r="CU133" s="2343"/>
      <c r="CV133" s="2344"/>
      <c r="CX133" s="1340"/>
      <c r="DA133" s="1284" t="str">
        <f t="shared" si="54"/>
        <v/>
      </c>
      <c r="DB133" s="1279" t="str">
        <f t="shared" si="55"/>
        <v/>
      </c>
      <c r="DC133" s="1279" t="str">
        <f t="shared" si="56"/>
        <v>X</v>
      </c>
      <c r="DD133" s="1281"/>
      <c r="DE133" s="1284" t="str">
        <f t="shared" si="57"/>
        <v/>
      </c>
      <c r="DF133" s="1279" t="str">
        <f t="shared" si="58"/>
        <v/>
      </c>
      <c r="DG133" s="1279" t="str">
        <f t="shared" si="59"/>
        <v>X</v>
      </c>
      <c r="DH133" s="1281"/>
      <c r="DI133" s="1284" t="str">
        <f t="shared" si="60"/>
        <v/>
      </c>
      <c r="DJ133" s="1279" t="str">
        <f t="shared" si="61"/>
        <v/>
      </c>
      <c r="DK133" s="1279" t="str">
        <f t="shared" si="62"/>
        <v>X</v>
      </c>
      <c r="DL133" s="1281"/>
      <c r="DM133" s="1284" t="str">
        <f t="shared" si="63"/>
        <v/>
      </c>
      <c r="DN133" s="1279" t="str">
        <f t="shared" si="64"/>
        <v/>
      </c>
      <c r="DO133" s="1279" t="str">
        <f t="shared" si="65"/>
        <v>X</v>
      </c>
      <c r="DP133" s="1281"/>
      <c r="DQ133" s="1284" t="str">
        <f t="shared" si="66"/>
        <v/>
      </c>
      <c r="DR133" s="1279" t="str">
        <f t="shared" si="67"/>
        <v/>
      </c>
      <c r="DS133" s="1279" t="str">
        <f t="shared" si="68"/>
        <v>X</v>
      </c>
      <c r="DT133" s="1281"/>
    </row>
    <row r="134" spans="3:124" s="580" customFormat="1" ht="15" customHeight="1">
      <c r="C134" s="1122" t="s">
        <v>692</v>
      </c>
      <c r="D134" s="2325" t="s">
        <v>1624</v>
      </c>
      <c r="E134" s="2330">
        <f t="shared" si="53"/>
        <v>0</v>
      </c>
      <c r="F134" s="2342"/>
      <c r="G134" s="2343"/>
      <c r="H134" s="2343"/>
      <c r="I134" s="2343"/>
      <c r="J134" s="2343"/>
      <c r="K134" s="2343"/>
      <c r="L134" s="2343"/>
      <c r="M134" s="2343"/>
      <c r="N134" s="2343"/>
      <c r="O134" s="2343"/>
      <c r="P134" s="2343"/>
      <c r="Q134" s="2343"/>
      <c r="R134" s="2343"/>
      <c r="S134" s="2343"/>
      <c r="T134" s="2343"/>
      <c r="U134" s="2343"/>
      <c r="V134" s="2343"/>
      <c r="W134" s="2343"/>
      <c r="X134" s="2343"/>
      <c r="Y134" s="2343"/>
      <c r="Z134" s="2343"/>
      <c r="AA134" s="2343"/>
      <c r="AB134" s="2343"/>
      <c r="AC134" s="2343"/>
      <c r="AD134" s="2343"/>
      <c r="AE134" s="2343"/>
      <c r="AF134" s="2343"/>
      <c r="AG134" s="2343"/>
      <c r="AH134" s="2343"/>
      <c r="AI134" s="2343"/>
      <c r="AJ134" s="2343"/>
      <c r="AK134" s="2343"/>
      <c r="AL134" s="2343"/>
      <c r="AM134" s="2343"/>
      <c r="AN134" s="2343"/>
      <c r="AO134" s="2343"/>
      <c r="AP134" s="2343"/>
      <c r="AQ134" s="2343"/>
      <c r="AR134" s="2343"/>
      <c r="AS134" s="2343"/>
      <c r="AT134" s="2343"/>
      <c r="AU134" s="2343"/>
      <c r="AV134" s="2343"/>
      <c r="AW134" s="2343"/>
      <c r="AX134" s="2343"/>
      <c r="AY134" s="2343"/>
      <c r="AZ134" s="2343"/>
      <c r="BA134" s="2343"/>
      <c r="BB134" s="2343"/>
      <c r="BC134" s="2343"/>
      <c r="BD134" s="2343"/>
      <c r="BE134" s="2343"/>
      <c r="BF134" s="2343"/>
      <c r="BG134" s="2343"/>
      <c r="BH134" s="2343"/>
      <c r="BI134" s="2343"/>
      <c r="BJ134" s="2343"/>
      <c r="BK134" s="2343"/>
      <c r="BL134" s="2343"/>
      <c r="BM134" s="2343"/>
      <c r="BN134" s="2343"/>
      <c r="BO134" s="2343"/>
      <c r="BP134" s="2343"/>
      <c r="BQ134" s="2343"/>
      <c r="BR134" s="2343"/>
      <c r="BS134" s="2343"/>
      <c r="BT134" s="2343"/>
      <c r="BU134" s="2343"/>
      <c r="BV134" s="2343"/>
      <c r="BW134" s="2343"/>
      <c r="BX134" s="2343"/>
      <c r="BY134" s="2343"/>
      <c r="BZ134" s="2343"/>
      <c r="CA134" s="2343"/>
      <c r="CB134" s="2343"/>
      <c r="CC134" s="2343"/>
      <c r="CD134" s="2343"/>
      <c r="CE134" s="2343"/>
      <c r="CF134" s="2343"/>
      <c r="CG134" s="2343"/>
      <c r="CH134" s="2343"/>
      <c r="CI134" s="2343"/>
      <c r="CJ134" s="2343"/>
      <c r="CK134" s="2343"/>
      <c r="CL134" s="2343"/>
      <c r="CM134" s="2343"/>
      <c r="CN134" s="2343"/>
      <c r="CO134" s="2343"/>
      <c r="CP134" s="2343"/>
      <c r="CQ134" s="2343"/>
      <c r="CR134" s="2343"/>
      <c r="CS134" s="2343"/>
      <c r="CT134" s="2343"/>
      <c r="CU134" s="2343"/>
      <c r="CV134" s="2344"/>
      <c r="CX134" s="1340"/>
      <c r="DA134" s="1284" t="str">
        <f t="shared" si="54"/>
        <v/>
      </c>
      <c r="DB134" s="1279" t="str">
        <f t="shared" si="55"/>
        <v/>
      </c>
      <c r="DC134" s="1279" t="str">
        <f t="shared" si="56"/>
        <v>X</v>
      </c>
      <c r="DD134" s="1281"/>
      <c r="DE134" s="1284" t="str">
        <f t="shared" si="57"/>
        <v/>
      </c>
      <c r="DF134" s="1279" t="str">
        <f t="shared" si="58"/>
        <v/>
      </c>
      <c r="DG134" s="1279" t="str">
        <f t="shared" si="59"/>
        <v>X</v>
      </c>
      <c r="DH134" s="1281"/>
      <c r="DI134" s="1284" t="str">
        <f t="shared" si="60"/>
        <v/>
      </c>
      <c r="DJ134" s="1279" t="str">
        <f t="shared" si="61"/>
        <v/>
      </c>
      <c r="DK134" s="1279" t="str">
        <f t="shared" si="62"/>
        <v>X</v>
      </c>
      <c r="DL134" s="1281"/>
      <c r="DM134" s="1284" t="str">
        <f t="shared" si="63"/>
        <v/>
      </c>
      <c r="DN134" s="1279" t="str">
        <f t="shared" si="64"/>
        <v/>
      </c>
      <c r="DO134" s="1279" t="str">
        <f t="shared" si="65"/>
        <v>X</v>
      </c>
      <c r="DP134" s="1281"/>
      <c r="DQ134" s="1284" t="str">
        <f t="shared" si="66"/>
        <v/>
      </c>
      <c r="DR134" s="1279" t="str">
        <f t="shared" si="67"/>
        <v/>
      </c>
      <c r="DS134" s="1279" t="str">
        <f t="shared" si="68"/>
        <v>X</v>
      </c>
      <c r="DT134" s="1281"/>
    </row>
    <row r="135" spans="3:124" s="580" customFormat="1" ht="15" customHeight="1">
      <c r="C135" s="1122" t="s">
        <v>693</v>
      </c>
      <c r="D135" s="2325" t="s">
        <v>1624</v>
      </c>
      <c r="E135" s="2330">
        <f t="shared" si="53"/>
        <v>0</v>
      </c>
      <c r="F135" s="2342"/>
      <c r="G135" s="2343"/>
      <c r="H135" s="2343"/>
      <c r="I135" s="2343"/>
      <c r="J135" s="2343"/>
      <c r="K135" s="2343"/>
      <c r="L135" s="2343"/>
      <c r="M135" s="2343"/>
      <c r="N135" s="2343"/>
      <c r="O135" s="2343"/>
      <c r="P135" s="2343"/>
      <c r="Q135" s="2343"/>
      <c r="R135" s="2343"/>
      <c r="S135" s="2343"/>
      <c r="T135" s="2343"/>
      <c r="U135" s="2343"/>
      <c r="V135" s="2343"/>
      <c r="W135" s="2343"/>
      <c r="X135" s="2343"/>
      <c r="Y135" s="2343"/>
      <c r="Z135" s="2343"/>
      <c r="AA135" s="2343"/>
      <c r="AB135" s="2343"/>
      <c r="AC135" s="2343"/>
      <c r="AD135" s="2343"/>
      <c r="AE135" s="2343"/>
      <c r="AF135" s="2343"/>
      <c r="AG135" s="2343"/>
      <c r="AH135" s="2343"/>
      <c r="AI135" s="2343"/>
      <c r="AJ135" s="2343"/>
      <c r="AK135" s="2343"/>
      <c r="AL135" s="2343"/>
      <c r="AM135" s="2343"/>
      <c r="AN135" s="2343"/>
      <c r="AO135" s="2343"/>
      <c r="AP135" s="2343"/>
      <c r="AQ135" s="2343"/>
      <c r="AR135" s="2343"/>
      <c r="AS135" s="2343"/>
      <c r="AT135" s="2343"/>
      <c r="AU135" s="2343"/>
      <c r="AV135" s="2343"/>
      <c r="AW135" s="2343"/>
      <c r="AX135" s="2343"/>
      <c r="AY135" s="2343"/>
      <c r="AZ135" s="2343"/>
      <c r="BA135" s="2343"/>
      <c r="BB135" s="2343"/>
      <c r="BC135" s="2343"/>
      <c r="BD135" s="2343"/>
      <c r="BE135" s="2343"/>
      <c r="BF135" s="2343"/>
      <c r="BG135" s="2343"/>
      <c r="BH135" s="2343"/>
      <c r="BI135" s="2343"/>
      <c r="BJ135" s="2343"/>
      <c r="BK135" s="2343"/>
      <c r="BL135" s="2343"/>
      <c r="BM135" s="2343"/>
      <c r="BN135" s="2343"/>
      <c r="BO135" s="2343"/>
      <c r="BP135" s="2343"/>
      <c r="BQ135" s="2343"/>
      <c r="BR135" s="2343"/>
      <c r="BS135" s="2343"/>
      <c r="BT135" s="2343"/>
      <c r="BU135" s="2343"/>
      <c r="BV135" s="2343"/>
      <c r="BW135" s="2343"/>
      <c r="BX135" s="2343"/>
      <c r="BY135" s="2343"/>
      <c r="BZ135" s="2343"/>
      <c r="CA135" s="2343"/>
      <c r="CB135" s="2343"/>
      <c r="CC135" s="2343"/>
      <c r="CD135" s="2343"/>
      <c r="CE135" s="2343"/>
      <c r="CF135" s="2343"/>
      <c r="CG135" s="2343"/>
      <c r="CH135" s="2343"/>
      <c r="CI135" s="2343"/>
      <c r="CJ135" s="2343"/>
      <c r="CK135" s="2343"/>
      <c r="CL135" s="2343"/>
      <c r="CM135" s="2343"/>
      <c r="CN135" s="2343"/>
      <c r="CO135" s="2343"/>
      <c r="CP135" s="2343"/>
      <c r="CQ135" s="2343"/>
      <c r="CR135" s="2343"/>
      <c r="CS135" s="2343"/>
      <c r="CT135" s="2343"/>
      <c r="CU135" s="2343"/>
      <c r="CV135" s="2344"/>
      <c r="CX135" s="1340"/>
      <c r="DA135" s="1284" t="str">
        <f t="shared" si="54"/>
        <v/>
      </c>
      <c r="DB135" s="1279" t="str">
        <f t="shared" si="55"/>
        <v/>
      </c>
      <c r="DC135" s="1279" t="str">
        <f t="shared" si="56"/>
        <v>X</v>
      </c>
      <c r="DD135" s="1281"/>
      <c r="DE135" s="1284" t="str">
        <f t="shared" si="57"/>
        <v/>
      </c>
      <c r="DF135" s="1279" t="str">
        <f t="shared" si="58"/>
        <v/>
      </c>
      <c r="DG135" s="1279" t="str">
        <f t="shared" si="59"/>
        <v>X</v>
      </c>
      <c r="DH135" s="1281"/>
      <c r="DI135" s="1284" t="str">
        <f t="shared" si="60"/>
        <v/>
      </c>
      <c r="DJ135" s="1279" t="str">
        <f t="shared" si="61"/>
        <v/>
      </c>
      <c r="DK135" s="1279" t="str">
        <f t="shared" si="62"/>
        <v>X</v>
      </c>
      <c r="DL135" s="1281"/>
      <c r="DM135" s="1284" t="str">
        <f t="shared" si="63"/>
        <v/>
      </c>
      <c r="DN135" s="1279" t="str">
        <f t="shared" si="64"/>
        <v/>
      </c>
      <c r="DO135" s="1279" t="str">
        <f t="shared" si="65"/>
        <v>X</v>
      </c>
      <c r="DP135" s="1281"/>
      <c r="DQ135" s="1284" t="str">
        <f t="shared" si="66"/>
        <v/>
      </c>
      <c r="DR135" s="1279" t="str">
        <f t="shared" si="67"/>
        <v/>
      </c>
      <c r="DS135" s="1279" t="str">
        <f t="shared" si="68"/>
        <v>X</v>
      </c>
      <c r="DT135" s="1281"/>
    </row>
    <row r="136" spans="3:124" s="580" customFormat="1" ht="15" customHeight="1">
      <c r="C136" s="1122" t="s">
        <v>694</v>
      </c>
      <c r="D136" s="2325" t="s">
        <v>1624</v>
      </c>
      <c r="E136" s="2330">
        <f t="shared" si="53"/>
        <v>0</v>
      </c>
      <c r="F136" s="2342"/>
      <c r="G136" s="2343"/>
      <c r="H136" s="2343"/>
      <c r="I136" s="2343"/>
      <c r="J136" s="2343"/>
      <c r="K136" s="2343"/>
      <c r="L136" s="2343"/>
      <c r="M136" s="2343"/>
      <c r="N136" s="2343"/>
      <c r="O136" s="2343"/>
      <c r="P136" s="2343"/>
      <c r="Q136" s="2343"/>
      <c r="R136" s="2343"/>
      <c r="S136" s="2343"/>
      <c r="T136" s="2343"/>
      <c r="U136" s="2343"/>
      <c r="V136" s="2343"/>
      <c r="W136" s="2343"/>
      <c r="X136" s="2343"/>
      <c r="Y136" s="2343"/>
      <c r="Z136" s="2343"/>
      <c r="AA136" s="2343"/>
      <c r="AB136" s="2343"/>
      <c r="AC136" s="2343"/>
      <c r="AD136" s="2343"/>
      <c r="AE136" s="2343"/>
      <c r="AF136" s="2343"/>
      <c r="AG136" s="2343"/>
      <c r="AH136" s="2343"/>
      <c r="AI136" s="2343"/>
      <c r="AJ136" s="2343"/>
      <c r="AK136" s="2343"/>
      <c r="AL136" s="2343"/>
      <c r="AM136" s="2343"/>
      <c r="AN136" s="2343"/>
      <c r="AO136" s="2343"/>
      <c r="AP136" s="2343"/>
      <c r="AQ136" s="2343"/>
      <c r="AR136" s="2343"/>
      <c r="AS136" s="2343"/>
      <c r="AT136" s="2343"/>
      <c r="AU136" s="2343"/>
      <c r="AV136" s="2343"/>
      <c r="AW136" s="2343"/>
      <c r="AX136" s="2343"/>
      <c r="AY136" s="2343"/>
      <c r="AZ136" s="2343"/>
      <c r="BA136" s="2343"/>
      <c r="BB136" s="2343"/>
      <c r="BC136" s="2343"/>
      <c r="BD136" s="2343"/>
      <c r="BE136" s="2343"/>
      <c r="BF136" s="2343"/>
      <c r="BG136" s="2343"/>
      <c r="BH136" s="2343"/>
      <c r="BI136" s="2343"/>
      <c r="BJ136" s="2343"/>
      <c r="BK136" s="2343"/>
      <c r="BL136" s="2343"/>
      <c r="BM136" s="2343"/>
      <c r="BN136" s="2343"/>
      <c r="BO136" s="2343"/>
      <c r="BP136" s="2343"/>
      <c r="BQ136" s="2343"/>
      <c r="BR136" s="2343"/>
      <c r="BS136" s="2343"/>
      <c r="BT136" s="2343"/>
      <c r="BU136" s="2343"/>
      <c r="BV136" s="2343"/>
      <c r="BW136" s="2343"/>
      <c r="BX136" s="2343"/>
      <c r="BY136" s="2343"/>
      <c r="BZ136" s="2343"/>
      <c r="CA136" s="2343"/>
      <c r="CB136" s="2343"/>
      <c r="CC136" s="2343"/>
      <c r="CD136" s="2343"/>
      <c r="CE136" s="2343"/>
      <c r="CF136" s="2343"/>
      <c r="CG136" s="2343"/>
      <c r="CH136" s="2343"/>
      <c r="CI136" s="2343"/>
      <c r="CJ136" s="2343"/>
      <c r="CK136" s="2343"/>
      <c r="CL136" s="2343"/>
      <c r="CM136" s="2343"/>
      <c r="CN136" s="2343"/>
      <c r="CO136" s="2343"/>
      <c r="CP136" s="2343"/>
      <c r="CQ136" s="2343"/>
      <c r="CR136" s="2343"/>
      <c r="CS136" s="2343"/>
      <c r="CT136" s="2343"/>
      <c r="CU136" s="2343"/>
      <c r="CV136" s="2344"/>
      <c r="CX136" s="1340"/>
      <c r="DA136" s="1284" t="str">
        <f t="shared" si="54"/>
        <v/>
      </c>
      <c r="DB136" s="1279" t="str">
        <f t="shared" si="55"/>
        <v/>
      </c>
      <c r="DC136" s="1279" t="str">
        <f t="shared" si="56"/>
        <v>X</v>
      </c>
      <c r="DD136" s="1281"/>
      <c r="DE136" s="1284" t="str">
        <f t="shared" si="57"/>
        <v/>
      </c>
      <c r="DF136" s="1279" t="str">
        <f t="shared" si="58"/>
        <v/>
      </c>
      <c r="DG136" s="1279" t="str">
        <f t="shared" si="59"/>
        <v>X</v>
      </c>
      <c r="DH136" s="1281"/>
      <c r="DI136" s="1284" t="str">
        <f t="shared" si="60"/>
        <v/>
      </c>
      <c r="DJ136" s="1279" t="str">
        <f t="shared" si="61"/>
        <v/>
      </c>
      <c r="DK136" s="1279" t="str">
        <f t="shared" si="62"/>
        <v>X</v>
      </c>
      <c r="DL136" s="1281"/>
      <c r="DM136" s="1284" t="str">
        <f t="shared" si="63"/>
        <v/>
      </c>
      <c r="DN136" s="1279" t="str">
        <f t="shared" si="64"/>
        <v/>
      </c>
      <c r="DO136" s="1279" t="str">
        <f t="shared" si="65"/>
        <v>X</v>
      </c>
      <c r="DP136" s="1281"/>
      <c r="DQ136" s="1284" t="str">
        <f t="shared" si="66"/>
        <v/>
      </c>
      <c r="DR136" s="1279" t="str">
        <f t="shared" si="67"/>
        <v/>
      </c>
      <c r="DS136" s="1279" t="str">
        <f t="shared" si="68"/>
        <v>X</v>
      </c>
      <c r="DT136" s="1281"/>
    </row>
    <row r="137" spans="3:124" s="580" customFormat="1" ht="15" customHeight="1">
      <c r="C137" s="1122" t="s">
        <v>695</v>
      </c>
      <c r="D137" s="2325" t="s">
        <v>1624</v>
      </c>
      <c r="E137" s="2330">
        <f t="shared" si="53"/>
        <v>0</v>
      </c>
      <c r="F137" s="2342"/>
      <c r="G137" s="2343"/>
      <c r="H137" s="2343"/>
      <c r="I137" s="2343"/>
      <c r="J137" s="2343"/>
      <c r="K137" s="2343"/>
      <c r="L137" s="2343"/>
      <c r="M137" s="2343"/>
      <c r="N137" s="2343"/>
      <c r="O137" s="2343"/>
      <c r="P137" s="2343"/>
      <c r="Q137" s="2343"/>
      <c r="R137" s="2343"/>
      <c r="S137" s="2343"/>
      <c r="T137" s="2343"/>
      <c r="U137" s="2343"/>
      <c r="V137" s="2343"/>
      <c r="W137" s="2343"/>
      <c r="X137" s="2343"/>
      <c r="Y137" s="2343"/>
      <c r="Z137" s="2343"/>
      <c r="AA137" s="2343"/>
      <c r="AB137" s="2343"/>
      <c r="AC137" s="2343"/>
      <c r="AD137" s="2343"/>
      <c r="AE137" s="2343"/>
      <c r="AF137" s="2343"/>
      <c r="AG137" s="2343"/>
      <c r="AH137" s="2343"/>
      <c r="AI137" s="2343"/>
      <c r="AJ137" s="2343"/>
      <c r="AK137" s="2343"/>
      <c r="AL137" s="2343"/>
      <c r="AM137" s="2343"/>
      <c r="AN137" s="2343"/>
      <c r="AO137" s="2343"/>
      <c r="AP137" s="2343"/>
      <c r="AQ137" s="2343"/>
      <c r="AR137" s="2343"/>
      <c r="AS137" s="2343"/>
      <c r="AT137" s="2343"/>
      <c r="AU137" s="2343"/>
      <c r="AV137" s="2343"/>
      <c r="AW137" s="2343"/>
      <c r="AX137" s="2343"/>
      <c r="AY137" s="2343"/>
      <c r="AZ137" s="2343"/>
      <c r="BA137" s="2343"/>
      <c r="BB137" s="2343"/>
      <c r="BC137" s="2343"/>
      <c r="BD137" s="2343"/>
      <c r="BE137" s="2343"/>
      <c r="BF137" s="2343"/>
      <c r="BG137" s="2343"/>
      <c r="BH137" s="2343"/>
      <c r="BI137" s="2343"/>
      <c r="BJ137" s="2343"/>
      <c r="BK137" s="2343"/>
      <c r="BL137" s="2343"/>
      <c r="BM137" s="2343"/>
      <c r="BN137" s="2343"/>
      <c r="BO137" s="2343"/>
      <c r="BP137" s="2343"/>
      <c r="BQ137" s="2343"/>
      <c r="BR137" s="2343"/>
      <c r="BS137" s="2343"/>
      <c r="BT137" s="2343"/>
      <c r="BU137" s="2343"/>
      <c r="BV137" s="2343"/>
      <c r="BW137" s="2343"/>
      <c r="BX137" s="2343"/>
      <c r="BY137" s="2343"/>
      <c r="BZ137" s="2343"/>
      <c r="CA137" s="2343"/>
      <c r="CB137" s="2343"/>
      <c r="CC137" s="2343"/>
      <c r="CD137" s="2343"/>
      <c r="CE137" s="2343"/>
      <c r="CF137" s="2343"/>
      <c r="CG137" s="2343"/>
      <c r="CH137" s="2343"/>
      <c r="CI137" s="2343"/>
      <c r="CJ137" s="2343"/>
      <c r="CK137" s="2343"/>
      <c r="CL137" s="2343"/>
      <c r="CM137" s="2343"/>
      <c r="CN137" s="2343"/>
      <c r="CO137" s="2343"/>
      <c r="CP137" s="2343"/>
      <c r="CQ137" s="2343"/>
      <c r="CR137" s="2343"/>
      <c r="CS137" s="2343"/>
      <c r="CT137" s="2343"/>
      <c r="CU137" s="2343"/>
      <c r="CV137" s="2344"/>
      <c r="CX137" s="1340"/>
      <c r="DA137" s="1284" t="str">
        <f t="shared" si="54"/>
        <v/>
      </c>
      <c r="DB137" s="1279" t="str">
        <f t="shared" si="55"/>
        <v/>
      </c>
      <c r="DC137" s="1279" t="str">
        <f t="shared" si="56"/>
        <v>X</v>
      </c>
      <c r="DD137" s="1281"/>
      <c r="DE137" s="1284" t="str">
        <f t="shared" si="57"/>
        <v/>
      </c>
      <c r="DF137" s="1279" t="str">
        <f t="shared" si="58"/>
        <v/>
      </c>
      <c r="DG137" s="1279" t="str">
        <f t="shared" si="59"/>
        <v>X</v>
      </c>
      <c r="DH137" s="1281"/>
      <c r="DI137" s="1284" t="str">
        <f t="shared" si="60"/>
        <v/>
      </c>
      <c r="DJ137" s="1279" t="str">
        <f t="shared" si="61"/>
        <v/>
      </c>
      <c r="DK137" s="1279" t="str">
        <f t="shared" si="62"/>
        <v>X</v>
      </c>
      <c r="DL137" s="1281"/>
      <c r="DM137" s="1284" t="str">
        <f t="shared" si="63"/>
        <v/>
      </c>
      <c r="DN137" s="1279" t="str">
        <f t="shared" si="64"/>
        <v/>
      </c>
      <c r="DO137" s="1279" t="str">
        <f t="shared" si="65"/>
        <v>X</v>
      </c>
      <c r="DP137" s="1281"/>
      <c r="DQ137" s="1284" t="str">
        <f t="shared" si="66"/>
        <v/>
      </c>
      <c r="DR137" s="1279" t="str">
        <f t="shared" si="67"/>
        <v/>
      </c>
      <c r="DS137" s="1279" t="str">
        <f t="shared" si="68"/>
        <v>X</v>
      </c>
      <c r="DT137" s="1281"/>
    </row>
    <row r="138" spans="3:124" s="580" customFormat="1" ht="15" customHeight="1">
      <c r="C138" s="1122" t="s">
        <v>696</v>
      </c>
      <c r="D138" s="2325" t="s">
        <v>1624</v>
      </c>
      <c r="E138" s="2330">
        <f t="shared" si="53"/>
        <v>0</v>
      </c>
      <c r="F138" s="2342"/>
      <c r="G138" s="2343"/>
      <c r="H138" s="2343"/>
      <c r="I138" s="2343"/>
      <c r="J138" s="2343"/>
      <c r="K138" s="2343"/>
      <c r="L138" s="2343"/>
      <c r="M138" s="2343"/>
      <c r="N138" s="2343"/>
      <c r="O138" s="2343"/>
      <c r="P138" s="2343"/>
      <c r="Q138" s="2343"/>
      <c r="R138" s="2343"/>
      <c r="S138" s="2343"/>
      <c r="T138" s="2343"/>
      <c r="U138" s="2343"/>
      <c r="V138" s="2343"/>
      <c r="W138" s="2343"/>
      <c r="X138" s="2343"/>
      <c r="Y138" s="2343"/>
      <c r="Z138" s="2343"/>
      <c r="AA138" s="2343"/>
      <c r="AB138" s="2343"/>
      <c r="AC138" s="2343"/>
      <c r="AD138" s="2343"/>
      <c r="AE138" s="2343"/>
      <c r="AF138" s="2343"/>
      <c r="AG138" s="2343"/>
      <c r="AH138" s="2343"/>
      <c r="AI138" s="2343"/>
      <c r="AJ138" s="2343"/>
      <c r="AK138" s="2343"/>
      <c r="AL138" s="2343"/>
      <c r="AM138" s="2343"/>
      <c r="AN138" s="2343"/>
      <c r="AO138" s="2343"/>
      <c r="AP138" s="2343"/>
      <c r="AQ138" s="2343"/>
      <c r="AR138" s="2343"/>
      <c r="AS138" s="2343"/>
      <c r="AT138" s="2343"/>
      <c r="AU138" s="2343"/>
      <c r="AV138" s="2343"/>
      <c r="AW138" s="2343"/>
      <c r="AX138" s="2343"/>
      <c r="AY138" s="2343"/>
      <c r="AZ138" s="2343"/>
      <c r="BA138" s="2343"/>
      <c r="BB138" s="2343"/>
      <c r="BC138" s="2343"/>
      <c r="BD138" s="2343"/>
      <c r="BE138" s="2343"/>
      <c r="BF138" s="2343"/>
      <c r="BG138" s="2343"/>
      <c r="BH138" s="2343"/>
      <c r="BI138" s="2343"/>
      <c r="BJ138" s="2343"/>
      <c r="BK138" s="2343"/>
      <c r="BL138" s="2343"/>
      <c r="BM138" s="2343"/>
      <c r="BN138" s="2343"/>
      <c r="BO138" s="2343"/>
      <c r="BP138" s="2343"/>
      <c r="BQ138" s="2343"/>
      <c r="BR138" s="2343"/>
      <c r="BS138" s="2343"/>
      <c r="BT138" s="2343"/>
      <c r="BU138" s="2343"/>
      <c r="BV138" s="2343"/>
      <c r="BW138" s="2343"/>
      <c r="BX138" s="2343"/>
      <c r="BY138" s="2343"/>
      <c r="BZ138" s="2343"/>
      <c r="CA138" s="2343"/>
      <c r="CB138" s="2343"/>
      <c r="CC138" s="2343"/>
      <c r="CD138" s="2343"/>
      <c r="CE138" s="2343"/>
      <c r="CF138" s="2343"/>
      <c r="CG138" s="2343"/>
      <c r="CH138" s="2343"/>
      <c r="CI138" s="2343"/>
      <c r="CJ138" s="2343"/>
      <c r="CK138" s="2343"/>
      <c r="CL138" s="2343"/>
      <c r="CM138" s="2343"/>
      <c r="CN138" s="2343"/>
      <c r="CO138" s="2343"/>
      <c r="CP138" s="2343"/>
      <c r="CQ138" s="2343"/>
      <c r="CR138" s="2343"/>
      <c r="CS138" s="2343"/>
      <c r="CT138" s="2343"/>
      <c r="CU138" s="2343"/>
      <c r="CV138" s="2344"/>
      <c r="CX138" s="1340"/>
      <c r="DA138" s="1284" t="str">
        <f t="shared" si="54"/>
        <v/>
      </c>
      <c r="DB138" s="1279" t="str">
        <f t="shared" si="55"/>
        <v/>
      </c>
      <c r="DC138" s="1279" t="str">
        <f t="shared" si="56"/>
        <v>X</v>
      </c>
      <c r="DD138" s="1281"/>
      <c r="DE138" s="1284" t="str">
        <f t="shared" si="57"/>
        <v/>
      </c>
      <c r="DF138" s="1279" t="str">
        <f t="shared" si="58"/>
        <v/>
      </c>
      <c r="DG138" s="1279" t="str">
        <f t="shared" si="59"/>
        <v>X</v>
      </c>
      <c r="DH138" s="1281"/>
      <c r="DI138" s="1284" t="str">
        <f t="shared" si="60"/>
        <v/>
      </c>
      <c r="DJ138" s="1279" t="str">
        <f t="shared" si="61"/>
        <v/>
      </c>
      <c r="DK138" s="1279" t="str">
        <f t="shared" si="62"/>
        <v>X</v>
      </c>
      <c r="DL138" s="1281"/>
      <c r="DM138" s="1284" t="str">
        <f t="shared" si="63"/>
        <v/>
      </c>
      <c r="DN138" s="1279" t="str">
        <f t="shared" si="64"/>
        <v/>
      </c>
      <c r="DO138" s="1279" t="str">
        <f t="shared" si="65"/>
        <v>X</v>
      </c>
      <c r="DP138" s="1281"/>
      <c r="DQ138" s="1284" t="str">
        <f t="shared" si="66"/>
        <v/>
      </c>
      <c r="DR138" s="1279" t="str">
        <f t="shared" si="67"/>
        <v/>
      </c>
      <c r="DS138" s="1279" t="str">
        <f t="shared" si="68"/>
        <v>X</v>
      </c>
      <c r="DT138" s="1281"/>
    </row>
    <row r="139" spans="3:124" s="580" customFormat="1" ht="15" customHeight="1">
      <c r="C139" s="1122" t="s">
        <v>697</v>
      </c>
      <c r="D139" s="2325" t="s">
        <v>1624</v>
      </c>
      <c r="E139" s="2330">
        <f t="shared" si="53"/>
        <v>0</v>
      </c>
      <c r="F139" s="2342"/>
      <c r="G139" s="2343"/>
      <c r="H139" s="2343"/>
      <c r="I139" s="2343"/>
      <c r="J139" s="2343"/>
      <c r="K139" s="2343"/>
      <c r="L139" s="2343"/>
      <c r="M139" s="2343"/>
      <c r="N139" s="2343"/>
      <c r="O139" s="2343"/>
      <c r="P139" s="2343"/>
      <c r="Q139" s="2343"/>
      <c r="R139" s="2343"/>
      <c r="S139" s="2343"/>
      <c r="T139" s="2343"/>
      <c r="U139" s="2343"/>
      <c r="V139" s="2343"/>
      <c r="W139" s="2343"/>
      <c r="X139" s="2343"/>
      <c r="Y139" s="2343"/>
      <c r="Z139" s="2343"/>
      <c r="AA139" s="2343"/>
      <c r="AB139" s="2343"/>
      <c r="AC139" s="2343"/>
      <c r="AD139" s="2343"/>
      <c r="AE139" s="2343"/>
      <c r="AF139" s="2343"/>
      <c r="AG139" s="2343"/>
      <c r="AH139" s="2343"/>
      <c r="AI139" s="2343"/>
      <c r="AJ139" s="2343"/>
      <c r="AK139" s="2343"/>
      <c r="AL139" s="2343"/>
      <c r="AM139" s="2343"/>
      <c r="AN139" s="2343"/>
      <c r="AO139" s="2343"/>
      <c r="AP139" s="2343"/>
      <c r="AQ139" s="2343"/>
      <c r="AR139" s="2343"/>
      <c r="AS139" s="2343"/>
      <c r="AT139" s="2343"/>
      <c r="AU139" s="2343"/>
      <c r="AV139" s="2343"/>
      <c r="AW139" s="2343"/>
      <c r="AX139" s="2343"/>
      <c r="AY139" s="2343"/>
      <c r="AZ139" s="2343"/>
      <c r="BA139" s="2343"/>
      <c r="BB139" s="2343"/>
      <c r="BC139" s="2343"/>
      <c r="BD139" s="2343"/>
      <c r="BE139" s="2343"/>
      <c r="BF139" s="2343"/>
      <c r="BG139" s="2343"/>
      <c r="BH139" s="2343"/>
      <c r="BI139" s="2343"/>
      <c r="BJ139" s="2343"/>
      <c r="BK139" s="2343"/>
      <c r="BL139" s="2343"/>
      <c r="BM139" s="2343"/>
      <c r="BN139" s="2343"/>
      <c r="BO139" s="2343"/>
      <c r="BP139" s="2343"/>
      <c r="BQ139" s="2343"/>
      <c r="BR139" s="2343"/>
      <c r="BS139" s="2343"/>
      <c r="BT139" s="2343"/>
      <c r="BU139" s="2343"/>
      <c r="BV139" s="2343"/>
      <c r="BW139" s="2343"/>
      <c r="BX139" s="2343"/>
      <c r="BY139" s="2343"/>
      <c r="BZ139" s="2343"/>
      <c r="CA139" s="2343"/>
      <c r="CB139" s="2343"/>
      <c r="CC139" s="2343"/>
      <c r="CD139" s="2343"/>
      <c r="CE139" s="2343"/>
      <c r="CF139" s="2343"/>
      <c r="CG139" s="2343"/>
      <c r="CH139" s="2343"/>
      <c r="CI139" s="2343"/>
      <c r="CJ139" s="2343"/>
      <c r="CK139" s="2343"/>
      <c r="CL139" s="2343"/>
      <c r="CM139" s="2343"/>
      <c r="CN139" s="2343"/>
      <c r="CO139" s="2343"/>
      <c r="CP139" s="2343"/>
      <c r="CQ139" s="2343"/>
      <c r="CR139" s="2343"/>
      <c r="CS139" s="2343"/>
      <c r="CT139" s="2343"/>
      <c r="CU139" s="2343"/>
      <c r="CV139" s="2344"/>
      <c r="CX139" s="1340"/>
      <c r="DA139" s="1284" t="str">
        <f t="shared" si="54"/>
        <v/>
      </c>
      <c r="DB139" s="1279" t="str">
        <f t="shared" si="55"/>
        <v/>
      </c>
      <c r="DC139" s="1279" t="str">
        <f t="shared" si="56"/>
        <v>X</v>
      </c>
      <c r="DD139" s="1281"/>
      <c r="DE139" s="1284" t="str">
        <f t="shared" si="57"/>
        <v/>
      </c>
      <c r="DF139" s="1279" t="str">
        <f t="shared" si="58"/>
        <v/>
      </c>
      <c r="DG139" s="1279" t="str">
        <f t="shared" si="59"/>
        <v>X</v>
      </c>
      <c r="DH139" s="1281"/>
      <c r="DI139" s="1284" t="str">
        <f t="shared" si="60"/>
        <v/>
      </c>
      <c r="DJ139" s="1279" t="str">
        <f t="shared" si="61"/>
        <v/>
      </c>
      <c r="DK139" s="1279" t="str">
        <f t="shared" si="62"/>
        <v>X</v>
      </c>
      <c r="DL139" s="1281"/>
      <c r="DM139" s="1284" t="str">
        <f t="shared" si="63"/>
        <v/>
      </c>
      <c r="DN139" s="1279" t="str">
        <f t="shared" si="64"/>
        <v/>
      </c>
      <c r="DO139" s="1279" t="str">
        <f t="shared" si="65"/>
        <v>X</v>
      </c>
      <c r="DP139" s="1281"/>
      <c r="DQ139" s="1284" t="str">
        <f t="shared" si="66"/>
        <v/>
      </c>
      <c r="DR139" s="1279" t="str">
        <f t="shared" si="67"/>
        <v/>
      </c>
      <c r="DS139" s="1279" t="str">
        <f t="shared" si="68"/>
        <v>X</v>
      </c>
      <c r="DT139" s="1281"/>
    </row>
    <row r="140" spans="3:124" s="580" customFormat="1" ht="15" customHeight="1">
      <c r="C140" s="1122" t="s">
        <v>698</v>
      </c>
      <c r="D140" s="2325" t="s">
        <v>1624</v>
      </c>
      <c r="E140" s="2330">
        <f t="shared" si="53"/>
        <v>0</v>
      </c>
      <c r="F140" s="2342"/>
      <c r="G140" s="2343"/>
      <c r="H140" s="2343"/>
      <c r="I140" s="2343"/>
      <c r="J140" s="2343"/>
      <c r="K140" s="2343"/>
      <c r="L140" s="2343"/>
      <c r="M140" s="2343"/>
      <c r="N140" s="2343"/>
      <c r="O140" s="2343"/>
      <c r="P140" s="2343"/>
      <c r="Q140" s="2343"/>
      <c r="R140" s="2343"/>
      <c r="S140" s="2343"/>
      <c r="T140" s="2343"/>
      <c r="U140" s="2343"/>
      <c r="V140" s="2343"/>
      <c r="W140" s="2343"/>
      <c r="X140" s="2343"/>
      <c r="Y140" s="2343"/>
      <c r="Z140" s="2343"/>
      <c r="AA140" s="2343"/>
      <c r="AB140" s="2343"/>
      <c r="AC140" s="2343"/>
      <c r="AD140" s="2343"/>
      <c r="AE140" s="2343"/>
      <c r="AF140" s="2343"/>
      <c r="AG140" s="2343"/>
      <c r="AH140" s="2343"/>
      <c r="AI140" s="2343"/>
      <c r="AJ140" s="2343"/>
      <c r="AK140" s="2343"/>
      <c r="AL140" s="2343"/>
      <c r="AM140" s="2343"/>
      <c r="AN140" s="2343"/>
      <c r="AO140" s="2343"/>
      <c r="AP140" s="2343"/>
      <c r="AQ140" s="2343"/>
      <c r="AR140" s="2343"/>
      <c r="AS140" s="2343"/>
      <c r="AT140" s="2343"/>
      <c r="AU140" s="2343"/>
      <c r="AV140" s="2343"/>
      <c r="AW140" s="2343"/>
      <c r="AX140" s="2343"/>
      <c r="AY140" s="2343"/>
      <c r="AZ140" s="2343"/>
      <c r="BA140" s="2343"/>
      <c r="BB140" s="2343"/>
      <c r="BC140" s="2343"/>
      <c r="BD140" s="2343"/>
      <c r="BE140" s="2343"/>
      <c r="BF140" s="2343"/>
      <c r="BG140" s="2343"/>
      <c r="BH140" s="2343"/>
      <c r="BI140" s="2343"/>
      <c r="BJ140" s="2343"/>
      <c r="BK140" s="2343"/>
      <c r="BL140" s="2343"/>
      <c r="BM140" s="2343"/>
      <c r="BN140" s="2343"/>
      <c r="BO140" s="2343"/>
      <c r="BP140" s="2343"/>
      <c r="BQ140" s="2343"/>
      <c r="BR140" s="2343"/>
      <c r="BS140" s="2343"/>
      <c r="BT140" s="2343"/>
      <c r="BU140" s="2343"/>
      <c r="BV140" s="2343"/>
      <c r="BW140" s="2343"/>
      <c r="BX140" s="2343"/>
      <c r="BY140" s="2343"/>
      <c r="BZ140" s="2343"/>
      <c r="CA140" s="2343"/>
      <c r="CB140" s="2343"/>
      <c r="CC140" s="2343"/>
      <c r="CD140" s="2343"/>
      <c r="CE140" s="2343"/>
      <c r="CF140" s="2343"/>
      <c r="CG140" s="2343"/>
      <c r="CH140" s="2343"/>
      <c r="CI140" s="2343"/>
      <c r="CJ140" s="2343"/>
      <c r="CK140" s="2343"/>
      <c r="CL140" s="2343"/>
      <c r="CM140" s="2343"/>
      <c r="CN140" s="2343"/>
      <c r="CO140" s="2343"/>
      <c r="CP140" s="2343"/>
      <c r="CQ140" s="2343"/>
      <c r="CR140" s="2343"/>
      <c r="CS140" s="2343"/>
      <c r="CT140" s="2343"/>
      <c r="CU140" s="2343"/>
      <c r="CV140" s="2344"/>
      <c r="CX140" s="1340"/>
      <c r="DA140" s="1284" t="str">
        <f t="shared" si="54"/>
        <v/>
      </c>
      <c r="DB140" s="1279" t="str">
        <f t="shared" si="55"/>
        <v/>
      </c>
      <c r="DC140" s="1279" t="str">
        <f t="shared" si="56"/>
        <v>X</v>
      </c>
      <c r="DD140" s="1281"/>
      <c r="DE140" s="1284" t="str">
        <f t="shared" si="57"/>
        <v/>
      </c>
      <c r="DF140" s="1279" t="str">
        <f t="shared" si="58"/>
        <v/>
      </c>
      <c r="DG140" s="1279" t="str">
        <f t="shared" si="59"/>
        <v>X</v>
      </c>
      <c r="DH140" s="1281"/>
      <c r="DI140" s="1284" t="str">
        <f t="shared" si="60"/>
        <v/>
      </c>
      <c r="DJ140" s="1279" t="str">
        <f t="shared" si="61"/>
        <v/>
      </c>
      <c r="DK140" s="1279" t="str">
        <f t="shared" si="62"/>
        <v>X</v>
      </c>
      <c r="DL140" s="1281"/>
      <c r="DM140" s="1284" t="str">
        <f t="shared" si="63"/>
        <v/>
      </c>
      <c r="DN140" s="1279" t="str">
        <f t="shared" si="64"/>
        <v/>
      </c>
      <c r="DO140" s="1279" t="str">
        <f t="shared" si="65"/>
        <v>X</v>
      </c>
      <c r="DP140" s="1281"/>
      <c r="DQ140" s="1284" t="str">
        <f t="shared" si="66"/>
        <v/>
      </c>
      <c r="DR140" s="1279" t="str">
        <f t="shared" si="67"/>
        <v/>
      </c>
      <c r="DS140" s="1279" t="str">
        <f t="shared" si="68"/>
        <v>X</v>
      </c>
      <c r="DT140" s="1281"/>
    </row>
    <row r="141" spans="3:124" s="580" customFormat="1" ht="15" customHeight="1">
      <c r="C141" s="1122" t="s">
        <v>699</v>
      </c>
      <c r="D141" s="2325" t="s">
        <v>1624</v>
      </c>
      <c r="E141" s="2330">
        <f t="shared" si="53"/>
        <v>0</v>
      </c>
      <c r="F141" s="2342"/>
      <c r="G141" s="2343"/>
      <c r="H141" s="2343"/>
      <c r="I141" s="2343"/>
      <c r="J141" s="2343"/>
      <c r="K141" s="2343"/>
      <c r="L141" s="2343"/>
      <c r="M141" s="2343"/>
      <c r="N141" s="2343"/>
      <c r="O141" s="2343"/>
      <c r="P141" s="2343"/>
      <c r="Q141" s="2343"/>
      <c r="R141" s="2343"/>
      <c r="S141" s="2343"/>
      <c r="T141" s="2343"/>
      <c r="U141" s="2343"/>
      <c r="V141" s="2343"/>
      <c r="W141" s="2343"/>
      <c r="X141" s="2343"/>
      <c r="Y141" s="2343"/>
      <c r="Z141" s="2343"/>
      <c r="AA141" s="2343"/>
      <c r="AB141" s="2343"/>
      <c r="AC141" s="2343"/>
      <c r="AD141" s="2343"/>
      <c r="AE141" s="2343"/>
      <c r="AF141" s="2343"/>
      <c r="AG141" s="2343"/>
      <c r="AH141" s="2343"/>
      <c r="AI141" s="2343"/>
      <c r="AJ141" s="2343"/>
      <c r="AK141" s="2343"/>
      <c r="AL141" s="2343"/>
      <c r="AM141" s="2343"/>
      <c r="AN141" s="2343"/>
      <c r="AO141" s="2343"/>
      <c r="AP141" s="2343"/>
      <c r="AQ141" s="2343"/>
      <c r="AR141" s="2343"/>
      <c r="AS141" s="2343"/>
      <c r="AT141" s="2343"/>
      <c r="AU141" s="2343"/>
      <c r="AV141" s="2343"/>
      <c r="AW141" s="2343"/>
      <c r="AX141" s="2343"/>
      <c r="AY141" s="2343"/>
      <c r="AZ141" s="2343"/>
      <c r="BA141" s="2343"/>
      <c r="BB141" s="2343"/>
      <c r="BC141" s="2343"/>
      <c r="BD141" s="2343"/>
      <c r="BE141" s="2343"/>
      <c r="BF141" s="2343"/>
      <c r="BG141" s="2343"/>
      <c r="BH141" s="2343"/>
      <c r="BI141" s="2343"/>
      <c r="BJ141" s="2343"/>
      <c r="BK141" s="2343"/>
      <c r="BL141" s="2343"/>
      <c r="BM141" s="2343"/>
      <c r="BN141" s="2343"/>
      <c r="BO141" s="2343"/>
      <c r="BP141" s="2343"/>
      <c r="BQ141" s="2343"/>
      <c r="BR141" s="2343"/>
      <c r="BS141" s="2343"/>
      <c r="BT141" s="2343"/>
      <c r="BU141" s="2343"/>
      <c r="BV141" s="2343"/>
      <c r="BW141" s="2343"/>
      <c r="BX141" s="2343"/>
      <c r="BY141" s="2343"/>
      <c r="BZ141" s="2343"/>
      <c r="CA141" s="2343"/>
      <c r="CB141" s="2343"/>
      <c r="CC141" s="2343"/>
      <c r="CD141" s="2343"/>
      <c r="CE141" s="2343"/>
      <c r="CF141" s="2343"/>
      <c r="CG141" s="2343"/>
      <c r="CH141" s="2343"/>
      <c r="CI141" s="2343"/>
      <c r="CJ141" s="2343"/>
      <c r="CK141" s="2343"/>
      <c r="CL141" s="2343"/>
      <c r="CM141" s="2343"/>
      <c r="CN141" s="2343"/>
      <c r="CO141" s="2343"/>
      <c r="CP141" s="2343"/>
      <c r="CQ141" s="2343"/>
      <c r="CR141" s="2343"/>
      <c r="CS141" s="2343"/>
      <c r="CT141" s="2343"/>
      <c r="CU141" s="2343"/>
      <c r="CV141" s="2344"/>
      <c r="CX141" s="1340"/>
      <c r="DA141" s="1284" t="str">
        <f t="shared" si="54"/>
        <v/>
      </c>
      <c r="DB141" s="1279" t="str">
        <f t="shared" si="55"/>
        <v/>
      </c>
      <c r="DC141" s="1279" t="str">
        <f t="shared" si="56"/>
        <v>X</v>
      </c>
      <c r="DD141" s="1281"/>
      <c r="DE141" s="1284" t="str">
        <f t="shared" si="57"/>
        <v/>
      </c>
      <c r="DF141" s="1279" t="str">
        <f t="shared" si="58"/>
        <v/>
      </c>
      <c r="DG141" s="1279" t="str">
        <f t="shared" si="59"/>
        <v>X</v>
      </c>
      <c r="DH141" s="1281"/>
      <c r="DI141" s="1284" t="str">
        <f t="shared" si="60"/>
        <v/>
      </c>
      <c r="DJ141" s="1279" t="str">
        <f t="shared" si="61"/>
        <v/>
      </c>
      <c r="DK141" s="1279" t="str">
        <f t="shared" si="62"/>
        <v>X</v>
      </c>
      <c r="DL141" s="1281"/>
      <c r="DM141" s="1284" t="str">
        <f t="shared" si="63"/>
        <v/>
      </c>
      <c r="DN141" s="1279" t="str">
        <f t="shared" si="64"/>
        <v/>
      </c>
      <c r="DO141" s="1279" t="str">
        <f t="shared" si="65"/>
        <v>X</v>
      </c>
      <c r="DP141" s="1281"/>
      <c r="DQ141" s="1284" t="str">
        <f t="shared" si="66"/>
        <v/>
      </c>
      <c r="DR141" s="1279" t="str">
        <f t="shared" si="67"/>
        <v/>
      </c>
      <c r="DS141" s="1279" t="str">
        <f t="shared" si="68"/>
        <v>X</v>
      </c>
      <c r="DT141" s="1281"/>
    </row>
    <row r="142" spans="3:124" s="580" customFormat="1" ht="15" customHeight="1">
      <c r="C142" s="1122" t="s">
        <v>700</v>
      </c>
      <c r="D142" s="2325" t="s">
        <v>1624</v>
      </c>
      <c r="E142" s="2330">
        <f t="shared" si="53"/>
        <v>0</v>
      </c>
      <c r="F142" s="2342"/>
      <c r="G142" s="2343"/>
      <c r="H142" s="2343"/>
      <c r="I142" s="2343"/>
      <c r="J142" s="2343"/>
      <c r="K142" s="2343"/>
      <c r="L142" s="2343"/>
      <c r="M142" s="2343"/>
      <c r="N142" s="2343"/>
      <c r="O142" s="2343"/>
      <c r="P142" s="2343"/>
      <c r="Q142" s="2343"/>
      <c r="R142" s="2343"/>
      <c r="S142" s="2343"/>
      <c r="T142" s="2343"/>
      <c r="U142" s="2343"/>
      <c r="V142" s="2343"/>
      <c r="W142" s="2343"/>
      <c r="X142" s="2343"/>
      <c r="Y142" s="2343"/>
      <c r="Z142" s="2343"/>
      <c r="AA142" s="2343"/>
      <c r="AB142" s="2343"/>
      <c r="AC142" s="2343"/>
      <c r="AD142" s="2343"/>
      <c r="AE142" s="2343"/>
      <c r="AF142" s="2343"/>
      <c r="AG142" s="2343"/>
      <c r="AH142" s="2343"/>
      <c r="AI142" s="2343"/>
      <c r="AJ142" s="2343"/>
      <c r="AK142" s="2343"/>
      <c r="AL142" s="2343"/>
      <c r="AM142" s="2343"/>
      <c r="AN142" s="2343"/>
      <c r="AO142" s="2343"/>
      <c r="AP142" s="2343"/>
      <c r="AQ142" s="2343"/>
      <c r="AR142" s="2343"/>
      <c r="AS142" s="2343"/>
      <c r="AT142" s="2343"/>
      <c r="AU142" s="2343"/>
      <c r="AV142" s="2343"/>
      <c r="AW142" s="2343"/>
      <c r="AX142" s="2343"/>
      <c r="AY142" s="2343"/>
      <c r="AZ142" s="2343"/>
      <c r="BA142" s="2343"/>
      <c r="BB142" s="2343"/>
      <c r="BC142" s="2343"/>
      <c r="BD142" s="2343"/>
      <c r="BE142" s="2343"/>
      <c r="BF142" s="2343"/>
      <c r="BG142" s="2343"/>
      <c r="BH142" s="2343"/>
      <c r="BI142" s="2343"/>
      <c r="BJ142" s="2343"/>
      <c r="BK142" s="2343"/>
      <c r="BL142" s="2343"/>
      <c r="BM142" s="2343"/>
      <c r="BN142" s="2343"/>
      <c r="BO142" s="2343"/>
      <c r="BP142" s="2343"/>
      <c r="BQ142" s="2343"/>
      <c r="BR142" s="2343"/>
      <c r="BS142" s="2343"/>
      <c r="BT142" s="2343"/>
      <c r="BU142" s="2343"/>
      <c r="BV142" s="2343"/>
      <c r="BW142" s="2343"/>
      <c r="BX142" s="2343"/>
      <c r="BY142" s="2343"/>
      <c r="BZ142" s="2343"/>
      <c r="CA142" s="2343"/>
      <c r="CB142" s="2343"/>
      <c r="CC142" s="2343"/>
      <c r="CD142" s="2343"/>
      <c r="CE142" s="2343"/>
      <c r="CF142" s="2343"/>
      <c r="CG142" s="2343"/>
      <c r="CH142" s="2343"/>
      <c r="CI142" s="2343"/>
      <c r="CJ142" s="2343"/>
      <c r="CK142" s="2343"/>
      <c r="CL142" s="2343"/>
      <c r="CM142" s="2343"/>
      <c r="CN142" s="2343"/>
      <c r="CO142" s="2343"/>
      <c r="CP142" s="2343"/>
      <c r="CQ142" s="2343"/>
      <c r="CR142" s="2343"/>
      <c r="CS142" s="2343"/>
      <c r="CT142" s="2343"/>
      <c r="CU142" s="2343"/>
      <c r="CV142" s="2344"/>
      <c r="CX142" s="1340"/>
      <c r="DA142" s="1284" t="str">
        <f t="shared" si="54"/>
        <v/>
      </c>
      <c r="DB142" s="1279" t="str">
        <f t="shared" si="55"/>
        <v/>
      </c>
      <c r="DC142" s="1279" t="str">
        <f t="shared" si="56"/>
        <v>X</v>
      </c>
      <c r="DD142" s="1281"/>
      <c r="DE142" s="1284" t="str">
        <f t="shared" si="57"/>
        <v/>
      </c>
      <c r="DF142" s="1279" t="str">
        <f t="shared" si="58"/>
        <v/>
      </c>
      <c r="DG142" s="1279" t="str">
        <f t="shared" si="59"/>
        <v>X</v>
      </c>
      <c r="DH142" s="1281"/>
      <c r="DI142" s="1284" t="str">
        <f t="shared" si="60"/>
        <v/>
      </c>
      <c r="DJ142" s="1279" t="str">
        <f t="shared" si="61"/>
        <v/>
      </c>
      <c r="DK142" s="1279" t="str">
        <f t="shared" si="62"/>
        <v>X</v>
      </c>
      <c r="DL142" s="1281"/>
      <c r="DM142" s="1284" t="str">
        <f t="shared" si="63"/>
        <v/>
      </c>
      <c r="DN142" s="1279" t="str">
        <f t="shared" si="64"/>
        <v/>
      </c>
      <c r="DO142" s="1279" t="str">
        <f t="shared" si="65"/>
        <v>X</v>
      </c>
      <c r="DP142" s="1281"/>
      <c r="DQ142" s="1284" t="str">
        <f t="shared" si="66"/>
        <v/>
      </c>
      <c r="DR142" s="1279" t="str">
        <f t="shared" si="67"/>
        <v/>
      </c>
      <c r="DS142" s="1279" t="str">
        <f t="shared" si="68"/>
        <v>X</v>
      </c>
      <c r="DT142" s="1281"/>
    </row>
    <row r="143" spans="3:124" s="580" customFormat="1" ht="15" customHeight="1">
      <c r="C143" s="1122" t="s">
        <v>701</v>
      </c>
      <c r="D143" s="2325" t="s">
        <v>1624</v>
      </c>
      <c r="E143" s="2330">
        <f t="shared" si="53"/>
        <v>0</v>
      </c>
      <c r="F143" s="2342"/>
      <c r="G143" s="2343"/>
      <c r="H143" s="2343"/>
      <c r="I143" s="2343"/>
      <c r="J143" s="2343"/>
      <c r="K143" s="2343"/>
      <c r="L143" s="2343"/>
      <c r="M143" s="2343"/>
      <c r="N143" s="2343"/>
      <c r="O143" s="2343"/>
      <c r="P143" s="2343"/>
      <c r="Q143" s="2343"/>
      <c r="R143" s="2343"/>
      <c r="S143" s="2343"/>
      <c r="T143" s="2343"/>
      <c r="U143" s="2343"/>
      <c r="V143" s="2343"/>
      <c r="W143" s="2343"/>
      <c r="X143" s="2343"/>
      <c r="Y143" s="2343"/>
      <c r="Z143" s="2343"/>
      <c r="AA143" s="2343"/>
      <c r="AB143" s="2343"/>
      <c r="AC143" s="2343"/>
      <c r="AD143" s="2343"/>
      <c r="AE143" s="2343"/>
      <c r="AF143" s="2343"/>
      <c r="AG143" s="2343"/>
      <c r="AH143" s="2343"/>
      <c r="AI143" s="2343"/>
      <c r="AJ143" s="2343"/>
      <c r="AK143" s="2343"/>
      <c r="AL143" s="2343"/>
      <c r="AM143" s="2343"/>
      <c r="AN143" s="2343"/>
      <c r="AO143" s="2343"/>
      <c r="AP143" s="2343"/>
      <c r="AQ143" s="2343"/>
      <c r="AR143" s="2343"/>
      <c r="AS143" s="2343"/>
      <c r="AT143" s="2343"/>
      <c r="AU143" s="2343"/>
      <c r="AV143" s="2343"/>
      <c r="AW143" s="2343"/>
      <c r="AX143" s="2343"/>
      <c r="AY143" s="2343"/>
      <c r="AZ143" s="2343"/>
      <c r="BA143" s="2343"/>
      <c r="BB143" s="2343"/>
      <c r="BC143" s="2343"/>
      <c r="BD143" s="2343"/>
      <c r="BE143" s="2343"/>
      <c r="BF143" s="2343"/>
      <c r="BG143" s="2343"/>
      <c r="BH143" s="2343"/>
      <c r="BI143" s="2343"/>
      <c r="BJ143" s="2343"/>
      <c r="BK143" s="2343"/>
      <c r="BL143" s="2343"/>
      <c r="BM143" s="2343"/>
      <c r="BN143" s="2343"/>
      <c r="BO143" s="2343"/>
      <c r="BP143" s="2343"/>
      <c r="BQ143" s="2343"/>
      <c r="BR143" s="2343"/>
      <c r="BS143" s="2343"/>
      <c r="BT143" s="2343"/>
      <c r="BU143" s="2343"/>
      <c r="BV143" s="2343"/>
      <c r="BW143" s="2343"/>
      <c r="BX143" s="2343"/>
      <c r="BY143" s="2343"/>
      <c r="BZ143" s="2343"/>
      <c r="CA143" s="2343"/>
      <c r="CB143" s="2343"/>
      <c r="CC143" s="2343"/>
      <c r="CD143" s="2343"/>
      <c r="CE143" s="2343"/>
      <c r="CF143" s="2343"/>
      <c r="CG143" s="2343"/>
      <c r="CH143" s="2343"/>
      <c r="CI143" s="2343"/>
      <c r="CJ143" s="2343"/>
      <c r="CK143" s="2343"/>
      <c r="CL143" s="2343"/>
      <c r="CM143" s="2343"/>
      <c r="CN143" s="2343"/>
      <c r="CO143" s="2343"/>
      <c r="CP143" s="2343"/>
      <c r="CQ143" s="2343"/>
      <c r="CR143" s="2343"/>
      <c r="CS143" s="2343"/>
      <c r="CT143" s="2343"/>
      <c r="CU143" s="2343"/>
      <c r="CV143" s="2344"/>
      <c r="CX143" s="1340"/>
      <c r="DA143" s="1284" t="str">
        <f t="shared" si="54"/>
        <v/>
      </c>
      <c r="DB143" s="1279" t="str">
        <f t="shared" si="55"/>
        <v/>
      </c>
      <c r="DC143" s="1279" t="str">
        <f t="shared" si="56"/>
        <v>X</v>
      </c>
      <c r="DD143" s="1281"/>
      <c r="DE143" s="1284" t="str">
        <f t="shared" si="57"/>
        <v/>
      </c>
      <c r="DF143" s="1279" t="str">
        <f t="shared" si="58"/>
        <v/>
      </c>
      <c r="DG143" s="1279" t="str">
        <f t="shared" si="59"/>
        <v>X</v>
      </c>
      <c r="DH143" s="1281"/>
      <c r="DI143" s="1284" t="str">
        <f t="shared" si="60"/>
        <v/>
      </c>
      <c r="DJ143" s="1279" t="str">
        <f t="shared" si="61"/>
        <v/>
      </c>
      <c r="DK143" s="1279" t="str">
        <f t="shared" si="62"/>
        <v>X</v>
      </c>
      <c r="DL143" s="1281"/>
      <c r="DM143" s="1284" t="str">
        <f t="shared" si="63"/>
        <v/>
      </c>
      <c r="DN143" s="1279" t="str">
        <f t="shared" si="64"/>
        <v/>
      </c>
      <c r="DO143" s="1279" t="str">
        <f t="shared" si="65"/>
        <v>X</v>
      </c>
      <c r="DP143" s="1281"/>
      <c r="DQ143" s="1284" t="str">
        <f t="shared" si="66"/>
        <v/>
      </c>
      <c r="DR143" s="1279" t="str">
        <f t="shared" si="67"/>
        <v/>
      </c>
      <c r="DS143" s="1279" t="str">
        <f t="shared" si="68"/>
        <v>X</v>
      </c>
      <c r="DT143" s="1281"/>
    </row>
    <row r="144" spans="3:124" s="580" customFormat="1" ht="15" customHeight="1">
      <c r="C144" s="1122" t="s">
        <v>702</v>
      </c>
      <c r="D144" s="2325" t="s">
        <v>1624</v>
      </c>
      <c r="E144" s="2330">
        <f t="shared" si="53"/>
        <v>0</v>
      </c>
      <c r="F144" s="2342"/>
      <c r="G144" s="2343"/>
      <c r="H144" s="2343"/>
      <c r="I144" s="2343"/>
      <c r="J144" s="2343"/>
      <c r="K144" s="2343"/>
      <c r="L144" s="2343"/>
      <c r="M144" s="2343"/>
      <c r="N144" s="2343"/>
      <c r="O144" s="2343"/>
      <c r="P144" s="2343"/>
      <c r="Q144" s="2343"/>
      <c r="R144" s="2343"/>
      <c r="S144" s="2343"/>
      <c r="T144" s="2343"/>
      <c r="U144" s="2343"/>
      <c r="V144" s="2343"/>
      <c r="W144" s="2343"/>
      <c r="X144" s="2343"/>
      <c r="Y144" s="2343"/>
      <c r="Z144" s="2343"/>
      <c r="AA144" s="2343"/>
      <c r="AB144" s="2343"/>
      <c r="AC144" s="2343"/>
      <c r="AD144" s="2343"/>
      <c r="AE144" s="2343"/>
      <c r="AF144" s="2343"/>
      <c r="AG144" s="2343"/>
      <c r="AH144" s="2343"/>
      <c r="AI144" s="2343"/>
      <c r="AJ144" s="2343"/>
      <c r="AK144" s="2343"/>
      <c r="AL144" s="2343"/>
      <c r="AM144" s="2343"/>
      <c r="AN144" s="2343"/>
      <c r="AO144" s="2343"/>
      <c r="AP144" s="2343"/>
      <c r="AQ144" s="2343"/>
      <c r="AR144" s="2343"/>
      <c r="AS144" s="2343"/>
      <c r="AT144" s="2343"/>
      <c r="AU144" s="2343"/>
      <c r="AV144" s="2343"/>
      <c r="AW144" s="2343"/>
      <c r="AX144" s="2343"/>
      <c r="AY144" s="2343"/>
      <c r="AZ144" s="2343"/>
      <c r="BA144" s="2343"/>
      <c r="BB144" s="2343"/>
      <c r="BC144" s="2343"/>
      <c r="BD144" s="2343"/>
      <c r="BE144" s="2343"/>
      <c r="BF144" s="2343"/>
      <c r="BG144" s="2343"/>
      <c r="BH144" s="2343"/>
      <c r="BI144" s="2343"/>
      <c r="BJ144" s="2343"/>
      <c r="BK144" s="2343"/>
      <c r="BL144" s="2343"/>
      <c r="BM144" s="2343"/>
      <c r="BN144" s="2343"/>
      <c r="BO144" s="2343"/>
      <c r="BP144" s="2343"/>
      <c r="BQ144" s="2343"/>
      <c r="BR144" s="2343"/>
      <c r="BS144" s="2343"/>
      <c r="BT144" s="2343"/>
      <c r="BU144" s="2343"/>
      <c r="BV144" s="2343"/>
      <c r="BW144" s="2343"/>
      <c r="BX144" s="2343"/>
      <c r="BY144" s="2343"/>
      <c r="BZ144" s="2343"/>
      <c r="CA144" s="2343"/>
      <c r="CB144" s="2343"/>
      <c r="CC144" s="2343"/>
      <c r="CD144" s="2343"/>
      <c r="CE144" s="2343"/>
      <c r="CF144" s="2343"/>
      <c r="CG144" s="2343"/>
      <c r="CH144" s="2343"/>
      <c r="CI144" s="2343"/>
      <c r="CJ144" s="2343"/>
      <c r="CK144" s="2343"/>
      <c r="CL144" s="2343"/>
      <c r="CM144" s="2343"/>
      <c r="CN144" s="2343"/>
      <c r="CO144" s="2343"/>
      <c r="CP144" s="2343"/>
      <c r="CQ144" s="2343"/>
      <c r="CR144" s="2343"/>
      <c r="CS144" s="2343"/>
      <c r="CT144" s="2343"/>
      <c r="CU144" s="2343"/>
      <c r="CV144" s="2344"/>
      <c r="CX144" s="1340"/>
      <c r="DA144" s="1284" t="str">
        <f t="shared" si="54"/>
        <v/>
      </c>
      <c r="DB144" s="1279" t="str">
        <f t="shared" si="55"/>
        <v/>
      </c>
      <c r="DC144" s="1279" t="str">
        <f t="shared" si="56"/>
        <v>X</v>
      </c>
      <c r="DD144" s="1281"/>
      <c r="DE144" s="1284" t="str">
        <f t="shared" si="57"/>
        <v/>
      </c>
      <c r="DF144" s="1279" t="str">
        <f t="shared" si="58"/>
        <v/>
      </c>
      <c r="DG144" s="1279" t="str">
        <f t="shared" si="59"/>
        <v>X</v>
      </c>
      <c r="DH144" s="1281"/>
      <c r="DI144" s="1284" t="str">
        <f t="shared" si="60"/>
        <v/>
      </c>
      <c r="DJ144" s="1279" t="str">
        <f t="shared" si="61"/>
        <v/>
      </c>
      <c r="DK144" s="1279" t="str">
        <f t="shared" si="62"/>
        <v>X</v>
      </c>
      <c r="DL144" s="1281"/>
      <c r="DM144" s="1284" t="str">
        <f t="shared" si="63"/>
        <v/>
      </c>
      <c r="DN144" s="1279" t="str">
        <f t="shared" si="64"/>
        <v/>
      </c>
      <c r="DO144" s="1279" t="str">
        <f t="shared" si="65"/>
        <v>X</v>
      </c>
      <c r="DP144" s="1281"/>
      <c r="DQ144" s="1284" t="str">
        <f t="shared" si="66"/>
        <v/>
      </c>
      <c r="DR144" s="1279" t="str">
        <f t="shared" si="67"/>
        <v/>
      </c>
      <c r="DS144" s="1279" t="str">
        <f t="shared" si="68"/>
        <v>X</v>
      </c>
      <c r="DT144" s="1281"/>
    </row>
    <row r="145" spans="3:124" s="580" customFormat="1" ht="15" customHeight="1">
      <c r="C145" s="1122" t="s">
        <v>703</v>
      </c>
      <c r="D145" s="2325" t="s">
        <v>1624</v>
      </c>
      <c r="E145" s="2330">
        <f t="shared" si="53"/>
        <v>0</v>
      </c>
      <c r="F145" s="2342"/>
      <c r="G145" s="2343"/>
      <c r="H145" s="2343"/>
      <c r="I145" s="2343"/>
      <c r="J145" s="2343"/>
      <c r="K145" s="2343"/>
      <c r="L145" s="2343"/>
      <c r="M145" s="2343"/>
      <c r="N145" s="2343"/>
      <c r="O145" s="2343"/>
      <c r="P145" s="2343"/>
      <c r="Q145" s="2343"/>
      <c r="R145" s="2343"/>
      <c r="S145" s="2343"/>
      <c r="T145" s="2343"/>
      <c r="U145" s="2343"/>
      <c r="V145" s="2343"/>
      <c r="W145" s="2343"/>
      <c r="X145" s="2343"/>
      <c r="Y145" s="2343"/>
      <c r="Z145" s="2343"/>
      <c r="AA145" s="2343"/>
      <c r="AB145" s="2343"/>
      <c r="AC145" s="2343"/>
      <c r="AD145" s="2343"/>
      <c r="AE145" s="2343"/>
      <c r="AF145" s="2343"/>
      <c r="AG145" s="2343"/>
      <c r="AH145" s="2343"/>
      <c r="AI145" s="2343"/>
      <c r="AJ145" s="2343"/>
      <c r="AK145" s="2343"/>
      <c r="AL145" s="2343"/>
      <c r="AM145" s="2343"/>
      <c r="AN145" s="2343"/>
      <c r="AO145" s="2343"/>
      <c r="AP145" s="2343"/>
      <c r="AQ145" s="2343"/>
      <c r="AR145" s="2343"/>
      <c r="AS145" s="2343"/>
      <c r="AT145" s="2343"/>
      <c r="AU145" s="2343"/>
      <c r="AV145" s="2343"/>
      <c r="AW145" s="2343"/>
      <c r="AX145" s="2343"/>
      <c r="AY145" s="2343"/>
      <c r="AZ145" s="2343"/>
      <c r="BA145" s="2343"/>
      <c r="BB145" s="2343"/>
      <c r="BC145" s="2343"/>
      <c r="BD145" s="2343"/>
      <c r="BE145" s="2343"/>
      <c r="BF145" s="2343"/>
      <c r="BG145" s="2343"/>
      <c r="BH145" s="2343"/>
      <c r="BI145" s="2343"/>
      <c r="BJ145" s="2343"/>
      <c r="BK145" s="2343"/>
      <c r="BL145" s="2343"/>
      <c r="BM145" s="2343"/>
      <c r="BN145" s="2343"/>
      <c r="BO145" s="2343"/>
      <c r="BP145" s="2343"/>
      <c r="BQ145" s="2343"/>
      <c r="BR145" s="2343"/>
      <c r="BS145" s="2343"/>
      <c r="BT145" s="2343"/>
      <c r="BU145" s="2343"/>
      <c r="BV145" s="2343"/>
      <c r="BW145" s="2343"/>
      <c r="BX145" s="2343"/>
      <c r="BY145" s="2343"/>
      <c r="BZ145" s="2343"/>
      <c r="CA145" s="2343"/>
      <c r="CB145" s="2343"/>
      <c r="CC145" s="2343"/>
      <c r="CD145" s="2343"/>
      <c r="CE145" s="2343"/>
      <c r="CF145" s="2343"/>
      <c r="CG145" s="2343"/>
      <c r="CH145" s="2343"/>
      <c r="CI145" s="2343"/>
      <c r="CJ145" s="2343"/>
      <c r="CK145" s="2343"/>
      <c r="CL145" s="2343"/>
      <c r="CM145" s="2343"/>
      <c r="CN145" s="2343"/>
      <c r="CO145" s="2343"/>
      <c r="CP145" s="2343"/>
      <c r="CQ145" s="2343"/>
      <c r="CR145" s="2343"/>
      <c r="CS145" s="2343"/>
      <c r="CT145" s="2343"/>
      <c r="CU145" s="2343"/>
      <c r="CV145" s="2344"/>
      <c r="CX145" s="1340"/>
      <c r="DA145" s="1284" t="str">
        <f t="shared" si="54"/>
        <v/>
      </c>
      <c r="DB145" s="1279" t="str">
        <f t="shared" si="55"/>
        <v/>
      </c>
      <c r="DC145" s="1279" t="str">
        <f t="shared" si="56"/>
        <v>X</v>
      </c>
      <c r="DD145" s="1281"/>
      <c r="DE145" s="1284" t="str">
        <f t="shared" si="57"/>
        <v/>
      </c>
      <c r="DF145" s="1279" t="str">
        <f t="shared" si="58"/>
        <v/>
      </c>
      <c r="DG145" s="1279" t="str">
        <f t="shared" si="59"/>
        <v>X</v>
      </c>
      <c r="DH145" s="1281"/>
      <c r="DI145" s="1284" t="str">
        <f t="shared" si="60"/>
        <v/>
      </c>
      <c r="DJ145" s="1279" t="str">
        <f t="shared" si="61"/>
        <v/>
      </c>
      <c r="DK145" s="1279" t="str">
        <f t="shared" si="62"/>
        <v>X</v>
      </c>
      <c r="DL145" s="1281"/>
      <c r="DM145" s="1284" t="str">
        <f t="shared" si="63"/>
        <v/>
      </c>
      <c r="DN145" s="1279" t="str">
        <f t="shared" si="64"/>
        <v/>
      </c>
      <c r="DO145" s="1279" t="str">
        <f t="shared" si="65"/>
        <v>X</v>
      </c>
      <c r="DP145" s="1281"/>
      <c r="DQ145" s="1284" t="str">
        <f t="shared" si="66"/>
        <v/>
      </c>
      <c r="DR145" s="1279" t="str">
        <f t="shared" si="67"/>
        <v/>
      </c>
      <c r="DS145" s="1279" t="str">
        <f t="shared" si="68"/>
        <v>X</v>
      </c>
      <c r="DT145" s="1281"/>
    </row>
    <row r="146" spans="3:124" s="580" customFormat="1" ht="15" customHeight="1">
      <c r="C146" s="1122" t="s">
        <v>704</v>
      </c>
      <c r="D146" s="2325" t="s">
        <v>1624</v>
      </c>
      <c r="E146" s="2330">
        <f t="shared" si="53"/>
        <v>0</v>
      </c>
      <c r="F146" s="2342"/>
      <c r="G146" s="2343"/>
      <c r="H146" s="2343"/>
      <c r="I146" s="2343"/>
      <c r="J146" s="2343"/>
      <c r="K146" s="2343"/>
      <c r="L146" s="2343"/>
      <c r="M146" s="2343"/>
      <c r="N146" s="2343"/>
      <c r="O146" s="2343"/>
      <c r="P146" s="2343"/>
      <c r="Q146" s="2343"/>
      <c r="R146" s="2343"/>
      <c r="S146" s="2343"/>
      <c r="T146" s="2343"/>
      <c r="U146" s="2343"/>
      <c r="V146" s="2343"/>
      <c r="W146" s="2343"/>
      <c r="X146" s="2343"/>
      <c r="Y146" s="2343"/>
      <c r="Z146" s="2343"/>
      <c r="AA146" s="2343"/>
      <c r="AB146" s="2343"/>
      <c r="AC146" s="2343"/>
      <c r="AD146" s="2343"/>
      <c r="AE146" s="2343"/>
      <c r="AF146" s="2343"/>
      <c r="AG146" s="2343"/>
      <c r="AH146" s="2343"/>
      <c r="AI146" s="2343"/>
      <c r="AJ146" s="2343"/>
      <c r="AK146" s="2343"/>
      <c r="AL146" s="2343"/>
      <c r="AM146" s="2343"/>
      <c r="AN146" s="2343"/>
      <c r="AO146" s="2343"/>
      <c r="AP146" s="2343"/>
      <c r="AQ146" s="2343"/>
      <c r="AR146" s="2343"/>
      <c r="AS146" s="2343"/>
      <c r="AT146" s="2343"/>
      <c r="AU146" s="2343"/>
      <c r="AV146" s="2343"/>
      <c r="AW146" s="2343"/>
      <c r="AX146" s="2343"/>
      <c r="AY146" s="2343"/>
      <c r="AZ146" s="2343"/>
      <c r="BA146" s="2343"/>
      <c r="BB146" s="2343"/>
      <c r="BC146" s="2343"/>
      <c r="BD146" s="2343"/>
      <c r="BE146" s="2343"/>
      <c r="BF146" s="2343"/>
      <c r="BG146" s="2343"/>
      <c r="BH146" s="2343"/>
      <c r="BI146" s="2343"/>
      <c r="BJ146" s="2343"/>
      <c r="BK146" s="2343"/>
      <c r="BL146" s="2343"/>
      <c r="BM146" s="2343"/>
      <c r="BN146" s="2343"/>
      <c r="BO146" s="2343"/>
      <c r="BP146" s="2343"/>
      <c r="BQ146" s="2343"/>
      <c r="BR146" s="2343"/>
      <c r="BS146" s="2343"/>
      <c r="BT146" s="2343"/>
      <c r="BU146" s="2343"/>
      <c r="BV146" s="2343"/>
      <c r="BW146" s="2343"/>
      <c r="BX146" s="2343"/>
      <c r="BY146" s="2343"/>
      <c r="BZ146" s="2343"/>
      <c r="CA146" s="2343"/>
      <c r="CB146" s="2343"/>
      <c r="CC146" s="2343"/>
      <c r="CD146" s="2343"/>
      <c r="CE146" s="2343"/>
      <c r="CF146" s="2343"/>
      <c r="CG146" s="2343"/>
      <c r="CH146" s="2343"/>
      <c r="CI146" s="2343"/>
      <c r="CJ146" s="2343"/>
      <c r="CK146" s="2343"/>
      <c r="CL146" s="2343"/>
      <c r="CM146" s="2343"/>
      <c r="CN146" s="2343"/>
      <c r="CO146" s="2343"/>
      <c r="CP146" s="2343"/>
      <c r="CQ146" s="2343"/>
      <c r="CR146" s="2343"/>
      <c r="CS146" s="2343"/>
      <c r="CT146" s="2343"/>
      <c r="CU146" s="2343"/>
      <c r="CV146" s="2344"/>
      <c r="CX146" s="1340"/>
      <c r="DA146" s="1284" t="str">
        <f t="shared" si="54"/>
        <v/>
      </c>
      <c r="DB146" s="1279" t="str">
        <f t="shared" si="55"/>
        <v/>
      </c>
      <c r="DC146" s="1279" t="str">
        <f t="shared" si="56"/>
        <v>X</v>
      </c>
      <c r="DD146" s="1281"/>
      <c r="DE146" s="1284" t="str">
        <f t="shared" si="57"/>
        <v/>
      </c>
      <c r="DF146" s="1279" t="str">
        <f t="shared" si="58"/>
        <v/>
      </c>
      <c r="DG146" s="1279" t="str">
        <f t="shared" si="59"/>
        <v>X</v>
      </c>
      <c r="DH146" s="1281"/>
      <c r="DI146" s="1284" t="str">
        <f t="shared" si="60"/>
        <v/>
      </c>
      <c r="DJ146" s="1279" t="str">
        <f t="shared" si="61"/>
        <v/>
      </c>
      <c r="DK146" s="1279" t="str">
        <f t="shared" si="62"/>
        <v>X</v>
      </c>
      <c r="DL146" s="1281"/>
      <c r="DM146" s="1284" t="str">
        <f t="shared" si="63"/>
        <v/>
      </c>
      <c r="DN146" s="1279" t="str">
        <f t="shared" si="64"/>
        <v/>
      </c>
      <c r="DO146" s="1279" t="str">
        <f t="shared" si="65"/>
        <v>X</v>
      </c>
      <c r="DP146" s="1281"/>
      <c r="DQ146" s="1284" t="str">
        <f t="shared" si="66"/>
        <v/>
      </c>
      <c r="DR146" s="1279" t="str">
        <f t="shared" si="67"/>
        <v/>
      </c>
      <c r="DS146" s="1279" t="str">
        <f t="shared" si="68"/>
        <v>X</v>
      </c>
      <c r="DT146" s="1281"/>
    </row>
    <row r="147" spans="3:124" s="580" customFormat="1" ht="15" customHeight="1">
      <c r="C147" s="1122" t="s">
        <v>705</v>
      </c>
      <c r="D147" s="2325" t="s">
        <v>1624</v>
      </c>
      <c r="E147" s="2330">
        <f t="shared" si="53"/>
        <v>0</v>
      </c>
      <c r="F147" s="2342"/>
      <c r="G147" s="2343"/>
      <c r="H147" s="2343"/>
      <c r="I147" s="2343"/>
      <c r="J147" s="2343"/>
      <c r="K147" s="2343"/>
      <c r="L147" s="2343"/>
      <c r="M147" s="2343"/>
      <c r="N147" s="2343"/>
      <c r="O147" s="2343"/>
      <c r="P147" s="2343"/>
      <c r="Q147" s="2343"/>
      <c r="R147" s="2343"/>
      <c r="S147" s="2343"/>
      <c r="T147" s="2343"/>
      <c r="U147" s="2343"/>
      <c r="V147" s="2343"/>
      <c r="W147" s="2343"/>
      <c r="X147" s="2343"/>
      <c r="Y147" s="2343"/>
      <c r="Z147" s="2343"/>
      <c r="AA147" s="2343"/>
      <c r="AB147" s="2343"/>
      <c r="AC147" s="2343"/>
      <c r="AD147" s="2343"/>
      <c r="AE147" s="2343"/>
      <c r="AF147" s="2343"/>
      <c r="AG147" s="2343"/>
      <c r="AH147" s="2343"/>
      <c r="AI147" s="2343"/>
      <c r="AJ147" s="2343"/>
      <c r="AK147" s="2343"/>
      <c r="AL147" s="2343"/>
      <c r="AM147" s="2343"/>
      <c r="AN147" s="2343"/>
      <c r="AO147" s="2343"/>
      <c r="AP147" s="2343"/>
      <c r="AQ147" s="2343"/>
      <c r="AR147" s="2343"/>
      <c r="AS147" s="2343"/>
      <c r="AT147" s="2343"/>
      <c r="AU147" s="2343"/>
      <c r="AV147" s="2343"/>
      <c r="AW147" s="2343"/>
      <c r="AX147" s="2343"/>
      <c r="AY147" s="2343"/>
      <c r="AZ147" s="2343"/>
      <c r="BA147" s="2343"/>
      <c r="BB147" s="2343"/>
      <c r="BC147" s="2343"/>
      <c r="BD147" s="2343"/>
      <c r="BE147" s="2343"/>
      <c r="BF147" s="2343"/>
      <c r="BG147" s="2343"/>
      <c r="BH147" s="2343"/>
      <c r="BI147" s="2343"/>
      <c r="BJ147" s="2343"/>
      <c r="BK147" s="2343"/>
      <c r="BL147" s="2343"/>
      <c r="BM147" s="2343"/>
      <c r="BN147" s="2343"/>
      <c r="BO147" s="2343"/>
      <c r="BP147" s="2343"/>
      <c r="BQ147" s="2343"/>
      <c r="BR147" s="2343"/>
      <c r="BS147" s="2343"/>
      <c r="BT147" s="2343"/>
      <c r="BU147" s="2343"/>
      <c r="BV147" s="2343"/>
      <c r="BW147" s="2343"/>
      <c r="BX147" s="2343"/>
      <c r="BY147" s="2343"/>
      <c r="BZ147" s="2343"/>
      <c r="CA147" s="2343"/>
      <c r="CB147" s="2343"/>
      <c r="CC147" s="2343"/>
      <c r="CD147" s="2343"/>
      <c r="CE147" s="2343"/>
      <c r="CF147" s="2343"/>
      <c r="CG147" s="2343"/>
      <c r="CH147" s="2343"/>
      <c r="CI147" s="2343"/>
      <c r="CJ147" s="2343"/>
      <c r="CK147" s="2343"/>
      <c r="CL147" s="2343"/>
      <c r="CM147" s="2343"/>
      <c r="CN147" s="2343"/>
      <c r="CO147" s="2343"/>
      <c r="CP147" s="2343"/>
      <c r="CQ147" s="2343"/>
      <c r="CR147" s="2343"/>
      <c r="CS147" s="2343"/>
      <c r="CT147" s="2343"/>
      <c r="CU147" s="2343"/>
      <c r="CV147" s="2344"/>
      <c r="CX147" s="1340"/>
      <c r="DA147" s="1284" t="str">
        <f t="shared" si="54"/>
        <v/>
      </c>
      <c r="DB147" s="1279" t="str">
        <f t="shared" si="55"/>
        <v/>
      </c>
      <c r="DC147" s="1279" t="str">
        <f t="shared" si="56"/>
        <v>X</v>
      </c>
      <c r="DD147" s="1281"/>
      <c r="DE147" s="1284" t="str">
        <f t="shared" si="57"/>
        <v/>
      </c>
      <c r="DF147" s="1279" t="str">
        <f t="shared" si="58"/>
        <v/>
      </c>
      <c r="DG147" s="1279" t="str">
        <f t="shared" si="59"/>
        <v>X</v>
      </c>
      <c r="DH147" s="1281"/>
      <c r="DI147" s="1284" t="str">
        <f t="shared" si="60"/>
        <v/>
      </c>
      <c r="DJ147" s="1279" t="str">
        <f t="shared" si="61"/>
        <v/>
      </c>
      <c r="DK147" s="1279" t="str">
        <f t="shared" si="62"/>
        <v>X</v>
      </c>
      <c r="DL147" s="1281"/>
      <c r="DM147" s="1284" t="str">
        <f t="shared" si="63"/>
        <v/>
      </c>
      <c r="DN147" s="1279" t="str">
        <f t="shared" si="64"/>
        <v/>
      </c>
      <c r="DO147" s="1279" t="str">
        <f t="shared" si="65"/>
        <v>X</v>
      </c>
      <c r="DP147" s="1281"/>
      <c r="DQ147" s="1284" t="str">
        <f t="shared" si="66"/>
        <v/>
      </c>
      <c r="DR147" s="1279" t="str">
        <f t="shared" si="67"/>
        <v/>
      </c>
      <c r="DS147" s="1279" t="str">
        <f t="shared" si="68"/>
        <v>X</v>
      </c>
      <c r="DT147" s="1281"/>
    </row>
    <row r="148" spans="3:124" s="580" customFormat="1" ht="15" customHeight="1">
      <c r="C148" s="1122" t="s">
        <v>706</v>
      </c>
      <c r="D148" s="2325" t="s">
        <v>1624</v>
      </c>
      <c r="E148" s="2330">
        <f t="shared" si="53"/>
        <v>0</v>
      </c>
      <c r="F148" s="2342"/>
      <c r="G148" s="2343"/>
      <c r="H148" s="2343"/>
      <c r="I148" s="2343"/>
      <c r="J148" s="2343"/>
      <c r="K148" s="2343"/>
      <c r="L148" s="2343"/>
      <c r="M148" s="2343"/>
      <c r="N148" s="2343"/>
      <c r="O148" s="2343"/>
      <c r="P148" s="2343"/>
      <c r="Q148" s="2343"/>
      <c r="R148" s="2343"/>
      <c r="S148" s="2343"/>
      <c r="T148" s="2343"/>
      <c r="U148" s="2343"/>
      <c r="V148" s="2343"/>
      <c r="W148" s="2343"/>
      <c r="X148" s="2343"/>
      <c r="Y148" s="2343"/>
      <c r="Z148" s="2343"/>
      <c r="AA148" s="2343"/>
      <c r="AB148" s="2343"/>
      <c r="AC148" s="2343"/>
      <c r="AD148" s="2343"/>
      <c r="AE148" s="2343"/>
      <c r="AF148" s="2343"/>
      <c r="AG148" s="2343"/>
      <c r="AH148" s="2343"/>
      <c r="AI148" s="2343"/>
      <c r="AJ148" s="2343"/>
      <c r="AK148" s="2343"/>
      <c r="AL148" s="2343"/>
      <c r="AM148" s="2343"/>
      <c r="AN148" s="2343"/>
      <c r="AO148" s="2343"/>
      <c r="AP148" s="2343"/>
      <c r="AQ148" s="2343"/>
      <c r="AR148" s="2343"/>
      <c r="AS148" s="2343"/>
      <c r="AT148" s="2343"/>
      <c r="AU148" s="2343"/>
      <c r="AV148" s="2343"/>
      <c r="AW148" s="2343"/>
      <c r="AX148" s="2343"/>
      <c r="AY148" s="2343"/>
      <c r="AZ148" s="2343"/>
      <c r="BA148" s="2343"/>
      <c r="BB148" s="2343"/>
      <c r="BC148" s="2343"/>
      <c r="BD148" s="2343"/>
      <c r="BE148" s="2343"/>
      <c r="BF148" s="2343"/>
      <c r="BG148" s="2343"/>
      <c r="BH148" s="2343"/>
      <c r="BI148" s="2343"/>
      <c r="BJ148" s="2343"/>
      <c r="BK148" s="2343"/>
      <c r="BL148" s="2343"/>
      <c r="BM148" s="2343"/>
      <c r="BN148" s="2343"/>
      <c r="BO148" s="2343"/>
      <c r="BP148" s="2343"/>
      <c r="BQ148" s="2343"/>
      <c r="BR148" s="2343"/>
      <c r="BS148" s="2343"/>
      <c r="BT148" s="2343"/>
      <c r="BU148" s="2343"/>
      <c r="BV148" s="2343"/>
      <c r="BW148" s="2343"/>
      <c r="BX148" s="2343"/>
      <c r="BY148" s="2343"/>
      <c r="BZ148" s="2343"/>
      <c r="CA148" s="2343"/>
      <c r="CB148" s="2343"/>
      <c r="CC148" s="2343"/>
      <c r="CD148" s="2343"/>
      <c r="CE148" s="2343"/>
      <c r="CF148" s="2343"/>
      <c r="CG148" s="2343"/>
      <c r="CH148" s="2343"/>
      <c r="CI148" s="2343"/>
      <c r="CJ148" s="2343"/>
      <c r="CK148" s="2343"/>
      <c r="CL148" s="2343"/>
      <c r="CM148" s="2343"/>
      <c r="CN148" s="2343"/>
      <c r="CO148" s="2343"/>
      <c r="CP148" s="2343"/>
      <c r="CQ148" s="2343"/>
      <c r="CR148" s="2343"/>
      <c r="CS148" s="2343"/>
      <c r="CT148" s="2343"/>
      <c r="CU148" s="2343"/>
      <c r="CV148" s="2344"/>
      <c r="CX148" s="1340"/>
      <c r="DA148" s="1284" t="str">
        <f t="shared" si="54"/>
        <v/>
      </c>
      <c r="DB148" s="1279" t="str">
        <f t="shared" si="55"/>
        <v/>
      </c>
      <c r="DC148" s="1279" t="str">
        <f t="shared" si="56"/>
        <v>X</v>
      </c>
      <c r="DD148" s="1281"/>
      <c r="DE148" s="1284" t="str">
        <f t="shared" si="57"/>
        <v/>
      </c>
      <c r="DF148" s="1279" t="str">
        <f t="shared" si="58"/>
        <v/>
      </c>
      <c r="DG148" s="1279" t="str">
        <f t="shared" si="59"/>
        <v>X</v>
      </c>
      <c r="DH148" s="1281"/>
      <c r="DI148" s="1284" t="str">
        <f t="shared" si="60"/>
        <v/>
      </c>
      <c r="DJ148" s="1279" t="str">
        <f t="shared" si="61"/>
        <v/>
      </c>
      <c r="DK148" s="1279" t="str">
        <f t="shared" si="62"/>
        <v>X</v>
      </c>
      <c r="DL148" s="1281"/>
      <c r="DM148" s="1284" t="str">
        <f t="shared" si="63"/>
        <v/>
      </c>
      <c r="DN148" s="1279" t="str">
        <f t="shared" si="64"/>
        <v/>
      </c>
      <c r="DO148" s="1279" t="str">
        <f t="shared" si="65"/>
        <v>X</v>
      </c>
      <c r="DP148" s="1281"/>
      <c r="DQ148" s="1284" t="str">
        <f t="shared" si="66"/>
        <v/>
      </c>
      <c r="DR148" s="1279" t="str">
        <f t="shared" si="67"/>
        <v/>
      </c>
      <c r="DS148" s="1279" t="str">
        <f t="shared" si="68"/>
        <v>X</v>
      </c>
      <c r="DT148" s="1281"/>
    </row>
    <row r="149" spans="3:124" s="580" customFormat="1" ht="15" customHeight="1">
      <c r="C149" s="1122" t="s">
        <v>707</v>
      </c>
      <c r="D149" s="2325" t="s">
        <v>1624</v>
      </c>
      <c r="E149" s="2330">
        <f t="shared" si="53"/>
        <v>0</v>
      </c>
      <c r="F149" s="2342"/>
      <c r="G149" s="2343"/>
      <c r="H149" s="2343"/>
      <c r="I149" s="2343"/>
      <c r="J149" s="2343"/>
      <c r="K149" s="2343"/>
      <c r="L149" s="2343"/>
      <c r="M149" s="2343"/>
      <c r="N149" s="2343"/>
      <c r="O149" s="2343"/>
      <c r="P149" s="2343"/>
      <c r="Q149" s="2343"/>
      <c r="R149" s="2343"/>
      <c r="S149" s="2343"/>
      <c r="T149" s="2343"/>
      <c r="U149" s="2343"/>
      <c r="V149" s="2343"/>
      <c r="W149" s="2343"/>
      <c r="X149" s="2343"/>
      <c r="Y149" s="2343"/>
      <c r="Z149" s="2343"/>
      <c r="AA149" s="2343"/>
      <c r="AB149" s="2343"/>
      <c r="AC149" s="2343"/>
      <c r="AD149" s="2343"/>
      <c r="AE149" s="2343"/>
      <c r="AF149" s="2343"/>
      <c r="AG149" s="2343"/>
      <c r="AH149" s="2343"/>
      <c r="AI149" s="2343"/>
      <c r="AJ149" s="2343"/>
      <c r="AK149" s="2343"/>
      <c r="AL149" s="2343"/>
      <c r="AM149" s="2343"/>
      <c r="AN149" s="2343"/>
      <c r="AO149" s="2343"/>
      <c r="AP149" s="2343"/>
      <c r="AQ149" s="2343"/>
      <c r="AR149" s="2343"/>
      <c r="AS149" s="2343"/>
      <c r="AT149" s="2343"/>
      <c r="AU149" s="2343"/>
      <c r="AV149" s="2343"/>
      <c r="AW149" s="2343"/>
      <c r="AX149" s="2343"/>
      <c r="AY149" s="2343"/>
      <c r="AZ149" s="2343"/>
      <c r="BA149" s="2343"/>
      <c r="BB149" s="2343"/>
      <c r="BC149" s="2343"/>
      <c r="BD149" s="2343"/>
      <c r="BE149" s="2343"/>
      <c r="BF149" s="2343"/>
      <c r="BG149" s="2343"/>
      <c r="BH149" s="2343"/>
      <c r="BI149" s="2343"/>
      <c r="BJ149" s="2343"/>
      <c r="BK149" s="2343"/>
      <c r="BL149" s="2343"/>
      <c r="BM149" s="2343"/>
      <c r="BN149" s="2343"/>
      <c r="BO149" s="2343"/>
      <c r="BP149" s="2343"/>
      <c r="BQ149" s="2343"/>
      <c r="BR149" s="2343"/>
      <c r="BS149" s="2343"/>
      <c r="BT149" s="2343"/>
      <c r="BU149" s="2343"/>
      <c r="BV149" s="2343"/>
      <c r="BW149" s="2343"/>
      <c r="BX149" s="2343"/>
      <c r="BY149" s="2343"/>
      <c r="BZ149" s="2343"/>
      <c r="CA149" s="2343"/>
      <c r="CB149" s="2343"/>
      <c r="CC149" s="2343"/>
      <c r="CD149" s="2343"/>
      <c r="CE149" s="2343"/>
      <c r="CF149" s="2343"/>
      <c r="CG149" s="2343"/>
      <c r="CH149" s="2343"/>
      <c r="CI149" s="2343"/>
      <c r="CJ149" s="2343"/>
      <c r="CK149" s="2343"/>
      <c r="CL149" s="2343"/>
      <c r="CM149" s="2343"/>
      <c r="CN149" s="2343"/>
      <c r="CO149" s="2343"/>
      <c r="CP149" s="2343"/>
      <c r="CQ149" s="2343"/>
      <c r="CR149" s="2343"/>
      <c r="CS149" s="2343"/>
      <c r="CT149" s="2343"/>
      <c r="CU149" s="2343"/>
      <c r="CV149" s="2344"/>
      <c r="CX149" s="1340"/>
      <c r="DA149" s="1284" t="str">
        <f t="shared" si="54"/>
        <v/>
      </c>
      <c r="DB149" s="1279" t="str">
        <f t="shared" si="55"/>
        <v/>
      </c>
      <c r="DC149" s="1279" t="str">
        <f t="shared" si="56"/>
        <v>X</v>
      </c>
      <c r="DD149" s="1281"/>
      <c r="DE149" s="1284" t="str">
        <f t="shared" si="57"/>
        <v/>
      </c>
      <c r="DF149" s="1279" t="str">
        <f t="shared" si="58"/>
        <v/>
      </c>
      <c r="DG149" s="1279" t="str">
        <f t="shared" si="59"/>
        <v>X</v>
      </c>
      <c r="DH149" s="1281"/>
      <c r="DI149" s="1284" t="str">
        <f t="shared" si="60"/>
        <v/>
      </c>
      <c r="DJ149" s="1279" t="str">
        <f t="shared" si="61"/>
        <v/>
      </c>
      <c r="DK149" s="1279" t="str">
        <f t="shared" si="62"/>
        <v>X</v>
      </c>
      <c r="DL149" s="1281"/>
      <c r="DM149" s="1284" t="str">
        <f t="shared" si="63"/>
        <v/>
      </c>
      <c r="DN149" s="1279" t="str">
        <f t="shared" si="64"/>
        <v/>
      </c>
      <c r="DO149" s="1279" t="str">
        <f t="shared" si="65"/>
        <v>X</v>
      </c>
      <c r="DP149" s="1281"/>
      <c r="DQ149" s="1284" t="str">
        <f t="shared" si="66"/>
        <v/>
      </c>
      <c r="DR149" s="1279" t="str">
        <f t="shared" si="67"/>
        <v/>
      </c>
      <c r="DS149" s="1279" t="str">
        <f t="shared" si="68"/>
        <v>X</v>
      </c>
      <c r="DT149" s="1281"/>
    </row>
    <row r="150" spans="3:124" s="580" customFormat="1" ht="15" customHeight="1">
      <c r="C150" s="1123" t="s">
        <v>61</v>
      </c>
      <c r="D150" s="2328" t="s">
        <v>1624</v>
      </c>
      <c r="E150" s="2331">
        <f t="shared" si="53"/>
        <v>0</v>
      </c>
      <c r="F150" s="2345"/>
      <c r="G150" s="2346"/>
      <c r="H150" s="2346"/>
      <c r="I150" s="2346"/>
      <c r="J150" s="2346"/>
      <c r="K150" s="2346"/>
      <c r="L150" s="2346"/>
      <c r="M150" s="2346"/>
      <c r="N150" s="2346"/>
      <c r="O150" s="2346"/>
      <c r="P150" s="2346"/>
      <c r="Q150" s="2346"/>
      <c r="R150" s="2346"/>
      <c r="S150" s="2346"/>
      <c r="T150" s="2346"/>
      <c r="U150" s="2346"/>
      <c r="V150" s="2346"/>
      <c r="W150" s="2346"/>
      <c r="X150" s="2346"/>
      <c r="Y150" s="2346"/>
      <c r="Z150" s="2346"/>
      <c r="AA150" s="2346"/>
      <c r="AB150" s="2346"/>
      <c r="AC150" s="2346"/>
      <c r="AD150" s="2346"/>
      <c r="AE150" s="2346"/>
      <c r="AF150" s="2346"/>
      <c r="AG150" s="2346"/>
      <c r="AH150" s="2346"/>
      <c r="AI150" s="2346"/>
      <c r="AJ150" s="2346"/>
      <c r="AK150" s="2346"/>
      <c r="AL150" s="2346"/>
      <c r="AM150" s="2346"/>
      <c r="AN150" s="2346"/>
      <c r="AO150" s="2346"/>
      <c r="AP150" s="2346"/>
      <c r="AQ150" s="2346"/>
      <c r="AR150" s="2346"/>
      <c r="AS150" s="2346"/>
      <c r="AT150" s="2346"/>
      <c r="AU150" s="2346"/>
      <c r="AV150" s="2346"/>
      <c r="AW150" s="2346"/>
      <c r="AX150" s="2346"/>
      <c r="AY150" s="2346"/>
      <c r="AZ150" s="2346"/>
      <c r="BA150" s="2346"/>
      <c r="BB150" s="2346"/>
      <c r="BC150" s="2346"/>
      <c r="BD150" s="2346"/>
      <c r="BE150" s="2346"/>
      <c r="BF150" s="2346"/>
      <c r="BG150" s="2346"/>
      <c r="BH150" s="2346"/>
      <c r="BI150" s="2346"/>
      <c r="BJ150" s="2346"/>
      <c r="BK150" s="2346"/>
      <c r="BL150" s="2346"/>
      <c r="BM150" s="2346"/>
      <c r="BN150" s="2346"/>
      <c r="BO150" s="2346"/>
      <c r="BP150" s="2346"/>
      <c r="BQ150" s="2346"/>
      <c r="BR150" s="2346"/>
      <c r="BS150" s="2346"/>
      <c r="BT150" s="2346"/>
      <c r="BU150" s="2346"/>
      <c r="BV150" s="2346"/>
      <c r="BW150" s="2346"/>
      <c r="BX150" s="2346"/>
      <c r="BY150" s="2346"/>
      <c r="BZ150" s="2346"/>
      <c r="CA150" s="2346"/>
      <c r="CB150" s="2346"/>
      <c r="CC150" s="2346"/>
      <c r="CD150" s="2346"/>
      <c r="CE150" s="2346"/>
      <c r="CF150" s="2346"/>
      <c r="CG150" s="2346"/>
      <c r="CH150" s="2346"/>
      <c r="CI150" s="2346"/>
      <c r="CJ150" s="2346"/>
      <c r="CK150" s="2346"/>
      <c r="CL150" s="2346"/>
      <c r="CM150" s="2346"/>
      <c r="CN150" s="2346"/>
      <c r="CO150" s="2346"/>
      <c r="CP150" s="2346"/>
      <c r="CQ150" s="2346"/>
      <c r="CR150" s="2346"/>
      <c r="CS150" s="2346"/>
      <c r="CT150" s="2346"/>
      <c r="CU150" s="2346"/>
      <c r="CV150" s="2347"/>
      <c r="CX150" s="1341"/>
      <c r="CY150" s="1342"/>
      <c r="CZ150" s="1342"/>
      <c r="DA150" s="1286" t="str">
        <f t="shared" si="54"/>
        <v/>
      </c>
      <c r="DB150" s="1289" t="str">
        <f t="shared" si="55"/>
        <v/>
      </c>
      <c r="DC150" s="1289" t="str">
        <f t="shared" si="56"/>
        <v>X</v>
      </c>
      <c r="DD150" s="1315"/>
      <c r="DE150" s="1286" t="str">
        <f t="shared" si="57"/>
        <v/>
      </c>
      <c r="DF150" s="1289" t="str">
        <f t="shared" si="58"/>
        <v/>
      </c>
      <c r="DG150" s="1289" t="str">
        <f t="shared" si="59"/>
        <v>X</v>
      </c>
      <c r="DH150" s="1315"/>
      <c r="DI150" s="1286" t="str">
        <f t="shared" si="60"/>
        <v/>
      </c>
      <c r="DJ150" s="1289" t="str">
        <f t="shared" si="61"/>
        <v/>
      </c>
      <c r="DK150" s="1289" t="str">
        <f t="shared" si="62"/>
        <v>X</v>
      </c>
      <c r="DL150" s="1315"/>
      <c r="DM150" s="1286" t="str">
        <f t="shared" si="63"/>
        <v/>
      </c>
      <c r="DN150" s="1289" t="str">
        <f t="shared" si="64"/>
        <v/>
      </c>
      <c r="DO150" s="1289" t="str">
        <f t="shared" si="65"/>
        <v>X</v>
      </c>
      <c r="DP150" s="1315"/>
      <c r="DQ150" s="1286" t="str">
        <f t="shared" si="66"/>
        <v/>
      </c>
      <c r="DR150" s="1289" t="str">
        <f t="shared" si="67"/>
        <v/>
      </c>
      <c r="DS150" s="1289" t="str">
        <f t="shared" si="68"/>
        <v>X</v>
      </c>
      <c r="DT150" s="1315"/>
    </row>
    <row r="151" spans="3:124" s="580" customFormat="1" ht="15" customHeight="1">
      <c r="C151" s="964" t="s">
        <v>2031</v>
      </c>
      <c r="D151" s="963"/>
      <c r="E151" s="2332"/>
      <c r="F151" s="1021"/>
      <c r="G151" s="1021"/>
      <c r="H151" s="1021"/>
      <c r="I151" s="1021"/>
      <c r="J151" s="1021"/>
      <c r="K151" s="1021"/>
      <c r="L151" s="1021"/>
      <c r="M151" s="1021"/>
      <c r="N151" s="1021"/>
      <c r="O151" s="1021"/>
      <c r="P151" s="1021"/>
      <c r="Q151" s="1021"/>
      <c r="R151" s="1021"/>
      <c r="S151" s="1021"/>
      <c r="T151" s="1021"/>
      <c r="U151" s="1021"/>
      <c r="V151" s="1021"/>
      <c r="W151" s="1021"/>
      <c r="X151" s="1021"/>
      <c r="Y151" s="1021"/>
      <c r="Z151" s="1021"/>
      <c r="AA151" s="1021"/>
      <c r="AB151" s="1021"/>
      <c r="AC151" s="1021"/>
      <c r="AD151" s="1021"/>
      <c r="AE151" s="1021"/>
      <c r="AF151" s="1021"/>
      <c r="AG151" s="1021"/>
      <c r="AH151" s="1021"/>
      <c r="AI151" s="1021"/>
      <c r="AJ151" s="1021"/>
      <c r="AK151" s="1021"/>
      <c r="AL151" s="1021"/>
      <c r="AM151" s="1021"/>
      <c r="AN151" s="1021"/>
      <c r="AO151" s="1021"/>
      <c r="AP151" s="1021"/>
      <c r="AQ151" s="1021"/>
      <c r="AR151" s="1021"/>
      <c r="AS151" s="1021"/>
      <c r="AT151" s="1021"/>
      <c r="AU151" s="1021"/>
      <c r="AV151" s="1021"/>
      <c r="AW151" s="1021"/>
      <c r="AX151" s="1021"/>
      <c r="AY151" s="1021"/>
      <c r="AZ151" s="1021"/>
      <c r="BA151" s="1021"/>
      <c r="BB151" s="1021"/>
      <c r="BC151" s="1021"/>
      <c r="BD151" s="1021"/>
      <c r="BE151" s="1021"/>
      <c r="BF151" s="1021"/>
      <c r="BG151" s="1021"/>
      <c r="BH151" s="1021"/>
      <c r="BI151" s="1021"/>
      <c r="BJ151" s="1021"/>
      <c r="BK151" s="1021"/>
      <c r="BL151" s="1021"/>
      <c r="BM151" s="1021"/>
      <c r="BN151" s="1021"/>
      <c r="BO151" s="1021"/>
      <c r="BP151" s="1021"/>
      <c r="BQ151" s="1021"/>
      <c r="BR151" s="1021"/>
      <c r="BS151" s="1021"/>
      <c r="BT151" s="1021"/>
      <c r="BU151" s="1021"/>
      <c r="BV151" s="1021"/>
      <c r="BW151" s="1021"/>
      <c r="BX151" s="1021"/>
      <c r="BY151" s="1021"/>
      <c r="BZ151" s="1021"/>
      <c r="CA151" s="1021"/>
      <c r="CB151" s="1021"/>
      <c r="CC151" s="1021"/>
      <c r="CD151" s="1021"/>
      <c r="CE151" s="1021"/>
      <c r="CF151" s="1021"/>
      <c r="CG151" s="1021"/>
      <c r="CH151" s="1021"/>
      <c r="CI151" s="1021"/>
      <c r="CJ151" s="1021"/>
      <c r="CK151" s="1021"/>
      <c r="CL151" s="1021"/>
      <c r="CM151" s="1021"/>
      <c r="CN151" s="1021"/>
      <c r="CO151" s="1021"/>
      <c r="CP151" s="1021"/>
      <c r="CQ151" s="1021"/>
      <c r="CR151" s="1021"/>
      <c r="CS151" s="1021"/>
      <c r="CT151" s="1021"/>
      <c r="CU151" s="1021"/>
      <c r="CV151" s="1021"/>
    </row>
    <row r="152" spans="3:124" s="580" customFormat="1" ht="15" customHeight="1">
      <c r="C152" s="2326" t="s">
        <v>708</v>
      </c>
      <c r="D152" s="2327" t="s">
        <v>1624</v>
      </c>
      <c r="E152" s="2329">
        <f>SUM(F152:CV152)</f>
        <v>0</v>
      </c>
      <c r="F152" s="2339"/>
      <c r="G152" s="2340"/>
      <c r="H152" s="2340"/>
      <c r="I152" s="2340"/>
      <c r="J152" s="2340"/>
      <c r="K152" s="2340"/>
      <c r="L152" s="2340"/>
      <c r="M152" s="2340"/>
      <c r="N152" s="2340"/>
      <c r="O152" s="2340"/>
      <c r="P152" s="2340"/>
      <c r="Q152" s="2340"/>
      <c r="R152" s="2340"/>
      <c r="S152" s="2340"/>
      <c r="T152" s="2340"/>
      <c r="U152" s="2340"/>
      <c r="V152" s="2340"/>
      <c r="W152" s="2340"/>
      <c r="X152" s="2340"/>
      <c r="Y152" s="2340"/>
      <c r="Z152" s="2340"/>
      <c r="AA152" s="2340"/>
      <c r="AB152" s="2340"/>
      <c r="AC152" s="2340"/>
      <c r="AD152" s="2340"/>
      <c r="AE152" s="2340"/>
      <c r="AF152" s="2340"/>
      <c r="AG152" s="2340"/>
      <c r="AH152" s="2340"/>
      <c r="AI152" s="2340"/>
      <c r="AJ152" s="2340"/>
      <c r="AK152" s="2340"/>
      <c r="AL152" s="2340"/>
      <c r="AM152" s="2340"/>
      <c r="AN152" s="2340"/>
      <c r="AO152" s="2340"/>
      <c r="AP152" s="2340"/>
      <c r="AQ152" s="2340"/>
      <c r="AR152" s="2340"/>
      <c r="AS152" s="2340"/>
      <c r="AT152" s="2340"/>
      <c r="AU152" s="2340"/>
      <c r="AV152" s="2340"/>
      <c r="AW152" s="2340"/>
      <c r="AX152" s="2340"/>
      <c r="AY152" s="2340"/>
      <c r="AZ152" s="2340"/>
      <c r="BA152" s="2340"/>
      <c r="BB152" s="2340"/>
      <c r="BC152" s="2340"/>
      <c r="BD152" s="2340"/>
      <c r="BE152" s="2340"/>
      <c r="BF152" s="2340"/>
      <c r="BG152" s="2340"/>
      <c r="BH152" s="2340"/>
      <c r="BI152" s="2340"/>
      <c r="BJ152" s="2340"/>
      <c r="BK152" s="2340"/>
      <c r="BL152" s="2340"/>
      <c r="BM152" s="2340"/>
      <c r="BN152" s="2340"/>
      <c r="BO152" s="2340"/>
      <c r="BP152" s="2340"/>
      <c r="BQ152" s="2340"/>
      <c r="BR152" s="2340"/>
      <c r="BS152" s="2340"/>
      <c r="BT152" s="2340"/>
      <c r="BU152" s="2340"/>
      <c r="BV152" s="2340"/>
      <c r="BW152" s="2340"/>
      <c r="BX152" s="2340"/>
      <c r="BY152" s="2340"/>
      <c r="BZ152" s="2340"/>
      <c r="CA152" s="2340"/>
      <c r="CB152" s="2340"/>
      <c r="CC152" s="2340"/>
      <c r="CD152" s="2340"/>
      <c r="CE152" s="2340"/>
      <c r="CF152" s="2340"/>
      <c r="CG152" s="2340"/>
      <c r="CH152" s="2340"/>
      <c r="CI152" s="2340"/>
      <c r="CJ152" s="2340"/>
      <c r="CK152" s="2340"/>
      <c r="CL152" s="2340"/>
      <c r="CM152" s="2340"/>
      <c r="CN152" s="2340"/>
      <c r="CO152" s="2340"/>
      <c r="CP152" s="2340"/>
      <c r="CQ152" s="2340"/>
      <c r="CR152" s="2340"/>
      <c r="CS152" s="2340"/>
      <c r="CT152" s="2340"/>
      <c r="CU152" s="2340"/>
      <c r="CV152" s="2341"/>
      <c r="CX152" s="1338"/>
      <c r="CY152" s="1339"/>
      <c r="CZ152" s="1339"/>
      <c r="DA152" s="1295" t="str">
        <f t="shared" ref="DA152:DA206" si="69">IF(ISNONTEXT(F152)=TRUE,"","X")</f>
        <v/>
      </c>
      <c r="DB152" s="1293" t="str">
        <f t="shared" ref="DB152:DB206" si="70">IF(AND(F152&gt;=0)=TRUE,"","X")</f>
        <v/>
      </c>
      <c r="DC152" s="1293" t="str">
        <f t="shared" ref="DC152:DC186" si="71">IF(AND(F152&lt;&gt;"")=TRUE,"","X")</f>
        <v>X</v>
      </c>
      <c r="DD152" s="1320"/>
      <c r="DE152" s="1295" t="str">
        <f t="shared" ref="DE152:DE206" si="72">IF(ISNONTEXT(G152)=TRUE,"","X")</f>
        <v/>
      </c>
      <c r="DF152" s="1293" t="str">
        <f t="shared" ref="DF152:DF206" si="73">IF(AND(G152&gt;=0)=TRUE,"","X")</f>
        <v/>
      </c>
      <c r="DG152" s="1293" t="str">
        <f t="shared" ref="DG152:DG186" si="74">IF(AND(G152&lt;&gt;"")=TRUE,"","X")</f>
        <v>X</v>
      </c>
      <c r="DH152" s="1320"/>
      <c r="DI152" s="1295" t="str">
        <f t="shared" ref="DI152:DI206" si="75">IF(ISNONTEXT(H152)=TRUE,"","X")</f>
        <v/>
      </c>
      <c r="DJ152" s="1293" t="str">
        <f t="shared" ref="DJ152:DJ206" si="76">IF(AND(H152&gt;=0)=TRUE,"","X")</f>
        <v/>
      </c>
      <c r="DK152" s="1293" t="str">
        <f t="shared" ref="DK152:DK186" si="77">IF(AND(H152&lt;&gt;"")=TRUE,"","X")</f>
        <v>X</v>
      </c>
      <c r="DL152" s="1320"/>
      <c r="DM152" s="1295" t="str">
        <f t="shared" ref="DM152:DM206" si="78">IF(ISNONTEXT(I152)=TRUE,"","X")</f>
        <v/>
      </c>
      <c r="DN152" s="1293" t="str">
        <f t="shared" ref="DN152:DN206" si="79">IF(AND(I152&gt;=0)=TRUE,"","X")</f>
        <v/>
      </c>
      <c r="DO152" s="1293" t="str">
        <f t="shared" ref="DO152:DO186" si="80">IF(AND(I152&lt;&gt;"")=TRUE,"","X")</f>
        <v>X</v>
      </c>
      <c r="DP152" s="1320"/>
      <c r="DQ152" s="1295" t="str">
        <f t="shared" ref="DQ152:DQ206" si="81">IF(ISNONTEXT(J152)=TRUE,"","X")</f>
        <v/>
      </c>
      <c r="DR152" s="1293" t="str">
        <f t="shared" ref="DR152:DR206" si="82">IF(AND(J152&gt;=0)=TRUE,"","X")</f>
        <v/>
      </c>
      <c r="DS152" s="1293" t="str">
        <f t="shared" ref="DS152:DS186" si="83">IF(AND(J152&lt;&gt;"")=TRUE,"","X")</f>
        <v>X</v>
      </c>
      <c r="DT152" s="1320"/>
    </row>
    <row r="153" spans="3:124" s="580" customFormat="1" ht="15" customHeight="1">
      <c r="C153" s="1122" t="s">
        <v>709</v>
      </c>
      <c r="D153" s="2325" t="s">
        <v>1624</v>
      </c>
      <c r="E153" s="2330">
        <f t="shared" ref="E153:E173" si="84">SUM(F153:CV153)</f>
        <v>0</v>
      </c>
      <c r="F153" s="2342"/>
      <c r="G153" s="2343"/>
      <c r="H153" s="2343"/>
      <c r="I153" s="2343"/>
      <c r="J153" s="2343"/>
      <c r="K153" s="2343"/>
      <c r="L153" s="2343"/>
      <c r="M153" s="2343"/>
      <c r="N153" s="2343"/>
      <c r="O153" s="2343"/>
      <c r="P153" s="2343"/>
      <c r="Q153" s="2343"/>
      <c r="R153" s="2343"/>
      <c r="S153" s="2343"/>
      <c r="T153" s="2343"/>
      <c r="U153" s="2343"/>
      <c r="V153" s="2343"/>
      <c r="W153" s="2343"/>
      <c r="X153" s="2343"/>
      <c r="Y153" s="2343"/>
      <c r="Z153" s="2343"/>
      <c r="AA153" s="2343"/>
      <c r="AB153" s="2343"/>
      <c r="AC153" s="2343"/>
      <c r="AD153" s="2343"/>
      <c r="AE153" s="2343"/>
      <c r="AF153" s="2343"/>
      <c r="AG153" s="2343"/>
      <c r="AH153" s="2343"/>
      <c r="AI153" s="2343"/>
      <c r="AJ153" s="2343"/>
      <c r="AK153" s="2343"/>
      <c r="AL153" s="2343"/>
      <c r="AM153" s="2343"/>
      <c r="AN153" s="2343"/>
      <c r="AO153" s="2343"/>
      <c r="AP153" s="2343"/>
      <c r="AQ153" s="2343"/>
      <c r="AR153" s="2343"/>
      <c r="AS153" s="2343"/>
      <c r="AT153" s="2343"/>
      <c r="AU153" s="2343"/>
      <c r="AV153" s="2343"/>
      <c r="AW153" s="2343"/>
      <c r="AX153" s="2343"/>
      <c r="AY153" s="2343"/>
      <c r="AZ153" s="2343"/>
      <c r="BA153" s="2343"/>
      <c r="BB153" s="2343"/>
      <c r="BC153" s="2343"/>
      <c r="BD153" s="2343"/>
      <c r="BE153" s="2343"/>
      <c r="BF153" s="2343"/>
      <c r="BG153" s="2343"/>
      <c r="BH153" s="2343"/>
      <c r="BI153" s="2343"/>
      <c r="BJ153" s="2343"/>
      <c r="BK153" s="2343"/>
      <c r="BL153" s="2343"/>
      <c r="BM153" s="2343"/>
      <c r="BN153" s="2343"/>
      <c r="BO153" s="2343"/>
      <c r="BP153" s="2343"/>
      <c r="BQ153" s="2343"/>
      <c r="BR153" s="2343"/>
      <c r="BS153" s="2343"/>
      <c r="BT153" s="2343"/>
      <c r="BU153" s="2343"/>
      <c r="BV153" s="2343"/>
      <c r="BW153" s="2343"/>
      <c r="BX153" s="2343"/>
      <c r="BY153" s="2343"/>
      <c r="BZ153" s="2343"/>
      <c r="CA153" s="2343"/>
      <c r="CB153" s="2343"/>
      <c r="CC153" s="2343"/>
      <c r="CD153" s="2343"/>
      <c r="CE153" s="2343"/>
      <c r="CF153" s="2343"/>
      <c r="CG153" s="2343"/>
      <c r="CH153" s="2343"/>
      <c r="CI153" s="2343"/>
      <c r="CJ153" s="2343"/>
      <c r="CK153" s="2343"/>
      <c r="CL153" s="2343"/>
      <c r="CM153" s="2343"/>
      <c r="CN153" s="2343"/>
      <c r="CO153" s="2343"/>
      <c r="CP153" s="2343"/>
      <c r="CQ153" s="2343"/>
      <c r="CR153" s="2343"/>
      <c r="CS153" s="2343"/>
      <c r="CT153" s="2343"/>
      <c r="CU153" s="2343"/>
      <c r="CV153" s="2344"/>
      <c r="CX153" s="1340"/>
      <c r="DA153" s="1284" t="str">
        <f t="shared" si="69"/>
        <v/>
      </c>
      <c r="DB153" s="1279" t="str">
        <f t="shared" si="70"/>
        <v/>
      </c>
      <c r="DC153" s="1279" t="str">
        <f t="shared" si="71"/>
        <v>X</v>
      </c>
      <c r="DD153" s="1281"/>
      <c r="DE153" s="1284" t="str">
        <f t="shared" si="72"/>
        <v/>
      </c>
      <c r="DF153" s="1279" t="str">
        <f t="shared" si="73"/>
        <v/>
      </c>
      <c r="DG153" s="1279" t="str">
        <f t="shared" si="74"/>
        <v>X</v>
      </c>
      <c r="DH153" s="1281"/>
      <c r="DI153" s="1284" t="str">
        <f t="shared" si="75"/>
        <v/>
      </c>
      <c r="DJ153" s="1279" t="str">
        <f t="shared" si="76"/>
        <v/>
      </c>
      <c r="DK153" s="1279" t="str">
        <f t="shared" si="77"/>
        <v>X</v>
      </c>
      <c r="DL153" s="1281"/>
      <c r="DM153" s="1284" t="str">
        <f t="shared" si="78"/>
        <v/>
      </c>
      <c r="DN153" s="1279" t="str">
        <f t="shared" si="79"/>
        <v/>
      </c>
      <c r="DO153" s="1279" t="str">
        <f t="shared" si="80"/>
        <v>X</v>
      </c>
      <c r="DP153" s="1281"/>
      <c r="DQ153" s="1284" t="str">
        <f t="shared" si="81"/>
        <v/>
      </c>
      <c r="DR153" s="1279" t="str">
        <f t="shared" si="82"/>
        <v/>
      </c>
      <c r="DS153" s="1279" t="str">
        <f t="shared" si="83"/>
        <v>X</v>
      </c>
      <c r="DT153" s="1281"/>
    </row>
    <row r="154" spans="3:124" s="580" customFormat="1" ht="15" customHeight="1">
      <c r="C154" s="1122" t="s">
        <v>710</v>
      </c>
      <c r="D154" s="2325" t="s">
        <v>1624</v>
      </c>
      <c r="E154" s="2330">
        <f t="shared" si="84"/>
        <v>0</v>
      </c>
      <c r="F154" s="2342"/>
      <c r="G154" s="2343"/>
      <c r="H154" s="2343"/>
      <c r="I154" s="2343"/>
      <c r="J154" s="2343"/>
      <c r="K154" s="2343"/>
      <c r="L154" s="2343"/>
      <c r="M154" s="2343"/>
      <c r="N154" s="2343"/>
      <c r="O154" s="2343"/>
      <c r="P154" s="2343"/>
      <c r="Q154" s="2343"/>
      <c r="R154" s="2343"/>
      <c r="S154" s="2343"/>
      <c r="T154" s="2343"/>
      <c r="U154" s="2343"/>
      <c r="V154" s="2343"/>
      <c r="W154" s="2343"/>
      <c r="X154" s="2343"/>
      <c r="Y154" s="2343"/>
      <c r="Z154" s="2343"/>
      <c r="AA154" s="2343"/>
      <c r="AB154" s="2343"/>
      <c r="AC154" s="2343"/>
      <c r="AD154" s="2343"/>
      <c r="AE154" s="2343"/>
      <c r="AF154" s="2343"/>
      <c r="AG154" s="2343"/>
      <c r="AH154" s="2343"/>
      <c r="AI154" s="2343"/>
      <c r="AJ154" s="2343"/>
      <c r="AK154" s="2343"/>
      <c r="AL154" s="2343"/>
      <c r="AM154" s="2343"/>
      <c r="AN154" s="2343"/>
      <c r="AO154" s="2343"/>
      <c r="AP154" s="2343"/>
      <c r="AQ154" s="2343"/>
      <c r="AR154" s="2343"/>
      <c r="AS154" s="2343"/>
      <c r="AT154" s="2343"/>
      <c r="AU154" s="2343"/>
      <c r="AV154" s="2343"/>
      <c r="AW154" s="2343"/>
      <c r="AX154" s="2343"/>
      <c r="AY154" s="2343"/>
      <c r="AZ154" s="2343"/>
      <c r="BA154" s="2343"/>
      <c r="BB154" s="2343"/>
      <c r="BC154" s="2343"/>
      <c r="BD154" s="2343"/>
      <c r="BE154" s="2343"/>
      <c r="BF154" s="2343"/>
      <c r="BG154" s="2343"/>
      <c r="BH154" s="2343"/>
      <c r="BI154" s="2343"/>
      <c r="BJ154" s="2343"/>
      <c r="BK154" s="2343"/>
      <c r="BL154" s="2343"/>
      <c r="BM154" s="2343"/>
      <c r="BN154" s="2343"/>
      <c r="BO154" s="2343"/>
      <c r="BP154" s="2343"/>
      <c r="BQ154" s="2343"/>
      <c r="BR154" s="2343"/>
      <c r="BS154" s="2343"/>
      <c r="BT154" s="2343"/>
      <c r="BU154" s="2343"/>
      <c r="BV154" s="2343"/>
      <c r="BW154" s="2343"/>
      <c r="BX154" s="2343"/>
      <c r="BY154" s="2343"/>
      <c r="BZ154" s="2343"/>
      <c r="CA154" s="2343"/>
      <c r="CB154" s="2343"/>
      <c r="CC154" s="2343"/>
      <c r="CD154" s="2343"/>
      <c r="CE154" s="2343"/>
      <c r="CF154" s="2343"/>
      <c r="CG154" s="2343"/>
      <c r="CH154" s="2343"/>
      <c r="CI154" s="2343"/>
      <c r="CJ154" s="2343"/>
      <c r="CK154" s="2343"/>
      <c r="CL154" s="2343"/>
      <c r="CM154" s="2343"/>
      <c r="CN154" s="2343"/>
      <c r="CO154" s="2343"/>
      <c r="CP154" s="2343"/>
      <c r="CQ154" s="2343"/>
      <c r="CR154" s="2343"/>
      <c r="CS154" s="2343"/>
      <c r="CT154" s="2343"/>
      <c r="CU154" s="2343"/>
      <c r="CV154" s="2344"/>
      <c r="CX154" s="1340"/>
      <c r="DA154" s="1284" t="str">
        <f t="shared" si="69"/>
        <v/>
      </c>
      <c r="DB154" s="1279" t="str">
        <f t="shared" si="70"/>
        <v/>
      </c>
      <c r="DC154" s="1279" t="str">
        <f t="shared" si="71"/>
        <v>X</v>
      </c>
      <c r="DD154" s="1281"/>
      <c r="DE154" s="1284" t="str">
        <f t="shared" si="72"/>
        <v/>
      </c>
      <c r="DF154" s="1279" t="str">
        <f t="shared" si="73"/>
        <v/>
      </c>
      <c r="DG154" s="1279" t="str">
        <f t="shared" si="74"/>
        <v>X</v>
      </c>
      <c r="DH154" s="1281"/>
      <c r="DI154" s="1284" t="str">
        <f t="shared" si="75"/>
        <v/>
      </c>
      <c r="DJ154" s="1279" t="str">
        <f t="shared" si="76"/>
        <v/>
      </c>
      <c r="DK154" s="1279" t="str">
        <f t="shared" si="77"/>
        <v>X</v>
      </c>
      <c r="DL154" s="1281"/>
      <c r="DM154" s="1284" t="str">
        <f t="shared" si="78"/>
        <v/>
      </c>
      <c r="DN154" s="1279" t="str">
        <f t="shared" si="79"/>
        <v/>
      </c>
      <c r="DO154" s="1279" t="str">
        <f t="shared" si="80"/>
        <v>X</v>
      </c>
      <c r="DP154" s="1281"/>
      <c r="DQ154" s="1284" t="str">
        <f t="shared" si="81"/>
        <v/>
      </c>
      <c r="DR154" s="1279" t="str">
        <f t="shared" si="82"/>
        <v/>
      </c>
      <c r="DS154" s="1279" t="str">
        <f t="shared" si="83"/>
        <v>X</v>
      </c>
      <c r="DT154" s="1281"/>
    </row>
    <row r="155" spans="3:124" s="580" customFormat="1" ht="15" customHeight="1">
      <c r="C155" s="1122" t="s">
        <v>711</v>
      </c>
      <c r="D155" s="2325" t="s">
        <v>1624</v>
      </c>
      <c r="E155" s="2330">
        <f t="shared" si="84"/>
        <v>0</v>
      </c>
      <c r="F155" s="2342"/>
      <c r="G155" s="2343"/>
      <c r="H155" s="2343"/>
      <c r="I155" s="2343"/>
      <c r="J155" s="2343"/>
      <c r="K155" s="2343"/>
      <c r="L155" s="2343"/>
      <c r="M155" s="2343"/>
      <c r="N155" s="2343"/>
      <c r="O155" s="2343"/>
      <c r="P155" s="2343"/>
      <c r="Q155" s="2343"/>
      <c r="R155" s="2343"/>
      <c r="S155" s="2343"/>
      <c r="T155" s="2343"/>
      <c r="U155" s="2343"/>
      <c r="V155" s="2343"/>
      <c r="W155" s="2343"/>
      <c r="X155" s="2343"/>
      <c r="Y155" s="2343"/>
      <c r="Z155" s="2343"/>
      <c r="AA155" s="2343"/>
      <c r="AB155" s="2343"/>
      <c r="AC155" s="2343"/>
      <c r="AD155" s="2343"/>
      <c r="AE155" s="2343"/>
      <c r="AF155" s="2343"/>
      <c r="AG155" s="2343"/>
      <c r="AH155" s="2343"/>
      <c r="AI155" s="2343"/>
      <c r="AJ155" s="2343"/>
      <c r="AK155" s="2343"/>
      <c r="AL155" s="2343"/>
      <c r="AM155" s="2343"/>
      <c r="AN155" s="2343"/>
      <c r="AO155" s="2343"/>
      <c r="AP155" s="2343"/>
      <c r="AQ155" s="2343"/>
      <c r="AR155" s="2343"/>
      <c r="AS155" s="2343"/>
      <c r="AT155" s="2343"/>
      <c r="AU155" s="2343"/>
      <c r="AV155" s="2343"/>
      <c r="AW155" s="2343"/>
      <c r="AX155" s="2343"/>
      <c r="AY155" s="2343"/>
      <c r="AZ155" s="2343"/>
      <c r="BA155" s="2343"/>
      <c r="BB155" s="2343"/>
      <c r="BC155" s="2343"/>
      <c r="BD155" s="2343"/>
      <c r="BE155" s="2343"/>
      <c r="BF155" s="2343"/>
      <c r="BG155" s="2343"/>
      <c r="BH155" s="2343"/>
      <c r="BI155" s="2343"/>
      <c r="BJ155" s="2343"/>
      <c r="BK155" s="2343"/>
      <c r="BL155" s="2343"/>
      <c r="BM155" s="2343"/>
      <c r="BN155" s="2343"/>
      <c r="BO155" s="2343"/>
      <c r="BP155" s="2343"/>
      <c r="BQ155" s="2343"/>
      <c r="BR155" s="2343"/>
      <c r="BS155" s="2343"/>
      <c r="BT155" s="2343"/>
      <c r="BU155" s="2343"/>
      <c r="BV155" s="2343"/>
      <c r="BW155" s="2343"/>
      <c r="BX155" s="2343"/>
      <c r="BY155" s="2343"/>
      <c r="BZ155" s="2343"/>
      <c r="CA155" s="2343"/>
      <c r="CB155" s="2343"/>
      <c r="CC155" s="2343"/>
      <c r="CD155" s="2343"/>
      <c r="CE155" s="2343"/>
      <c r="CF155" s="2343"/>
      <c r="CG155" s="2343"/>
      <c r="CH155" s="2343"/>
      <c r="CI155" s="2343"/>
      <c r="CJ155" s="2343"/>
      <c r="CK155" s="2343"/>
      <c r="CL155" s="2343"/>
      <c r="CM155" s="2343"/>
      <c r="CN155" s="2343"/>
      <c r="CO155" s="2343"/>
      <c r="CP155" s="2343"/>
      <c r="CQ155" s="2343"/>
      <c r="CR155" s="2343"/>
      <c r="CS155" s="2343"/>
      <c r="CT155" s="2343"/>
      <c r="CU155" s="2343"/>
      <c r="CV155" s="2344"/>
      <c r="CX155" s="1340"/>
      <c r="DA155" s="1284" t="str">
        <f t="shared" si="69"/>
        <v/>
      </c>
      <c r="DB155" s="1279" t="str">
        <f t="shared" si="70"/>
        <v/>
      </c>
      <c r="DC155" s="1279" t="str">
        <f t="shared" si="71"/>
        <v>X</v>
      </c>
      <c r="DD155" s="1281"/>
      <c r="DE155" s="1284" t="str">
        <f t="shared" si="72"/>
        <v/>
      </c>
      <c r="DF155" s="1279" t="str">
        <f t="shared" si="73"/>
        <v/>
      </c>
      <c r="DG155" s="1279" t="str">
        <f t="shared" si="74"/>
        <v>X</v>
      </c>
      <c r="DH155" s="1281"/>
      <c r="DI155" s="1284" t="str">
        <f t="shared" si="75"/>
        <v/>
      </c>
      <c r="DJ155" s="1279" t="str">
        <f t="shared" si="76"/>
        <v/>
      </c>
      <c r="DK155" s="1279" t="str">
        <f t="shared" si="77"/>
        <v>X</v>
      </c>
      <c r="DL155" s="1281"/>
      <c r="DM155" s="1284" t="str">
        <f t="shared" si="78"/>
        <v/>
      </c>
      <c r="DN155" s="1279" t="str">
        <f t="shared" si="79"/>
        <v/>
      </c>
      <c r="DO155" s="1279" t="str">
        <f t="shared" si="80"/>
        <v>X</v>
      </c>
      <c r="DP155" s="1281"/>
      <c r="DQ155" s="1284" t="str">
        <f t="shared" si="81"/>
        <v/>
      </c>
      <c r="DR155" s="1279" t="str">
        <f t="shared" si="82"/>
        <v/>
      </c>
      <c r="DS155" s="1279" t="str">
        <f t="shared" si="83"/>
        <v>X</v>
      </c>
      <c r="DT155" s="1281"/>
    </row>
    <row r="156" spans="3:124" s="580" customFormat="1" ht="15" customHeight="1">
      <c r="C156" s="1122" t="s">
        <v>712</v>
      </c>
      <c r="D156" s="2325" t="s">
        <v>1624</v>
      </c>
      <c r="E156" s="2330">
        <f t="shared" si="84"/>
        <v>0</v>
      </c>
      <c r="F156" s="2342"/>
      <c r="G156" s="2343"/>
      <c r="H156" s="2343"/>
      <c r="I156" s="2343"/>
      <c r="J156" s="2343"/>
      <c r="K156" s="2343"/>
      <c r="L156" s="2343"/>
      <c r="M156" s="2343"/>
      <c r="N156" s="2343"/>
      <c r="O156" s="2343"/>
      <c r="P156" s="2343"/>
      <c r="Q156" s="2343"/>
      <c r="R156" s="2343"/>
      <c r="S156" s="2343"/>
      <c r="T156" s="2343"/>
      <c r="U156" s="2343"/>
      <c r="V156" s="2343"/>
      <c r="W156" s="2343"/>
      <c r="X156" s="2343"/>
      <c r="Y156" s="2343"/>
      <c r="Z156" s="2343"/>
      <c r="AA156" s="2343"/>
      <c r="AB156" s="2343"/>
      <c r="AC156" s="2343"/>
      <c r="AD156" s="2343"/>
      <c r="AE156" s="2343"/>
      <c r="AF156" s="2343"/>
      <c r="AG156" s="2343"/>
      <c r="AH156" s="2343"/>
      <c r="AI156" s="2343"/>
      <c r="AJ156" s="2343"/>
      <c r="AK156" s="2343"/>
      <c r="AL156" s="2343"/>
      <c r="AM156" s="2343"/>
      <c r="AN156" s="2343"/>
      <c r="AO156" s="2343"/>
      <c r="AP156" s="2343"/>
      <c r="AQ156" s="2343"/>
      <c r="AR156" s="2343"/>
      <c r="AS156" s="2343"/>
      <c r="AT156" s="2343"/>
      <c r="AU156" s="2343"/>
      <c r="AV156" s="2343"/>
      <c r="AW156" s="2343"/>
      <c r="AX156" s="2343"/>
      <c r="AY156" s="2343"/>
      <c r="AZ156" s="2343"/>
      <c r="BA156" s="2343"/>
      <c r="BB156" s="2343"/>
      <c r="BC156" s="2343"/>
      <c r="BD156" s="2343"/>
      <c r="BE156" s="2343"/>
      <c r="BF156" s="2343"/>
      <c r="BG156" s="2343"/>
      <c r="BH156" s="2343"/>
      <c r="BI156" s="2343"/>
      <c r="BJ156" s="2343"/>
      <c r="BK156" s="2343"/>
      <c r="BL156" s="2343"/>
      <c r="BM156" s="2343"/>
      <c r="BN156" s="2343"/>
      <c r="BO156" s="2343"/>
      <c r="BP156" s="2343"/>
      <c r="BQ156" s="2343"/>
      <c r="BR156" s="2343"/>
      <c r="BS156" s="2343"/>
      <c r="BT156" s="2343"/>
      <c r="BU156" s="2343"/>
      <c r="BV156" s="2343"/>
      <c r="BW156" s="2343"/>
      <c r="BX156" s="2343"/>
      <c r="BY156" s="2343"/>
      <c r="BZ156" s="2343"/>
      <c r="CA156" s="2343"/>
      <c r="CB156" s="2343"/>
      <c r="CC156" s="2343"/>
      <c r="CD156" s="2343"/>
      <c r="CE156" s="2343"/>
      <c r="CF156" s="2343"/>
      <c r="CG156" s="2343"/>
      <c r="CH156" s="2343"/>
      <c r="CI156" s="2343"/>
      <c r="CJ156" s="2343"/>
      <c r="CK156" s="2343"/>
      <c r="CL156" s="2343"/>
      <c r="CM156" s="2343"/>
      <c r="CN156" s="2343"/>
      <c r="CO156" s="2343"/>
      <c r="CP156" s="2343"/>
      <c r="CQ156" s="2343"/>
      <c r="CR156" s="2343"/>
      <c r="CS156" s="2343"/>
      <c r="CT156" s="2343"/>
      <c r="CU156" s="2343"/>
      <c r="CV156" s="2344"/>
      <c r="CX156" s="1340"/>
      <c r="DA156" s="1284" t="str">
        <f t="shared" si="69"/>
        <v/>
      </c>
      <c r="DB156" s="1279" t="str">
        <f t="shared" si="70"/>
        <v/>
      </c>
      <c r="DC156" s="1279" t="str">
        <f t="shared" si="71"/>
        <v>X</v>
      </c>
      <c r="DD156" s="1281"/>
      <c r="DE156" s="1284" t="str">
        <f t="shared" si="72"/>
        <v/>
      </c>
      <c r="DF156" s="1279" t="str">
        <f t="shared" si="73"/>
        <v/>
      </c>
      <c r="DG156" s="1279" t="str">
        <f t="shared" si="74"/>
        <v>X</v>
      </c>
      <c r="DH156" s="1281"/>
      <c r="DI156" s="1284" t="str">
        <f t="shared" si="75"/>
        <v/>
      </c>
      <c r="DJ156" s="1279" t="str">
        <f t="shared" si="76"/>
        <v/>
      </c>
      <c r="DK156" s="1279" t="str">
        <f t="shared" si="77"/>
        <v>X</v>
      </c>
      <c r="DL156" s="1281"/>
      <c r="DM156" s="1284" t="str">
        <f t="shared" si="78"/>
        <v/>
      </c>
      <c r="DN156" s="1279" t="str">
        <f t="shared" si="79"/>
        <v/>
      </c>
      <c r="DO156" s="1279" t="str">
        <f t="shared" si="80"/>
        <v>X</v>
      </c>
      <c r="DP156" s="1281"/>
      <c r="DQ156" s="1284" t="str">
        <f t="shared" si="81"/>
        <v/>
      </c>
      <c r="DR156" s="1279" t="str">
        <f t="shared" si="82"/>
        <v/>
      </c>
      <c r="DS156" s="1279" t="str">
        <f t="shared" si="83"/>
        <v>X</v>
      </c>
      <c r="DT156" s="1281"/>
    </row>
    <row r="157" spans="3:124" s="580" customFormat="1" ht="15" customHeight="1">
      <c r="C157" s="1122" t="s">
        <v>713</v>
      </c>
      <c r="D157" s="2325" t="s">
        <v>1624</v>
      </c>
      <c r="E157" s="2330">
        <f t="shared" si="84"/>
        <v>0</v>
      </c>
      <c r="F157" s="2342"/>
      <c r="G157" s="2343"/>
      <c r="H157" s="2343"/>
      <c r="I157" s="2343"/>
      <c r="J157" s="2343"/>
      <c r="K157" s="2343"/>
      <c r="L157" s="2343"/>
      <c r="M157" s="2343"/>
      <c r="N157" s="2343"/>
      <c r="O157" s="2343"/>
      <c r="P157" s="2343"/>
      <c r="Q157" s="2343"/>
      <c r="R157" s="2343"/>
      <c r="S157" s="2343"/>
      <c r="T157" s="2343"/>
      <c r="U157" s="2343"/>
      <c r="V157" s="2343"/>
      <c r="W157" s="2343"/>
      <c r="X157" s="2343"/>
      <c r="Y157" s="2343"/>
      <c r="Z157" s="2343"/>
      <c r="AA157" s="2343"/>
      <c r="AB157" s="2343"/>
      <c r="AC157" s="2343"/>
      <c r="AD157" s="2343"/>
      <c r="AE157" s="2343"/>
      <c r="AF157" s="2343"/>
      <c r="AG157" s="2343"/>
      <c r="AH157" s="2343"/>
      <c r="AI157" s="2343"/>
      <c r="AJ157" s="2343"/>
      <c r="AK157" s="2343"/>
      <c r="AL157" s="2343"/>
      <c r="AM157" s="2343"/>
      <c r="AN157" s="2343"/>
      <c r="AO157" s="2343"/>
      <c r="AP157" s="2343"/>
      <c r="AQ157" s="2343"/>
      <c r="AR157" s="2343"/>
      <c r="AS157" s="2343"/>
      <c r="AT157" s="2343"/>
      <c r="AU157" s="2343"/>
      <c r="AV157" s="2343"/>
      <c r="AW157" s="2343"/>
      <c r="AX157" s="2343"/>
      <c r="AY157" s="2343"/>
      <c r="AZ157" s="2343"/>
      <c r="BA157" s="2343"/>
      <c r="BB157" s="2343"/>
      <c r="BC157" s="2343"/>
      <c r="BD157" s="2343"/>
      <c r="BE157" s="2343"/>
      <c r="BF157" s="2343"/>
      <c r="BG157" s="2343"/>
      <c r="BH157" s="2343"/>
      <c r="BI157" s="2343"/>
      <c r="BJ157" s="2343"/>
      <c r="BK157" s="2343"/>
      <c r="BL157" s="2343"/>
      <c r="BM157" s="2343"/>
      <c r="BN157" s="2343"/>
      <c r="BO157" s="2343"/>
      <c r="BP157" s="2343"/>
      <c r="BQ157" s="2343"/>
      <c r="BR157" s="2343"/>
      <c r="BS157" s="2343"/>
      <c r="BT157" s="2343"/>
      <c r="BU157" s="2343"/>
      <c r="BV157" s="2343"/>
      <c r="BW157" s="2343"/>
      <c r="BX157" s="2343"/>
      <c r="BY157" s="2343"/>
      <c r="BZ157" s="2343"/>
      <c r="CA157" s="2343"/>
      <c r="CB157" s="2343"/>
      <c r="CC157" s="2343"/>
      <c r="CD157" s="2343"/>
      <c r="CE157" s="2343"/>
      <c r="CF157" s="2343"/>
      <c r="CG157" s="2343"/>
      <c r="CH157" s="2343"/>
      <c r="CI157" s="2343"/>
      <c r="CJ157" s="2343"/>
      <c r="CK157" s="2343"/>
      <c r="CL157" s="2343"/>
      <c r="CM157" s="2343"/>
      <c r="CN157" s="2343"/>
      <c r="CO157" s="2343"/>
      <c r="CP157" s="2343"/>
      <c r="CQ157" s="2343"/>
      <c r="CR157" s="2343"/>
      <c r="CS157" s="2343"/>
      <c r="CT157" s="2343"/>
      <c r="CU157" s="2343"/>
      <c r="CV157" s="2344"/>
      <c r="CX157" s="1340"/>
      <c r="DA157" s="1284" t="str">
        <f t="shared" si="69"/>
        <v/>
      </c>
      <c r="DB157" s="1279" t="str">
        <f t="shared" si="70"/>
        <v/>
      </c>
      <c r="DC157" s="1279" t="str">
        <f t="shared" si="71"/>
        <v>X</v>
      </c>
      <c r="DD157" s="1281"/>
      <c r="DE157" s="1284" t="str">
        <f t="shared" si="72"/>
        <v/>
      </c>
      <c r="DF157" s="1279" t="str">
        <f t="shared" si="73"/>
        <v/>
      </c>
      <c r="DG157" s="1279" t="str">
        <f t="shared" si="74"/>
        <v>X</v>
      </c>
      <c r="DH157" s="1281"/>
      <c r="DI157" s="1284" t="str">
        <f t="shared" si="75"/>
        <v/>
      </c>
      <c r="DJ157" s="1279" t="str">
        <f t="shared" si="76"/>
        <v/>
      </c>
      <c r="DK157" s="1279" t="str">
        <f t="shared" si="77"/>
        <v>X</v>
      </c>
      <c r="DL157" s="1281"/>
      <c r="DM157" s="1284" t="str">
        <f t="shared" si="78"/>
        <v/>
      </c>
      <c r="DN157" s="1279" t="str">
        <f t="shared" si="79"/>
        <v/>
      </c>
      <c r="DO157" s="1279" t="str">
        <f t="shared" si="80"/>
        <v>X</v>
      </c>
      <c r="DP157" s="1281"/>
      <c r="DQ157" s="1284" t="str">
        <f t="shared" si="81"/>
        <v/>
      </c>
      <c r="DR157" s="1279" t="str">
        <f t="shared" si="82"/>
        <v/>
      </c>
      <c r="DS157" s="1279" t="str">
        <f t="shared" si="83"/>
        <v>X</v>
      </c>
      <c r="DT157" s="1281"/>
    </row>
    <row r="158" spans="3:124" s="580" customFormat="1" ht="15" customHeight="1">
      <c r="C158" s="1122" t="s">
        <v>714</v>
      </c>
      <c r="D158" s="2325" t="s">
        <v>1624</v>
      </c>
      <c r="E158" s="2330">
        <f t="shared" si="84"/>
        <v>0</v>
      </c>
      <c r="F158" s="2342"/>
      <c r="G158" s="2343"/>
      <c r="H158" s="2343"/>
      <c r="I158" s="2343"/>
      <c r="J158" s="2343"/>
      <c r="K158" s="2343"/>
      <c r="L158" s="2343"/>
      <c r="M158" s="2343"/>
      <c r="N158" s="2343"/>
      <c r="O158" s="2343"/>
      <c r="P158" s="2343"/>
      <c r="Q158" s="2343"/>
      <c r="R158" s="2343"/>
      <c r="S158" s="2343"/>
      <c r="T158" s="2343"/>
      <c r="U158" s="2343"/>
      <c r="V158" s="2343"/>
      <c r="W158" s="2343"/>
      <c r="X158" s="2343"/>
      <c r="Y158" s="2343"/>
      <c r="Z158" s="2343"/>
      <c r="AA158" s="2343"/>
      <c r="AB158" s="2343"/>
      <c r="AC158" s="2343"/>
      <c r="AD158" s="2343"/>
      <c r="AE158" s="2343"/>
      <c r="AF158" s="2343"/>
      <c r="AG158" s="2343"/>
      <c r="AH158" s="2343"/>
      <c r="AI158" s="2343"/>
      <c r="AJ158" s="2343"/>
      <c r="AK158" s="2343"/>
      <c r="AL158" s="2343"/>
      <c r="AM158" s="2343"/>
      <c r="AN158" s="2343"/>
      <c r="AO158" s="2343"/>
      <c r="AP158" s="2343"/>
      <c r="AQ158" s="2343"/>
      <c r="AR158" s="2343"/>
      <c r="AS158" s="2343"/>
      <c r="AT158" s="2343"/>
      <c r="AU158" s="2343"/>
      <c r="AV158" s="2343"/>
      <c r="AW158" s="2343"/>
      <c r="AX158" s="2343"/>
      <c r="AY158" s="2343"/>
      <c r="AZ158" s="2343"/>
      <c r="BA158" s="2343"/>
      <c r="BB158" s="2343"/>
      <c r="BC158" s="2343"/>
      <c r="BD158" s="2343"/>
      <c r="BE158" s="2343"/>
      <c r="BF158" s="2343"/>
      <c r="BG158" s="2343"/>
      <c r="BH158" s="2343"/>
      <c r="BI158" s="2343"/>
      <c r="BJ158" s="2343"/>
      <c r="BK158" s="2343"/>
      <c r="BL158" s="2343"/>
      <c r="BM158" s="2343"/>
      <c r="BN158" s="2343"/>
      <c r="BO158" s="2343"/>
      <c r="BP158" s="2343"/>
      <c r="BQ158" s="2343"/>
      <c r="BR158" s="2343"/>
      <c r="BS158" s="2343"/>
      <c r="BT158" s="2343"/>
      <c r="BU158" s="2343"/>
      <c r="BV158" s="2343"/>
      <c r="BW158" s="2343"/>
      <c r="BX158" s="2343"/>
      <c r="BY158" s="2343"/>
      <c r="BZ158" s="2343"/>
      <c r="CA158" s="2343"/>
      <c r="CB158" s="2343"/>
      <c r="CC158" s="2343"/>
      <c r="CD158" s="2343"/>
      <c r="CE158" s="2343"/>
      <c r="CF158" s="2343"/>
      <c r="CG158" s="2343"/>
      <c r="CH158" s="2343"/>
      <c r="CI158" s="2343"/>
      <c r="CJ158" s="2343"/>
      <c r="CK158" s="2343"/>
      <c r="CL158" s="2343"/>
      <c r="CM158" s="2343"/>
      <c r="CN158" s="2343"/>
      <c r="CO158" s="2343"/>
      <c r="CP158" s="2343"/>
      <c r="CQ158" s="2343"/>
      <c r="CR158" s="2343"/>
      <c r="CS158" s="2343"/>
      <c r="CT158" s="2343"/>
      <c r="CU158" s="2343"/>
      <c r="CV158" s="2344"/>
      <c r="CX158" s="1340"/>
      <c r="DA158" s="1284" t="str">
        <f t="shared" si="69"/>
        <v/>
      </c>
      <c r="DB158" s="1279" t="str">
        <f t="shared" si="70"/>
        <v/>
      </c>
      <c r="DC158" s="1279" t="str">
        <f t="shared" si="71"/>
        <v>X</v>
      </c>
      <c r="DD158" s="1281"/>
      <c r="DE158" s="1284" t="str">
        <f t="shared" si="72"/>
        <v/>
      </c>
      <c r="DF158" s="1279" t="str">
        <f t="shared" si="73"/>
        <v/>
      </c>
      <c r="DG158" s="1279" t="str">
        <f t="shared" si="74"/>
        <v>X</v>
      </c>
      <c r="DH158" s="1281"/>
      <c r="DI158" s="1284" t="str">
        <f t="shared" si="75"/>
        <v/>
      </c>
      <c r="DJ158" s="1279" t="str">
        <f t="shared" si="76"/>
        <v/>
      </c>
      <c r="DK158" s="1279" t="str">
        <f t="shared" si="77"/>
        <v>X</v>
      </c>
      <c r="DL158" s="1281"/>
      <c r="DM158" s="1284" t="str">
        <f t="shared" si="78"/>
        <v/>
      </c>
      <c r="DN158" s="1279" t="str">
        <f t="shared" si="79"/>
        <v/>
      </c>
      <c r="DO158" s="1279" t="str">
        <f t="shared" si="80"/>
        <v>X</v>
      </c>
      <c r="DP158" s="1281"/>
      <c r="DQ158" s="1284" t="str">
        <f t="shared" si="81"/>
        <v/>
      </c>
      <c r="DR158" s="1279" t="str">
        <f t="shared" si="82"/>
        <v/>
      </c>
      <c r="DS158" s="1279" t="str">
        <f t="shared" si="83"/>
        <v>X</v>
      </c>
      <c r="DT158" s="1281"/>
    </row>
    <row r="159" spans="3:124" s="580" customFormat="1" ht="15" customHeight="1">
      <c r="C159" s="1122" t="s">
        <v>715</v>
      </c>
      <c r="D159" s="2325" t="s">
        <v>1624</v>
      </c>
      <c r="E159" s="2330">
        <f t="shared" si="84"/>
        <v>0</v>
      </c>
      <c r="F159" s="2342"/>
      <c r="G159" s="2343"/>
      <c r="H159" s="2343"/>
      <c r="I159" s="2343"/>
      <c r="J159" s="2343"/>
      <c r="K159" s="2343"/>
      <c r="L159" s="2343"/>
      <c r="M159" s="2343"/>
      <c r="N159" s="2343"/>
      <c r="O159" s="2343"/>
      <c r="P159" s="2343"/>
      <c r="Q159" s="2343"/>
      <c r="R159" s="2343"/>
      <c r="S159" s="2343"/>
      <c r="T159" s="2343"/>
      <c r="U159" s="2343"/>
      <c r="V159" s="2343"/>
      <c r="W159" s="2343"/>
      <c r="X159" s="2343"/>
      <c r="Y159" s="2343"/>
      <c r="Z159" s="2343"/>
      <c r="AA159" s="2343"/>
      <c r="AB159" s="2343"/>
      <c r="AC159" s="2343"/>
      <c r="AD159" s="2343"/>
      <c r="AE159" s="2343"/>
      <c r="AF159" s="2343"/>
      <c r="AG159" s="2343"/>
      <c r="AH159" s="2343"/>
      <c r="AI159" s="2343"/>
      <c r="AJ159" s="2343"/>
      <c r="AK159" s="2343"/>
      <c r="AL159" s="2343"/>
      <c r="AM159" s="2343"/>
      <c r="AN159" s="2343"/>
      <c r="AO159" s="2343"/>
      <c r="AP159" s="2343"/>
      <c r="AQ159" s="2343"/>
      <c r="AR159" s="2343"/>
      <c r="AS159" s="2343"/>
      <c r="AT159" s="2343"/>
      <c r="AU159" s="2343"/>
      <c r="AV159" s="2343"/>
      <c r="AW159" s="2343"/>
      <c r="AX159" s="2343"/>
      <c r="AY159" s="2343"/>
      <c r="AZ159" s="2343"/>
      <c r="BA159" s="2343"/>
      <c r="BB159" s="2343"/>
      <c r="BC159" s="2343"/>
      <c r="BD159" s="2343"/>
      <c r="BE159" s="2343"/>
      <c r="BF159" s="2343"/>
      <c r="BG159" s="2343"/>
      <c r="BH159" s="2343"/>
      <c r="BI159" s="2343"/>
      <c r="BJ159" s="2343"/>
      <c r="BK159" s="2343"/>
      <c r="BL159" s="2343"/>
      <c r="BM159" s="2343"/>
      <c r="BN159" s="2343"/>
      <c r="BO159" s="2343"/>
      <c r="BP159" s="2343"/>
      <c r="BQ159" s="2343"/>
      <c r="BR159" s="2343"/>
      <c r="BS159" s="2343"/>
      <c r="BT159" s="2343"/>
      <c r="BU159" s="2343"/>
      <c r="BV159" s="2343"/>
      <c r="BW159" s="2343"/>
      <c r="BX159" s="2343"/>
      <c r="BY159" s="2343"/>
      <c r="BZ159" s="2343"/>
      <c r="CA159" s="2343"/>
      <c r="CB159" s="2343"/>
      <c r="CC159" s="2343"/>
      <c r="CD159" s="2343"/>
      <c r="CE159" s="2343"/>
      <c r="CF159" s="2343"/>
      <c r="CG159" s="2343"/>
      <c r="CH159" s="2343"/>
      <c r="CI159" s="2343"/>
      <c r="CJ159" s="2343"/>
      <c r="CK159" s="2343"/>
      <c r="CL159" s="2343"/>
      <c r="CM159" s="2343"/>
      <c r="CN159" s="2343"/>
      <c r="CO159" s="2343"/>
      <c r="CP159" s="2343"/>
      <c r="CQ159" s="2343"/>
      <c r="CR159" s="2343"/>
      <c r="CS159" s="2343"/>
      <c r="CT159" s="2343"/>
      <c r="CU159" s="2343"/>
      <c r="CV159" s="2344"/>
      <c r="CX159" s="1340"/>
      <c r="DA159" s="1284" t="str">
        <f t="shared" si="69"/>
        <v/>
      </c>
      <c r="DB159" s="1279" t="str">
        <f t="shared" si="70"/>
        <v/>
      </c>
      <c r="DC159" s="1279" t="str">
        <f t="shared" si="71"/>
        <v>X</v>
      </c>
      <c r="DD159" s="1281"/>
      <c r="DE159" s="1284" t="str">
        <f t="shared" si="72"/>
        <v/>
      </c>
      <c r="DF159" s="1279" t="str">
        <f t="shared" si="73"/>
        <v/>
      </c>
      <c r="DG159" s="1279" t="str">
        <f t="shared" si="74"/>
        <v>X</v>
      </c>
      <c r="DH159" s="1281"/>
      <c r="DI159" s="1284" t="str">
        <f t="shared" si="75"/>
        <v/>
      </c>
      <c r="DJ159" s="1279" t="str">
        <f t="shared" si="76"/>
        <v/>
      </c>
      <c r="DK159" s="1279" t="str">
        <f t="shared" si="77"/>
        <v>X</v>
      </c>
      <c r="DL159" s="1281"/>
      <c r="DM159" s="1284" t="str">
        <f t="shared" si="78"/>
        <v/>
      </c>
      <c r="DN159" s="1279" t="str">
        <f t="shared" si="79"/>
        <v/>
      </c>
      <c r="DO159" s="1279" t="str">
        <f t="shared" si="80"/>
        <v>X</v>
      </c>
      <c r="DP159" s="1281"/>
      <c r="DQ159" s="1284" t="str">
        <f t="shared" si="81"/>
        <v/>
      </c>
      <c r="DR159" s="1279" t="str">
        <f t="shared" si="82"/>
        <v/>
      </c>
      <c r="DS159" s="1279" t="str">
        <f t="shared" si="83"/>
        <v>X</v>
      </c>
      <c r="DT159" s="1281"/>
    </row>
    <row r="160" spans="3:124" s="580" customFormat="1" ht="15" customHeight="1">
      <c r="C160" s="1122" t="s">
        <v>716</v>
      </c>
      <c r="D160" s="2325" t="s">
        <v>1624</v>
      </c>
      <c r="E160" s="2330">
        <f t="shared" si="84"/>
        <v>0</v>
      </c>
      <c r="F160" s="2342"/>
      <c r="G160" s="2343"/>
      <c r="H160" s="2343"/>
      <c r="I160" s="2343"/>
      <c r="J160" s="2343"/>
      <c r="K160" s="2343"/>
      <c r="L160" s="2343"/>
      <c r="M160" s="2343"/>
      <c r="N160" s="2343"/>
      <c r="O160" s="2343"/>
      <c r="P160" s="2343"/>
      <c r="Q160" s="2343"/>
      <c r="R160" s="2343"/>
      <c r="S160" s="2343"/>
      <c r="T160" s="2343"/>
      <c r="U160" s="2343"/>
      <c r="V160" s="2343"/>
      <c r="W160" s="2343"/>
      <c r="X160" s="2343"/>
      <c r="Y160" s="2343"/>
      <c r="Z160" s="2343"/>
      <c r="AA160" s="2343"/>
      <c r="AB160" s="2343"/>
      <c r="AC160" s="2343"/>
      <c r="AD160" s="2343"/>
      <c r="AE160" s="2343"/>
      <c r="AF160" s="2343"/>
      <c r="AG160" s="2343"/>
      <c r="AH160" s="2343"/>
      <c r="AI160" s="2343"/>
      <c r="AJ160" s="2343"/>
      <c r="AK160" s="2343"/>
      <c r="AL160" s="2343"/>
      <c r="AM160" s="2343"/>
      <c r="AN160" s="2343"/>
      <c r="AO160" s="2343"/>
      <c r="AP160" s="2343"/>
      <c r="AQ160" s="2343"/>
      <c r="AR160" s="2343"/>
      <c r="AS160" s="2343"/>
      <c r="AT160" s="2343"/>
      <c r="AU160" s="2343"/>
      <c r="AV160" s="2343"/>
      <c r="AW160" s="2343"/>
      <c r="AX160" s="2343"/>
      <c r="AY160" s="2343"/>
      <c r="AZ160" s="2343"/>
      <c r="BA160" s="2343"/>
      <c r="BB160" s="2343"/>
      <c r="BC160" s="2343"/>
      <c r="BD160" s="2343"/>
      <c r="BE160" s="2343"/>
      <c r="BF160" s="2343"/>
      <c r="BG160" s="2343"/>
      <c r="BH160" s="2343"/>
      <c r="BI160" s="2343"/>
      <c r="BJ160" s="2343"/>
      <c r="BK160" s="2343"/>
      <c r="BL160" s="2343"/>
      <c r="BM160" s="2343"/>
      <c r="BN160" s="2343"/>
      <c r="BO160" s="2343"/>
      <c r="BP160" s="2343"/>
      <c r="BQ160" s="2343"/>
      <c r="BR160" s="2343"/>
      <c r="BS160" s="2343"/>
      <c r="BT160" s="2343"/>
      <c r="BU160" s="2343"/>
      <c r="BV160" s="2343"/>
      <c r="BW160" s="2343"/>
      <c r="BX160" s="2343"/>
      <c r="BY160" s="2343"/>
      <c r="BZ160" s="2343"/>
      <c r="CA160" s="2343"/>
      <c r="CB160" s="2343"/>
      <c r="CC160" s="2343"/>
      <c r="CD160" s="2343"/>
      <c r="CE160" s="2343"/>
      <c r="CF160" s="2343"/>
      <c r="CG160" s="2343"/>
      <c r="CH160" s="2343"/>
      <c r="CI160" s="2343"/>
      <c r="CJ160" s="2343"/>
      <c r="CK160" s="2343"/>
      <c r="CL160" s="2343"/>
      <c r="CM160" s="2343"/>
      <c r="CN160" s="2343"/>
      <c r="CO160" s="2343"/>
      <c r="CP160" s="2343"/>
      <c r="CQ160" s="2343"/>
      <c r="CR160" s="2343"/>
      <c r="CS160" s="2343"/>
      <c r="CT160" s="2343"/>
      <c r="CU160" s="2343"/>
      <c r="CV160" s="2344"/>
      <c r="CX160" s="1340"/>
      <c r="DA160" s="1284" t="str">
        <f t="shared" si="69"/>
        <v/>
      </c>
      <c r="DB160" s="1279" t="str">
        <f t="shared" si="70"/>
        <v/>
      </c>
      <c r="DC160" s="1279" t="str">
        <f t="shared" si="71"/>
        <v>X</v>
      </c>
      <c r="DD160" s="1281"/>
      <c r="DE160" s="1284" t="str">
        <f t="shared" si="72"/>
        <v/>
      </c>
      <c r="DF160" s="1279" t="str">
        <f t="shared" si="73"/>
        <v/>
      </c>
      <c r="DG160" s="1279" t="str">
        <f t="shared" si="74"/>
        <v>X</v>
      </c>
      <c r="DH160" s="1281"/>
      <c r="DI160" s="1284" t="str">
        <f t="shared" si="75"/>
        <v/>
      </c>
      <c r="DJ160" s="1279" t="str">
        <f t="shared" si="76"/>
        <v/>
      </c>
      <c r="DK160" s="1279" t="str">
        <f t="shared" si="77"/>
        <v>X</v>
      </c>
      <c r="DL160" s="1281"/>
      <c r="DM160" s="1284" t="str">
        <f t="shared" si="78"/>
        <v/>
      </c>
      <c r="DN160" s="1279" t="str">
        <f t="shared" si="79"/>
        <v/>
      </c>
      <c r="DO160" s="1279" t="str">
        <f t="shared" si="80"/>
        <v>X</v>
      </c>
      <c r="DP160" s="1281"/>
      <c r="DQ160" s="1284" t="str">
        <f t="shared" si="81"/>
        <v/>
      </c>
      <c r="DR160" s="1279" t="str">
        <f t="shared" si="82"/>
        <v/>
      </c>
      <c r="DS160" s="1279" t="str">
        <f t="shared" si="83"/>
        <v>X</v>
      </c>
      <c r="DT160" s="1281"/>
    </row>
    <row r="161" spans="3:124" s="580" customFormat="1" ht="15" customHeight="1">
      <c r="C161" s="1122" t="s">
        <v>717</v>
      </c>
      <c r="D161" s="2325" t="s">
        <v>1624</v>
      </c>
      <c r="E161" s="2330">
        <f t="shared" si="84"/>
        <v>0</v>
      </c>
      <c r="F161" s="2342"/>
      <c r="G161" s="2343"/>
      <c r="H161" s="2343"/>
      <c r="I161" s="2343"/>
      <c r="J161" s="2343"/>
      <c r="K161" s="2343"/>
      <c r="L161" s="2343"/>
      <c r="M161" s="2343"/>
      <c r="N161" s="2343"/>
      <c r="O161" s="2343"/>
      <c r="P161" s="2343"/>
      <c r="Q161" s="2343"/>
      <c r="R161" s="2343"/>
      <c r="S161" s="2343"/>
      <c r="T161" s="2343"/>
      <c r="U161" s="2343"/>
      <c r="V161" s="2343"/>
      <c r="W161" s="2343"/>
      <c r="X161" s="2343"/>
      <c r="Y161" s="2343"/>
      <c r="Z161" s="2343"/>
      <c r="AA161" s="2343"/>
      <c r="AB161" s="2343"/>
      <c r="AC161" s="2343"/>
      <c r="AD161" s="2343"/>
      <c r="AE161" s="2343"/>
      <c r="AF161" s="2343"/>
      <c r="AG161" s="2343"/>
      <c r="AH161" s="2343"/>
      <c r="AI161" s="2343"/>
      <c r="AJ161" s="2343"/>
      <c r="AK161" s="2343"/>
      <c r="AL161" s="2343"/>
      <c r="AM161" s="2343"/>
      <c r="AN161" s="2343"/>
      <c r="AO161" s="2343"/>
      <c r="AP161" s="2343"/>
      <c r="AQ161" s="2343"/>
      <c r="AR161" s="2343"/>
      <c r="AS161" s="2343"/>
      <c r="AT161" s="2343"/>
      <c r="AU161" s="2343"/>
      <c r="AV161" s="2343"/>
      <c r="AW161" s="2343"/>
      <c r="AX161" s="2343"/>
      <c r="AY161" s="2343"/>
      <c r="AZ161" s="2343"/>
      <c r="BA161" s="2343"/>
      <c r="BB161" s="2343"/>
      <c r="BC161" s="2343"/>
      <c r="BD161" s="2343"/>
      <c r="BE161" s="2343"/>
      <c r="BF161" s="2343"/>
      <c r="BG161" s="2343"/>
      <c r="BH161" s="2343"/>
      <c r="BI161" s="2343"/>
      <c r="BJ161" s="2343"/>
      <c r="BK161" s="2343"/>
      <c r="BL161" s="2343"/>
      <c r="BM161" s="2343"/>
      <c r="BN161" s="2343"/>
      <c r="BO161" s="2343"/>
      <c r="BP161" s="2343"/>
      <c r="BQ161" s="2343"/>
      <c r="BR161" s="2343"/>
      <c r="BS161" s="2343"/>
      <c r="BT161" s="2343"/>
      <c r="BU161" s="2343"/>
      <c r="BV161" s="2343"/>
      <c r="BW161" s="2343"/>
      <c r="BX161" s="2343"/>
      <c r="BY161" s="2343"/>
      <c r="BZ161" s="2343"/>
      <c r="CA161" s="2343"/>
      <c r="CB161" s="2343"/>
      <c r="CC161" s="2343"/>
      <c r="CD161" s="2343"/>
      <c r="CE161" s="2343"/>
      <c r="CF161" s="2343"/>
      <c r="CG161" s="2343"/>
      <c r="CH161" s="2343"/>
      <c r="CI161" s="2343"/>
      <c r="CJ161" s="2343"/>
      <c r="CK161" s="2343"/>
      <c r="CL161" s="2343"/>
      <c r="CM161" s="2343"/>
      <c r="CN161" s="2343"/>
      <c r="CO161" s="2343"/>
      <c r="CP161" s="2343"/>
      <c r="CQ161" s="2343"/>
      <c r="CR161" s="2343"/>
      <c r="CS161" s="2343"/>
      <c r="CT161" s="2343"/>
      <c r="CU161" s="2343"/>
      <c r="CV161" s="2344"/>
      <c r="CX161" s="1340"/>
      <c r="DA161" s="1284" t="str">
        <f t="shared" si="69"/>
        <v/>
      </c>
      <c r="DB161" s="1279" t="str">
        <f t="shared" si="70"/>
        <v/>
      </c>
      <c r="DC161" s="1279" t="str">
        <f t="shared" si="71"/>
        <v>X</v>
      </c>
      <c r="DD161" s="1281"/>
      <c r="DE161" s="1284" t="str">
        <f t="shared" si="72"/>
        <v/>
      </c>
      <c r="DF161" s="1279" t="str">
        <f t="shared" si="73"/>
        <v/>
      </c>
      <c r="DG161" s="1279" t="str">
        <f t="shared" si="74"/>
        <v>X</v>
      </c>
      <c r="DH161" s="1281"/>
      <c r="DI161" s="1284" t="str">
        <f t="shared" si="75"/>
        <v/>
      </c>
      <c r="DJ161" s="1279" t="str">
        <f t="shared" si="76"/>
        <v/>
      </c>
      <c r="DK161" s="1279" t="str">
        <f t="shared" si="77"/>
        <v>X</v>
      </c>
      <c r="DL161" s="1281"/>
      <c r="DM161" s="1284" t="str">
        <f t="shared" si="78"/>
        <v/>
      </c>
      <c r="DN161" s="1279" t="str">
        <f t="shared" si="79"/>
        <v/>
      </c>
      <c r="DO161" s="1279" t="str">
        <f t="shared" si="80"/>
        <v>X</v>
      </c>
      <c r="DP161" s="1281"/>
      <c r="DQ161" s="1284" t="str">
        <f t="shared" si="81"/>
        <v/>
      </c>
      <c r="DR161" s="1279" t="str">
        <f t="shared" si="82"/>
        <v/>
      </c>
      <c r="DS161" s="1279" t="str">
        <f t="shared" si="83"/>
        <v>X</v>
      </c>
      <c r="DT161" s="1281"/>
    </row>
    <row r="162" spans="3:124" s="580" customFormat="1" ht="15" customHeight="1">
      <c r="C162" s="1122" t="s">
        <v>718</v>
      </c>
      <c r="D162" s="2325" t="s">
        <v>1624</v>
      </c>
      <c r="E162" s="2330">
        <f t="shared" si="84"/>
        <v>0</v>
      </c>
      <c r="F162" s="2342"/>
      <c r="G162" s="2343"/>
      <c r="H162" s="2343"/>
      <c r="I162" s="2343"/>
      <c r="J162" s="2343"/>
      <c r="K162" s="2343"/>
      <c r="L162" s="2343"/>
      <c r="M162" s="2343"/>
      <c r="N162" s="2343"/>
      <c r="O162" s="2343"/>
      <c r="P162" s="2343"/>
      <c r="Q162" s="2343"/>
      <c r="R162" s="2343"/>
      <c r="S162" s="2343"/>
      <c r="T162" s="2343"/>
      <c r="U162" s="2343"/>
      <c r="V162" s="2343"/>
      <c r="W162" s="2343"/>
      <c r="X162" s="2343"/>
      <c r="Y162" s="2343"/>
      <c r="Z162" s="2343"/>
      <c r="AA162" s="2343"/>
      <c r="AB162" s="2343"/>
      <c r="AC162" s="2343"/>
      <c r="AD162" s="2343"/>
      <c r="AE162" s="2343"/>
      <c r="AF162" s="2343"/>
      <c r="AG162" s="2343"/>
      <c r="AH162" s="2343"/>
      <c r="AI162" s="2343"/>
      <c r="AJ162" s="2343"/>
      <c r="AK162" s="2343"/>
      <c r="AL162" s="2343"/>
      <c r="AM162" s="2343"/>
      <c r="AN162" s="2343"/>
      <c r="AO162" s="2343"/>
      <c r="AP162" s="2343"/>
      <c r="AQ162" s="2343"/>
      <c r="AR162" s="2343"/>
      <c r="AS162" s="2343"/>
      <c r="AT162" s="2343"/>
      <c r="AU162" s="2343"/>
      <c r="AV162" s="2343"/>
      <c r="AW162" s="2343"/>
      <c r="AX162" s="2343"/>
      <c r="AY162" s="2343"/>
      <c r="AZ162" s="2343"/>
      <c r="BA162" s="2343"/>
      <c r="BB162" s="2343"/>
      <c r="BC162" s="2343"/>
      <c r="BD162" s="2343"/>
      <c r="BE162" s="2343"/>
      <c r="BF162" s="2343"/>
      <c r="BG162" s="2343"/>
      <c r="BH162" s="2343"/>
      <c r="BI162" s="2343"/>
      <c r="BJ162" s="2343"/>
      <c r="BK162" s="2343"/>
      <c r="BL162" s="2343"/>
      <c r="BM162" s="2343"/>
      <c r="BN162" s="2343"/>
      <c r="BO162" s="2343"/>
      <c r="BP162" s="2343"/>
      <c r="BQ162" s="2343"/>
      <c r="BR162" s="2343"/>
      <c r="BS162" s="2343"/>
      <c r="BT162" s="2343"/>
      <c r="BU162" s="2343"/>
      <c r="BV162" s="2343"/>
      <c r="BW162" s="2343"/>
      <c r="BX162" s="2343"/>
      <c r="BY162" s="2343"/>
      <c r="BZ162" s="2343"/>
      <c r="CA162" s="2343"/>
      <c r="CB162" s="2343"/>
      <c r="CC162" s="2343"/>
      <c r="CD162" s="2343"/>
      <c r="CE162" s="2343"/>
      <c r="CF162" s="2343"/>
      <c r="CG162" s="2343"/>
      <c r="CH162" s="2343"/>
      <c r="CI162" s="2343"/>
      <c r="CJ162" s="2343"/>
      <c r="CK162" s="2343"/>
      <c r="CL162" s="2343"/>
      <c r="CM162" s="2343"/>
      <c r="CN162" s="2343"/>
      <c r="CO162" s="2343"/>
      <c r="CP162" s="2343"/>
      <c r="CQ162" s="2343"/>
      <c r="CR162" s="2343"/>
      <c r="CS162" s="2343"/>
      <c r="CT162" s="2343"/>
      <c r="CU162" s="2343"/>
      <c r="CV162" s="2344"/>
      <c r="CX162" s="1340"/>
      <c r="DA162" s="1284" t="str">
        <f t="shared" si="69"/>
        <v/>
      </c>
      <c r="DB162" s="1279" t="str">
        <f t="shared" si="70"/>
        <v/>
      </c>
      <c r="DC162" s="1279" t="str">
        <f t="shared" si="71"/>
        <v>X</v>
      </c>
      <c r="DD162" s="1281"/>
      <c r="DE162" s="1284" t="str">
        <f t="shared" si="72"/>
        <v/>
      </c>
      <c r="DF162" s="1279" t="str">
        <f t="shared" si="73"/>
        <v/>
      </c>
      <c r="DG162" s="1279" t="str">
        <f t="shared" si="74"/>
        <v>X</v>
      </c>
      <c r="DH162" s="1281"/>
      <c r="DI162" s="1284" t="str">
        <f t="shared" si="75"/>
        <v/>
      </c>
      <c r="DJ162" s="1279" t="str">
        <f t="shared" si="76"/>
        <v/>
      </c>
      <c r="DK162" s="1279" t="str">
        <f t="shared" si="77"/>
        <v>X</v>
      </c>
      <c r="DL162" s="1281"/>
      <c r="DM162" s="1284" t="str">
        <f t="shared" si="78"/>
        <v/>
      </c>
      <c r="DN162" s="1279" t="str">
        <f t="shared" si="79"/>
        <v/>
      </c>
      <c r="DO162" s="1279" t="str">
        <f t="shared" si="80"/>
        <v>X</v>
      </c>
      <c r="DP162" s="1281"/>
      <c r="DQ162" s="1284" t="str">
        <f t="shared" si="81"/>
        <v/>
      </c>
      <c r="DR162" s="1279" t="str">
        <f t="shared" si="82"/>
        <v/>
      </c>
      <c r="DS162" s="1279" t="str">
        <f t="shared" si="83"/>
        <v>X</v>
      </c>
      <c r="DT162" s="1281"/>
    </row>
    <row r="163" spans="3:124" s="580" customFormat="1" ht="15" customHeight="1">
      <c r="C163" s="1122" t="s">
        <v>719</v>
      </c>
      <c r="D163" s="2325" t="s">
        <v>1624</v>
      </c>
      <c r="E163" s="2330">
        <f t="shared" si="84"/>
        <v>0</v>
      </c>
      <c r="F163" s="2342"/>
      <c r="G163" s="2343"/>
      <c r="H163" s="2343"/>
      <c r="I163" s="2343"/>
      <c r="J163" s="2343"/>
      <c r="K163" s="2343"/>
      <c r="L163" s="2343"/>
      <c r="M163" s="2343"/>
      <c r="N163" s="2343"/>
      <c r="O163" s="2343"/>
      <c r="P163" s="2343"/>
      <c r="Q163" s="2343"/>
      <c r="R163" s="2343"/>
      <c r="S163" s="2343"/>
      <c r="T163" s="2343"/>
      <c r="U163" s="2343"/>
      <c r="V163" s="2343"/>
      <c r="W163" s="2343"/>
      <c r="X163" s="2343"/>
      <c r="Y163" s="2343"/>
      <c r="Z163" s="2343"/>
      <c r="AA163" s="2343"/>
      <c r="AB163" s="2343"/>
      <c r="AC163" s="2343"/>
      <c r="AD163" s="2343"/>
      <c r="AE163" s="2343"/>
      <c r="AF163" s="2343"/>
      <c r="AG163" s="2343"/>
      <c r="AH163" s="2343"/>
      <c r="AI163" s="2343"/>
      <c r="AJ163" s="2343"/>
      <c r="AK163" s="2343"/>
      <c r="AL163" s="2343"/>
      <c r="AM163" s="2343"/>
      <c r="AN163" s="2343"/>
      <c r="AO163" s="2343"/>
      <c r="AP163" s="2343"/>
      <c r="AQ163" s="2343"/>
      <c r="AR163" s="2343"/>
      <c r="AS163" s="2343"/>
      <c r="AT163" s="2343"/>
      <c r="AU163" s="2343"/>
      <c r="AV163" s="2343"/>
      <c r="AW163" s="2343"/>
      <c r="AX163" s="2343"/>
      <c r="AY163" s="2343"/>
      <c r="AZ163" s="2343"/>
      <c r="BA163" s="2343"/>
      <c r="BB163" s="2343"/>
      <c r="BC163" s="2343"/>
      <c r="BD163" s="2343"/>
      <c r="BE163" s="2343"/>
      <c r="BF163" s="2343"/>
      <c r="BG163" s="2343"/>
      <c r="BH163" s="2343"/>
      <c r="BI163" s="2343"/>
      <c r="BJ163" s="2343"/>
      <c r="BK163" s="2343"/>
      <c r="BL163" s="2343"/>
      <c r="BM163" s="2343"/>
      <c r="BN163" s="2343"/>
      <c r="BO163" s="2343"/>
      <c r="BP163" s="2343"/>
      <c r="BQ163" s="2343"/>
      <c r="BR163" s="2343"/>
      <c r="BS163" s="2343"/>
      <c r="BT163" s="2343"/>
      <c r="BU163" s="2343"/>
      <c r="BV163" s="2343"/>
      <c r="BW163" s="2343"/>
      <c r="BX163" s="2343"/>
      <c r="BY163" s="2343"/>
      <c r="BZ163" s="2343"/>
      <c r="CA163" s="2343"/>
      <c r="CB163" s="2343"/>
      <c r="CC163" s="2343"/>
      <c r="CD163" s="2343"/>
      <c r="CE163" s="2343"/>
      <c r="CF163" s="2343"/>
      <c r="CG163" s="2343"/>
      <c r="CH163" s="2343"/>
      <c r="CI163" s="2343"/>
      <c r="CJ163" s="2343"/>
      <c r="CK163" s="2343"/>
      <c r="CL163" s="2343"/>
      <c r="CM163" s="2343"/>
      <c r="CN163" s="2343"/>
      <c r="CO163" s="2343"/>
      <c r="CP163" s="2343"/>
      <c r="CQ163" s="2343"/>
      <c r="CR163" s="2343"/>
      <c r="CS163" s="2343"/>
      <c r="CT163" s="2343"/>
      <c r="CU163" s="2343"/>
      <c r="CV163" s="2344"/>
      <c r="CX163" s="1340"/>
      <c r="DA163" s="1284" t="str">
        <f t="shared" si="69"/>
        <v/>
      </c>
      <c r="DB163" s="1279" t="str">
        <f t="shared" si="70"/>
        <v/>
      </c>
      <c r="DC163" s="1279" t="str">
        <f t="shared" si="71"/>
        <v>X</v>
      </c>
      <c r="DD163" s="1281"/>
      <c r="DE163" s="1284" t="str">
        <f t="shared" si="72"/>
        <v/>
      </c>
      <c r="DF163" s="1279" t="str">
        <f t="shared" si="73"/>
        <v/>
      </c>
      <c r="DG163" s="1279" t="str">
        <f t="shared" si="74"/>
        <v>X</v>
      </c>
      <c r="DH163" s="1281"/>
      <c r="DI163" s="1284" t="str">
        <f t="shared" si="75"/>
        <v/>
      </c>
      <c r="DJ163" s="1279" t="str">
        <f t="shared" si="76"/>
        <v/>
      </c>
      <c r="DK163" s="1279" t="str">
        <f t="shared" si="77"/>
        <v>X</v>
      </c>
      <c r="DL163" s="1281"/>
      <c r="DM163" s="1284" t="str">
        <f t="shared" si="78"/>
        <v/>
      </c>
      <c r="DN163" s="1279" t="str">
        <f t="shared" si="79"/>
        <v/>
      </c>
      <c r="DO163" s="1279" t="str">
        <f t="shared" si="80"/>
        <v>X</v>
      </c>
      <c r="DP163" s="1281"/>
      <c r="DQ163" s="1284" t="str">
        <f t="shared" si="81"/>
        <v/>
      </c>
      <c r="DR163" s="1279" t="str">
        <f t="shared" si="82"/>
        <v/>
      </c>
      <c r="DS163" s="1279" t="str">
        <f t="shared" si="83"/>
        <v>X</v>
      </c>
      <c r="DT163" s="1281"/>
    </row>
    <row r="164" spans="3:124" s="580" customFormat="1" ht="15" customHeight="1">
      <c r="C164" s="1122" t="s">
        <v>720</v>
      </c>
      <c r="D164" s="2325" t="s">
        <v>1624</v>
      </c>
      <c r="E164" s="2330">
        <f t="shared" si="84"/>
        <v>0</v>
      </c>
      <c r="F164" s="2342"/>
      <c r="G164" s="2343"/>
      <c r="H164" s="2343"/>
      <c r="I164" s="2343"/>
      <c r="J164" s="2343"/>
      <c r="K164" s="2343"/>
      <c r="L164" s="2343"/>
      <c r="M164" s="2343"/>
      <c r="N164" s="2343"/>
      <c r="O164" s="2343"/>
      <c r="P164" s="2343"/>
      <c r="Q164" s="2343"/>
      <c r="R164" s="2343"/>
      <c r="S164" s="2343"/>
      <c r="T164" s="2343"/>
      <c r="U164" s="2343"/>
      <c r="V164" s="2343"/>
      <c r="W164" s="2343"/>
      <c r="X164" s="2343"/>
      <c r="Y164" s="2343"/>
      <c r="Z164" s="2343"/>
      <c r="AA164" s="2343"/>
      <c r="AB164" s="2343"/>
      <c r="AC164" s="2343"/>
      <c r="AD164" s="2343"/>
      <c r="AE164" s="2343"/>
      <c r="AF164" s="2343"/>
      <c r="AG164" s="2343"/>
      <c r="AH164" s="2343"/>
      <c r="AI164" s="2343"/>
      <c r="AJ164" s="2343"/>
      <c r="AK164" s="2343"/>
      <c r="AL164" s="2343"/>
      <c r="AM164" s="2343"/>
      <c r="AN164" s="2343"/>
      <c r="AO164" s="2343"/>
      <c r="AP164" s="2343"/>
      <c r="AQ164" s="2343"/>
      <c r="AR164" s="2343"/>
      <c r="AS164" s="2343"/>
      <c r="AT164" s="2343"/>
      <c r="AU164" s="2343"/>
      <c r="AV164" s="2343"/>
      <c r="AW164" s="2343"/>
      <c r="AX164" s="2343"/>
      <c r="AY164" s="2343"/>
      <c r="AZ164" s="2343"/>
      <c r="BA164" s="2343"/>
      <c r="BB164" s="2343"/>
      <c r="BC164" s="2343"/>
      <c r="BD164" s="2343"/>
      <c r="BE164" s="2343"/>
      <c r="BF164" s="2343"/>
      <c r="BG164" s="2343"/>
      <c r="BH164" s="2343"/>
      <c r="BI164" s="2343"/>
      <c r="BJ164" s="2343"/>
      <c r="BK164" s="2343"/>
      <c r="BL164" s="2343"/>
      <c r="BM164" s="2343"/>
      <c r="BN164" s="2343"/>
      <c r="BO164" s="2343"/>
      <c r="BP164" s="2343"/>
      <c r="BQ164" s="2343"/>
      <c r="BR164" s="2343"/>
      <c r="BS164" s="2343"/>
      <c r="BT164" s="2343"/>
      <c r="BU164" s="2343"/>
      <c r="BV164" s="2343"/>
      <c r="BW164" s="2343"/>
      <c r="BX164" s="2343"/>
      <c r="BY164" s="2343"/>
      <c r="BZ164" s="2343"/>
      <c r="CA164" s="2343"/>
      <c r="CB164" s="2343"/>
      <c r="CC164" s="2343"/>
      <c r="CD164" s="2343"/>
      <c r="CE164" s="2343"/>
      <c r="CF164" s="2343"/>
      <c r="CG164" s="2343"/>
      <c r="CH164" s="2343"/>
      <c r="CI164" s="2343"/>
      <c r="CJ164" s="2343"/>
      <c r="CK164" s="2343"/>
      <c r="CL164" s="2343"/>
      <c r="CM164" s="2343"/>
      <c r="CN164" s="2343"/>
      <c r="CO164" s="2343"/>
      <c r="CP164" s="2343"/>
      <c r="CQ164" s="2343"/>
      <c r="CR164" s="2343"/>
      <c r="CS164" s="2343"/>
      <c r="CT164" s="2343"/>
      <c r="CU164" s="2343"/>
      <c r="CV164" s="2344"/>
      <c r="CX164" s="1340"/>
      <c r="DA164" s="1284" t="str">
        <f t="shared" si="69"/>
        <v/>
      </c>
      <c r="DB164" s="1279" t="str">
        <f t="shared" si="70"/>
        <v/>
      </c>
      <c r="DC164" s="1279" t="str">
        <f t="shared" si="71"/>
        <v>X</v>
      </c>
      <c r="DD164" s="1281"/>
      <c r="DE164" s="1284" t="str">
        <f t="shared" si="72"/>
        <v/>
      </c>
      <c r="DF164" s="1279" t="str">
        <f t="shared" si="73"/>
        <v/>
      </c>
      <c r="DG164" s="1279" t="str">
        <f t="shared" si="74"/>
        <v>X</v>
      </c>
      <c r="DH164" s="1281"/>
      <c r="DI164" s="1284" t="str">
        <f t="shared" si="75"/>
        <v/>
      </c>
      <c r="DJ164" s="1279" t="str">
        <f t="shared" si="76"/>
        <v/>
      </c>
      <c r="DK164" s="1279" t="str">
        <f t="shared" si="77"/>
        <v>X</v>
      </c>
      <c r="DL164" s="1281"/>
      <c r="DM164" s="1284" t="str">
        <f t="shared" si="78"/>
        <v/>
      </c>
      <c r="DN164" s="1279" t="str">
        <f t="shared" si="79"/>
        <v/>
      </c>
      <c r="DO164" s="1279" t="str">
        <f t="shared" si="80"/>
        <v>X</v>
      </c>
      <c r="DP164" s="1281"/>
      <c r="DQ164" s="1284" t="str">
        <f t="shared" si="81"/>
        <v/>
      </c>
      <c r="DR164" s="1279" t="str">
        <f t="shared" si="82"/>
        <v/>
      </c>
      <c r="DS164" s="1279" t="str">
        <f t="shared" si="83"/>
        <v>X</v>
      </c>
      <c r="DT164" s="1281"/>
    </row>
    <row r="165" spans="3:124" s="580" customFormat="1" ht="15" customHeight="1">
      <c r="C165" s="1122" t="s">
        <v>721</v>
      </c>
      <c r="D165" s="2325" t="s">
        <v>1624</v>
      </c>
      <c r="E165" s="2330">
        <f t="shared" si="84"/>
        <v>0</v>
      </c>
      <c r="F165" s="2342"/>
      <c r="G165" s="2343"/>
      <c r="H165" s="2343"/>
      <c r="I165" s="2343"/>
      <c r="J165" s="2343"/>
      <c r="K165" s="2343"/>
      <c r="L165" s="2343"/>
      <c r="M165" s="2343"/>
      <c r="N165" s="2343"/>
      <c r="O165" s="2343"/>
      <c r="P165" s="2343"/>
      <c r="Q165" s="2343"/>
      <c r="R165" s="2343"/>
      <c r="S165" s="2343"/>
      <c r="T165" s="2343"/>
      <c r="U165" s="2343"/>
      <c r="V165" s="2343"/>
      <c r="W165" s="2343"/>
      <c r="X165" s="2343"/>
      <c r="Y165" s="2343"/>
      <c r="Z165" s="2343"/>
      <c r="AA165" s="2343"/>
      <c r="AB165" s="2343"/>
      <c r="AC165" s="2343"/>
      <c r="AD165" s="2343"/>
      <c r="AE165" s="2343"/>
      <c r="AF165" s="2343"/>
      <c r="AG165" s="2343"/>
      <c r="AH165" s="2343"/>
      <c r="AI165" s="2343"/>
      <c r="AJ165" s="2343"/>
      <c r="AK165" s="2343"/>
      <c r="AL165" s="2343"/>
      <c r="AM165" s="2343"/>
      <c r="AN165" s="2343"/>
      <c r="AO165" s="2343"/>
      <c r="AP165" s="2343"/>
      <c r="AQ165" s="2343"/>
      <c r="AR165" s="2343"/>
      <c r="AS165" s="2343"/>
      <c r="AT165" s="2343"/>
      <c r="AU165" s="2343"/>
      <c r="AV165" s="2343"/>
      <c r="AW165" s="2343"/>
      <c r="AX165" s="2343"/>
      <c r="AY165" s="2343"/>
      <c r="AZ165" s="2343"/>
      <c r="BA165" s="2343"/>
      <c r="BB165" s="2343"/>
      <c r="BC165" s="2343"/>
      <c r="BD165" s="2343"/>
      <c r="BE165" s="2343"/>
      <c r="BF165" s="2343"/>
      <c r="BG165" s="2343"/>
      <c r="BH165" s="2343"/>
      <c r="BI165" s="2343"/>
      <c r="BJ165" s="2343"/>
      <c r="BK165" s="2343"/>
      <c r="BL165" s="2343"/>
      <c r="BM165" s="2343"/>
      <c r="BN165" s="2343"/>
      <c r="BO165" s="2343"/>
      <c r="BP165" s="2343"/>
      <c r="BQ165" s="2343"/>
      <c r="BR165" s="2343"/>
      <c r="BS165" s="2343"/>
      <c r="BT165" s="2343"/>
      <c r="BU165" s="2343"/>
      <c r="BV165" s="2343"/>
      <c r="BW165" s="2343"/>
      <c r="BX165" s="2343"/>
      <c r="BY165" s="2343"/>
      <c r="BZ165" s="2343"/>
      <c r="CA165" s="2343"/>
      <c r="CB165" s="2343"/>
      <c r="CC165" s="2343"/>
      <c r="CD165" s="2343"/>
      <c r="CE165" s="2343"/>
      <c r="CF165" s="2343"/>
      <c r="CG165" s="2343"/>
      <c r="CH165" s="2343"/>
      <c r="CI165" s="2343"/>
      <c r="CJ165" s="2343"/>
      <c r="CK165" s="2343"/>
      <c r="CL165" s="2343"/>
      <c r="CM165" s="2343"/>
      <c r="CN165" s="2343"/>
      <c r="CO165" s="2343"/>
      <c r="CP165" s="2343"/>
      <c r="CQ165" s="2343"/>
      <c r="CR165" s="2343"/>
      <c r="CS165" s="2343"/>
      <c r="CT165" s="2343"/>
      <c r="CU165" s="2343"/>
      <c r="CV165" s="2344"/>
      <c r="CX165" s="1340"/>
      <c r="DA165" s="1284" t="str">
        <f t="shared" si="69"/>
        <v/>
      </c>
      <c r="DB165" s="1279" t="str">
        <f t="shared" si="70"/>
        <v/>
      </c>
      <c r="DC165" s="1279" t="str">
        <f t="shared" si="71"/>
        <v>X</v>
      </c>
      <c r="DD165" s="1281"/>
      <c r="DE165" s="1284" t="str">
        <f t="shared" si="72"/>
        <v/>
      </c>
      <c r="DF165" s="1279" t="str">
        <f t="shared" si="73"/>
        <v/>
      </c>
      <c r="DG165" s="1279" t="str">
        <f t="shared" si="74"/>
        <v>X</v>
      </c>
      <c r="DH165" s="1281"/>
      <c r="DI165" s="1284" t="str">
        <f t="shared" si="75"/>
        <v/>
      </c>
      <c r="DJ165" s="1279" t="str">
        <f t="shared" si="76"/>
        <v/>
      </c>
      <c r="DK165" s="1279" t="str">
        <f t="shared" si="77"/>
        <v>X</v>
      </c>
      <c r="DL165" s="1281"/>
      <c r="DM165" s="1284" t="str">
        <f t="shared" si="78"/>
        <v/>
      </c>
      <c r="DN165" s="1279" t="str">
        <f t="shared" si="79"/>
        <v/>
      </c>
      <c r="DO165" s="1279" t="str">
        <f t="shared" si="80"/>
        <v>X</v>
      </c>
      <c r="DP165" s="1281"/>
      <c r="DQ165" s="1284" t="str">
        <f t="shared" si="81"/>
        <v/>
      </c>
      <c r="DR165" s="1279" t="str">
        <f t="shared" si="82"/>
        <v/>
      </c>
      <c r="DS165" s="1279" t="str">
        <f t="shared" si="83"/>
        <v>X</v>
      </c>
      <c r="DT165" s="1281"/>
    </row>
    <row r="166" spans="3:124" s="580" customFormat="1" ht="15" customHeight="1">
      <c r="C166" s="1122" t="s">
        <v>722</v>
      </c>
      <c r="D166" s="2325" t="s">
        <v>1624</v>
      </c>
      <c r="E166" s="2330">
        <f t="shared" si="84"/>
        <v>0</v>
      </c>
      <c r="F166" s="2342"/>
      <c r="G166" s="2343"/>
      <c r="H166" s="2343"/>
      <c r="I166" s="2343"/>
      <c r="J166" s="2343"/>
      <c r="K166" s="2343"/>
      <c r="L166" s="2343"/>
      <c r="M166" s="2343"/>
      <c r="N166" s="2343"/>
      <c r="O166" s="2343"/>
      <c r="P166" s="2343"/>
      <c r="Q166" s="2343"/>
      <c r="R166" s="2343"/>
      <c r="S166" s="2343"/>
      <c r="T166" s="2343"/>
      <c r="U166" s="2343"/>
      <c r="V166" s="2343"/>
      <c r="W166" s="2343"/>
      <c r="X166" s="2343"/>
      <c r="Y166" s="2343"/>
      <c r="Z166" s="2343"/>
      <c r="AA166" s="2343"/>
      <c r="AB166" s="2343"/>
      <c r="AC166" s="2343"/>
      <c r="AD166" s="2343"/>
      <c r="AE166" s="2343"/>
      <c r="AF166" s="2343"/>
      <c r="AG166" s="2343"/>
      <c r="AH166" s="2343"/>
      <c r="AI166" s="2343"/>
      <c r="AJ166" s="2343"/>
      <c r="AK166" s="2343"/>
      <c r="AL166" s="2343"/>
      <c r="AM166" s="2343"/>
      <c r="AN166" s="2343"/>
      <c r="AO166" s="2343"/>
      <c r="AP166" s="2343"/>
      <c r="AQ166" s="2343"/>
      <c r="AR166" s="2343"/>
      <c r="AS166" s="2343"/>
      <c r="AT166" s="2343"/>
      <c r="AU166" s="2343"/>
      <c r="AV166" s="2343"/>
      <c r="AW166" s="2343"/>
      <c r="AX166" s="2343"/>
      <c r="AY166" s="2343"/>
      <c r="AZ166" s="2343"/>
      <c r="BA166" s="2343"/>
      <c r="BB166" s="2343"/>
      <c r="BC166" s="2343"/>
      <c r="BD166" s="2343"/>
      <c r="BE166" s="2343"/>
      <c r="BF166" s="2343"/>
      <c r="BG166" s="2343"/>
      <c r="BH166" s="2343"/>
      <c r="BI166" s="2343"/>
      <c r="BJ166" s="2343"/>
      <c r="BK166" s="2343"/>
      <c r="BL166" s="2343"/>
      <c r="BM166" s="2343"/>
      <c r="BN166" s="2343"/>
      <c r="BO166" s="2343"/>
      <c r="BP166" s="2343"/>
      <c r="BQ166" s="2343"/>
      <c r="BR166" s="2343"/>
      <c r="BS166" s="2343"/>
      <c r="BT166" s="2343"/>
      <c r="BU166" s="2343"/>
      <c r="BV166" s="2343"/>
      <c r="BW166" s="2343"/>
      <c r="BX166" s="2343"/>
      <c r="BY166" s="2343"/>
      <c r="BZ166" s="2343"/>
      <c r="CA166" s="2343"/>
      <c r="CB166" s="2343"/>
      <c r="CC166" s="2343"/>
      <c r="CD166" s="2343"/>
      <c r="CE166" s="2343"/>
      <c r="CF166" s="2343"/>
      <c r="CG166" s="2343"/>
      <c r="CH166" s="2343"/>
      <c r="CI166" s="2343"/>
      <c r="CJ166" s="2343"/>
      <c r="CK166" s="2343"/>
      <c r="CL166" s="2343"/>
      <c r="CM166" s="2343"/>
      <c r="CN166" s="2343"/>
      <c r="CO166" s="2343"/>
      <c r="CP166" s="2343"/>
      <c r="CQ166" s="2343"/>
      <c r="CR166" s="2343"/>
      <c r="CS166" s="2343"/>
      <c r="CT166" s="2343"/>
      <c r="CU166" s="2343"/>
      <c r="CV166" s="2344"/>
      <c r="CX166" s="1340"/>
      <c r="DA166" s="1284" t="str">
        <f t="shared" si="69"/>
        <v/>
      </c>
      <c r="DB166" s="1279" t="str">
        <f t="shared" si="70"/>
        <v/>
      </c>
      <c r="DC166" s="1279" t="str">
        <f t="shared" si="71"/>
        <v>X</v>
      </c>
      <c r="DD166" s="1281"/>
      <c r="DE166" s="1284" t="str">
        <f t="shared" si="72"/>
        <v/>
      </c>
      <c r="DF166" s="1279" t="str">
        <f t="shared" si="73"/>
        <v/>
      </c>
      <c r="DG166" s="1279" t="str">
        <f t="shared" si="74"/>
        <v>X</v>
      </c>
      <c r="DH166" s="1281"/>
      <c r="DI166" s="1284" t="str">
        <f t="shared" si="75"/>
        <v/>
      </c>
      <c r="DJ166" s="1279" t="str">
        <f t="shared" si="76"/>
        <v/>
      </c>
      <c r="DK166" s="1279" t="str">
        <f t="shared" si="77"/>
        <v>X</v>
      </c>
      <c r="DL166" s="1281"/>
      <c r="DM166" s="1284" t="str">
        <f t="shared" si="78"/>
        <v/>
      </c>
      <c r="DN166" s="1279" t="str">
        <f t="shared" si="79"/>
        <v/>
      </c>
      <c r="DO166" s="1279" t="str">
        <f t="shared" si="80"/>
        <v>X</v>
      </c>
      <c r="DP166" s="1281"/>
      <c r="DQ166" s="1284" t="str">
        <f t="shared" si="81"/>
        <v/>
      </c>
      <c r="DR166" s="1279" t="str">
        <f t="shared" si="82"/>
        <v/>
      </c>
      <c r="DS166" s="1279" t="str">
        <f t="shared" si="83"/>
        <v>X</v>
      </c>
      <c r="DT166" s="1281"/>
    </row>
    <row r="167" spans="3:124" s="580" customFormat="1" ht="15" customHeight="1">
      <c r="C167" s="1122" t="s">
        <v>723</v>
      </c>
      <c r="D167" s="2325" t="s">
        <v>1624</v>
      </c>
      <c r="E167" s="2330">
        <f t="shared" si="84"/>
        <v>0</v>
      </c>
      <c r="F167" s="2342"/>
      <c r="G167" s="2343"/>
      <c r="H167" s="2343"/>
      <c r="I167" s="2343"/>
      <c r="J167" s="2343"/>
      <c r="K167" s="2343"/>
      <c r="L167" s="2343"/>
      <c r="M167" s="2343"/>
      <c r="N167" s="2343"/>
      <c r="O167" s="2343"/>
      <c r="P167" s="2343"/>
      <c r="Q167" s="2343"/>
      <c r="R167" s="2343"/>
      <c r="S167" s="2343"/>
      <c r="T167" s="2343"/>
      <c r="U167" s="2343"/>
      <c r="V167" s="2343"/>
      <c r="W167" s="2343"/>
      <c r="X167" s="2343"/>
      <c r="Y167" s="2343"/>
      <c r="Z167" s="2343"/>
      <c r="AA167" s="2343"/>
      <c r="AB167" s="2343"/>
      <c r="AC167" s="2343"/>
      <c r="AD167" s="2343"/>
      <c r="AE167" s="2343"/>
      <c r="AF167" s="2343"/>
      <c r="AG167" s="2343"/>
      <c r="AH167" s="2343"/>
      <c r="AI167" s="2343"/>
      <c r="AJ167" s="2343"/>
      <c r="AK167" s="2343"/>
      <c r="AL167" s="2343"/>
      <c r="AM167" s="2343"/>
      <c r="AN167" s="2343"/>
      <c r="AO167" s="2343"/>
      <c r="AP167" s="2343"/>
      <c r="AQ167" s="2343"/>
      <c r="AR167" s="2343"/>
      <c r="AS167" s="2343"/>
      <c r="AT167" s="2343"/>
      <c r="AU167" s="2343"/>
      <c r="AV167" s="2343"/>
      <c r="AW167" s="2343"/>
      <c r="AX167" s="2343"/>
      <c r="AY167" s="2343"/>
      <c r="AZ167" s="2343"/>
      <c r="BA167" s="2343"/>
      <c r="BB167" s="2343"/>
      <c r="BC167" s="2343"/>
      <c r="BD167" s="2343"/>
      <c r="BE167" s="2343"/>
      <c r="BF167" s="2343"/>
      <c r="BG167" s="2343"/>
      <c r="BH167" s="2343"/>
      <c r="BI167" s="2343"/>
      <c r="BJ167" s="2343"/>
      <c r="BK167" s="2343"/>
      <c r="BL167" s="2343"/>
      <c r="BM167" s="2343"/>
      <c r="BN167" s="2343"/>
      <c r="BO167" s="2343"/>
      <c r="BP167" s="2343"/>
      <c r="BQ167" s="2343"/>
      <c r="BR167" s="2343"/>
      <c r="BS167" s="2343"/>
      <c r="BT167" s="2343"/>
      <c r="BU167" s="2343"/>
      <c r="BV167" s="2343"/>
      <c r="BW167" s="2343"/>
      <c r="BX167" s="2343"/>
      <c r="BY167" s="2343"/>
      <c r="BZ167" s="2343"/>
      <c r="CA167" s="2343"/>
      <c r="CB167" s="2343"/>
      <c r="CC167" s="2343"/>
      <c r="CD167" s="2343"/>
      <c r="CE167" s="2343"/>
      <c r="CF167" s="2343"/>
      <c r="CG167" s="2343"/>
      <c r="CH167" s="2343"/>
      <c r="CI167" s="2343"/>
      <c r="CJ167" s="2343"/>
      <c r="CK167" s="2343"/>
      <c r="CL167" s="2343"/>
      <c r="CM167" s="2343"/>
      <c r="CN167" s="2343"/>
      <c r="CO167" s="2343"/>
      <c r="CP167" s="2343"/>
      <c r="CQ167" s="2343"/>
      <c r="CR167" s="2343"/>
      <c r="CS167" s="2343"/>
      <c r="CT167" s="2343"/>
      <c r="CU167" s="2343"/>
      <c r="CV167" s="2344"/>
      <c r="CX167" s="1340"/>
      <c r="DA167" s="1284" t="str">
        <f t="shared" si="69"/>
        <v/>
      </c>
      <c r="DB167" s="1279" t="str">
        <f t="shared" si="70"/>
        <v/>
      </c>
      <c r="DC167" s="1279" t="str">
        <f t="shared" si="71"/>
        <v>X</v>
      </c>
      <c r="DD167" s="1281"/>
      <c r="DE167" s="1284" t="str">
        <f t="shared" si="72"/>
        <v/>
      </c>
      <c r="DF167" s="1279" t="str">
        <f t="shared" si="73"/>
        <v/>
      </c>
      <c r="DG167" s="1279" t="str">
        <f t="shared" si="74"/>
        <v>X</v>
      </c>
      <c r="DH167" s="1281"/>
      <c r="DI167" s="1284" t="str">
        <f t="shared" si="75"/>
        <v/>
      </c>
      <c r="DJ167" s="1279" t="str">
        <f t="shared" si="76"/>
        <v/>
      </c>
      <c r="DK167" s="1279" t="str">
        <f t="shared" si="77"/>
        <v>X</v>
      </c>
      <c r="DL167" s="1281"/>
      <c r="DM167" s="1284" t="str">
        <f t="shared" si="78"/>
        <v/>
      </c>
      <c r="DN167" s="1279" t="str">
        <f t="shared" si="79"/>
        <v/>
      </c>
      <c r="DO167" s="1279" t="str">
        <f t="shared" si="80"/>
        <v>X</v>
      </c>
      <c r="DP167" s="1281"/>
      <c r="DQ167" s="1284" t="str">
        <f t="shared" si="81"/>
        <v/>
      </c>
      <c r="DR167" s="1279" t="str">
        <f t="shared" si="82"/>
        <v/>
      </c>
      <c r="DS167" s="1279" t="str">
        <f t="shared" si="83"/>
        <v>X</v>
      </c>
      <c r="DT167" s="1281"/>
    </row>
    <row r="168" spans="3:124" s="580" customFormat="1" ht="15" customHeight="1">
      <c r="C168" s="1122" t="s">
        <v>724</v>
      </c>
      <c r="D168" s="2325" t="s">
        <v>1624</v>
      </c>
      <c r="E168" s="2330">
        <f t="shared" si="84"/>
        <v>0</v>
      </c>
      <c r="F168" s="2342"/>
      <c r="G168" s="2343"/>
      <c r="H168" s="2343"/>
      <c r="I168" s="2343"/>
      <c r="J168" s="2343"/>
      <c r="K168" s="2343"/>
      <c r="L168" s="2343"/>
      <c r="M168" s="2343"/>
      <c r="N168" s="2343"/>
      <c r="O168" s="2343"/>
      <c r="P168" s="2343"/>
      <c r="Q168" s="2343"/>
      <c r="R168" s="2343"/>
      <c r="S168" s="2343"/>
      <c r="T168" s="2343"/>
      <c r="U168" s="2343"/>
      <c r="V168" s="2343"/>
      <c r="W168" s="2343"/>
      <c r="X168" s="2343"/>
      <c r="Y168" s="2343"/>
      <c r="Z168" s="2343"/>
      <c r="AA168" s="2343"/>
      <c r="AB168" s="2343"/>
      <c r="AC168" s="2343"/>
      <c r="AD168" s="2343"/>
      <c r="AE168" s="2343"/>
      <c r="AF168" s="2343"/>
      <c r="AG168" s="2343"/>
      <c r="AH168" s="2343"/>
      <c r="AI168" s="2343"/>
      <c r="AJ168" s="2343"/>
      <c r="AK168" s="2343"/>
      <c r="AL168" s="2343"/>
      <c r="AM168" s="2343"/>
      <c r="AN168" s="2343"/>
      <c r="AO168" s="2343"/>
      <c r="AP168" s="2343"/>
      <c r="AQ168" s="2343"/>
      <c r="AR168" s="2343"/>
      <c r="AS168" s="2343"/>
      <c r="AT168" s="2343"/>
      <c r="AU168" s="2343"/>
      <c r="AV168" s="2343"/>
      <c r="AW168" s="2343"/>
      <c r="AX168" s="2343"/>
      <c r="AY168" s="2343"/>
      <c r="AZ168" s="2343"/>
      <c r="BA168" s="2343"/>
      <c r="BB168" s="2343"/>
      <c r="BC168" s="2343"/>
      <c r="BD168" s="2343"/>
      <c r="BE168" s="2343"/>
      <c r="BF168" s="2343"/>
      <c r="BG168" s="2343"/>
      <c r="BH168" s="2343"/>
      <c r="BI168" s="2343"/>
      <c r="BJ168" s="2343"/>
      <c r="BK168" s="2343"/>
      <c r="BL168" s="2343"/>
      <c r="BM168" s="2343"/>
      <c r="BN168" s="2343"/>
      <c r="BO168" s="2343"/>
      <c r="BP168" s="2343"/>
      <c r="BQ168" s="2343"/>
      <c r="BR168" s="2343"/>
      <c r="BS168" s="2343"/>
      <c r="BT168" s="2343"/>
      <c r="BU168" s="2343"/>
      <c r="BV168" s="2343"/>
      <c r="BW168" s="2343"/>
      <c r="BX168" s="2343"/>
      <c r="BY168" s="2343"/>
      <c r="BZ168" s="2343"/>
      <c r="CA168" s="2343"/>
      <c r="CB168" s="2343"/>
      <c r="CC168" s="2343"/>
      <c r="CD168" s="2343"/>
      <c r="CE168" s="2343"/>
      <c r="CF168" s="2343"/>
      <c r="CG168" s="2343"/>
      <c r="CH168" s="2343"/>
      <c r="CI168" s="2343"/>
      <c r="CJ168" s="2343"/>
      <c r="CK168" s="2343"/>
      <c r="CL168" s="2343"/>
      <c r="CM168" s="2343"/>
      <c r="CN168" s="2343"/>
      <c r="CO168" s="2343"/>
      <c r="CP168" s="2343"/>
      <c r="CQ168" s="2343"/>
      <c r="CR168" s="2343"/>
      <c r="CS168" s="2343"/>
      <c r="CT168" s="2343"/>
      <c r="CU168" s="2343"/>
      <c r="CV168" s="2344"/>
      <c r="CX168" s="1340"/>
      <c r="DA168" s="1284" t="str">
        <f t="shared" si="69"/>
        <v/>
      </c>
      <c r="DB168" s="1279" t="str">
        <f t="shared" si="70"/>
        <v/>
      </c>
      <c r="DC168" s="1279" t="str">
        <f t="shared" si="71"/>
        <v>X</v>
      </c>
      <c r="DD168" s="1281"/>
      <c r="DE168" s="1284" t="str">
        <f t="shared" si="72"/>
        <v/>
      </c>
      <c r="DF168" s="1279" t="str">
        <f t="shared" si="73"/>
        <v/>
      </c>
      <c r="DG168" s="1279" t="str">
        <f t="shared" si="74"/>
        <v>X</v>
      </c>
      <c r="DH168" s="1281"/>
      <c r="DI168" s="1284" t="str">
        <f t="shared" si="75"/>
        <v/>
      </c>
      <c r="DJ168" s="1279" t="str">
        <f t="shared" si="76"/>
        <v/>
      </c>
      <c r="DK168" s="1279" t="str">
        <f t="shared" si="77"/>
        <v>X</v>
      </c>
      <c r="DL168" s="1281"/>
      <c r="DM168" s="1284" t="str">
        <f t="shared" si="78"/>
        <v/>
      </c>
      <c r="DN168" s="1279" t="str">
        <f t="shared" si="79"/>
        <v/>
      </c>
      <c r="DO168" s="1279" t="str">
        <f t="shared" si="80"/>
        <v>X</v>
      </c>
      <c r="DP168" s="1281"/>
      <c r="DQ168" s="1284" t="str">
        <f t="shared" si="81"/>
        <v/>
      </c>
      <c r="DR168" s="1279" t="str">
        <f t="shared" si="82"/>
        <v/>
      </c>
      <c r="DS168" s="1279" t="str">
        <f t="shared" si="83"/>
        <v>X</v>
      </c>
      <c r="DT168" s="1281"/>
    </row>
    <row r="169" spans="3:124" s="580" customFormat="1" ht="15" customHeight="1">
      <c r="C169" s="1122" t="s">
        <v>725</v>
      </c>
      <c r="D169" s="2325" t="s">
        <v>1624</v>
      </c>
      <c r="E169" s="2330">
        <f t="shared" si="84"/>
        <v>0</v>
      </c>
      <c r="F169" s="2342"/>
      <c r="G169" s="2343"/>
      <c r="H169" s="2343"/>
      <c r="I169" s="2343"/>
      <c r="J169" s="2343"/>
      <c r="K169" s="2343"/>
      <c r="L169" s="2343"/>
      <c r="M169" s="2343"/>
      <c r="N169" s="2343"/>
      <c r="O169" s="2343"/>
      <c r="P169" s="2343"/>
      <c r="Q169" s="2343"/>
      <c r="R169" s="2343"/>
      <c r="S169" s="2343"/>
      <c r="T169" s="2343"/>
      <c r="U169" s="2343"/>
      <c r="V169" s="2343"/>
      <c r="W169" s="2343"/>
      <c r="X169" s="2343"/>
      <c r="Y169" s="2343"/>
      <c r="Z169" s="2343"/>
      <c r="AA169" s="2343"/>
      <c r="AB169" s="2343"/>
      <c r="AC169" s="2343"/>
      <c r="AD169" s="2343"/>
      <c r="AE169" s="2343"/>
      <c r="AF169" s="2343"/>
      <c r="AG169" s="2343"/>
      <c r="AH169" s="2343"/>
      <c r="AI169" s="2343"/>
      <c r="AJ169" s="2343"/>
      <c r="AK169" s="2343"/>
      <c r="AL169" s="2343"/>
      <c r="AM169" s="2343"/>
      <c r="AN169" s="2343"/>
      <c r="AO169" s="2343"/>
      <c r="AP169" s="2343"/>
      <c r="AQ169" s="2343"/>
      <c r="AR169" s="2343"/>
      <c r="AS169" s="2343"/>
      <c r="AT169" s="2343"/>
      <c r="AU169" s="2343"/>
      <c r="AV169" s="2343"/>
      <c r="AW169" s="2343"/>
      <c r="AX169" s="2343"/>
      <c r="AY169" s="2343"/>
      <c r="AZ169" s="2343"/>
      <c r="BA169" s="2343"/>
      <c r="BB169" s="2343"/>
      <c r="BC169" s="2343"/>
      <c r="BD169" s="2343"/>
      <c r="BE169" s="2343"/>
      <c r="BF169" s="2343"/>
      <c r="BG169" s="2343"/>
      <c r="BH169" s="2343"/>
      <c r="BI169" s="2343"/>
      <c r="BJ169" s="2343"/>
      <c r="BK169" s="2343"/>
      <c r="BL169" s="2343"/>
      <c r="BM169" s="2343"/>
      <c r="BN169" s="2343"/>
      <c r="BO169" s="2343"/>
      <c r="BP169" s="2343"/>
      <c r="BQ169" s="2343"/>
      <c r="BR169" s="2343"/>
      <c r="BS169" s="2343"/>
      <c r="BT169" s="2343"/>
      <c r="BU169" s="2343"/>
      <c r="BV169" s="2343"/>
      <c r="BW169" s="2343"/>
      <c r="BX169" s="2343"/>
      <c r="BY169" s="2343"/>
      <c r="BZ169" s="2343"/>
      <c r="CA169" s="2343"/>
      <c r="CB169" s="2343"/>
      <c r="CC169" s="2343"/>
      <c r="CD169" s="2343"/>
      <c r="CE169" s="2343"/>
      <c r="CF169" s="2343"/>
      <c r="CG169" s="2343"/>
      <c r="CH169" s="2343"/>
      <c r="CI169" s="2343"/>
      <c r="CJ169" s="2343"/>
      <c r="CK169" s="2343"/>
      <c r="CL169" s="2343"/>
      <c r="CM169" s="2343"/>
      <c r="CN169" s="2343"/>
      <c r="CO169" s="2343"/>
      <c r="CP169" s="2343"/>
      <c r="CQ169" s="2343"/>
      <c r="CR169" s="2343"/>
      <c r="CS169" s="2343"/>
      <c r="CT169" s="2343"/>
      <c r="CU169" s="2343"/>
      <c r="CV169" s="2344"/>
      <c r="CX169" s="1340"/>
      <c r="DA169" s="1284" t="str">
        <f t="shared" si="69"/>
        <v/>
      </c>
      <c r="DB169" s="1279" t="str">
        <f t="shared" si="70"/>
        <v/>
      </c>
      <c r="DC169" s="1279" t="str">
        <f t="shared" si="71"/>
        <v>X</v>
      </c>
      <c r="DD169" s="1281"/>
      <c r="DE169" s="1284" t="str">
        <f t="shared" si="72"/>
        <v/>
      </c>
      <c r="DF169" s="1279" t="str">
        <f t="shared" si="73"/>
        <v/>
      </c>
      <c r="DG169" s="1279" t="str">
        <f t="shared" si="74"/>
        <v>X</v>
      </c>
      <c r="DH169" s="1281"/>
      <c r="DI169" s="1284" t="str">
        <f t="shared" si="75"/>
        <v/>
      </c>
      <c r="DJ169" s="1279" t="str">
        <f t="shared" si="76"/>
        <v/>
      </c>
      <c r="DK169" s="1279" t="str">
        <f t="shared" si="77"/>
        <v>X</v>
      </c>
      <c r="DL169" s="1281"/>
      <c r="DM169" s="1284" t="str">
        <f t="shared" si="78"/>
        <v/>
      </c>
      <c r="DN169" s="1279" t="str">
        <f t="shared" si="79"/>
        <v/>
      </c>
      <c r="DO169" s="1279" t="str">
        <f t="shared" si="80"/>
        <v>X</v>
      </c>
      <c r="DP169" s="1281"/>
      <c r="DQ169" s="1284" t="str">
        <f t="shared" si="81"/>
        <v/>
      </c>
      <c r="DR169" s="1279" t="str">
        <f t="shared" si="82"/>
        <v/>
      </c>
      <c r="DS169" s="1279" t="str">
        <f t="shared" si="83"/>
        <v>X</v>
      </c>
      <c r="DT169" s="1281"/>
    </row>
    <row r="170" spans="3:124" s="580" customFormat="1" ht="15" customHeight="1">
      <c r="C170" s="1122" t="s">
        <v>726</v>
      </c>
      <c r="D170" s="2325" t="s">
        <v>1624</v>
      </c>
      <c r="E170" s="2330">
        <f t="shared" si="84"/>
        <v>0</v>
      </c>
      <c r="F170" s="2342"/>
      <c r="G170" s="2343"/>
      <c r="H170" s="2343"/>
      <c r="I170" s="2343"/>
      <c r="J170" s="2343"/>
      <c r="K170" s="2343"/>
      <c r="L170" s="2343"/>
      <c r="M170" s="2343"/>
      <c r="N170" s="2343"/>
      <c r="O170" s="2343"/>
      <c r="P170" s="2343"/>
      <c r="Q170" s="2343"/>
      <c r="R170" s="2343"/>
      <c r="S170" s="2343"/>
      <c r="T170" s="2343"/>
      <c r="U170" s="2343"/>
      <c r="V170" s="2343"/>
      <c r="W170" s="2343"/>
      <c r="X170" s="2343"/>
      <c r="Y170" s="2343"/>
      <c r="Z170" s="2343"/>
      <c r="AA170" s="2343"/>
      <c r="AB170" s="2343"/>
      <c r="AC170" s="2343"/>
      <c r="AD170" s="2343"/>
      <c r="AE170" s="2343"/>
      <c r="AF170" s="2343"/>
      <c r="AG170" s="2343"/>
      <c r="AH170" s="2343"/>
      <c r="AI170" s="2343"/>
      <c r="AJ170" s="2343"/>
      <c r="AK170" s="2343"/>
      <c r="AL170" s="2343"/>
      <c r="AM170" s="2343"/>
      <c r="AN170" s="2343"/>
      <c r="AO170" s="2343"/>
      <c r="AP170" s="2343"/>
      <c r="AQ170" s="2343"/>
      <c r="AR170" s="2343"/>
      <c r="AS170" s="2343"/>
      <c r="AT170" s="2343"/>
      <c r="AU170" s="2343"/>
      <c r="AV170" s="2343"/>
      <c r="AW170" s="2343"/>
      <c r="AX170" s="2343"/>
      <c r="AY170" s="2343"/>
      <c r="AZ170" s="2343"/>
      <c r="BA170" s="2343"/>
      <c r="BB170" s="2343"/>
      <c r="BC170" s="2343"/>
      <c r="BD170" s="2343"/>
      <c r="BE170" s="2343"/>
      <c r="BF170" s="2343"/>
      <c r="BG170" s="2343"/>
      <c r="BH170" s="2343"/>
      <c r="BI170" s="2343"/>
      <c r="BJ170" s="2343"/>
      <c r="BK170" s="2343"/>
      <c r="BL170" s="2343"/>
      <c r="BM170" s="2343"/>
      <c r="BN170" s="2343"/>
      <c r="BO170" s="2343"/>
      <c r="BP170" s="2343"/>
      <c r="BQ170" s="2343"/>
      <c r="BR170" s="2343"/>
      <c r="BS170" s="2343"/>
      <c r="BT170" s="2343"/>
      <c r="BU170" s="2343"/>
      <c r="BV170" s="2343"/>
      <c r="BW170" s="2343"/>
      <c r="BX170" s="2343"/>
      <c r="BY170" s="2343"/>
      <c r="BZ170" s="2343"/>
      <c r="CA170" s="2343"/>
      <c r="CB170" s="2343"/>
      <c r="CC170" s="2343"/>
      <c r="CD170" s="2343"/>
      <c r="CE170" s="2343"/>
      <c r="CF170" s="2343"/>
      <c r="CG170" s="2343"/>
      <c r="CH170" s="2343"/>
      <c r="CI170" s="2343"/>
      <c r="CJ170" s="2343"/>
      <c r="CK170" s="2343"/>
      <c r="CL170" s="2343"/>
      <c r="CM170" s="2343"/>
      <c r="CN170" s="2343"/>
      <c r="CO170" s="2343"/>
      <c r="CP170" s="2343"/>
      <c r="CQ170" s="2343"/>
      <c r="CR170" s="2343"/>
      <c r="CS170" s="2343"/>
      <c r="CT170" s="2343"/>
      <c r="CU170" s="2343"/>
      <c r="CV170" s="2344"/>
      <c r="CX170" s="1340"/>
      <c r="DA170" s="1284" t="str">
        <f t="shared" si="69"/>
        <v/>
      </c>
      <c r="DB170" s="1279" t="str">
        <f t="shared" si="70"/>
        <v/>
      </c>
      <c r="DC170" s="1279" t="str">
        <f t="shared" si="71"/>
        <v>X</v>
      </c>
      <c r="DD170" s="1281"/>
      <c r="DE170" s="1284" t="str">
        <f t="shared" si="72"/>
        <v/>
      </c>
      <c r="DF170" s="1279" t="str">
        <f t="shared" si="73"/>
        <v/>
      </c>
      <c r="DG170" s="1279" t="str">
        <f t="shared" si="74"/>
        <v>X</v>
      </c>
      <c r="DH170" s="1281"/>
      <c r="DI170" s="1284" t="str">
        <f t="shared" si="75"/>
        <v/>
      </c>
      <c r="DJ170" s="1279" t="str">
        <f t="shared" si="76"/>
        <v/>
      </c>
      <c r="DK170" s="1279" t="str">
        <f t="shared" si="77"/>
        <v>X</v>
      </c>
      <c r="DL170" s="1281"/>
      <c r="DM170" s="1284" t="str">
        <f t="shared" si="78"/>
        <v/>
      </c>
      <c r="DN170" s="1279" t="str">
        <f t="shared" si="79"/>
        <v/>
      </c>
      <c r="DO170" s="1279" t="str">
        <f t="shared" si="80"/>
        <v>X</v>
      </c>
      <c r="DP170" s="1281"/>
      <c r="DQ170" s="1284" t="str">
        <f t="shared" si="81"/>
        <v/>
      </c>
      <c r="DR170" s="1279" t="str">
        <f t="shared" si="82"/>
        <v/>
      </c>
      <c r="DS170" s="1279" t="str">
        <f t="shared" si="83"/>
        <v>X</v>
      </c>
      <c r="DT170" s="1281"/>
    </row>
    <row r="171" spans="3:124" s="580" customFormat="1" ht="15" customHeight="1">
      <c r="C171" s="1122" t="s">
        <v>727</v>
      </c>
      <c r="D171" s="2325" t="s">
        <v>1624</v>
      </c>
      <c r="E171" s="2330">
        <f t="shared" si="84"/>
        <v>0</v>
      </c>
      <c r="F171" s="2342"/>
      <c r="G171" s="2343"/>
      <c r="H171" s="2343"/>
      <c r="I171" s="2343"/>
      <c r="J171" s="2343"/>
      <c r="K171" s="2343"/>
      <c r="L171" s="2343"/>
      <c r="M171" s="2343"/>
      <c r="N171" s="2343"/>
      <c r="O171" s="2343"/>
      <c r="P171" s="2343"/>
      <c r="Q171" s="2343"/>
      <c r="R171" s="2343"/>
      <c r="S171" s="2343"/>
      <c r="T171" s="2343"/>
      <c r="U171" s="2343"/>
      <c r="V171" s="2343"/>
      <c r="W171" s="2343"/>
      <c r="X171" s="2343"/>
      <c r="Y171" s="2343"/>
      <c r="Z171" s="2343"/>
      <c r="AA171" s="2343"/>
      <c r="AB171" s="2343"/>
      <c r="AC171" s="2343"/>
      <c r="AD171" s="2343"/>
      <c r="AE171" s="2343"/>
      <c r="AF171" s="2343"/>
      <c r="AG171" s="2343"/>
      <c r="AH171" s="2343"/>
      <c r="AI171" s="2343"/>
      <c r="AJ171" s="2343"/>
      <c r="AK171" s="2343"/>
      <c r="AL171" s="2343"/>
      <c r="AM171" s="2343"/>
      <c r="AN171" s="2343"/>
      <c r="AO171" s="2343"/>
      <c r="AP171" s="2343"/>
      <c r="AQ171" s="2343"/>
      <c r="AR171" s="2343"/>
      <c r="AS171" s="2343"/>
      <c r="AT171" s="2343"/>
      <c r="AU171" s="2343"/>
      <c r="AV171" s="2343"/>
      <c r="AW171" s="2343"/>
      <c r="AX171" s="2343"/>
      <c r="AY171" s="2343"/>
      <c r="AZ171" s="2343"/>
      <c r="BA171" s="2343"/>
      <c r="BB171" s="2343"/>
      <c r="BC171" s="2343"/>
      <c r="BD171" s="2343"/>
      <c r="BE171" s="2343"/>
      <c r="BF171" s="2343"/>
      <c r="BG171" s="2343"/>
      <c r="BH171" s="2343"/>
      <c r="BI171" s="2343"/>
      <c r="BJ171" s="2343"/>
      <c r="BK171" s="2343"/>
      <c r="BL171" s="2343"/>
      <c r="BM171" s="2343"/>
      <c r="BN171" s="2343"/>
      <c r="BO171" s="2343"/>
      <c r="BP171" s="2343"/>
      <c r="BQ171" s="2343"/>
      <c r="BR171" s="2343"/>
      <c r="BS171" s="2343"/>
      <c r="BT171" s="2343"/>
      <c r="BU171" s="2343"/>
      <c r="BV171" s="2343"/>
      <c r="BW171" s="2343"/>
      <c r="BX171" s="2343"/>
      <c r="BY171" s="2343"/>
      <c r="BZ171" s="2343"/>
      <c r="CA171" s="2343"/>
      <c r="CB171" s="2343"/>
      <c r="CC171" s="2343"/>
      <c r="CD171" s="2343"/>
      <c r="CE171" s="2343"/>
      <c r="CF171" s="2343"/>
      <c r="CG171" s="2343"/>
      <c r="CH171" s="2343"/>
      <c r="CI171" s="2343"/>
      <c r="CJ171" s="2343"/>
      <c r="CK171" s="2343"/>
      <c r="CL171" s="2343"/>
      <c r="CM171" s="2343"/>
      <c r="CN171" s="2343"/>
      <c r="CO171" s="2343"/>
      <c r="CP171" s="2343"/>
      <c r="CQ171" s="2343"/>
      <c r="CR171" s="2343"/>
      <c r="CS171" s="2343"/>
      <c r="CT171" s="2343"/>
      <c r="CU171" s="2343"/>
      <c r="CV171" s="2344"/>
      <c r="CX171" s="1340"/>
      <c r="DA171" s="1284" t="str">
        <f t="shared" si="69"/>
        <v/>
      </c>
      <c r="DB171" s="1279" t="str">
        <f t="shared" si="70"/>
        <v/>
      </c>
      <c r="DC171" s="1279" t="str">
        <f t="shared" si="71"/>
        <v>X</v>
      </c>
      <c r="DD171" s="1281"/>
      <c r="DE171" s="1284" t="str">
        <f t="shared" si="72"/>
        <v/>
      </c>
      <c r="DF171" s="1279" t="str">
        <f t="shared" si="73"/>
        <v/>
      </c>
      <c r="DG171" s="1279" t="str">
        <f t="shared" si="74"/>
        <v>X</v>
      </c>
      <c r="DH171" s="1281"/>
      <c r="DI171" s="1284" t="str">
        <f t="shared" si="75"/>
        <v/>
      </c>
      <c r="DJ171" s="1279" t="str">
        <f t="shared" si="76"/>
        <v/>
      </c>
      <c r="DK171" s="1279" t="str">
        <f t="shared" si="77"/>
        <v>X</v>
      </c>
      <c r="DL171" s="1281"/>
      <c r="DM171" s="1284" t="str">
        <f t="shared" si="78"/>
        <v/>
      </c>
      <c r="DN171" s="1279" t="str">
        <f t="shared" si="79"/>
        <v/>
      </c>
      <c r="DO171" s="1279" t="str">
        <f t="shared" si="80"/>
        <v>X</v>
      </c>
      <c r="DP171" s="1281"/>
      <c r="DQ171" s="1284" t="str">
        <f t="shared" si="81"/>
        <v/>
      </c>
      <c r="DR171" s="1279" t="str">
        <f t="shared" si="82"/>
        <v/>
      </c>
      <c r="DS171" s="1279" t="str">
        <f t="shared" si="83"/>
        <v>X</v>
      </c>
      <c r="DT171" s="1281"/>
    </row>
    <row r="172" spans="3:124" s="580" customFormat="1" ht="15" customHeight="1">
      <c r="C172" s="1122" t="s">
        <v>728</v>
      </c>
      <c r="D172" s="2325" t="s">
        <v>1624</v>
      </c>
      <c r="E172" s="2330">
        <f t="shared" si="84"/>
        <v>0</v>
      </c>
      <c r="F172" s="2342"/>
      <c r="G172" s="2343"/>
      <c r="H172" s="2343"/>
      <c r="I172" s="2343"/>
      <c r="J172" s="2343"/>
      <c r="K172" s="2343"/>
      <c r="L172" s="2343"/>
      <c r="M172" s="2343"/>
      <c r="N172" s="2343"/>
      <c r="O172" s="2343"/>
      <c r="P172" s="2343"/>
      <c r="Q172" s="2343"/>
      <c r="R172" s="2343"/>
      <c r="S172" s="2343"/>
      <c r="T172" s="2343"/>
      <c r="U172" s="2343"/>
      <c r="V172" s="2343"/>
      <c r="W172" s="2343"/>
      <c r="X172" s="2343"/>
      <c r="Y172" s="2343"/>
      <c r="Z172" s="2343"/>
      <c r="AA172" s="2343"/>
      <c r="AB172" s="2343"/>
      <c r="AC172" s="2343"/>
      <c r="AD172" s="2343"/>
      <c r="AE172" s="2343"/>
      <c r="AF172" s="2343"/>
      <c r="AG172" s="2343"/>
      <c r="AH172" s="2343"/>
      <c r="AI172" s="2343"/>
      <c r="AJ172" s="2343"/>
      <c r="AK172" s="2343"/>
      <c r="AL172" s="2343"/>
      <c r="AM172" s="2343"/>
      <c r="AN172" s="2343"/>
      <c r="AO172" s="2343"/>
      <c r="AP172" s="2343"/>
      <c r="AQ172" s="2343"/>
      <c r="AR172" s="2343"/>
      <c r="AS172" s="2343"/>
      <c r="AT172" s="2343"/>
      <c r="AU172" s="2343"/>
      <c r="AV172" s="2343"/>
      <c r="AW172" s="2343"/>
      <c r="AX172" s="2343"/>
      <c r="AY172" s="2343"/>
      <c r="AZ172" s="2343"/>
      <c r="BA172" s="2343"/>
      <c r="BB172" s="2343"/>
      <c r="BC172" s="2343"/>
      <c r="BD172" s="2343"/>
      <c r="BE172" s="2343"/>
      <c r="BF172" s="2343"/>
      <c r="BG172" s="2343"/>
      <c r="BH172" s="2343"/>
      <c r="BI172" s="2343"/>
      <c r="BJ172" s="2343"/>
      <c r="BK172" s="2343"/>
      <c r="BL172" s="2343"/>
      <c r="BM172" s="2343"/>
      <c r="BN172" s="2343"/>
      <c r="BO172" s="2343"/>
      <c r="BP172" s="2343"/>
      <c r="BQ172" s="2343"/>
      <c r="BR172" s="2343"/>
      <c r="BS172" s="2343"/>
      <c r="BT172" s="2343"/>
      <c r="BU172" s="2343"/>
      <c r="BV172" s="2343"/>
      <c r="BW172" s="2343"/>
      <c r="BX172" s="2343"/>
      <c r="BY172" s="2343"/>
      <c r="BZ172" s="2343"/>
      <c r="CA172" s="2343"/>
      <c r="CB172" s="2343"/>
      <c r="CC172" s="2343"/>
      <c r="CD172" s="2343"/>
      <c r="CE172" s="2343"/>
      <c r="CF172" s="2343"/>
      <c r="CG172" s="2343"/>
      <c r="CH172" s="2343"/>
      <c r="CI172" s="2343"/>
      <c r="CJ172" s="2343"/>
      <c r="CK172" s="2343"/>
      <c r="CL172" s="2343"/>
      <c r="CM172" s="2343"/>
      <c r="CN172" s="2343"/>
      <c r="CO172" s="2343"/>
      <c r="CP172" s="2343"/>
      <c r="CQ172" s="2343"/>
      <c r="CR172" s="2343"/>
      <c r="CS172" s="2343"/>
      <c r="CT172" s="2343"/>
      <c r="CU172" s="2343"/>
      <c r="CV172" s="2344"/>
      <c r="CX172" s="1340"/>
      <c r="DA172" s="1284" t="str">
        <f t="shared" si="69"/>
        <v/>
      </c>
      <c r="DB172" s="1279" t="str">
        <f t="shared" si="70"/>
        <v/>
      </c>
      <c r="DC172" s="1279" t="str">
        <f t="shared" si="71"/>
        <v>X</v>
      </c>
      <c r="DD172" s="1281"/>
      <c r="DE172" s="1284" t="str">
        <f t="shared" si="72"/>
        <v/>
      </c>
      <c r="DF172" s="1279" t="str">
        <f t="shared" si="73"/>
        <v/>
      </c>
      <c r="DG172" s="1279" t="str">
        <f t="shared" si="74"/>
        <v>X</v>
      </c>
      <c r="DH172" s="1281"/>
      <c r="DI172" s="1284" t="str">
        <f t="shared" si="75"/>
        <v/>
      </c>
      <c r="DJ172" s="1279" t="str">
        <f t="shared" si="76"/>
        <v/>
      </c>
      <c r="DK172" s="1279" t="str">
        <f t="shared" si="77"/>
        <v>X</v>
      </c>
      <c r="DL172" s="1281"/>
      <c r="DM172" s="1284" t="str">
        <f t="shared" si="78"/>
        <v/>
      </c>
      <c r="DN172" s="1279" t="str">
        <f t="shared" si="79"/>
        <v/>
      </c>
      <c r="DO172" s="1279" t="str">
        <f t="shared" si="80"/>
        <v>X</v>
      </c>
      <c r="DP172" s="1281"/>
      <c r="DQ172" s="1284" t="str">
        <f t="shared" si="81"/>
        <v/>
      </c>
      <c r="DR172" s="1279" t="str">
        <f t="shared" si="82"/>
        <v/>
      </c>
      <c r="DS172" s="1279" t="str">
        <f t="shared" si="83"/>
        <v>X</v>
      </c>
      <c r="DT172" s="1281"/>
    </row>
    <row r="173" spans="3:124" s="580" customFormat="1" ht="15" customHeight="1">
      <c r="C173" s="1123" t="s">
        <v>61</v>
      </c>
      <c r="D173" s="2328" t="s">
        <v>1624</v>
      </c>
      <c r="E173" s="2331">
        <f t="shared" si="84"/>
        <v>0</v>
      </c>
      <c r="F173" s="2345"/>
      <c r="G173" s="2346"/>
      <c r="H173" s="2346"/>
      <c r="I173" s="2346"/>
      <c r="J173" s="2346"/>
      <c r="K173" s="2346"/>
      <c r="L173" s="2346"/>
      <c r="M173" s="2346"/>
      <c r="N173" s="2346"/>
      <c r="O173" s="2346"/>
      <c r="P173" s="2346"/>
      <c r="Q173" s="2346"/>
      <c r="R173" s="2346"/>
      <c r="S173" s="2346"/>
      <c r="T173" s="2346"/>
      <c r="U173" s="2346"/>
      <c r="V173" s="2346"/>
      <c r="W173" s="2346"/>
      <c r="X173" s="2346"/>
      <c r="Y173" s="2346"/>
      <c r="Z173" s="2346"/>
      <c r="AA173" s="2346"/>
      <c r="AB173" s="2346"/>
      <c r="AC173" s="2346"/>
      <c r="AD173" s="2346"/>
      <c r="AE173" s="2346"/>
      <c r="AF173" s="2346"/>
      <c r="AG173" s="2346"/>
      <c r="AH173" s="2346"/>
      <c r="AI173" s="2346"/>
      <c r="AJ173" s="2346"/>
      <c r="AK173" s="2346"/>
      <c r="AL173" s="2346"/>
      <c r="AM173" s="2346"/>
      <c r="AN173" s="2346"/>
      <c r="AO173" s="2346"/>
      <c r="AP173" s="2346"/>
      <c r="AQ173" s="2346"/>
      <c r="AR173" s="2346"/>
      <c r="AS173" s="2346"/>
      <c r="AT173" s="2346"/>
      <c r="AU173" s="2346"/>
      <c r="AV173" s="2346"/>
      <c r="AW173" s="2346"/>
      <c r="AX173" s="2346"/>
      <c r="AY173" s="2346"/>
      <c r="AZ173" s="2346"/>
      <c r="BA173" s="2346"/>
      <c r="BB173" s="2346"/>
      <c r="BC173" s="2346"/>
      <c r="BD173" s="2346"/>
      <c r="BE173" s="2346"/>
      <c r="BF173" s="2346"/>
      <c r="BG173" s="2346"/>
      <c r="BH173" s="2346"/>
      <c r="BI173" s="2346"/>
      <c r="BJ173" s="2346"/>
      <c r="BK173" s="2346"/>
      <c r="BL173" s="2346"/>
      <c r="BM173" s="2346"/>
      <c r="BN173" s="2346"/>
      <c r="BO173" s="2346"/>
      <c r="BP173" s="2346"/>
      <c r="BQ173" s="2346"/>
      <c r="BR173" s="2346"/>
      <c r="BS173" s="2346"/>
      <c r="BT173" s="2346"/>
      <c r="BU173" s="2346"/>
      <c r="BV173" s="2346"/>
      <c r="BW173" s="2346"/>
      <c r="BX173" s="2346"/>
      <c r="BY173" s="2346"/>
      <c r="BZ173" s="2346"/>
      <c r="CA173" s="2346"/>
      <c r="CB173" s="2346"/>
      <c r="CC173" s="2346"/>
      <c r="CD173" s="2346"/>
      <c r="CE173" s="2346"/>
      <c r="CF173" s="2346"/>
      <c r="CG173" s="2346"/>
      <c r="CH173" s="2346"/>
      <c r="CI173" s="2346"/>
      <c r="CJ173" s="2346"/>
      <c r="CK173" s="2346"/>
      <c r="CL173" s="2346"/>
      <c r="CM173" s="2346"/>
      <c r="CN173" s="2346"/>
      <c r="CO173" s="2346"/>
      <c r="CP173" s="2346"/>
      <c r="CQ173" s="2346"/>
      <c r="CR173" s="2346"/>
      <c r="CS173" s="2346"/>
      <c r="CT173" s="2346"/>
      <c r="CU173" s="2346"/>
      <c r="CV173" s="2347"/>
      <c r="CX173" s="1341"/>
      <c r="CY173" s="1342"/>
      <c r="CZ173" s="1342"/>
      <c r="DA173" s="1286" t="str">
        <f t="shared" si="69"/>
        <v/>
      </c>
      <c r="DB173" s="1289" t="str">
        <f t="shared" si="70"/>
        <v/>
      </c>
      <c r="DC173" s="1289" t="str">
        <f t="shared" si="71"/>
        <v>X</v>
      </c>
      <c r="DD173" s="1315"/>
      <c r="DE173" s="1286" t="str">
        <f t="shared" si="72"/>
        <v/>
      </c>
      <c r="DF173" s="1289" t="str">
        <f t="shared" si="73"/>
        <v/>
      </c>
      <c r="DG173" s="1289" t="str">
        <f t="shared" si="74"/>
        <v>X</v>
      </c>
      <c r="DH173" s="1315"/>
      <c r="DI173" s="1286" t="str">
        <f t="shared" si="75"/>
        <v/>
      </c>
      <c r="DJ173" s="1289" t="str">
        <f t="shared" si="76"/>
        <v/>
      </c>
      <c r="DK173" s="1289" t="str">
        <f t="shared" si="77"/>
        <v>X</v>
      </c>
      <c r="DL173" s="1315"/>
      <c r="DM173" s="1286" t="str">
        <f t="shared" si="78"/>
        <v/>
      </c>
      <c r="DN173" s="1289" t="str">
        <f t="shared" si="79"/>
        <v/>
      </c>
      <c r="DO173" s="1289" t="str">
        <f t="shared" si="80"/>
        <v>X</v>
      </c>
      <c r="DP173" s="1315"/>
      <c r="DQ173" s="1286" t="str">
        <f t="shared" si="81"/>
        <v/>
      </c>
      <c r="DR173" s="1289" t="str">
        <f t="shared" si="82"/>
        <v/>
      </c>
      <c r="DS173" s="1289" t="str">
        <f t="shared" si="83"/>
        <v>X</v>
      </c>
      <c r="DT173" s="1315"/>
    </row>
    <row r="174" spans="3:124" s="580" customFormat="1" ht="15" customHeight="1">
      <c r="C174" s="964" t="s">
        <v>2032</v>
      </c>
      <c r="D174" s="963"/>
      <c r="E174" s="2332"/>
      <c r="F174" s="1021"/>
      <c r="G174" s="1021"/>
      <c r="H174" s="1021"/>
      <c r="I174" s="1021"/>
      <c r="J174" s="1021"/>
      <c r="K174" s="1021"/>
      <c r="L174" s="1021"/>
      <c r="M174" s="1021"/>
      <c r="N174" s="1021"/>
      <c r="O174" s="1021"/>
      <c r="P174" s="1021"/>
      <c r="Q174" s="1021"/>
      <c r="R174" s="1021"/>
      <c r="S174" s="1021"/>
      <c r="T174" s="1021"/>
      <c r="U174" s="1021"/>
      <c r="V174" s="1021"/>
      <c r="W174" s="1021"/>
      <c r="X174" s="1021"/>
      <c r="Y174" s="1021"/>
      <c r="Z174" s="1021"/>
      <c r="AA174" s="1021"/>
      <c r="AB174" s="1021"/>
      <c r="AC174" s="1021"/>
      <c r="AD174" s="1021"/>
      <c r="AE174" s="1021"/>
      <c r="AF174" s="1021"/>
      <c r="AG174" s="1021"/>
      <c r="AH174" s="1021"/>
      <c r="AI174" s="1021"/>
      <c r="AJ174" s="1021"/>
      <c r="AK174" s="1021"/>
      <c r="AL174" s="1021"/>
      <c r="AM174" s="1021"/>
      <c r="AN174" s="1021"/>
      <c r="AO174" s="1021"/>
      <c r="AP174" s="1021"/>
      <c r="AQ174" s="1021"/>
      <c r="AR174" s="1021"/>
      <c r="AS174" s="1021"/>
      <c r="AT174" s="1021"/>
      <c r="AU174" s="1021"/>
      <c r="AV174" s="1021"/>
      <c r="AW174" s="1021"/>
      <c r="AX174" s="1021"/>
      <c r="AY174" s="1021"/>
      <c r="AZ174" s="1021"/>
      <c r="BA174" s="1021"/>
      <c r="BB174" s="1021"/>
      <c r="BC174" s="1021"/>
      <c r="BD174" s="1021"/>
      <c r="BE174" s="1021"/>
      <c r="BF174" s="1021"/>
      <c r="BG174" s="1021"/>
      <c r="BH174" s="1021"/>
      <c r="BI174" s="1021"/>
      <c r="BJ174" s="1021"/>
      <c r="BK174" s="1021"/>
      <c r="BL174" s="1021"/>
      <c r="BM174" s="1021"/>
      <c r="BN174" s="1021"/>
      <c r="BO174" s="1021"/>
      <c r="BP174" s="1021"/>
      <c r="BQ174" s="1021"/>
      <c r="BR174" s="1021"/>
      <c r="BS174" s="1021"/>
      <c r="BT174" s="1021"/>
      <c r="BU174" s="1021"/>
      <c r="BV174" s="1021"/>
      <c r="BW174" s="1021"/>
      <c r="BX174" s="1021"/>
      <c r="BY174" s="1021"/>
      <c r="BZ174" s="1021"/>
      <c r="CA174" s="1021"/>
      <c r="CB174" s="1021"/>
      <c r="CC174" s="1021"/>
      <c r="CD174" s="1021"/>
      <c r="CE174" s="1021"/>
      <c r="CF174" s="1021"/>
      <c r="CG174" s="1021"/>
      <c r="CH174" s="1021"/>
      <c r="CI174" s="1021"/>
      <c r="CJ174" s="1021"/>
      <c r="CK174" s="1021"/>
      <c r="CL174" s="1021"/>
      <c r="CM174" s="1021"/>
      <c r="CN174" s="1021"/>
      <c r="CO174" s="1021"/>
      <c r="CP174" s="1021"/>
      <c r="CQ174" s="1021"/>
      <c r="CR174" s="1021"/>
      <c r="CS174" s="1021"/>
      <c r="CT174" s="1021"/>
      <c r="CU174" s="1021"/>
      <c r="CV174" s="1021"/>
      <c r="CW174" s="963"/>
    </row>
    <row r="175" spans="3:124" s="580" customFormat="1" ht="15" customHeight="1">
      <c r="C175" s="2326" t="s">
        <v>184</v>
      </c>
      <c r="D175" s="2327" t="s">
        <v>1624</v>
      </c>
      <c r="E175" s="2329">
        <f>SUM(F175:CV175)</f>
        <v>0</v>
      </c>
      <c r="F175" s="2357"/>
      <c r="G175" s="2358"/>
      <c r="H175" s="2358"/>
      <c r="I175" s="2358"/>
      <c r="J175" s="2358"/>
      <c r="K175" s="2358"/>
      <c r="L175" s="2358"/>
      <c r="M175" s="2358"/>
      <c r="N175" s="2358"/>
      <c r="O175" s="2358"/>
      <c r="P175" s="2358"/>
      <c r="Q175" s="2358"/>
      <c r="R175" s="2358"/>
      <c r="S175" s="2358"/>
      <c r="T175" s="2358"/>
      <c r="U175" s="2358"/>
      <c r="V175" s="2358"/>
      <c r="W175" s="2358"/>
      <c r="X175" s="2358"/>
      <c r="Y175" s="2358"/>
      <c r="Z175" s="2358"/>
      <c r="AA175" s="2358"/>
      <c r="AB175" s="2358"/>
      <c r="AC175" s="2358"/>
      <c r="AD175" s="2358"/>
      <c r="AE175" s="2358"/>
      <c r="AF175" s="2358"/>
      <c r="AG175" s="2358"/>
      <c r="AH175" s="2358"/>
      <c r="AI175" s="2358"/>
      <c r="AJ175" s="2358"/>
      <c r="AK175" s="2358"/>
      <c r="AL175" s="2358"/>
      <c r="AM175" s="2358"/>
      <c r="AN175" s="2358"/>
      <c r="AO175" s="2358"/>
      <c r="AP175" s="2358"/>
      <c r="AQ175" s="2358"/>
      <c r="AR175" s="2358"/>
      <c r="AS175" s="2358"/>
      <c r="AT175" s="2358"/>
      <c r="AU175" s="2358"/>
      <c r="AV175" s="2358"/>
      <c r="AW175" s="2358"/>
      <c r="AX175" s="2358"/>
      <c r="AY175" s="2358"/>
      <c r="AZ175" s="2358"/>
      <c r="BA175" s="2358"/>
      <c r="BB175" s="2358"/>
      <c r="BC175" s="2358"/>
      <c r="BD175" s="2358"/>
      <c r="BE175" s="2358"/>
      <c r="BF175" s="2358"/>
      <c r="BG175" s="2358"/>
      <c r="BH175" s="2358"/>
      <c r="BI175" s="2358"/>
      <c r="BJ175" s="2358"/>
      <c r="BK175" s="2358"/>
      <c r="BL175" s="2358"/>
      <c r="BM175" s="2358"/>
      <c r="BN175" s="2358"/>
      <c r="BO175" s="2358"/>
      <c r="BP175" s="2358"/>
      <c r="BQ175" s="2358"/>
      <c r="BR175" s="2358"/>
      <c r="BS175" s="2358"/>
      <c r="BT175" s="2358"/>
      <c r="BU175" s="2358"/>
      <c r="BV175" s="2358"/>
      <c r="BW175" s="2358"/>
      <c r="BX175" s="2358"/>
      <c r="BY175" s="2358"/>
      <c r="BZ175" s="2358"/>
      <c r="CA175" s="2358"/>
      <c r="CB175" s="2358"/>
      <c r="CC175" s="2358"/>
      <c r="CD175" s="2358"/>
      <c r="CE175" s="2358"/>
      <c r="CF175" s="2358"/>
      <c r="CG175" s="2358"/>
      <c r="CH175" s="2358"/>
      <c r="CI175" s="2358"/>
      <c r="CJ175" s="2358"/>
      <c r="CK175" s="2358"/>
      <c r="CL175" s="2358"/>
      <c r="CM175" s="2358"/>
      <c r="CN175" s="2358"/>
      <c r="CO175" s="2358"/>
      <c r="CP175" s="2358"/>
      <c r="CQ175" s="2358"/>
      <c r="CR175" s="2358"/>
      <c r="CS175" s="2358"/>
      <c r="CT175" s="2358"/>
      <c r="CU175" s="2358"/>
      <c r="CV175" s="2359"/>
      <c r="CX175" s="1338"/>
      <c r="CY175" s="1339"/>
      <c r="CZ175" s="1339"/>
      <c r="DA175" s="1295" t="str">
        <f t="shared" si="69"/>
        <v/>
      </c>
      <c r="DB175" s="1293" t="str">
        <f t="shared" si="70"/>
        <v/>
      </c>
      <c r="DC175" s="1293" t="str">
        <f t="shared" si="71"/>
        <v>X</v>
      </c>
      <c r="DD175" s="1320"/>
      <c r="DE175" s="1295" t="str">
        <f t="shared" si="72"/>
        <v/>
      </c>
      <c r="DF175" s="1293" t="str">
        <f t="shared" si="73"/>
        <v/>
      </c>
      <c r="DG175" s="1293" t="str">
        <f t="shared" si="74"/>
        <v>X</v>
      </c>
      <c r="DH175" s="1320"/>
      <c r="DI175" s="1295" t="str">
        <f t="shared" si="75"/>
        <v/>
      </c>
      <c r="DJ175" s="1293" t="str">
        <f t="shared" si="76"/>
        <v/>
      </c>
      <c r="DK175" s="1293" t="str">
        <f t="shared" si="77"/>
        <v>X</v>
      </c>
      <c r="DL175" s="1320"/>
      <c r="DM175" s="1295" t="str">
        <f t="shared" si="78"/>
        <v/>
      </c>
      <c r="DN175" s="1293" t="str">
        <f t="shared" si="79"/>
        <v/>
      </c>
      <c r="DO175" s="1293" t="str">
        <f t="shared" si="80"/>
        <v>X</v>
      </c>
      <c r="DP175" s="1320"/>
      <c r="DQ175" s="1295" t="str">
        <f t="shared" si="81"/>
        <v/>
      </c>
      <c r="DR175" s="1293" t="str">
        <f t="shared" si="82"/>
        <v/>
      </c>
      <c r="DS175" s="1293" t="str">
        <f t="shared" si="83"/>
        <v>X</v>
      </c>
      <c r="DT175" s="1320"/>
    </row>
    <row r="176" spans="3:124" s="580" customFormat="1" ht="15" customHeight="1">
      <c r="C176" s="1122" t="s">
        <v>185</v>
      </c>
      <c r="D176" s="2325" t="s">
        <v>1624</v>
      </c>
      <c r="E176" s="2330">
        <f t="shared" ref="E176:E186" si="85">SUM(F176:CV176)</f>
        <v>0</v>
      </c>
      <c r="F176" s="2360"/>
      <c r="G176" s="2361"/>
      <c r="H176" s="2361"/>
      <c r="I176" s="2361"/>
      <c r="J176" s="2361"/>
      <c r="K176" s="2361"/>
      <c r="L176" s="2361"/>
      <c r="M176" s="2361"/>
      <c r="N176" s="2361"/>
      <c r="O176" s="2361"/>
      <c r="P176" s="2361"/>
      <c r="Q176" s="2361"/>
      <c r="R176" s="2361"/>
      <c r="S176" s="2361"/>
      <c r="T176" s="2361"/>
      <c r="U176" s="2361"/>
      <c r="V176" s="2361"/>
      <c r="W176" s="2361"/>
      <c r="X176" s="2361"/>
      <c r="Y176" s="2361"/>
      <c r="Z176" s="2361"/>
      <c r="AA176" s="2361"/>
      <c r="AB176" s="2361"/>
      <c r="AC176" s="2361"/>
      <c r="AD176" s="2361"/>
      <c r="AE176" s="2361"/>
      <c r="AF176" s="2361"/>
      <c r="AG176" s="2361"/>
      <c r="AH176" s="2361"/>
      <c r="AI176" s="2361"/>
      <c r="AJ176" s="2361"/>
      <c r="AK176" s="2361"/>
      <c r="AL176" s="2361"/>
      <c r="AM176" s="2361"/>
      <c r="AN176" s="2361"/>
      <c r="AO176" s="2361"/>
      <c r="AP176" s="2361"/>
      <c r="AQ176" s="2361"/>
      <c r="AR176" s="2361"/>
      <c r="AS176" s="2361"/>
      <c r="AT176" s="2361"/>
      <c r="AU176" s="2361"/>
      <c r="AV176" s="2361"/>
      <c r="AW176" s="2361"/>
      <c r="AX176" s="2361"/>
      <c r="AY176" s="2361"/>
      <c r="AZ176" s="2361"/>
      <c r="BA176" s="2361"/>
      <c r="BB176" s="2361"/>
      <c r="BC176" s="2361"/>
      <c r="BD176" s="2361"/>
      <c r="BE176" s="2361"/>
      <c r="BF176" s="2361"/>
      <c r="BG176" s="2361"/>
      <c r="BH176" s="2361"/>
      <c r="BI176" s="2361"/>
      <c r="BJ176" s="2361"/>
      <c r="BK176" s="2361"/>
      <c r="BL176" s="2361"/>
      <c r="BM176" s="2361"/>
      <c r="BN176" s="2361"/>
      <c r="BO176" s="2361"/>
      <c r="BP176" s="2361"/>
      <c r="BQ176" s="2361"/>
      <c r="BR176" s="2361"/>
      <c r="BS176" s="2361"/>
      <c r="BT176" s="2361"/>
      <c r="BU176" s="2361"/>
      <c r="BV176" s="2361"/>
      <c r="BW176" s="2361"/>
      <c r="BX176" s="2361"/>
      <c r="BY176" s="2361"/>
      <c r="BZ176" s="2361"/>
      <c r="CA176" s="2361"/>
      <c r="CB176" s="2361"/>
      <c r="CC176" s="2361"/>
      <c r="CD176" s="2361"/>
      <c r="CE176" s="2361"/>
      <c r="CF176" s="2361"/>
      <c r="CG176" s="2361"/>
      <c r="CH176" s="2361"/>
      <c r="CI176" s="2361"/>
      <c r="CJ176" s="2361"/>
      <c r="CK176" s="2361"/>
      <c r="CL176" s="2361"/>
      <c r="CM176" s="2361"/>
      <c r="CN176" s="2361"/>
      <c r="CO176" s="2361"/>
      <c r="CP176" s="2361"/>
      <c r="CQ176" s="2361"/>
      <c r="CR176" s="2361"/>
      <c r="CS176" s="2361"/>
      <c r="CT176" s="2361"/>
      <c r="CU176" s="2361"/>
      <c r="CV176" s="2362"/>
      <c r="CX176" s="1340"/>
      <c r="DA176" s="1284" t="str">
        <f t="shared" si="69"/>
        <v/>
      </c>
      <c r="DB176" s="1279" t="str">
        <f t="shared" si="70"/>
        <v/>
      </c>
      <c r="DC176" s="1279" t="str">
        <f t="shared" si="71"/>
        <v>X</v>
      </c>
      <c r="DD176" s="1281"/>
      <c r="DE176" s="1284" t="str">
        <f t="shared" si="72"/>
        <v/>
      </c>
      <c r="DF176" s="1279" t="str">
        <f t="shared" si="73"/>
        <v/>
      </c>
      <c r="DG176" s="1279" t="str">
        <f t="shared" si="74"/>
        <v>X</v>
      </c>
      <c r="DH176" s="1281"/>
      <c r="DI176" s="1284" t="str">
        <f t="shared" si="75"/>
        <v/>
      </c>
      <c r="DJ176" s="1279" t="str">
        <f t="shared" si="76"/>
        <v/>
      </c>
      <c r="DK176" s="1279" t="str">
        <f t="shared" si="77"/>
        <v>X</v>
      </c>
      <c r="DL176" s="1281"/>
      <c r="DM176" s="1284" t="str">
        <f t="shared" si="78"/>
        <v/>
      </c>
      <c r="DN176" s="1279" t="str">
        <f t="shared" si="79"/>
        <v/>
      </c>
      <c r="DO176" s="1279" t="str">
        <f t="shared" si="80"/>
        <v>X</v>
      </c>
      <c r="DP176" s="1281"/>
      <c r="DQ176" s="1284" t="str">
        <f t="shared" si="81"/>
        <v/>
      </c>
      <c r="DR176" s="1279" t="str">
        <f t="shared" si="82"/>
        <v/>
      </c>
      <c r="DS176" s="1279" t="str">
        <f t="shared" si="83"/>
        <v>X</v>
      </c>
      <c r="DT176" s="1281"/>
    </row>
    <row r="177" spans="3:124" s="580" customFormat="1" ht="15" customHeight="1">
      <c r="C177" s="1122" t="s">
        <v>186</v>
      </c>
      <c r="D177" s="2325" t="s">
        <v>1624</v>
      </c>
      <c r="E177" s="2330">
        <f t="shared" si="85"/>
        <v>0</v>
      </c>
      <c r="F177" s="2360"/>
      <c r="G177" s="2361"/>
      <c r="H177" s="2361"/>
      <c r="I177" s="2361"/>
      <c r="J177" s="2361"/>
      <c r="K177" s="2361"/>
      <c r="L177" s="2361"/>
      <c r="M177" s="2361"/>
      <c r="N177" s="2361"/>
      <c r="O177" s="2361"/>
      <c r="P177" s="2361"/>
      <c r="Q177" s="2361"/>
      <c r="R177" s="2361"/>
      <c r="S177" s="2361"/>
      <c r="T177" s="2361"/>
      <c r="U177" s="2361"/>
      <c r="V177" s="2361"/>
      <c r="W177" s="2361"/>
      <c r="X177" s="2361"/>
      <c r="Y177" s="2361"/>
      <c r="Z177" s="2361"/>
      <c r="AA177" s="2361"/>
      <c r="AB177" s="2361"/>
      <c r="AC177" s="2361"/>
      <c r="AD177" s="2361"/>
      <c r="AE177" s="2361"/>
      <c r="AF177" s="2361"/>
      <c r="AG177" s="2361"/>
      <c r="AH177" s="2361"/>
      <c r="AI177" s="2361"/>
      <c r="AJ177" s="2361"/>
      <c r="AK177" s="2361"/>
      <c r="AL177" s="2361"/>
      <c r="AM177" s="2361"/>
      <c r="AN177" s="2361"/>
      <c r="AO177" s="2361"/>
      <c r="AP177" s="2361"/>
      <c r="AQ177" s="2361"/>
      <c r="AR177" s="2361"/>
      <c r="AS177" s="2361"/>
      <c r="AT177" s="2361"/>
      <c r="AU177" s="2361"/>
      <c r="AV177" s="2361"/>
      <c r="AW177" s="2361"/>
      <c r="AX177" s="2361"/>
      <c r="AY177" s="2361"/>
      <c r="AZ177" s="2361"/>
      <c r="BA177" s="2361"/>
      <c r="BB177" s="2361"/>
      <c r="BC177" s="2361"/>
      <c r="BD177" s="2361"/>
      <c r="BE177" s="2361"/>
      <c r="BF177" s="2361"/>
      <c r="BG177" s="2361"/>
      <c r="BH177" s="2361"/>
      <c r="BI177" s="2361"/>
      <c r="BJ177" s="2361"/>
      <c r="BK177" s="2361"/>
      <c r="BL177" s="2361"/>
      <c r="BM177" s="2361"/>
      <c r="BN177" s="2361"/>
      <c r="BO177" s="2361"/>
      <c r="BP177" s="2361"/>
      <c r="BQ177" s="2361"/>
      <c r="BR177" s="2361"/>
      <c r="BS177" s="2361"/>
      <c r="BT177" s="2361"/>
      <c r="BU177" s="2361"/>
      <c r="BV177" s="2361"/>
      <c r="BW177" s="2361"/>
      <c r="BX177" s="2361"/>
      <c r="BY177" s="2361"/>
      <c r="BZ177" s="2361"/>
      <c r="CA177" s="2361"/>
      <c r="CB177" s="2361"/>
      <c r="CC177" s="2361"/>
      <c r="CD177" s="2361"/>
      <c r="CE177" s="2361"/>
      <c r="CF177" s="2361"/>
      <c r="CG177" s="2361"/>
      <c r="CH177" s="2361"/>
      <c r="CI177" s="2361"/>
      <c r="CJ177" s="2361"/>
      <c r="CK177" s="2361"/>
      <c r="CL177" s="2361"/>
      <c r="CM177" s="2361"/>
      <c r="CN177" s="2361"/>
      <c r="CO177" s="2361"/>
      <c r="CP177" s="2361"/>
      <c r="CQ177" s="2361"/>
      <c r="CR177" s="2361"/>
      <c r="CS177" s="2361"/>
      <c r="CT177" s="2361"/>
      <c r="CU177" s="2361"/>
      <c r="CV177" s="2362"/>
      <c r="CX177" s="1340"/>
      <c r="DA177" s="1284" t="str">
        <f t="shared" si="69"/>
        <v/>
      </c>
      <c r="DB177" s="1279" t="str">
        <f t="shared" si="70"/>
        <v/>
      </c>
      <c r="DC177" s="1279" t="str">
        <f t="shared" si="71"/>
        <v>X</v>
      </c>
      <c r="DD177" s="1281"/>
      <c r="DE177" s="1284" t="str">
        <f t="shared" si="72"/>
        <v/>
      </c>
      <c r="DF177" s="1279" t="str">
        <f t="shared" si="73"/>
        <v/>
      </c>
      <c r="DG177" s="1279" t="str">
        <f t="shared" si="74"/>
        <v>X</v>
      </c>
      <c r="DH177" s="1281"/>
      <c r="DI177" s="1284" t="str">
        <f t="shared" si="75"/>
        <v/>
      </c>
      <c r="DJ177" s="1279" t="str">
        <f t="shared" si="76"/>
        <v/>
      </c>
      <c r="DK177" s="1279" t="str">
        <f t="shared" si="77"/>
        <v>X</v>
      </c>
      <c r="DL177" s="1281"/>
      <c r="DM177" s="1284" t="str">
        <f t="shared" si="78"/>
        <v/>
      </c>
      <c r="DN177" s="1279" t="str">
        <f t="shared" si="79"/>
        <v/>
      </c>
      <c r="DO177" s="1279" t="str">
        <f t="shared" si="80"/>
        <v>X</v>
      </c>
      <c r="DP177" s="1281"/>
      <c r="DQ177" s="1284" t="str">
        <f t="shared" si="81"/>
        <v/>
      </c>
      <c r="DR177" s="1279" t="str">
        <f t="shared" si="82"/>
        <v/>
      </c>
      <c r="DS177" s="1279" t="str">
        <f t="shared" si="83"/>
        <v>X</v>
      </c>
      <c r="DT177" s="1281"/>
    </row>
    <row r="178" spans="3:124" s="580" customFormat="1" ht="15" customHeight="1">
      <c r="C178" s="1122" t="s">
        <v>187</v>
      </c>
      <c r="D178" s="2325" t="s">
        <v>1624</v>
      </c>
      <c r="E178" s="2330">
        <f t="shared" si="85"/>
        <v>0</v>
      </c>
      <c r="F178" s="2360"/>
      <c r="G178" s="2361"/>
      <c r="H178" s="2361"/>
      <c r="I178" s="2361"/>
      <c r="J178" s="2361"/>
      <c r="K178" s="2361"/>
      <c r="L178" s="2361"/>
      <c r="M178" s="2361"/>
      <c r="N178" s="2361"/>
      <c r="O178" s="2361"/>
      <c r="P178" s="2361"/>
      <c r="Q178" s="2361"/>
      <c r="R178" s="2361"/>
      <c r="S178" s="2361"/>
      <c r="T178" s="2361"/>
      <c r="U178" s="2361"/>
      <c r="V178" s="2361"/>
      <c r="W178" s="2361"/>
      <c r="X178" s="2361"/>
      <c r="Y178" s="2361"/>
      <c r="Z178" s="2361"/>
      <c r="AA178" s="2361"/>
      <c r="AB178" s="2361"/>
      <c r="AC178" s="2361"/>
      <c r="AD178" s="2361"/>
      <c r="AE178" s="2361"/>
      <c r="AF178" s="2361"/>
      <c r="AG178" s="2361"/>
      <c r="AH178" s="2361"/>
      <c r="AI178" s="2361"/>
      <c r="AJ178" s="2361"/>
      <c r="AK178" s="2361"/>
      <c r="AL178" s="2361"/>
      <c r="AM178" s="2361"/>
      <c r="AN178" s="2361"/>
      <c r="AO178" s="2361"/>
      <c r="AP178" s="2361"/>
      <c r="AQ178" s="2361"/>
      <c r="AR178" s="2361"/>
      <c r="AS178" s="2361"/>
      <c r="AT178" s="2361"/>
      <c r="AU178" s="2361"/>
      <c r="AV178" s="2361"/>
      <c r="AW178" s="2361"/>
      <c r="AX178" s="2361"/>
      <c r="AY178" s="2361"/>
      <c r="AZ178" s="2361"/>
      <c r="BA178" s="2361"/>
      <c r="BB178" s="2361"/>
      <c r="BC178" s="2361"/>
      <c r="BD178" s="2361"/>
      <c r="BE178" s="2361"/>
      <c r="BF178" s="2361"/>
      <c r="BG178" s="2361"/>
      <c r="BH178" s="2361"/>
      <c r="BI178" s="2361"/>
      <c r="BJ178" s="2361"/>
      <c r="BK178" s="2361"/>
      <c r="BL178" s="2361"/>
      <c r="BM178" s="2361"/>
      <c r="BN178" s="2361"/>
      <c r="BO178" s="2361"/>
      <c r="BP178" s="2361"/>
      <c r="BQ178" s="2361"/>
      <c r="BR178" s="2361"/>
      <c r="BS178" s="2361"/>
      <c r="BT178" s="2361"/>
      <c r="BU178" s="2361"/>
      <c r="BV178" s="2361"/>
      <c r="BW178" s="2361"/>
      <c r="BX178" s="2361"/>
      <c r="BY178" s="2361"/>
      <c r="BZ178" s="2361"/>
      <c r="CA178" s="2361"/>
      <c r="CB178" s="2361"/>
      <c r="CC178" s="2361"/>
      <c r="CD178" s="2361"/>
      <c r="CE178" s="2361"/>
      <c r="CF178" s="2361"/>
      <c r="CG178" s="2361"/>
      <c r="CH178" s="2361"/>
      <c r="CI178" s="2361"/>
      <c r="CJ178" s="2361"/>
      <c r="CK178" s="2361"/>
      <c r="CL178" s="2361"/>
      <c r="CM178" s="2361"/>
      <c r="CN178" s="2361"/>
      <c r="CO178" s="2361"/>
      <c r="CP178" s="2361"/>
      <c r="CQ178" s="2361"/>
      <c r="CR178" s="2361"/>
      <c r="CS178" s="2361"/>
      <c r="CT178" s="2361"/>
      <c r="CU178" s="2361"/>
      <c r="CV178" s="2362"/>
      <c r="CX178" s="1340"/>
      <c r="DA178" s="1284" t="str">
        <f t="shared" si="69"/>
        <v/>
      </c>
      <c r="DB178" s="1279" t="str">
        <f t="shared" si="70"/>
        <v/>
      </c>
      <c r="DC178" s="1279" t="str">
        <f t="shared" si="71"/>
        <v>X</v>
      </c>
      <c r="DD178" s="1281"/>
      <c r="DE178" s="1284" t="str">
        <f t="shared" si="72"/>
        <v/>
      </c>
      <c r="DF178" s="1279" t="str">
        <f t="shared" si="73"/>
        <v/>
      </c>
      <c r="DG178" s="1279" t="str">
        <f t="shared" si="74"/>
        <v>X</v>
      </c>
      <c r="DH178" s="1281"/>
      <c r="DI178" s="1284" t="str">
        <f t="shared" si="75"/>
        <v/>
      </c>
      <c r="DJ178" s="1279" t="str">
        <f t="shared" si="76"/>
        <v/>
      </c>
      <c r="DK178" s="1279" t="str">
        <f t="shared" si="77"/>
        <v>X</v>
      </c>
      <c r="DL178" s="1281"/>
      <c r="DM178" s="1284" t="str">
        <f t="shared" si="78"/>
        <v/>
      </c>
      <c r="DN178" s="1279" t="str">
        <f t="shared" si="79"/>
        <v/>
      </c>
      <c r="DO178" s="1279" t="str">
        <f t="shared" si="80"/>
        <v>X</v>
      </c>
      <c r="DP178" s="1281"/>
      <c r="DQ178" s="1284" t="str">
        <f t="shared" si="81"/>
        <v/>
      </c>
      <c r="DR178" s="1279" t="str">
        <f t="shared" si="82"/>
        <v/>
      </c>
      <c r="DS178" s="1279" t="str">
        <f t="shared" si="83"/>
        <v>X</v>
      </c>
      <c r="DT178" s="1281"/>
    </row>
    <row r="179" spans="3:124" s="580" customFormat="1" ht="15" customHeight="1">
      <c r="C179" s="1122" t="s">
        <v>188</v>
      </c>
      <c r="D179" s="2325" t="s">
        <v>1624</v>
      </c>
      <c r="E179" s="2330">
        <f t="shared" si="85"/>
        <v>0</v>
      </c>
      <c r="F179" s="2360"/>
      <c r="G179" s="2361"/>
      <c r="H179" s="2361"/>
      <c r="I179" s="2361"/>
      <c r="J179" s="2361"/>
      <c r="K179" s="2361"/>
      <c r="L179" s="2361"/>
      <c r="M179" s="2361"/>
      <c r="N179" s="2361"/>
      <c r="O179" s="2361"/>
      <c r="P179" s="2361"/>
      <c r="Q179" s="2361"/>
      <c r="R179" s="2361"/>
      <c r="S179" s="2361"/>
      <c r="T179" s="2361"/>
      <c r="U179" s="2361"/>
      <c r="V179" s="2361"/>
      <c r="W179" s="2361"/>
      <c r="X179" s="2361"/>
      <c r="Y179" s="2361"/>
      <c r="Z179" s="2361"/>
      <c r="AA179" s="2361"/>
      <c r="AB179" s="2361"/>
      <c r="AC179" s="2361"/>
      <c r="AD179" s="2361"/>
      <c r="AE179" s="2361"/>
      <c r="AF179" s="2361"/>
      <c r="AG179" s="2361"/>
      <c r="AH179" s="2361"/>
      <c r="AI179" s="2361"/>
      <c r="AJ179" s="2361"/>
      <c r="AK179" s="2361"/>
      <c r="AL179" s="2361"/>
      <c r="AM179" s="2361"/>
      <c r="AN179" s="2361"/>
      <c r="AO179" s="2361"/>
      <c r="AP179" s="2361"/>
      <c r="AQ179" s="2361"/>
      <c r="AR179" s="2361"/>
      <c r="AS179" s="2361"/>
      <c r="AT179" s="2361"/>
      <c r="AU179" s="2361"/>
      <c r="AV179" s="2361"/>
      <c r="AW179" s="2361"/>
      <c r="AX179" s="2361"/>
      <c r="AY179" s="2361"/>
      <c r="AZ179" s="2361"/>
      <c r="BA179" s="2361"/>
      <c r="BB179" s="2361"/>
      <c r="BC179" s="2361"/>
      <c r="BD179" s="2361"/>
      <c r="BE179" s="2361"/>
      <c r="BF179" s="2361"/>
      <c r="BG179" s="2361"/>
      <c r="BH179" s="2361"/>
      <c r="BI179" s="2361"/>
      <c r="BJ179" s="2361"/>
      <c r="BK179" s="2361"/>
      <c r="BL179" s="2361"/>
      <c r="BM179" s="2361"/>
      <c r="BN179" s="2361"/>
      <c r="BO179" s="2361"/>
      <c r="BP179" s="2361"/>
      <c r="BQ179" s="2361"/>
      <c r="BR179" s="2361"/>
      <c r="BS179" s="2361"/>
      <c r="BT179" s="2361"/>
      <c r="BU179" s="2361"/>
      <c r="BV179" s="2361"/>
      <c r="BW179" s="2361"/>
      <c r="BX179" s="2361"/>
      <c r="BY179" s="2361"/>
      <c r="BZ179" s="2361"/>
      <c r="CA179" s="2361"/>
      <c r="CB179" s="2361"/>
      <c r="CC179" s="2361"/>
      <c r="CD179" s="2361"/>
      <c r="CE179" s="2361"/>
      <c r="CF179" s="2361"/>
      <c r="CG179" s="2361"/>
      <c r="CH179" s="2361"/>
      <c r="CI179" s="2361"/>
      <c r="CJ179" s="2361"/>
      <c r="CK179" s="2361"/>
      <c r="CL179" s="2361"/>
      <c r="CM179" s="2361"/>
      <c r="CN179" s="2361"/>
      <c r="CO179" s="2361"/>
      <c r="CP179" s="2361"/>
      <c r="CQ179" s="2361"/>
      <c r="CR179" s="2361"/>
      <c r="CS179" s="2361"/>
      <c r="CT179" s="2361"/>
      <c r="CU179" s="2361"/>
      <c r="CV179" s="2362"/>
      <c r="CX179" s="1340"/>
      <c r="DA179" s="1284" t="str">
        <f t="shared" si="69"/>
        <v/>
      </c>
      <c r="DB179" s="1279" t="str">
        <f t="shared" si="70"/>
        <v/>
      </c>
      <c r="DC179" s="1279" t="str">
        <f t="shared" si="71"/>
        <v>X</v>
      </c>
      <c r="DD179" s="1281"/>
      <c r="DE179" s="1284" t="str">
        <f t="shared" si="72"/>
        <v/>
      </c>
      <c r="DF179" s="1279" t="str">
        <f t="shared" si="73"/>
        <v/>
      </c>
      <c r="DG179" s="1279" t="str">
        <f t="shared" si="74"/>
        <v>X</v>
      </c>
      <c r="DH179" s="1281"/>
      <c r="DI179" s="1284" t="str">
        <f t="shared" si="75"/>
        <v/>
      </c>
      <c r="DJ179" s="1279" t="str">
        <f t="shared" si="76"/>
        <v/>
      </c>
      <c r="DK179" s="1279" t="str">
        <f t="shared" si="77"/>
        <v>X</v>
      </c>
      <c r="DL179" s="1281"/>
      <c r="DM179" s="1284" t="str">
        <f t="shared" si="78"/>
        <v/>
      </c>
      <c r="DN179" s="1279" t="str">
        <f t="shared" si="79"/>
        <v/>
      </c>
      <c r="DO179" s="1279" t="str">
        <f t="shared" si="80"/>
        <v>X</v>
      </c>
      <c r="DP179" s="1281"/>
      <c r="DQ179" s="1284" t="str">
        <f t="shared" si="81"/>
        <v/>
      </c>
      <c r="DR179" s="1279" t="str">
        <f t="shared" si="82"/>
        <v/>
      </c>
      <c r="DS179" s="1279" t="str">
        <f t="shared" si="83"/>
        <v>X</v>
      </c>
      <c r="DT179" s="1281"/>
    </row>
    <row r="180" spans="3:124" s="580" customFormat="1" ht="15" customHeight="1">
      <c r="C180" s="1122" t="s">
        <v>189</v>
      </c>
      <c r="D180" s="2325" t="s">
        <v>1624</v>
      </c>
      <c r="E180" s="2330">
        <f t="shared" si="85"/>
        <v>0</v>
      </c>
      <c r="F180" s="2360"/>
      <c r="G180" s="2361"/>
      <c r="H180" s="2361"/>
      <c r="I180" s="2361"/>
      <c r="J180" s="2361"/>
      <c r="K180" s="2361"/>
      <c r="L180" s="2361"/>
      <c r="M180" s="2361"/>
      <c r="N180" s="2361"/>
      <c r="O180" s="2361"/>
      <c r="P180" s="2361"/>
      <c r="Q180" s="2361"/>
      <c r="R180" s="2361"/>
      <c r="S180" s="2361"/>
      <c r="T180" s="2361"/>
      <c r="U180" s="2361"/>
      <c r="V180" s="2361"/>
      <c r="W180" s="2361"/>
      <c r="X180" s="2361"/>
      <c r="Y180" s="2361"/>
      <c r="Z180" s="2361"/>
      <c r="AA180" s="2361"/>
      <c r="AB180" s="2361"/>
      <c r="AC180" s="2361"/>
      <c r="AD180" s="2361"/>
      <c r="AE180" s="2361"/>
      <c r="AF180" s="2361"/>
      <c r="AG180" s="2361"/>
      <c r="AH180" s="2361"/>
      <c r="AI180" s="2361"/>
      <c r="AJ180" s="2361"/>
      <c r="AK180" s="2361"/>
      <c r="AL180" s="2361"/>
      <c r="AM180" s="2361"/>
      <c r="AN180" s="2361"/>
      <c r="AO180" s="2361"/>
      <c r="AP180" s="2361"/>
      <c r="AQ180" s="2361"/>
      <c r="AR180" s="2361"/>
      <c r="AS180" s="2361"/>
      <c r="AT180" s="2361"/>
      <c r="AU180" s="2361"/>
      <c r="AV180" s="2361"/>
      <c r="AW180" s="2361"/>
      <c r="AX180" s="2361"/>
      <c r="AY180" s="2361"/>
      <c r="AZ180" s="2361"/>
      <c r="BA180" s="2361"/>
      <c r="BB180" s="2361"/>
      <c r="BC180" s="2361"/>
      <c r="BD180" s="2361"/>
      <c r="BE180" s="2361"/>
      <c r="BF180" s="2361"/>
      <c r="BG180" s="2361"/>
      <c r="BH180" s="2361"/>
      <c r="BI180" s="2361"/>
      <c r="BJ180" s="2361"/>
      <c r="BK180" s="2361"/>
      <c r="BL180" s="2361"/>
      <c r="BM180" s="2361"/>
      <c r="BN180" s="2361"/>
      <c r="BO180" s="2361"/>
      <c r="BP180" s="2361"/>
      <c r="BQ180" s="2361"/>
      <c r="BR180" s="2361"/>
      <c r="BS180" s="2361"/>
      <c r="BT180" s="2361"/>
      <c r="BU180" s="2361"/>
      <c r="BV180" s="2361"/>
      <c r="BW180" s="2361"/>
      <c r="BX180" s="2361"/>
      <c r="BY180" s="2361"/>
      <c r="BZ180" s="2361"/>
      <c r="CA180" s="2361"/>
      <c r="CB180" s="2361"/>
      <c r="CC180" s="2361"/>
      <c r="CD180" s="2361"/>
      <c r="CE180" s="2361"/>
      <c r="CF180" s="2361"/>
      <c r="CG180" s="2361"/>
      <c r="CH180" s="2361"/>
      <c r="CI180" s="2361"/>
      <c r="CJ180" s="2361"/>
      <c r="CK180" s="2361"/>
      <c r="CL180" s="2361"/>
      <c r="CM180" s="2361"/>
      <c r="CN180" s="2361"/>
      <c r="CO180" s="2361"/>
      <c r="CP180" s="2361"/>
      <c r="CQ180" s="2361"/>
      <c r="CR180" s="2361"/>
      <c r="CS180" s="2361"/>
      <c r="CT180" s="2361"/>
      <c r="CU180" s="2361"/>
      <c r="CV180" s="2362"/>
      <c r="CX180" s="1340"/>
      <c r="DA180" s="1284" t="str">
        <f t="shared" si="69"/>
        <v/>
      </c>
      <c r="DB180" s="1279" t="str">
        <f t="shared" si="70"/>
        <v/>
      </c>
      <c r="DC180" s="1279" t="str">
        <f t="shared" si="71"/>
        <v>X</v>
      </c>
      <c r="DD180" s="1281"/>
      <c r="DE180" s="1284" t="str">
        <f t="shared" si="72"/>
        <v/>
      </c>
      <c r="DF180" s="1279" t="str">
        <f t="shared" si="73"/>
        <v/>
      </c>
      <c r="DG180" s="1279" t="str">
        <f t="shared" si="74"/>
        <v>X</v>
      </c>
      <c r="DH180" s="1281"/>
      <c r="DI180" s="1284" t="str">
        <f t="shared" si="75"/>
        <v/>
      </c>
      <c r="DJ180" s="1279" t="str">
        <f t="shared" si="76"/>
        <v/>
      </c>
      <c r="DK180" s="1279" t="str">
        <f t="shared" si="77"/>
        <v>X</v>
      </c>
      <c r="DL180" s="1281"/>
      <c r="DM180" s="1284" t="str">
        <f t="shared" si="78"/>
        <v/>
      </c>
      <c r="DN180" s="1279" t="str">
        <f t="shared" si="79"/>
        <v/>
      </c>
      <c r="DO180" s="1279" t="str">
        <f t="shared" si="80"/>
        <v>X</v>
      </c>
      <c r="DP180" s="1281"/>
      <c r="DQ180" s="1284" t="str">
        <f t="shared" si="81"/>
        <v/>
      </c>
      <c r="DR180" s="1279" t="str">
        <f t="shared" si="82"/>
        <v/>
      </c>
      <c r="DS180" s="1279" t="str">
        <f t="shared" si="83"/>
        <v>X</v>
      </c>
      <c r="DT180" s="1281"/>
    </row>
    <row r="181" spans="3:124" s="580" customFormat="1" ht="15" customHeight="1">
      <c r="C181" s="1122" t="s">
        <v>190</v>
      </c>
      <c r="D181" s="2325" t="s">
        <v>1624</v>
      </c>
      <c r="E181" s="2330">
        <f t="shared" si="85"/>
        <v>0</v>
      </c>
      <c r="F181" s="2360"/>
      <c r="G181" s="2361"/>
      <c r="H181" s="2361"/>
      <c r="I181" s="2361"/>
      <c r="J181" s="2361"/>
      <c r="K181" s="2361"/>
      <c r="L181" s="2361"/>
      <c r="M181" s="2361"/>
      <c r="N181" s="2361"/>
      <c r="O181" s="2361"/>
      <c r="P181" s="2361"/>
      <c r="Q181" s="2361"/>
      <c r="R181" s="2361"/>
      <c r="S181" s="2361"/>
      <c r="T181" s="2361"/>
      <c r="U181" s="2361"/>
      <c r="V181" s="2361"/>
      <c r="W181" s="2361"/>
      <c r="X181" s="2361"/>
      <c r="Y181" s="2361"/>
      <c r="Z181" s="2361"/>
      <c r="AA181" s="2361"/>
      <c r="AB181" s="2361"/>
      <c r="AC181" s="2361"/>
      <c r="AD181" s="2361"/>
      <c r="AE181" s="2361"/>
      <c r="AF181" s="2361"/>
      <c r="AG181" s="2361"/>
      <c r="AH181" s="2361"/>
      <c r="AI181" s="2361"/>
      <c r="AJ181" s="2361"/>
      <c r="AK181" s="2361"/>
      <c r="AL181" s="2361"/>
      <c r="AM181" s="2361"/>
      <c r="AN181" s="2361"/>
      <c r="AO181" s="2361"/>
      <c r="AP181" s="2361"/>
      <c r="AQ181" s="2361"/>
      <c r="AR181" s="2361"/>
      <c r="AS181" s="2361"/>
      <c r="AT181" s="2361"/>
      <c r="AU181" s="2361"/>
      <c r="AV181" s="2361"/>
      <c r="AW181" s="2361"/>
      <c r="AX181" s="2361"/>
      <c r="AY181" s="2361"/>
      <c r="AZ181" s="2361"/>
      <c r="BA181" s="2361"/>
      <c r="BB181" s="2361"/>
      <c r="BC181" s="2361"/>
      <c r="BD181" s="2361"/>
      <c r="BE181" s="2361"/>
      <c r="BF181" s="2361"/>
      <c r="BG181" s="2361"/>
      <c r="BH181" s="2361"/>
      <c r="BI181" s="2361"/>
      <c r="BJ181" s="2361"/>
      <c r="BK181" s="2361"/>
      <c r="BL181" s="2361"/>
      <c r="BM181" s="2361"/>
      <c r="BN181" s="2361"/>
      <c r="BO181" s="2361"/>
      <c r="BP181" s="2361"/>
      <c r="BQ181" s="2361"/>
      <c r="BR181" s="2361"/>
      <c r="BS181" s="2361"/>
      <c r="BT181" s="2361"/>
      <c r="BU181" s="2361"/>
      <c r="BV181" s="2361"/>
      <c r="BW181" s="2361"/>
      <c r="BX181" s="2361"/>
      <c r="BY181" s="2361"/>
      <c r="BZ181" s="2361"/>
      <c r="CA181" s="2361"/>
      <c r="CB181" s="2361"/>
      <c r="CC181" s="2361"/>
      <c r="CD181" s="2361"/>
      <c r="CE181" s="2361"/>
      <c r="CF181" s="2361"/>
      <c r="CG181" s="2361"/>
      <c r="CH181" s="2361"/>
      <c r="CI181" s="2361"/>
      <c r="CJ181" s="2361"/>
      <c r="CK181" s="2361"/>
      <c r="CL181" s="2361"/>
      <c r="CM181" s="2361"/>
      <c r="CN181" s="2361"/>
      <c r="CO181" s="2361"/>
      <c r="CP181" s="2361"/>
      <c r="CQ181" s="2361"/>
      <c r="CR181" s="2361"/>
      <c r="CS181" s="2361"/>
      <c r="CT181" s="2361"/>
      <c r="CU181" s="2361"/>
      <c r="CV181" s="2362"/>
      <c r="CX181" s="1340"/>
      <c r="DA181" s="1284" t="str">
        <f t="shared" si="69"/>
        <v/>
      </c>
      <c r="DB181" s="1279" t="str">
        <f t="shared" si="70"/>
        <v/>
      </c>
      <c r="DC181" s="1279" t="str">
        <f t="shared" si="71"/>
        <v>X</v>
      </c>
      <c r="DD181" s="1281"/>
      <c r="DE181" s="1284" t="str">
        <f t="shared" si="72"/>
        <v/>
      </c>
      <c r="DF181" s="1279" t="str">
        <f t="shared" si="73"/>
        <v/>
      </c>
      <c r="DG181" s="1279" t="str">
        <f t="shared" si="74"/>
        <v>X</v>
      </c>
      <c r="DH181" s="1281"/>
      <c r="DI181" s="1284" t="str">
        <f t="shared" si="75"/>
        <v/>
      </c>
      <c r="DJ181" s="1279" t="str">
        <f t="shared" si="76"/>
        <v/>
      </c>
      <c r="DK181" s="1279" t="str">
        <f t="shared" si="77"/>
        <v>X</v>
      </c>
      <c r="DL181" s="1281"/>
      <c r="DM181" s="1284" t="str">
        <f t="shared" si="78"/>
        <v/>
      </c>
      <c r="DN181" s="1279" t="str">
        <f t="shared" si="79"/>
        <v/>
      </c>
      <c r="DO181" s="1279" t="str">
        <f t="shared" si="80"/>
        <v>X</v>
      </c>
      <c r="DP181" s="1281"/>
      <c r="DQ181" s="1284" t="str">
        <f t="shared" si="81"/>
        <v/>
      </c>
      <c r="DR181" s="1279" t="str">
        <f t="shared" si="82"/>
        <v/>
      </c>
      <c r="DS181" s="1279" t="str">
        <f t="shared" si="83"/>
        <v>X</v>
      </c>
      <c r="DT181" s="1281"/>
    </row>
    <row r="182" spans="3:124" s="580" customFormat="1" ht="15" customHeight="1">
      <c r="C182" s="1122" t="s">
        <v>191</v>
      </c>
      <c r="D182" s="2325" t="s">
        <v>1624</v>
      </c>
      <c r="E182" s="2330">
        <f t="shared" si="85"/>
        <v>0</v>
      </c>
      <c r="F182" s="2360"/>
      <c r="G182" s="2361"/>
      <c r="H182" s="2361"/>
      <c r="I182" s="2361"/>
      <c r="J182" s="2361"/>
      <c r="K182" s="2361"/>
      <c r="L182" s="2361"/>
      <c r="M182" s="2361"/>
      <c r="N182" s="2361"/>
      <c r="O182" s="2361"/>
      <c r="P182" s="2361"/>
      <c r="Q182" s="2361"/>
      <c r="R182" s="2361"/>
      <c r="S182" s="2361"/>
      <c r="T182" s="2361"/>
      <c r="U182" s="2361"/>
      <c r="V182" s="2361"/>
      <c r="W182" s="2361"/>
      <c r="X182" s="2361"/>
      <c r="Y182" s="2361"/>
      <c r="Z182" s="2361"/>
      <c r="AA182" s="2361"/>
      <c r="AB182" s="2361"/>
      <c r="AC182" s="2361"/>
      <c r="AD182" s="2361"/>
      <c r="AE182" s="2361"/>
      <c r="AF182" s="2361"/>
      <c r="AG182" s="2361"/>
      <c r="AH182" s="2361"/>
      <c r="AI182" s="2361"/>
      <c r="AJ182" s="2361"/>
      <c r="AK182" s="2361"/>
      <c r="AL182" s="2361"/>
      <c r="AM182" s="2361"/>
      <c r="AN182" s="2361"/>
      <c r="AO182" s="2361"/>
      <c r="AP182" s="2361"/>
      <c r="AQ182" s="2361"/>
      <c r="AR182" s="2361"/>
      <c r="AS182" s="2361"/>
      <c r="AT182" s="2361"/>
      <c r="AU182" s="2361"/>
      <c r="AV182" s="2361"/>
      <c r="AW182" s="2361"/>
      <c r="AX182" s="2361"/>
      <c r="AY182" s="2361"/>
      <c r="AZ182" s="2361"/>
      <c r="BA182" s="2361"/>
      <c r="BB182" s="2361"/>
      <c r="BC182" s="2361"/>
      <c r="BD182" s="2361"/>
      <c r="BE182" s="2361"/>
      <c r="BF182" s="2361"/>
      <c r="BG182" s="2361"/>
      <c r="BH182" s="2361"/>
      <c r="BI182" s="2361"/>
      <c r="BJ182" s="2361"/>
      <c r="BK182" s="2361"/>
      <c r="BL182" s="2361"/>
      <c r="BM182" s="2361"/>
      <c r="BN182" s="2361"/>
      <c r="BO182" s="2361"/>
      <c r="BP182" s="2361"/>
      <c r="BQ182" s="2361"/>
      <c r="BR182" s="2361"/>
      <c r="BS182" s="2361"/>
      <c r="BT182" s="2361"/>
      <c r="BU182" s="2361"/>
      <c r="BV182" s="2361"/>
      <c r="BW182" s="2361"/>
      <c r="BX182" s="2361"/>
      <c r="BY182" s="2361"/>
      <c r="BZ182" s="2361"/>
      <c r="CA182" s="2361"/>
      <c r="CB182" s="2361"/>
      <c r="CC182" s="2361"/>
      <c r="CD182" s="2361"/>
      <c r="CE182" s="2361"/>
      <c r="CF182" s="2361"/>
      <c r="CG182" s="2361"/>
      <c r="CH182" s="2361"/>
      <c r="CI182" s="2361"/>
      <c r="CJ182" s="2361"/>
      <c r="CK182" s="2361"/>
      <c r="CL182" s="2361"/>
      <c r="CM182" s="2361"/>
      <c r="CN182" s="2361"/>
      <c r="CO182" s="2361"/>
      <c r="CP182" s="2361"/>
      <c r="CQ182" s="2361"/>
      <c r="CR182" s="2361"/>
      <c r="CS182" s="2361"/>
      <c r="CT182" s="2361"/>
      <c r="CU182" s="2361"/>
      <c r="CV182" s="2362"/>
      <c r="CX182" s="1340"/>
      <c r="DA182" s="1284" t="str">
        <f t="shared" si="69"/>
        <v/>
      </c>
      <c r="DB182" s="1279" t="str">
        <f t="shared" si="70"/>
        <v/>
      </c>
      <c r="DC182" s="1279" t="str">
        <f t="shared" si="71"/>
        <v>X</v>
      </c>
      <c r="DD182" s="1281"/>
      <c r="DE182" s="1284" t="str">
        <f t="shared" si="72"/>
        <v/>
      </c>
      <c r="DF182" s="1279" t="str">
        <f t="shared" si="73"/>
        <v/>
      </c>
      <c r="DG182" s="1279" t="str">
        <f t="shared" si="74"/>
        <v>X</v>
      </c>
      <c r="DH182" s="1281"/>
      <c r="DI182" s="1284" t="str">
        <f t="shared" si="75"/>
        <v/>
      </c>
      <c r="DJ182" s="1279" t="str">
        <f t="shared" si="76"/>
        <v/>
      </c>
      <c r="DK182" s="1279" t="str">
        <f t="shared" si="77"/>
        <v>X</v>
      </c>
      <c r="DL182" s="1281"/>
      <c r="DM182" s="1284" t="str">
        <f t="shared" si="78"/>
        <v/>
      </c>
      <c r="DN182" s="1279" t="str">
        <f t="shared" si="79"/>
        <v/>
      </c>
      <c r="DO182" s="1279" t="str">
        <f t="shared" si="80"/>
        <v>X</v>
      </c>
      <c r="DP182" s="1281"/>
      <c r="DQ182" s="1284" t="str">
        <f t="shared" si="81"/>
        <v/>
      </c>
      <c r="DR182" s="1279" t="str">
        <f t="shared" si="82"/>
        <v/>
      </c>
      <c r="DS182" s="1279" t="str">
        <f t="shared" si="83"/>
        <v>X</v>
      </c>
      <c r="DT182" s="1281"/>
    </row>
    <row r="183" spans="3:124" s="580" customFormat="1" ht="15" customHeight="1">
      <c r="C183" s="1122" t="s">
        <v>192</v>
      </c>
      <c r="D183" s="2325" t="s">
        <v>1624</v>
      </c>
      <c r="E183" s="2330">
        <f t="shared" si="85"/>
        <v>0</v>
      </c>
      <c r="F183" s="2360"/>
      <c r="G183" s="2361"/>
      <c r="H183" s="2361"/>
      <c r="I183" s="2361"/>
      <c r="J183" s="2361"/>
      <c r="K183" s="2361"/>
      <c r="L183" s="2361"/>
      <c r="M183" s="2361"/>
      <c r="N183" s="2361"/>
      <c r="O183" s="2361"/>
      <c r="P183" s="2361"/>
      <c r="Q183" s="2361"/>
      <c r="R183" s="2361"/>
      <c r="S183" s="2361"/>
      <c r="T183" s="2361"/>
      <c r="U183" s="2361"/>
      <c r="V183" s="2361"/>
      <c r="W183" s="2361"/>
      <c r="X183" s="2361"/>
      <c r="Y183" s="2361"/>
      <c r="Z183" s="2361"/>
      <c r="AA183" s="2361"/>
      <c r="AB183" s="2361"/>
      <c r="AC183" s="2361"/>
      <c r="AD183" s="2361"/>
      <c r="AE183" s="2361"/>
      <c r="AF183" s="2361"/>
      <c r="AG183" s="2361"/>
      <c r="AH183" s="2361"/>
      <c r="AI183" s="2361"/>
      <c r="AJ183" s="2361"/>
      <c r="AK183" s="2361"/>
      <c r="AL183" s="2361"/>
      <c r="AM183" s="2361"/>
      <c r="AN183" s="2361"/>
      <c r="AO183" s="2361"/>
      <c r="AP183" s="2361"/>
      <c r="AQ183" s="2361"/>
      <c r="AR183" s="2361"/>
      <c r="AS183" s="2361"/>
      <c r="AT183" s="2361"/>
      <c r="AU183" s="2361"/>
      <c r="AV183" s="2361"/>
      <c r="AW183" s="2361"/>
      <c r="AX183" s="2361"/>
      <c r="AY183" s="2361"/>
      <c r="AZ183" s="2361"/>
      <c r="BA183" s="2361"/>
      <c r="BB183" s="2361"/>
      <c r="BC183" s="2361"/>
      <c r="BD183" s="2361"/>
      <c r="BE183" s="2361"/>
      <c r="BF183" s="2361"/>
      <c r="BG183" s="2361"/>
      <c r="BH183" s="2361"/>
      <c r="BI183" s="2361"/>
      <c r="BJ183" s="2361"/>
      <c r="BK183" s="2361"/>
      <c r="BL183" s="2361"/>
      <c r="BM183" s="2361"/>
      <c r="BN183" s="2361"/>
      <c r="BO183" s="2361"/>
      <c r="BP183" s="2361"/>
      <c r="BQ183" s="2361"/>
      <c r="BR183" s="2361"/>
      <c r="BS183" s="2361"/>
      <c r="BT183" s="2361"/>
      <c r="BU183" s="2361"/>
      <c r="BV183" s="2361"/>
      <c r="BW183" s="2361"/>
      <c r="BX183" s="2361"/>
      <c r="BY183" s="2361"/>
      <c r="BZ183" s="2361"/>
      <c r="CA183" s="2361"/>
      <c r="CB183" s="2361"/>
      <c r="CC183" s="2361"/>
      <c r="CD183" s="2361"/>
      <c r="CE183" s="2361"/>
      <c r="CF183" s="2361"/>
      <c r="CG183" s="2361"/>
      <c r="CH183" s="2361"/>
      <c r="CI183" s="2361"/>
      <c r="CJ183" s="2361"/>
      <c r="CK183" s="2361"/>
      <c r="CL183" s="2361"/>
      <c r="CM183" s="2361"/>
      <c r="CN183" s="2361"/>
      <c r="CO183" s="2361"/>
      <c r="CP183" s="2361"/>
      <c r="CQ183" s="2361"/>
      <c r="CR183" s="2361"/>
      <c r="CS183" s="2361"/>
      <c r="CT183" s="2361"/>
      <c r="CU183" s="2361"/>
      <c r="CV183" s="2362"/>
      <c r="CX183" s="1340"/>
      <c r="DA183" s="1284" t="str">
        <f t="shared" si="69"/>
        <v/>
      </c>
      <c r="DB183" s="1279" t="str">
        <f t="shared" si="70"/>
        <v/>
      </c>
      <c r="DC183" s="1279" t="str">
        <f t="shared" si="71"/>
        <v>X</v>
      </c>
      <c r="DD183" s="1281"/>
      <c r="DE183" s="1284" t="str">
        <f t="shared" si="72"/>
        <v/>
      </c>
      <c r="DF183" s="1279" t="str">
        <f t="shared" si="73"/>
        <v/>
      </c>
      <c r="DG183" s="1279" t="str">
        <f t="shared" si="74"/>
        <v>X</v>
      </c>
      <c r="DH183" s="1281"/>
      <c r="DI183" s="1284" t="str">
        <f t="shared" si="75"/>
        <v/>
      </c>
      <c r="DJ183" s="1279" t="str">
        <f t="shared" si="76"/>
        <v/>
      </c>
      <c r="DK183" s="1279" t="str">
        <f t="shared" si="77"/>
        <v>X</v>
      </c>
      <c r="DL183" s="1281"/>
      <c r="DM183" s="1284" t="str">
        <f t="shared" si="78"/>
        <v/>
      </c>
      <c r="DN183" s="1279" t="str">
        <f t="shared" si="79"/>
        <v/>
      </c>
      <c r="DO183" s="1279" t="str">
        <f t="shared" si="80"/>
        <v>X</v>
      </c>
      <c r="DP183" s="1281"/>
      <c r="DQ183" s="1284" t="str">
        <f t="shared" si="81"/>
        <v/>
      </c>
      <c r="DR183" s="1279" t="str">
        <f t="shared" si="82"/>
        <v/>
      </c>
      <c r="DS183" s="1279" t="str">
        <f t="shared" si="83"/>
        <v>X</v>
      </c>
      <c r="DT183" s="1281"/>
    </row>
    <row r="184" spans="3:124" s="580" customFormat="1" ht="15" customHeight="1">
      <c r="C184" s="1122" t="s">
        <v>193</v>
      </c>
      <c r="D184" s="2325" t="s">
        <v>1624</v>
      </c>
      <c r="E184" s="2330">
        <f t="shared" si="85"/>
        <v>0</v>
      </c>
      <c r="F184" s="2360"/>
      <c r="G184" s="2361"/>
      <c r="H184" s="2361"/>
      <c r="I184" s="2361"/>
      <c r="J184" s="2361"/>
      <c r="K184" s="2361"/>
      <c r="L184" s="2361"/>
      <c r="M184" s="2361"/>
      <c r="N184" s="2361"/>
      <c r="O184" s="2361"/>
      <c r="P184" s="2361"/>
      <c r="Q184" s="2361"/>
      <c r="R184" s="2361"/>
      <c r="S184" s="2361"/>
      <c r="T184" s="2361"/>
      <c r="U184" s="2361"/>
      <c r="V184" s="2361"/>
      <c r="W184" s="2361"/>
      <c r="X184" s="2361"/>
      <c r="Y184" s="2361"/>
      <c r="Z184" s="2361"/>
      <c r="AA184" s="2361"/>
      <c r="AB184" s="2361"/>
      <c r="AC184" s="2361"/>
      <c r="AD184" s="2361"/>
      <c r="AE184" s="2361"/>
      <c r="AF184" s="2361"/>
      <c r="AG184" s="2361"/>
      <c r="AH184" s="2361"/>
      <c r="AI184" s="2361"/>
      <c r="AJ184" s="2361"/>
      <c r="AK184" s="2361"/>
      <c r="AL184" s="2361"/>
      <c r="AM184" s="2361"/>
      <c r="AN184" s="2361"/>
      <c r="AO184" s="2361"/>
      <c r="AP184" s="2361"/>
      <c r="AQ184" s="2361"/>
      <c r="AR184" s="2361"/>
      <c r="AS184" s="2361"/>
      <c r="AT184" s="2361"/>
      <c r="AU184" s="2361"/>
      <c r="AV184" s="2361"/>
      <c r="AW184" s="2361"/>
      <c r="AX184" s="2361"/>
      <c r="AY184" s="2361"/>
      <c r="AZ184" s="2361"/>
      <c r="BA184" s="2361"/>
      <c r="BB184" s="2361"/>
      <c r="BC184" s="2361"/>
      <c r="BD184" s="2361"/>
      <c r="BE184" s="2361"/>
      <c r="BF184" s="2361"/>
      <c r="BG184" s="2361"/>
      <c r="BH184" s="2361"/>
      <c r="BI184" s="2361"/>
      <c r="BJ184" s="2361"/>
      <c r="BK184" s="2361"/>
      <c r="BL184" s="2361"/>
      <c r="BM184" s="2361"/>
      <c r="BN184" s="2361"/>
      <c r="BO184" s="2361"/>
      <c r="BP184" s="2361"/>
      <c r="BQ184" s="2361"/>
      <c r="BR184" s="2361"/>
      <c r="BS184" s="2361"/>
      <c r="BT184" s="2361"/>
      <c r="BU184" s="2361"/>
      <c r="BV184" s="2361"/>
      <c r="BW184" s="2361"/>
      <c r="BX184" s="2361"/>
      <c r="BY184" s="2361"/>
      <c r="BZ184" s="2361"/>
      <c r="CA184" s="2361"/>
      <c r="CB184" s="2361"/>
      <c r="CC184" s="2361"/>
      <c r="CD184" s="2361"/>
      <c r="CE184" s="2361"/>
      <c r="CF184" s="2361"/>
      <c r="CG184" s="2361"/>
      <c r="CH184" s="2361"/>
      <c r="CI184" s="2361"/>
      <c r="CJ184" s="2361"/>
      <c r="CK184" s="2361"/>
      <c r="CL184" s="2361"/>
      <c r="CM184" s="2361"/>
      <c r="CN184" s="2361"/>
      <c r="CO184" s="2361"/>
      <c r="CP184" s="2361"/>
      <c r="CQ184" s="2361"/>
      <c r="CR184" s="2361"/>
      <c r="CS184" s="2361"/>
      <c r="CT184" s="2361"/>
      <c r="CU184" s="2361"/>
      <c r="CV184" s="2362"/>
      <c r="CX184" s="1340"/>
      <c r="DA184" s="1284" t="str">
        <f t="shared" si="69"/>
        <v/>
      </c>
      <c r="DB184" s="1279" t="str">
        <f t="shared" si="70"/>
        <v/>
      </c>
      <c r="DC184" s="1279" t="str">
        <f t="shared" si="71"/>
        <v>X</v>
      </c>
      <c r="DD184" s="1281"/>
      <c r="DE184" s="1284" t="str">
        <f t="shared" si="72"/>
        <v/>
      </c>
      <c r="DF184" s="1279" t="str">
        <f t="shared" si="73"/>
        <v/>
      </c>
      <c r="DG184" s="1279" t="str">
        <f t="shared" si="74"/>
        <v>X</v>
      </c>
      <c r="DH184" s="1281"/>
      <c r="DI184" s="1284" t="str">
        <f t="shared" si="75"/>
        <v/>
      </c>
      <c r="DJ184" s="1279" t="str">
        <f t="shared" si="76"/>
        <v/>
      </c>
      <c r="DK184" s="1279" t="str">
        <f t="shared" si="77"/>
        <v>X</v>
      </c>
      <c r="DL184" s="1281"/>
      <c r="DM184" s="1284" t="str">
        <f t="shared" si="78"/>
        <v/>
      </c>
      <c r="DN184" s="1279" t="str">
        <f t="shared" si="79"/>
        <v/>
      </c>
      <c r="DO184" s="1279" t="str">
        <f t="shared" si="80"/>
        <v>X</v>
      </c>
      <c r="DP184" s="1281"/>
      <c r="DQ184" s="1284" t="str">
        <f t="shared" si="81"/>
        <v/>
      </c>
      <c r="DR184" s="1279" t="str">
        <f t="shared" si="82"/>
        <v/>
      </c>
      <c r="DS184" s="1279" t="str">
        <f t="shared" si="83"/>
        <v>X</v>
      </c>
      <c r="DT184" s="1281"/>
    </row>
    <row r="185" spans="3:124" s="580" customFormat="1" ht="15" customHeight="1">
      <c r="C185" s="1122" t="s">
        <v>194</v>
      </c>
      <c r="D185" s="2325" t="s">
        <v>1624</v>
      </c>
      <c r="E185" s="2330">
        <f t="shared" si="85"/>
        <v>0</v>
      </c>
      <c r="F185" s="2360"/>
      <c r="G185" s="2361"/>
      <c r="H185" s="2361"/>
      <c r="I185" s="2361"/>
      <c r="J185" s="2361"/>
      <c r="K185" s="2361"/>
      <c r="L185" s="2361"/>
      <c r="M185" s="2361"/>
      <c r="N185" s="2361"/>
      <c r="O185" s="2361"/>
      <c r="P185" s="2361"/>
      <c r="Q185" s="2361"/>
      <c r="R185" s="2361"/>
      <c r="S185" s="2361"/>
      <c r="T185" s="2361"/>
      <c r="U185" s="2361"/>
      <c r="V185" s="2361"/>
      <c r="W185" s="2361"/>
      <c r="X185" s="2361"/>
      <c r="Y185" s="2361"/>
      <c r="Z185" s="2361"/>
      <c r="AA185" s="2361"/>
      <c r="AB185" s="2361"/>
      <c r="AC185" s="2361"/>
      <c r="AD185" s="2361"/>
      <c r="AE185" s="2361"/>
      <c r="AF185" s="2361"/>
      <c r="AG185" s="2361"/>
      <c r="AH185" s="2361"/>
      <c r="AI185" s="2361"/>
      <c r="AJ185" s="2361"/>
      <c r="AK185" s="2361"/>
      <c r="AL185" s="2361"/>
      <c r="AM185" s="2361"/>
      <c r="AN185" s="2361"/>
      <c r="AO185" s="2361"/>
      <c r="AP185" s="2361"/>
      <c r="AQ185" s="2361"/>
      <c r="AR185" s="2361"/>
      <c r="AS185" s="2361"/>
      <c r="AT185" s="2361"/>
      <c r="AU185" s="2361"/>
      <c r="AV185" s="2361"/>
      <c r="AW185" s="2361"/>
      <c r="AX185" s="2361"/>
      <c r="AY185" s="2361"/>
      <c r="AZ185" s="2361"/>
      <c r="BA185" s="2361"/>
      <c r="BB185" s="2361"/>
      <c r="BC185" s="2361"/>
      <c r="BD185" s="2361"/>
      <c r="BE185" s="2361"/>
      <c r="BF185" s="2361"/>
      <c r="BG185" s="2361"/>
      <c r="BH185" s="2361"/>
      <c r="BI185" s="2361"/>
      <c r="BJ185" s="2361"/>
      <c r="BK185" s="2361"/>
      <c r="BL185" s="2361"/>
      <c r="BM185" s="2361"/>
      <c r="BN185" s="2361"/>
      <c r="BO185" s="2361"/>
      <c r="BP185" s="2361"/>
      <c r="BQ185" s="2361"/>
      <c r="BR185" s="2361"/>
      <c r="BS185" s="2361"/>
      <c r="BT185" s="2361"/>
      <c r="BU185" s="2361"/>
      <c r="BV185" s="2361"/>
      <c r="BW185" s="2361"/>
      <c r="BX185" s="2361"/>
      <c r="BY185" s="2361"/>
      <c r="BZ185" s="2361"/>
      <c r="CA185" s="2361"/>
      <c r="CB185" s="2361"/>
      <c r="CC185" s="2361"/>
      <c r="CD185" s="2361"/>
      <c r="CE185" s="2361"/>
      <c r="CF185" s="2361"/>
      <c r="CG185" s="2361"/>
      <c r="CH185" s="2361"/>
      <c r="CI185" s="2361"/>
      <c r="CJ185" s="2361"/>
      <c r="CK185" s="2361"/>
      <c r="CL185" s="2361"/>
      <c r="CM185" s="2361"/>
      <c r="CN185" s="2361"/>
      <c r="CO185" s="2361"/>
      <c r="CP185" s="2361"/>
      <c r="CQ185" s="2361"/>
      <c r="CR185" s="2361"/>
      <c r="CS185" s="2361"/>
      <c r="CT185" s="2361"/>
      <c r="CU185" s="2361"/>
      <c r="CV185" s="2362"/>
      <c r="CX185" s="1340"/>
      <c r="DA185" s="1284" t="str">
        <f t="shared" si="69"/>
        <v/>
      </c>
      <c r="DB185" s="1279" t="str">
        <f t="shared" si="70"/>
        <v/>
      </c>
      <c r="DC185" s="1279" t="str">
        <f t="shared" si="71"/>
        <v>X</v>
      </c>
      <c r="DD185" s="1281"/>
      <c r="DE185" s="1284" t="str">
        <f t="shared" si="72"/>
        <v/>
      </c>
      <c r="DF185" s="1279" t="str">
        <f t="shared" si="73"/>
        <v/>
      </c>
      <c r="DG185" s="1279" t="str">
        <f t="shared" si="74"/>
        <v>X</v>
      </c>
      <c r="DH185" s="1281"/>
      <c r="DI185" s="1284" t="str">
        <f t="shared" si="75"/>
        <v/>
      </c>
      <c r="DJ185" s="1279" t="str">
        <f t="shared" si="76"/>
        <v/>
      </c>
      <c r="DK185" s="1279" t="str">
        <f t="shared" si="77"/>
        <v>X</v>
      </c>
      <c r="DL185" s="1281"/>
      <c r="DM185" s="1284" t="str">
        <f t="shared" si="78"/>
        <v/>
      </c>
      <c r="DN185" s="1279" t="str">
        <f t="shared" si="79"/>
        <v/>
      </c>
      <c r="DO185" s="1279" t="str">
        <f t="shared" si="80"/>
        <v>X</v>
      </c>
      <c r="DP185" s="1281"/>
      <c r="DQ185" s="1284" t="str">
        <f t="shared" si="81"/>
        <v/>
      </c>
      <c r="DR185" s="1279" t="str">
        <f t="shared" si="82"/>
        <v/>
      </c>
      <c r="DS185" s="1279" t="str">
        <f t="shared" si="83"/>
        <v>X</v>
      </c>
      <c r="DT185" s="1281"/>
    </row>
    <row r="186" spans="3:124" s="580" customFormat="1" ht="15" customHeight="1">
      <c r="C186" s="1123" t="s">
        <v>61</v>
      </c>
      <c r="D186" s="2328" t="s">
        <v>1624</v>
      </c>
      <c r="E186" s="2331">
        <f t="shared" si="85"/>
        <v>0</v>
      </c>
      <c r="F186" s="2363"/>
      <c r="G186" s="2364"/>
      <c r="H186" s="2364"/>
      <c r="I186" s="2364"/>
      <c r="J186" s="2364"/>
      <c r="K186" s="2364"/>
      <c r="L186" s="2364"/>
      <c r="M186" s="2364"/>
      <c r="N186" s="2364"/>
      <c r="O186" s="2364"/>
      <c r="P186" s="2364"/>
      <c r="Q186" s="2364"/>
      <c r="R186" s="2364"/>
      <c r="S186" s="2364"/>
      <c r="T186" s="2364"/>
      <c r="U186" s="2364"/>
      <c r="V186" s="2364"/>
      <c r="W186" s="2364"/>
      <c r="X186" s="2364"/>
      <c r="Y186" s="2364"/>
      <c r="Z186" s="2364"/>
      <c r="AA186" s="2364"/>
      <c r="AB186" s="2364"/>
      <c r="AC186" s="2364"/>
      <c r="AD186" s="2364"/>
      <c r="AE186" s="2364"/>
      <c r="AF186" s="2364"/>
      <c r="AG186" s="2364"/>
      <c r="AH186" s="2364"/>
      <c r="AI186" s="2364"/>
      <c r="AJ186" s="2364"/>
      <c r="AK186" s="2364"/>
      <c r="AL186" s="2364"/>
      <c r="AM186" s="2364"/>
      <c r="AN186" s="2364"/>
      <c r="AO186" s="2364"/>
      <c r="AP186" s="2364"/>
      <c r="AQ186" s="2364"/>
      <c r="AR186" s="2364"/>
      <c r="AS186" s="2364"/>
      <c r="AT186" s="2364"/>
      <c r="AU186" s="2364"/>
      <c r="AV186" s="2364"/>
      <c r="AW186" s="2364"/>
      <c r="AX186" s="2364"/>
      <c r="AY186" s="2364"/>
      <c r="AZ186" s="2364"/>
      <c r="BA186" s="2364"/>
      <c r="BB186" s="2364"/>
      <c r="BC186" s="2364"/>
      <c r="BD186" s="2364"/>
      <c r="BE186" s="2364"/>
      <c r="BF186" s="2364"/>
      <c r="BG186" s="2364"/>
      <c r="BH186" s="2364"/>
      <c r="BI186" s="2364"/>
      <c r="BJ186" s="2364"/>
      <c r="BK186" s="2364"/>
      <c r="BL186" s="2364"/>
      <c r="BM186" s="2364"/>
      <c r="BN186" s="2364"/>
      <c r="BO186" s="2364"/>
      <c r="BP186" s="2364"/>
      <c r="BQ186" s="2364"/>
      <c r="BR186" s="2364"/>
      <c r="BS186" s="2364"/>
      <c r="BT186" s="2364"/>
      <c r="BU186" s="2364"/>
      <c r="BV186" s="2364"/>
      <c r="BW186" s="2364"/>
      <c r="BX186" s="2364"/>
      <c r="BY186" s="2364"/>
      <c r="BZ186" s="2364"/>
      <c r="CA186" s="2364"/>
      <c r="CB186" s="2364"/>
      <c r="CC186" s="2364"/>
      <c r="CD186" s="2364"/>
      <c r="CE186" s="2364"/>
      <c r="CF186" s="2364"/>
      <c r="CG186" s="2364"/>
      <c r="CH186" s="2364"/>
      <c r="CI186" s="2364"/>
      <c r="CJ186" s="2364"/>
      <c r="CK186" s="2364"/>
      <c r="CL186" s="2364"/>
      <c r="CM186" s="2364"/>
      <c r="CN186" s="2364"/>
      <c r="CO186" s="2364"/>
      <c r="CP186" s="2364"/>
      <c r="CQ186" s="2364"/>
      <c r="CR186" s="2364"/>
      <c r="CS186" s="2364"/>
      <c r="CT186" s="2364"/>
      <c r="CU186" s="2364"/>
      <c r="CV186" s="2365"/>
      <c r="CX186" s="1341"/>
      <c r="CY186" s="1342"/>
      <c r="CZ186" s="1342"/>
      <c r="DA186" s="1286" t="str">
        <f t="shared" si="69"/>
        <v/>
      </c>
      <c r="DB186" s="1289" t="str">
        <f t="shared" si="70"/>
        <v/>
      </c>
      <c r="DC186" s="1289" t="str">
        <f t="shared" si="71"/>
        <v>X</v>
      </c>
      <c r="DD186" s="1315"/>
      <c r="DE186" s="1286" t="str">
        <f t="shared" si="72"/>
        <v/>
      </c>
      <c r="DF186" s="1289" t="str">
        <f t="shared" si="73"/>
        <v/>
      </c>
      <c r="DG186" s="1289" t="str">
        <f t="shared" si="74"/>
        <v>X</v>
      </c>
      <c r="DH186" s="1315"/>
      <c r="DI186" s="1286" t="str">
        <f t="shared" si="75"/>
        <v/>
      </c>
      <c r="DJ186" s="1289" t="str">
        <f t="shared" si="76"/>
        <v/>
      </c>
      <c r="DK186" s="1289" t="str">
        <f t="shared" si="77"/>
        <v>X</v>
      </c>
      <c r="DL186" s="1315"/>
      <c r="DM186" s="1286" t="str">
        <f t="shared" si="78"/>
        <v/>
      </c>
      <c r="DN186" s="1289" t="str">
        <f t="shared" si="79"/>
        <v/>
      </c>
      <c r="DO186" s="1289" t="str">
        <f t="shared" si="80"/>
        <v>X</v>
      </c>
      <c r="DP186" s="1315"/>
      <c r="DQ186" s="1286" t="str">
        <f t="shared" si="81"/>
        <v/>
      </c>
      <c r="DR186" s="1289" t="str">
        <f t="shared" si="82"/>
        <v/>
      </c>
      <c r="DS186" s="1289" t="str">
        <f t="shared" si="83"/>
        <v>X</v>
      </c>
      <c r="DT186" s="1315"/>
    </row>
    <row r="187" spans="3:124" s="580" customFormat="1" ht="15" customHeight="1">
      <c r="C187" s="964" t="s">
        <v>2033</v>
      </c>
      <c r="D187" s="963"/>
      <c r="E187" s="2332"/>
      <c r="F187" s="1021"/>
      <c r="G187" s="1021"/>
      <c r="H187" s="1021"/>
      <c r="I187" s="1021"/>
      <c r="J187" s="1021"/>
      <c r="K187" s="1021"/>
      <c r="L187" s="1021"/>
      <c r="M187" s="1021"/>
      <c r="N187" s="1021"/>
      <c r="O187" s="1021"/>
      <c r="P187" s="1021"/>
      <c r="Q187" s="1021"/>
      <c r="R187" s="1021"/>
      <c r="S187" s="1021"/>
      <c r="T187" s="1021"/>
      <c r="U187" s="1021"/>
      <c r="V187" s="1021"/>
      <c r="W187" s="1021"/>
      <c r="X187" s="1021"/>
      <c r="Y187" s="1021"/>
      <c r="Z187" s="1021"/>
      <c r="AA187" s="1021"/>
      <c r="AB187" s="1021"/>
      <c r="AC187" s="1021"/>
      <c r="AD187" s="1021"/>
      <c r="AE187" s="1021"/>
      <c r="AF187" s="1021"/>
      <c r="AG187" s="1021"/>
      <c r="AH187" s="1021"/>
      <c r="AI187" s="1021"/>
      <c r="AJ187" s="1021"/>
      <c r="AK187" s="1021"/>
      <c r="AL187" s="1021"/>
      <c r="AM187" s="1021"/>
      <c r="AN187" s="1021"/>
      <c r="AO187" s="1021"/>
      <c r="AP187" s="1021"/>
      <c r="AQ187" s="1021"/>
      <c r="AR187" s="1021"/>
      <c r="AS187" s="1021"/>
      <c r="AT187" s="1021"/>
      <c r="AU187" s="1021"/>
      <c r="AV187" s="1021"/>
      <c r="AW187" s="1021"/>
      <c r="AX187" s="1021"/>
      <c r="AY187" s="1021"/>
      <c r="AZ187" s="1021"/>
      <c r="BA187" s="1021"/>
      <c r="BB187" s="1021"/>
      <c r="BC187" s="1021"/>
      <c r="BD187" s="1021"/>
      <c r="BE187" s="1021"/>
      <c r="BF187" s="1021"/>
      <c r="BG187" s="1021"/>
      <c r="BH187" s="1021"/>
      <c r="BI187" s="1021"/>
      <c r="BJ187" s="1021"/>
      <c r="BK187" s="1021"/>
      <c r="BL187" s="1021"/>
      <c r="BM187" s="1021"/>
      <c r="BN187" s="1021"/>
      <c r="BO187" s="1021"/>
      <c r="BP187" s="1021"/>
      <c r="BQ187" s="1021"/>
      <c r="BR187" s="1021"/>
      <c r="BS187" s="1021"/>
      <c r="BT187" s="1021"/>
      <c r="BU187" s="1021"/>
      <c r="BV187" s="1021"/>
      <c r="BW187" s="1021"/>
      <c r="BX187" s="1021"/>
      <c r="BY187" s="1021"/>
      <c r="BZ187" s="1021"/>
      <c r="CA187" s="1021"/>
      <c r="CB187" s="1021"/>
      <c r="CC187" s="1021"/>
      <c r="CD187" s="1021"/>
      <c r="CE187" s="1021"/>
      <c r="CF187" s="1021"/>
      <c r="CG187" s="1021"/>
      <c r="CH187" s="1021"/>
      <c r="CI187" s="1021"/>
      <c r="CJ187" s="1021"/>
      <c r="CK187" s="1021"/>
      <c r="CL187" s="1021"/>
      <c r="CM187" s="1021"/>
      <c r="CN187" s="1021"/>
      <c r="CO187" s="1021"/>
      <c r="CP187" s="1021"/>
      <c r="CQ187" s="1021"/>
      <c r="CR187" s="1021"/>
      <c r="CS187" s="1021"/>
      <c r="CT187" s="1021"/>
      <c r="CU187" s="1021"/>
      <c r="CV187" s="1021"/>
    </row>
    <row r="188" spans="3:124" s="580" customFormat="1" ht="15" customHeight="1">
      <c r="C188" s="2321" t="str">
        <f>IF('2.2 Repex'!C189="","",'2.2 Repex'!C189)</f>
        <v/>
      </c>
      <c r="D188" s="1943" t="str">
        <f>IF('2.2 Repex'!D189="","",'2.2 Repex'!D189)</f>
        <v>&lt;TNSP defined&gt;</v>
      </c>
      <c r="E188" s="2322">
        <f>SUM(F188:CV188)</f>
        <v>0</v>
      </c>
      <c r="F188" s="2339"/>
      <c r="G188" s="2340"/>
      <c r="H188" s="2340"/>
      <c r="I188" s="2340"/>
      <c r="J188" s="2340"/>
      <c r="K188" s="2340"/>
      <c r="L188" s="2340"/>
      <c r="M188" s="2340"/>
      <c r="N188" s="2340"/>
      <c r="O188" s="2340"/>
      <c r="P188" s="2340"/>
      <c r="Q188" s="2340"/>
      <c r="R188" s="2340"/>
      <c r="S188" s="2340"/>
      <c r="T188" s="2340"/>
      <c r="U188" s="2340"/>
      <c r="V188" s="2340"/>
      <c r="W188" s="2340"/>
      <c r="X188" s="2340"/>
      <c r="Y188" s="2340"/>
      <c r="Z188" s="2340"/>
      <c r="AA188" s="2340"/>
      <c r="AB188" s="2340"/>
      <c r="AC188" s="2340"/>
      <c r="AD188" s="2340"/>
      <c r="AE188" s="2340"/>
      <c r="AF188" s="2340"/>
      <c r="AG188" s="2340"/>
      <c r="AH188" s="2340"/>
      <c r="AI188" s="2340"/>
      <c r="AJ188" s="2340"/>
      <c r="AK188" s="2340"/>
      <c r="AL188" s="2340"/>
      <c r="AM188" s="2340"/>
      <c r="AN188" s="2340"/>
      <c r="AO188" s="2340"/>
      <c r="AP188" s="2340"/>
      <c r="AQ188" s="2340"/>
      <c r="AR188" s="2340"/>
      <c r="AS188" s="2340"/>
      <c r="AT188" s="2340"/>
      <c r="AU188" s="2340"/>
      <c r="AV188" s="2340"/>
      <c r="AW188" s="2340"/>
      <c r="AX188" s="2340"/>
      <c r="AY188" s="2340"/>
      <c r="AZ188" s="2340"/>
      <c r="BA188" s="2340"/>
      <c r="BB188" s="2340"/>
      <c r="BC188" s="2340"/>
      <c r="BD188" s="2340"/>
      <c r="BE188" s="2340"/>
      <c r="BF188" s="2340"/>
      <c r="BG188" s="2340"/>
      <c r="BH188" s="2340"/>
      <c r="BI188" s="2340"/>
      <c r="BJ188" s="2340"/>
      <c r="BK188" s="2340"/>
      <c r="BL188" s="2340"/>
      <c r="BM188" s="2340"/>
      <c r="BN188" s="2340"/>
      <c r="BO188" s="2340"/>
      <c r="BP188" s="2340"/>
      <c r="BQ188" s="2340"/>
      <c r="BR188" s="2340"/>
      <c r="BS188" s="2340"/>
      <c r="BT188" s="2340"/>
      <c r="BU188" s="2340"/>
      <c r="BV188" s="2340"/>
      <c r="BW188" s="2340"/>
      <c r="BX188" s="2340"/>
      <c r="BY188" s="2340"/>
      <c r="BZ188" s="2340"/>
      <c r="CA188" s="2340"/>
      <c r="CB188" s="2340"/>
      <c r="CC188" s="2340"/>
      <c r="CD188" s="2340"/>
      <c r="CE188" s="2340"/>
      <c r="CF188" s="2340"/>
      <c r="CG188" s="2340"/>
      <c r="CH188" s="2340"/>
      <c r="CI188" s="2340"/>
      <c r="CJ188" s="2340"/>
      <c r="CK188" s="2340"/>
      <c r="CL188" s="2340"/>
      <c r="CM188" s="2340"/>
      <c r="CN188" s="2340"/>
      <c r="CO188" s="2340"/>
      <c r="CP188" s="2340"/>
      <c r="CQ188" s="2340"/>
      <c r="CR188" s="2340"/>
      <c r="CS188" s="2340"/>
      <c r="CT188" s="2340"/>
      <c r="CU188" s="2340"/>
      <c r="CV188" s="2341"/>
      <c r="CX188" s="3001"/>
      <c r="CY188" s="3002"/>
      <c r="CZ188" s="3002"/>
      <c r="DA188" s="1295" t="str">
        <f t="shared" si="69"/>
        <v/>
      </c>
      <c r="DB188" s="1293" t="str">
        <f t="shared" si="70"/>
        <v/>
      </c>
      <c r="DC188" s="1325"/>
      <c r="DD188" s="1294" t="str">
        <f>IF(AND(C188&lt;&gt;"",LEFT(C188,5)&lt;&gt;"&lt;TNSP",ISBLANK(F188))=TRUE,"X","")</f>
        <v/>
      </c>
      <c r="DE188" s="1295" t="str">
        <f t="shared" si="72"/>
        <v/>
      </c>
      <c r="DF188" s="1293" t="str">
        <f t="shared" si="73"/>
        <v/>
      </c>
      <c r="DG188" s="1325"/>
      <c r="DH188" s="1294" t="str">
        <f>IF(AND(C188&lt;&gt;"",LEFT(C188,5)&lt;&gt;"&lt;TNSP",ISBLANK(G188))=TRUE,"X","")</f>
        <v/>
      </c>
      <c r="DI188" s="1295" t="str">
        <f t="shared" si="75"/>
        <v/>
      </c>
      <c r="DJ188" s="1293" t="str">
        <f t="shared" si="76"/>
        <v/>
      </c>
      <c r="DK188" s="1325"/>
      <c r="DL188" s="1294" t="str">
        <f>IF(AND(C188&lt;&gt;"",LEFT(C188,5)&lt;&gt;"&lt;TNSP",ISBLANK(H188))=TRUE,"X","")</f>
        <v/>
      </c>
      <c r="DM188" s="1295" t="str">
        <f t="shared" si="78"/>
        <v/>
      </c>
      <c r="DN188" s="1293" t="str">
        <f t="shared" si="79"/>
        <v/>
      </c>
      <c r="DO188" s="1325"/>
      <c r="DP188" s="1294" t="str">
        <f>IF(AND(C188&lt;&gt;"",LEFT(C188,5)&lt;&gt;"&lt;TNSP",ISBLANK(I188))=TRUE,"X","")</f>
        <v/>
      </c>
      <c r="DQ188" s="1295" t="str">
        <f t="shared" si="81"/>
        <v/>
      </c>
      <c r="DR188" s="1293" t="str">
        <f t="shared" si="82"/>
        <v/>
      </c>
      <c r="DS188" s="1325"/>
      <c r="DT188" s="1294" t="str">
        <f>IF(AND(C188&lt;&gt;"",LEFT(C188,5)&lt;&gt;"&lt;TNSP",ISBLANK(J188))=TRUE,"X","")</f>
        <v/>
      </c>
    </row>
    <row r="189" spans="3:124" s="580" customFormat="1" ht="15" customHeight="1">
      <c r="C189" s="1566" t="str">
        <f>IF('2.2 Repex'!C190="","",'2.2 Repex'!C190)</f>
        <v/>
      </c>
      <c r="D189" s="1944" t="str">
        <f>IF('2.2 Repex'!D190="","",'2.2 Repex'!D190)</f>
        <v/>
      </c>
      <c r="E189" s="2323">
        <f t="shared" ref="E189:E206" si="86">SUM(F189:CV189)</f>
        <v>0</v>
      </c>
      <c r="F189" s="2342"/>
      <c r="G189" s="2343"/>
      <c r="H189" s="2343"/>
      <c r="I189" s="2343"/>
      <c r="J189" s="2343"/>
      <c r="K189" s="2343"/>
      <c r="L189" s="2343"/>
      <c r="M189" s="2343"/>
      <c r="N189" s="2343"/>
      <c r="O189" s="2343"/>
      <c r="P189" s="2343"/>
      <c r="Q189" s="2343"/>
      <c r="R189" s="2343"/>
      <c r="S189" s="2343"/>
      <c r="T189" s="2343"/>
      <c r="U189" s="2343"/>
      <c r="V189" s="2343"/>
      <c r="W189" s="2343"/>
      <c r="X189" s="2343"/>
      <c r="Y189" s="2343"/>
      <c r="Z189" s="2343"/>
      <c r="AA189" s="2343"/>
      <c r="AB189" s="2343"/>
      <c r="AC189" s="2343"/>
      <c r="AD189" s="2343"/>
      <c r="AE189" s="2343"/>
      <c r="AF189" s="2343"/>
      <c r="AG189" s="2343"/>
      <c r="AH189" s="2343"/>
      <c r="AI189" s="2343"/>
      <c r="AJ189" s="2343"/>
      <c r="AK189" s="2343"/>
      <c r="AL189" s="2343"/>
      <c r="AM189" s="2343"/>
      <c r="AN189" s="2343"/>
      <c r="AO189" s="2343"/>
      <c r="AP189" s="2343"/>
      <c r="AQ189" s="2343"/>
      <c r="AR189" s="2343"/>
      <c r="AS189" s="2343"/>
      <c r="AT189" s="2343"/>
      <c r="AU189" s="2343"/>
      <c r="AV189" s="2343"/>
      <c r="AW189" s="2343"/>
      <c r="AX189" s="2343"/>
      <c r="AY189" s="2343"/>
      <c r="AZ189" s="2343"/>
      <c r="BA189" s="2343"/>
      <c r="BB189" s="2343"/>
      <c r="BC189" s="2343"/>
      <c r="BD189" s="2343"/>
      <c r="BE189" s="2343"/>
      <c r="BF189" s="2343"/>
      <c r="BG189" s="2343"/>
      <c r="BH189" s="2343"/>
      <c r="BI189" s="2343"/>
      <c r="BJ189" s="2343"/>
      <c r="BK189" s="2343"/>
      <c r="BL189" s="2343"/>
      <c r="BM189" s="2343"/>
      <c r="BN189" s="2343"/>
      <c r="BO189" s="2343"/>
      <c r="BP189" s="2343"/>
      <c r="BQ189" s="2343"/>
      <c r="BR189" s="2343"/>
      <c r="BS189" s="2343"/>
      <c r="BT189" s="2343"/>
      <c r="BU189" s="2343"/>
      <c r="BV189" s="2343"/>
      <c r="BW189" s="2343"/>
      <c r="BX189" s="2343"/>
      <c r="BY189" s="2343"/>
      <c r="BZ189" s="2343"/>
      <c r="CA189" s="2343"/>
      <c r="CB189" s="2343"/>
      <c r="CC189" s="2343"/>
      <c r="CD189" s="2343"/>
      <c r="CE189" s="2343"/>
      <c r="CF189" s="2343"/>
      <c r="CG189" s="2343"/>
      <c r="CH189" s="2343"/>
      <c r="CI189" s="2343"/>
      <c r="CJ189" s="2343"/>
      <c r="CK189" s="2343"/>
      <c r="CL189" s="2343"/>
      <c r="CM189" s="2343"/>
      <c r="CN189" s="2343"/>
      <c r="CO189" s="2343"/>
      <c r="CP189" s="2343"/>
      <c r="CQ189" s="2343"/>
      <c r="CR189" s="2343"/>
      <c r="CS189" s="2343"/>
      <c r="CT189" s="2343"/>
      <c r="CU189" s="2343"/>
      <c r="CV189" s="2344"/>
      <c r="CX189" s="3003"/>
      <c r="CY189" s="3004"/>
      <c r="CZ189" s="3004"/>
      <c r="DA189" s="1284" t="str">
        <f t="shared" si="69"/>
        <v/>
      </c>
      <c r="DB189" s="1279" t="str">
        <f t="shared" si="70"/>
        <v/>
      </c>
      <c r="DC189" s="1280"/>
      <c r="DD189" s="1283" t="str">
        <f t="shared" ref="DD189:DD206" si="87">IF(AND(C189&lt;&gt;"",LEFT(C189,5)&lt;&gt;"&lt;TNSP",ISBLANK(F189))=TRUE,"X","")</f>
        <v/>
      </c>
      <c r="DE189" s="1284" t="str">
        <f t="shared" si="72"/>
        <v/>
      </c>
      <c r="DF189" s="1279" t="str">
        <f t="shared" si="73"/>
        <v/>
      </c>
      <c r="DG189" s="1280"/>
      <c r="DH189" s="1283" t="str">
        <f t="shared" ref="DH189:DH206" si="88">IF(AND(C189&lt;&gt;"",LEFT(C189,5)&lt;&gt;"&lt;TNSP",ISBLANK(G189))=TRUE,"X","")</f>
        <v/>
      </c>
      <c r="DI189" s="1284" t="str">
        <f t="shared" si="75"/>
        <v/>
      </c>
      <c r="DJ189" s="1279" t="str">
        <f t="shared" si="76"/>
        <v/>
      </c>
      <c r="DK189" s="1280"/>
      <c r="DL189" s="1283" t="str">
        <f t="shared" ref="DL189:DL206" si="89">IF(AND(C189&lt;&gt;"",LEFT(C189,5)&lt;&gt;"&lt;TNSP",ISBLANK(H189))=TRUE,"X","")</f>
        <v/>
      </c>
      <c r="DM189" s="1284" t="str">
        <f t="shared" si="78"/>
        <v/>
      </c>
      <c r="DN189" s="1279" t="str">
        <f t="shared" si="79"/>
        <v/>
      </c>
      <c r="DO189" s="1280"/>
      <c r="DP189" s="1283" t="str">
        <f t="shared" ref="DP189:DP206" si="90">IF(AND(C189&lt;&gt;"",LEFT(C189,5)&lt;&gt;"&lt;TNSP",ISBLANK(I189))=TRUE,"X","")</f>
        <v/>
      </c>
      <c r="DQ189" s="1284" t="str">
        <f t="shared" si="81"/>
        <v/>
      </c>
      <c r="DR189" s="1279" t="str">
        <f t="shared" si="82"/>
        <v/>
      </c>
      <c r="DS189" s="1280"/>
      <c r="DT189" s="1283" t="str">
        <f t="shared" ref="DT189:DT206" si="91">IF(AND(C189&lt;&gt;"",LEFT(C189,5)&lt;&gt;"&lt;TNSP",ISBLANK(J189))=TRUE,"X","")</f>
        <v/>
      </c>
    </row>
    <row r="190" spans="3:124" s="580" customFormat="1" ht="15" customHeight="1">
      <c r="C190" s="1566" t="str">
        <f>IF('2.2 Repex'!C191="","",'2.2 Repex'!C191)</f>
        <v/>
      </c>
      <c r="D190" s="1944" t="str">
        <f>IF('2.2 Repex'!D191="","",'2.2 Repex'!D191)</f>
        <v/>
      </c>
      <c r="E190" s="2323">
        <f t="shared" si="86"/>
        <v>0</v>
      </c>
      <c r="F190" s="2342"/>
      <c r="G190" s="2343"/>
      <c r="H190" s="2343"/>
      <c r="I190" s="2343"/>
      <c r="J190" s="2343"/>
      <c r="K190" s="2343"/>
      <c r="L190" s="2343"/>
      <c r="M190" s="2343"/>
      <c r="N190" s="2343"/>
      <c r="O190" s="2343"/>
      <c r="P190" s="2343"/>
      <c r="Q190" s="2343"/>
      <c r="R190" s="2343"/>
      <c r="S190" s="2343"/>
      <c r="T190" s="2343"/>
      <c r="U190" s="2343"/>
      <c r="V190" s="2343"/>
      <c r="W190" s="2343"/>
      <c r="X190" s="2343"/>
      <c r="Y190" s="2343"/>
      <c r="Z190" s="2343"/>
      <c r="AA190" s="2343"/>
      <c r="AB190" s="2343"/>
      <c r="AC190" s="2343"/>
      <c r="AD190" s="2343"/>
      <c r="AE190" s="2343"/>
      <c r="AF190" s="2343"/>
      <c r="AG190" s="2343"/>
      <c r="AH190" s="2343"/>
      <c r="AI190" s="2343"/>
      <c r="AJ190" s="2343"/>
      <c r="AK190" s="2343"/>
      <c r="AL190" s="2343"/>
      <c r="AM190" s="2343"/>
      <c r="AN190" s="2343"/>
      <c r="AO190" s="2343"/>
      <c r="AP190" s="2343"/>
      <c r="AQ190" s="2343"/>
      <c r="AR190" s="2343"/>
      <c r="AS190" s="2343"/>
      <c r="AT190" s="2343"/>
      <c r="AU190" s="2343"/>
      <c r="AV190" s="2343"/>
      <c r="AW190" s="2343"/>
      <c r="AX190" s="2343"/>
      <c r="AY190" s="2343"/>
      <c r="AZ190" s="2343"/>
      <c r="BA190" s="2343"/>
      <c r="BB190" s="2343"/>
      <c r="BC190" s="2343"/>
      <c r="BD190" s="2343"/>
      <c r="BE190" s="2343"/>
      <c r="BF190" s="2343"/>
      <c r="BG190" s="2343"/>
      <c r="BH190" s="2343"/>
      <c r="BI190" s="2343"/>
      <c r="BJ190" s="2343"/>
      <c r="BK190" s="2343"/>
      <c r="BL190" s="2343"/>
      <c r="BM190" s="2343"/>
      <c r="BN190" s="2343"/>
      <c r="BO190" s="2343"/>
      <c r="BP190" s="2343"/>
      <c r="BQ190" s="2343"/>
      <c r="BR190" s="2343"/>
      <c r="BS190" s="2343"/>
      <c r="BT190" s="2343"/>
      <c r="BU190" s="2343"/>
      <c r="BV190" s="2343"/>
      <c r="BW190" s="2343"/>
      <c r="BX190" s="2343"/>
      <c r="BY190" s="2343"/>
      <c r="BZ190" s="2343"/>
      <c r="CA190" s="2343"/>
      <c r="CB190" s="2343"/>
      <c r="CC190" s="2343"/>
      <c r="CD190" s="2343"/>
      <c r="CE190" s="2343"/>
      <c r="CF190" s="2343"/>
      <c r="CG190" s="2343"/>
      <c r="CH190" s="2343"/>
      <c r="CI190" s="2343"/>
      <c r="CJ190" s="2343"/>
      <c r="CK190" s="2343"/>
      <c r="CL190" s="2343"/>
      <c r="CM190" s="2343"/>
      <c r="CN190" s="2343"/>
      <c r="CO190" s="2343"/>
      <c r="CP190" s="2343"/>
      <c r="CQ190" s="2343"/>
      <c r="CR190" s="2343"/>
      <c r="CS190" s="2343"/>
      <c r="CT190" s="2343"/>
      <c r="CU190" s="2343"/>
      <c r="CV190" s="2344"/>
      <c r="CX190" s="3003"/>
      <c r="CY190" s="3004"/>
      <c r="CZ190" s="3004"/>
      <c r="DA190" s="1284" t="str">
        <f t="shared" si="69"/>
        <v/>
      </c>
      <c r="DB190" s="1279" t="str">
        <f t="shared" si="70"/>
        <v/>
      </c>
      <c r="DC190" s="1280"/>
      <c r="DD190" s="1283" t="str">
        <f t="shared" si="87"/>
        <v/>
      </c>
      <c r="DE190" s="1284" t="str">
        <f t="shared" si="72"/>
        <v/>
      </c>
      <c r="DF190" s="1279" t="str">
        <f t="shared" si="73"/>
        <v/>
      </c>
      <c r="DG190" s="1280"/>
      <c r="DH190" s="1283" t="str">
        <f t="shared" si="88"/>
        <v/>
      </c>
      <c r="DI190" s="1284" t="str">
        <f t="shared" si="75"/>
        <v/>
      </c>
      <c r="DJ190" s="1279" t="str">
        <f t="shared" si="76"/>
        <v/>
      </c>
      <c r="DK190" s="1280"/>
      <c r="DL190" s="1283" t="str">
        <f t="shared" si="89"/>
        <v/>
      </c>
      <c r="DM190" s="1284" t="str">
        <f t="shared" si="78"/>
        <v/>
      </c>
      <c r="DN190" s="1279" t="str">
        <f t="shared" si="79"/>
        <v/>
      </c>
      <c r="DO190" s="1280"/>
      <c r="DP190" s="1283" t="str">
        <f t="shared" si="90"/>
        <v/>
      </c>
      <c r="DQ190" s="1284" t="str">
        <f t="shared" si="81"/>
        <v/>
      </c>
      <c r="DR190" s="1279" t="str">
        <f t="shared" si="82"/>
        <v/>
      </c>
      <c r="DS190" s="1280"/>
      <c r="DT190" s="1283" t="str">
        <f t="shared" si="91"/>
        <v/>
      </c>
    </row>
    <row r="191" spans="3:124" s="580" customFormat="1" ht="15" customHeight="1">
      <c r="C191" s="1566" t="str">
        <f>IF('2.2 Repex'!C192="","",'2.2 Repex'!C192)</f>
        <v/>
      </c>
      <c r="D191" s="1944" t="str">
        <f>IF('2.2 Repex'!D192="","",'2.2 Repex'!D192)</f>
        <v/>
      </c>
      <c r="E191" s="2323">
        <f t="shared" si="86"/>
        <v>0</v>
      </c>
      <c r="F191" s="2342"/>
      <c r="G191" s="2343"/>
      <c r="H191" s="2343"/>
      <c r="I191" s="2343"/>
      <c r="J191" s="2343"/>
      <c r="K191" s="2343"/>
      <c r="L191" s="2343"/>
      <c r="M191" s="2343"/>
      <c r="N191" s="2343"/>
      <c r="O191" s="2343"/>
      <c r="P191" s="2343"/>
      <c r="Q191" s="2343"/>
      <c r="R191" s="2343"/>
      <c r="S191" s="2343"/>
      <c r="T191" s="2343"/>
      <c r="U191" s="2343"/>
      <c r="V191" s="2343"/>
      <c r="W191" s="2343"/>
      <c r="X191" s="2343"/>
      <c r="Y191" s="2343"/>
      <c r="Z191" s="2343"/>
      <c r="AA191" s="2343"/>
      <c r="AB191" s="2343"/>
      <c r="AC191" s="2343"/>
      <c r="AD191" s="2343"/>
      <c r="AE191" s="2343"/>
      <c r="AF191" s="2343"/>
      <c r="AG191" s="2343"/>
      <c r="AH191" s="2343"/>
      <c r="AI191" s="2343"/>
      <c r="AJ191" s="2343"/>
      <c r="AK191" s="2343"/>
      <c r="AL191" s="2343"/>
      <c r="AM191" s="2343"/>
      <c r="AN191" s="2343"/>
      <c r="AO191" s="2343"/>
      <c r="AP191" s="2343"/>
      <c r="AQ191" s="2343"/>
      <c r="AR191" s="2343"/>
      <c r="AS191" s="2343"/>
      <c r="AT191" s="2343"/>
      <c r="AU191" s="2343"/>
      <c r="AV191" s="2343"/>
      <c r="AW191" s="2343"/>
      <c r="AX191" s="2343"/>
      <c r="AY191" s="2343"/>
      <c r="AZ191" s="2343"/>
      <c r="BA191" s="2343"/>
      <c r="BB191" s="2343"/>
      <c r="BC191" s="2343"/>
      <c r="BD191" s="2343"/>
      <c r="BE191" s="2343"/>
      <c r="BF191" s="2343"/>
      <c r="BG191" s="2343"/>
      <c r="BH191" s="2343"/>
      <c r="BI191" s="2343"/>
      <c r="BJ191" s="2343"/>
      <c r="BK191" s="2343"/>
      <c r="BL191" s="2343"/>
      <c r="BM191" s="2343"/>
      <c r="BN191" s="2343"/>
      <c r="BO191" s="2343"/>
      <c r="BP191" s="2343"/>
      <c r="BQ191" s="2343"/>
      <c r="BR191" s="2343"/>
      <c r="BS191" s="2343"/>
      <c r="BT191" s="2343"/>
      <c r="BU191" s="2343"/>
      <c r="BV191" s="2343"/>
      <c r="BW191" s="2343"/>
      <c r="BX191" s="2343"/>
      <c r="BY191" s="2343"/>
      <c r="BZ191" s="2343"/>
      <c r="CA191" s="2343"/>
      <c r="CB191" s="2343"/>
      <c r="CC191" s="2343"/>
      <c r="CD191" s="2343"/>
      <c r="CE191" s="2343"/>
      <c r="CF191" s="2343"/>
      <c r="CG191" s="2343"/>
      <c r="CH191" s="2343"/>
      <c r="CI191" s="2343"/>
      <c r="CJ191" s="2343"/>
      <c r="CK191" s="2343"/>
      <c r="CL191" s="2343"/>
      <c r="CM191" s="2343"/>
      <c r="CN191" s="2343"/>
      <c r="CO191" s="2343"/>
      <c r="CP191" s="2343"/>
      <c r="CQ191" s="2343"/>
      <c r="CR191" s="2343"/>
      <c r="CS191" s="2343"/>
      <c r="CT191" s="2343"/>
      <c r="CU191" s="2343"/>
      <c r="CV191" s="2344"/>
      <c r="CX191" s="3003"/>
      <c r="CY191" s="3004"/>
      <c r="CZ191" s="3004"/>
      <c r="DA191" s="1284" t="str">
        <f t="shared" si="69"/>
        <v/>
      </c>
      <c r="DB191" s="1279" t="str">
        <f t="shared" si="70"/>
        <v/>
      </c>
      <c r="DC191" s="1280"/>
      <c r="DD191" s="1283" t="str">
        <f t="shared" si="87"/>
        <v/>
      </c>
      <c r="DE191" s="1284" t="str">
        <f t="shared" si="72"/>
        <v/>
      </c>
      <c r="DF191" s="1279" t="str">
        <f t="shared" si="73"/>
        <v/>
      </c>
      <c r="DG191" s="1280"/>
      <c r="DH191" s="1283" t="str">
        <f t="shared" si="88"/>
        <v/>
      </c>
      <c r="DI191" s="1284" t="str">
        <f t="shared" si="75"/>
        <v/>
      </c>
      <c r="DJ191" s="1279" t="str">
        <f t="shared" si="76"/>
        <v/>
      </c>
      <c r="DK191" s="1280"/>
      <c r="DL191" s="1283" t="str">
        <f t="shared" si="89"/>
        <v/>
      </c>
      <c r="DM191" s="1284" t="str">
        <f t="shared" si="78"/>
        <v/>
      </c>
      <c r="DN191" s="1279" t="str">
        <f t="shared" si="79"/>
        <v/>
      </c>
      <c r="DO191" s="1280"/>
      <c r="DP191" s="1283" t="str">
        <f t="shared" si="90"/>
        <v/>
      </c>
      <c r="DQ191" s="1284" t="str">
        <f t="shared" si="81"/>
        <v/>
      </c>
      <c r="DR191" s="1279" t="str">
        <f t="shared" si="82"/>
        <v/>
      </c>
      <c r="DS191" s="1280"/>
      <c r="DT191" s="1283" t="str">
        <f t="shared" si="91"/>
        <v/>
      </c>
    </row>
    <row r="192" spans="3:124" s="580" customFormat="1" ht="15" customHeight="1">
      <c r="C192" s="1566" t="str">
        <f>IF('2.2 Repex'!C193="","",'2.2 Repex'!C193)</f>
        <v/>
      </c>
      <c r="D192" s="1944" t="str">
        <f>IF('2.2 Repex'!D193="","",'2.2 Repex'!D193)</f>
        <v/>
      </c>
      <c r="E192" s="2323">
        <f t="shared" si="86"/>
        <v>0</v>
      </c>
      <c r="F192" s="2342"/>
      <c r="G192" s="2343"/>
      <c r="H192" s="2343"/>
      <c r="I192" s="2343"/>
      <c r="J192" s="2343"/>
      <c r="K192" s="2343"/>
      <c r="L192" s="2343"/>
      <c r="M192" s="2343"/>
      <c r="N192" s="2343"/>
      <c r="O192" s="2343"/>
      <c r="P192" s="2343"/>
      <c r="Q192" s="2343"/>
      <c r="R192" s="2343"/>
      <c r="S192" s="2343"/>
      <c r="T192" s="2343"/>
      <c r="U192" s="2343"/>
      <c r="V192" s="2343"/>
      <c r="W192" s="2343"/>
      <c r="X192" s="2343"/>
      <c r="Y192" s="2343"/>
      <c r="Z192" s="2343"/>
      <c r="AA192" s="2343"/>
      <c r="AB192" s="2343"/>
      <c r="AC192" s="2343"/>
      <c r="AD192" s="2343"/>
      <c r="AE192" s="2343"/>
      <c r="AF192" s="2343"/>
      <c r="AG192" s="2343"/>
      <c r="AH192" s="2343"/>
      <c r="AI192" s="2343"/>
      <c r="AJ192" s="2343"/>
      <c r="AK192" s="2343"/>
      <c r="AL192" s="2343"/>
      <c r="AM192" s="2343"/>
      <c r="AN192" s="2343"/>
      <c r="AO192" s="2343"/>
      <c r="AP192" s="2343"/>
      <c r="AQ192" s="2343"/>
      <c r="AR192" s="2343"/>
      <c r="AS192" s="2343"/>
      <c r="AT192" s="2343"/>
      <c r="AU192" s="2343"/>
      <c r="AV192" s="2343"/>
      <c r="AW192" s="2343"/>
      <c r="AX192" s="2343"/>
      <c r="AY192" s="2343"/>
      <c r="AZ192" s="2343"/>
      <c r="BA192" s="2343"/>
      <c r="BB192" s="2343"/>
      <c r="BC192" s="2343"/>
      <c r="BD192" s="2343"/>
      <c r="BE192" s="2343"/>
      <c r="BF192" s="2343"/>
      <c r="BG192" s="2343"/>
      <c r="BH192" s="2343"/>
      <c r="BI192" s="2343"/>
      <c r="BJ192" s="2343"/>
      <c r="BK192" s="2343"/>
      <c r="BL192" s="2343"/>
      <c r="BM192" s="2343"/>
      <c r="BN192" s="2343"/>
      <c r="BO192" s="2343"/>
      <c r="BP192" s="2343"/>
      <c r="BQ192" s="2343"/>
      <c r="BR192" s="2343"/>
      <c r="BS192" s="2343"/>
      <c r="BT192" s="2343"/>
      <c r="BU192" s="2343"/>
      <c r="BV192" s="2343"/>
      <c r="BW192" s="2343"/>
      <c r="BX192" s="2343"/>
      <c r="BY192" s="2343"/>
      <c r="BZ192" s="2343"/>
      <c r="CA192" s="2343"/>
      <c r="CB192" s="2343"/>
      <c r="CC192" s="2343"/>
      <c r="CD192" s="2343"/>
      <c r="CE192" s="2343"/>
      <c r="CF192" s="2343"/>
      <c r="CG192" s="2343"/>
      <c r="CH192" s="2343"/>
      <c r="CI192" s="2343"/>
      <c r="CJ192" s="2343"/>
      <c r="CK192" s="2343"/>
      <c r="CL192" s="2343"/>
      <c r="CM192" s="2343"/>
      <c r="CN192" s="2343"/>
      <c r="CO192" s="2343"/>
      <c r="CP192" s="2343"/>
      <c r="CQ192" s="2343"/>
      <c r="CR192" s="2343"/>
      <c r="CS192" s="2343"/>
      <c r="CT192" s="2343"/>
      <c r="CU192" s="2343"/>
      <c r="CV192" s="2344"/>
      <c r="CX192" s="3003"/>
      <c r="CY192" s="3004"/>
      <c r="CZ192" s="3004"/>
      <c r="DA192" s="1284" t="str">
        <f t="shared" si="69"/>
        <v/>
      </c>
      <c r="DB192" s="1279" t="str">
        <f t="shared" si="70"/>
        <v/>
      </c>
      <c r="DC192" s="1280"/>
      <c r="DD192" s="1283" t="str">
        <f t="shared" si="87"/>
        <v/>
      </c>
      <c r="DE192" s="1284" t="str">
        <f t="shared" si="72"/>
        <v/>
      </c>
      <c r="DF192" s="1279" t="str">
        <f t="shared" si="73"/>
        <v/>
      </c>
      <c r="DG192" s="1280"/>
      <c r="DH192" s="1283" t="str">
        <f t="shared" si="88"/>
        <v/>
      </c>
      <c r="DI192" s="1284" t="str">
        <f t="shared" si="75"/>
        <v/>
      </c>
      <c r="DJ192" s="1279" t="str">
        <f t="shared" si="76"/>
        <v/>
      </c>
      <c r="DK192" s="1280"/>
      <c r="DL192" s="1283" t="str">
        <f t="shared" si="89"/>
        <v/>
      </c>
      <c r="DM192" s="1284" t="str">
        <f t="shared" si="78"/>
        <v/>
      </c>
      <c r="DN192" s="1279" t="str">
        <f t="shared" si="79"/>
        <v/>
      </c>
      <c r="DO192" s="1280"/>
      <c r="DP192" s="1283" t="str">
        <f t="shared" si="90"/>
        <v/>
      </c>
      <c r="DQ192" s="1284" t="str">
        <f t="shared" si="81"/>
        <v/>
      </c>
      <c r="DR192" s="1279" t="str">
        <f t="shared" si="82"/>
        <v/>
      </c>
      <c r="DS192" s="1280"/>
      <c r="DT192" s="1283" t="str">
        <f t="shared" si="91"/>
        <v/>
      </c>
    </row>
    <row r="193" spans="2:124" s="580" customFormat="1" ht="15" customHeight="1">
      <c r="C193" s="1566" t="str">
        <f>IF('2.2 Repex'!C194="","",'2.2 Repex'!C194)</f>
        <v/>
      </c>
      <c r="D193" s="1944" t="str">
        <f>IF('2.2 Repex'!D194="","",'2.2 Repex'!D194)</f>
        <v/>
      </c>
      <c r="E193" s="2323">
        <f t="shared" si="86"/>
        <v>0</v>
      </c>
      <c r="F193" s="2342"/>
      <c r="G193" s="2343"/>
      <c r="H193" s="2343"/>
      <c r="I193" s="2343"/>
      <c r="J193" s="2343"/>
      <c r="K193" s="2343"/>
      <c r="L193" s="2343"/>
      <c r="M193" s="2343"/>
      <c r="N193" s="2343"/>
      <c r="O193" s="2343"/>
      <c r="P193" s="2343"/>
      <c r="Q193" s="2343"/>
      <c r="R193" s="2343"/>
      <c r="S193" s="2343"/>
      <c r="T193" s="2343"/>
      <c r="U193" s="2343"/>
      <c r="V193" s="2343"/>
      <c r="W193" s="2343"/>
      <c r="X193" s="2343"/>
      <c r="Y193" s="2343"/>
      <c r="Z193" s="2343"/>
      <c r="AA193" s="2343"/>
      <c r="AB193" s="2343"/>
      <c r="AC193" s="2343"/>
      <c r="AD193" s="2343"/>
      <c r="AE193" s="2343"/>
      <c r="AF193" s="2343"/>
      <c r="AG193" s="2343"/>
      <c r="AH193" s="2343"/>
      <c r="AI193" s="2343"/>
      <c r="AJ193" s="2343"/>
      <c r="AK193" s="2343"/>
      <c r="AL193" s="2343"/>
      <c r="AM193" s="2343"/>
      <c r="AN193" s="2343"/>
      <c r="AO193" s="2343"/>
      <c r="AP193" s="2343"/>
      <c r="AQ193" s="2343"/>
      <c r="AR193" s="2343"/>
      <c r="AS193" s="2343"/>
      <c r="AT193" s="2343"/>
      <c r="AU193" s="2343"/>
      <c r="AV193" s="2343"/>
      <c r="AW193" s="2343"/>
      <c r="AX193" s="2343"/>
      <c r="AY193" s="2343"/>
      <c r="AZ193" s="2343"/>
      <c r="BA193" s="2343"/>
      <c r="BB193" s="2343"/>
      <c r="BC193" s="2343"/>
      <c r="BD193" s="2343"/>
      <c r="BE193" s="2343"/>
      <c r="BF193" s="2343"/>
      <c r="BG193" s="2343"/>
      <c r="BH193" s="2343"/>
      <c r="BI193" s="2343"/>
      <c r="BJ193" s="2343"/>
      <c r="BK193" s="2343"/>
      <c r="BL193" s="2343"/>
      <c r="BM193" s="2343"/>
      <c r="BN193" s="2343"/>
      <c r="BO193" s="2343"/>
      <c r="BP193" s="2343"/>
      <c r="BQ193" s="2343"/>
      <c r="BR193" s="2343"/>
      <c r="BS193" s="2343"/>
      <c r="BT193" s="2343"/>
      <c r="BU193" s="2343"/>
      <c r="BV193" s="2343"/>
      <c r="BW193" s="2343"/>
      <c r="BX193" s="2343"/>
      <c r="BY193" s="2343"/>
      <c r="BZ193" s="2343"/>
      <c r="CA193" s="2343"/>
      <c r="CB193" s="2343"/>
      <c r="CC193" s="2343"/>
      <c r="CD193" s="2343"/>
      <c r="CE193" s="2343"/>
      <c r="CF193" s="2343"/>
      <c r="CG193" s="2343"/>
      <c r="CH193" s="2343"/>
      <c r="CI193" s="2343"/>
      <c r="CJ193" s="2343"/>
      <c r="CK193" s="2343"/>
      <c r="CL193" s="2343"/>
      <c r="CM193" s="2343"/>
      <c r="CN193" s="2343"/>
      <c r="CO193" s="2343"/>
      <c r="CP193" s="2343"/>
      <c r="CQ193" s="2343"/>
      <c r="CR193" s="2343"/>
      <c r="CS193" s="2343"/>
      <c r="CT193" s="2343"/>
      <c r="CU193" s="2343"/>
      <c r="CV193" s="2344"/>
      <c r="CX193" s="3003"/>
      <c r="CY193" s="3004"/>
      <c r="CZ193" s="3004"/>
      <c r="DA193" s="1284" t="str">
        <f t="shared" si="69"/>
        <v/>
      </c>
      <c r="DB193" s="1279" t="str">
        <f t="shared" si="70"/>
        <v/>
      </c>
      <c r="DC193" s="1280"/>
      <c r="DD193" s="1283" t="str">
        <f t="shared" si="87"/>
        <v/>
      </c>
      <c r="DE193" s="1284" t="str">
        <f t="shared" si="72"/>
        <v/>
      </c>
      <c r="DF193" s="1279" t="str">
        <f t="shared" si="73"/>
        <v/>
      </c>
      <c r="DG193" s="1280"/>
      <c r="DH193" s="1283" t="str">
        <f t="shared" si="88"/>
        <v/>
      </c>
      <c r="DI193" s="1284" t="str">
        <f t="shared" si="75"/>
        <v/>
      </c>
      <c r="DJ193" s="1279" t="str">
        <f t="shared" si="76"/>
        <v/>
      </c>
      <c r="DK193" s="1280"/>
      <c r="DL193" s="1283" t="str">
        <f t="shared" si="89"/>
        <v/>
      </c>
      <c r="DM193" s="1284" t="str">
        <f t="shared" si="78"/>
        <v/>
      </c>
      <c r="DN193" s="1279" t="str">
        <f t="shared" si="79"/>
        <v/>
      </c>
      <c r="DO193" s="1280"/>
      <c r="DP193" s="1283" t="str">
        <f t="shared" si="90"/>
        <v/>
      </c>
      <c r="DQ193" s="1284" t="str">
        <f t="shared" si="81"/>
        <v/>
      </c>
      <c r="DR193" s="1279" t="str">
        <f t="shared" si="82"/>
        <v/>
      </c>
      <c r="DS193" s="1280"/>
      <c r="DT193" s="1283" t="str">
        <f t="shared" si="91"/>
        <v/>
      </c>
    </row>
    <row r="194" spans="2:124" s="580" customFormat="1" ht="15" customHeight="1">
      <c r="C194" s="1566" t="str">
        <f>IF('2.2 Repex'!C195="","",'2.2 Repex'!C195)</f>
        <v/>
      </c>
      <c r="D194" s="1944" t="str">
        <f>IF('2.2 Repex'!D195="","",'2.2 Repex'!D195)</f>
        <v/>
      </c>
      <c r="E194" s="2323">
        <f t="shared" si="86"/>
        <v>0</v>
      </c>
      <c r="F194" s="2342"/>
      <c r="G194" s="2343"/>
      <c r="H194" s="2343"/>
      <c r="I194" s="2343"/>
      <c r="J194" s="2343"/>
      <c r="K194" s="2343"/>
      <c r="L194" s="2343"/>
      <c r="M194" s="2343"/>
      <c r="N194" s="2343"/>
      <c r="O194" s="2343"/>
      <c r="P194" s="2343"/>
      <c r="Q194" s="2343"/>
      <c r="R194" s="2343"/>
      <c r="S194" s="2343"/>
      <c r="T194" s="2343"/>
      <c r="U194" s="2343"/>
      <c r="V194" s="2343"/>
      <c r="W194" s="2343"/>
      <c r="X194" s="2343"/>
      <c r="Y194" s="2343"/>
      <c r="Z194" s="2343"/>
      <c r="AA194" s="2343"/>
      <c r="AB194" s="2343"/>
      <c r="AC194" s="2343"/>
      <c r="AD194" s="2343"/>
      <c r="AE194" s="2343"/>
      <c r="AF194" s="2343"/>
      <c r="AG194" s="2343"/>
      <c r="AH194" s="2343"/>
      <c r="AI194" s="2343"/>
      <c r="AJ194" s="2343"/>
      <c r="AK194" s="2343"/>
      <c r="AL194" s="2343"/>
      <c r="AM194" s="2343"/>
      <c r="AN194" s="2343"/>
      <c r="AO194" s="2343"/>
      <c r="AP194" s="2343"/>
      <c r="AQ194" s="2343"/>
      <c r="AR194" s="2343"/>
      <c r="AS194" s="2343"/>
      <c r="AT194" s="2343"/>
      <c r="AU194" s="2343"/>
      <c r="AV194" s="2343"/>
      <c r="AW194" s="2343"/>
      <c r="AX194" s="2343"/>
      <c r="AY194" s="2343"/>
      <c r="AZ194" s="2343"/>
      <c r="BA194" s="2343"/>
      <c r="BB194" s="2343"/>
      <c r="BC194" s="2343"/>
      <c r="BD194" s="2343"/>
      <c r="BE194" s="2343"/>
      <c r="BF194" s="2343"/>
      <c r="BG194" s="2343"/>
      <c r="BH194" s="2343"/>
      <c r="BI194" s="2343"/>
      <c r="BJ194" s="2343"/>
      <c r="BK194" s="2343"/>
      <c r="BL194" s="2343"/>
      <c r="BM194" s="2343"/>
      <c r="BN194" s="2343"/>
      <c r="BO194" s="2343"/>
      <c r="BP194" s="2343"/>
      <c r="BQ194" s="2343"/>
      <c r="BR194" s="2343"/>
      <c r="BS194" s="2343"/>
      <c r="BT194" s="2343"/>
      <c r="BU194" s="2343"/>
      <c r="BV194" s="2343"/>
      <c r="BW194" s="2343"/>
      <c r="BX194" s="2343"/>
      <c r="BY194" s="2343"/>
      <c r="BZ194" s="2343"/>
      <c r="CA194" s="2343"/>
      <c r="CB194" s="2343"/>
      <c r="CC194" s="2343"/>
      <c r="CD194" s="2343"/>
      <c r="CE194" s="2343"/>
      <c r="CF194" s="2343"/>
      <c r="CG194" s="2343"/>
      <c r="CH194" s="2343"/>
      <c r="CI194" s="2343"/>
      <c r="CJ194" s="2343"/>
      <c r="CK194" s="2343"/>
      <c r="CL194" s="2343"/>
      <c r="CM194" s="2343"/>
      <c r="CN194" s="2343"/>
      <c r="CO194" s="2343"/>
      <c r="CP194" s="2343"/>
      <c r="CQ194" s="2343"/>
      <c r="CR194" s="2343"/>
      <c r="CS194" s="2343"/>
      <c r="CT194" s="2343"/>
      <c r="CU194" s="2343"/>
      <c r="CV194" s="2344"/>
      <c r="CX194" s="3003"/>
      <c r="CY194" s="3004"/>
      <c r="CZ194" s="3004"/>
      <c r="DA194" s="1284" t="str">
        <f t="shared" si="69"/>
        <v/>
      </c>
      <c r="DB194" s="1279" t="str">
        <f t="shared" si="70"/>
        <v/>
      </c>
      <c r="DC194" s="1280"/>
      <c r="DD194" s="1283" t="str">
        <f t="shared" si="87"/>
        <v/>
      </c>
      <c r="DE194" s="1284" t="str">
        <f t="shared" si="72"/>
        <v/>
      </c>
      <c r="DF194" s="1279" t="str">
        <f t="shared" si="73"/>
        <v/>
      </c>
      <c r="DG194" s="1280"/>
      <c r="DH194" s="1283" t="str">
        <f t="shared" si="88"/>
        <v/>
      </c>
      <c r="DI194" s="1284" t="str">
        <f t="shared" si="75"/>
        <v/>
      </c>
      <c r="DJ194" s="1279" t="str">
        <f t="shared" si="76"/>
        <v/>
      </c>
      <c r="DK194" s="1280"/>
      <c r="DL194" s="1283" t="str">
        <f t="shared" si="89"/>
        <v/>
      </c>
      <c r="DM194" s="1284" t="str">
        <f t="shared" si="78"/>
        <v/>
      </c>
      <c r="DN194" s="1279" t="str">
        <f t="shared" si="79"/>
        <v/>
      </c>
      <c r="DO194" s="1280"/>
      <c r="DP194" s="1283" t="str">
        <f t="shared" si="90"/>
        <v/>
      </c>
      <c r="DQ194" s="1284" t="str">
        <f t="shared" si="81"/>
        <v/>
      </c>
      <c r="DR194" s="1279" t="str">
        <f t="shared" si="82"/>
        <v/>
      </c>
      <c r="DS194" s="1280"/>
      <c r="DT194" s="1283" t="str">
        <f t="shared" si="91"/>
        <v/>
      </c>
    </row>
    <row r="195" spans="2:124" s="580" customFormat="1" ht="15" customHeight="1">
      <c r="C195" s="1566" t="str">
        <f>IF('2.2 Repex'!C196="","",'2.2 Repex'!C196)</f>
        <v/>
      </c>
      <c r="D195" s="1944" t="str">
        <f>IF('2.2 Repex'!D196="","",'2.2 Repex'!D196)</f>
        <v/>
      </c>
      <c r="E195" s="2323">
        <f t="shared" si="86"/>
        <v>0</v>
      </c>
      <c r="F195" s="2342"/>
      <c r="G195" s="2343"/>
      <c r="H195" s="2343"/>
      <c r="I195" s="2343"/>
      <c r="J195" s="2343"/>
      <c r="K195" s="2343"/>
      <c r="L195" s="2343"/>
      <c r="M195" s="2343"/>
      <c r="N195" s="2343"/>
      <c r="O195" s="2343"/>
      <c r="P195" s="2343"/>
      <c r="Q195" s="2343"/>
      <c r="R195" s="2343"/>
      <c r="S195" s="2343"/>
      <c r="T195" s="2343"/>
      <c r="U195" s="2343"/>
      <c r="V195" s="2343"/>
      <c r="W195" s="2343"/>
      <c r="X195" s="2343"/>
      <c r="Y195" s="2343"/>
      <c r="Z195" s="2343"/>
      <c r="AA195" s="2343"/>
      <c r="AB195" s="2343"/>
      <c r="AC195" s="2343"/>
      <c r="AD195" s="2343"/>
      <c r="AE195" s="2343"/>
      <c r="AF195" s="2343"/>
      <c r="AG195" s="2343"/>
      <c r="AH195" s="2343"/>
      <c r="AI195" s="2343"/>
      <c r="AJ195" s="2343"/>
      <c r="AK195" s="2343"/>
      <c r="AL195" s="2343"/>
      <c r="AM195" s="2343"/>
      <c r="AN195" s="2343"/>
      <c r="AO195" s="2343"/>
      <c r="AP195" s="2343"/>
      <c r="AQ195" s="2343"/>
      <c r="AR195" s="2343"/>
      <c r="AS195" s="2343"/>
      <c r="AT195" s="2343"/>
      <c r="AU195" s="2343"/>
      <c r="AV195" s="2343"/>
      <c r="AW195" s="2343"/>
      <c r="AX195" s="2343"/>
      <c r="AY195" s="2343"/>
      <c r="AZ195" s="2343"/>
      <c r="BA195" s="2343"/>
      <c r="BB195" s="2343"/>
      <c r="BC195" s="2343"/>
      <c r="BD195" s="2343"/>
      <c r="BE195" s="2343"/>
      <c r="BF195" s="2343"/>
      <c r="BG195" s="2343"/>
      <c r="BH195" s="2343"/>
      <c r="BI195" s="2343"/>
      <c r="BJ195" s="2343"/>
      <c r="BK195" s="2343"/>
      <c r="BL195" s="2343"/>
      <c r="BM195" s="2343"/>
      <c r="BN195" s="2343"/>
      <c r="BO195" s="2343"/>
      <c r="BP195" s="2343"/>
      <c r="BQ195" s="2343"/>
      <c r="BR195" s="2343"/>
      <c r="BS195" s="2343"/>
      <c r="BT195" s="2343"/>
      <c r="BU195" s="2343"/>
      <c r="BV195" s="2343"/>
      <c r="BW195" s="2343"/>
      <c r="BX195" s="2343"/>
      <c r="BY195" s="2343"/>
      <c r="BZ195" s="2343"/>
      <c r="CA195" s="2343"/>
      <c r="CB195" s="2343"/>
      <c r="CC195" s="2343"/>
      <c r="CD195" s="2343"/>
      <c r="CE195" s="2343"/>
      <c r="CF195" s="2343"/>
      <c r="CG195" s="2343"/>
      <c r="CH195" s="2343"/>
      <c r="CI195" s="2343"/>
      <c r="CJ195" s="2343"/>
      <c r="CK195" s="2343"/>
      <c r="CL195" s="2343"/>
      <c r="CM195" s="2343"/>
      <c r="CN195" s="2343"/>
      <c r="CO195" s="2343"/>
      <c r="CP195" s="2343"/>
      <c r="CQ195" s="2343"/>
      <c r="CR195" s="2343"/>
      <c r="CS195" s="2343"/>
      <c r="CT195" s="2343"/>
      <c r="CU195" s="2343"/>
      <c r="CV195" s="2344"/>
      <c r="CX195" s="3003"/>
      <c r="CY195" s="3004"/>
      <c r="CZ195" s="3004"/>
      <c r="DA195" s="1284" t="str">
        <f t="shared" si="69"/>
        <v/>
      </c>
      <c r="DB195" s="1279" t="str">
        <f t="shared" si="70"/>
        <v/>
      </c>
      <c r="DC195" s="1280"/>
      <c r="DD195" s="1283" t="str">
        <f t="shared" si="87"/>
        <v/>
      </c>
      <c r="DE195" s="1284" t="str">
        <f t="shared" si="72"/>
        <v/>
      </c>
      <c r="DF195" s="1279" t="str">
        <f t="shared" si="73"/>
        <v/>
      </c>
      <c r="DG195" s="1280"/>
      <c r="DH195" s="1283" t="str">
        <f t="shared" si="88"/>
        <v/>
      </c>
      <c r="DI195" s="1284" t="str">
        <f t="shared" si="75"/>
        <v/>
      </c>
      <c r="DJ195" s="1279" t="str">
        <f t="shared" si="76"/>
        <v/>
      </c>
      <c r="DK195" s="1280"/>
      <c r="DL195" s="1283" t="str">
        <f t="shared" si="89"/>
        <v/>
      </c>
      <c r="DM195" s="1284" t="str">
        <f t="shared" si="78"/>
        <v/>
      </c>
      <c r="DN195" s="1279" t="str">
        <f t="shared" si="79"/>
        <v/>
      </c>
      <c r="DO195" s="1280"/>
      <c r="DP195" s="1283" t="str">
        <f t="shared" si="90"/>
        <v/>
      </c>
      <c r="DQ195" s="1284" t="str">
        <f t="shared" si="81"/>
        <v/>
      </c>
      <c r="DR195" s="1279" t="str">
        <f t="shared" si="82"/>
        <v/>
      </c>
      <c r="DS195" s="1280"/>
      <c r="DT195" s="1283" t="str">
        <f t="shared" si="91"/>
        <v/>
      </c>
    </row>
    <row r="196" spans="2:124" s="580" customFormat="1" ht="15" customHeight="1">
      <c r="C196" s="1566" t="str">
        <f>IF('2.2 Repex'!C197="","",'2.2 Repex'!C197)</f>
        <v/>
      </c>
      <c r="D196" s="1944" t="str">
        <f>IF('2.2 Repex'!D197="","",'2.2 Repex'!D197)</f>
        <v/>
      </c>
      <c r="E196" s="2323">
        <f t="shared" si="86"/>
        <v>0</v>
      </c>
      <c r="F196" s="2342"/>
      <c r="G196" s="2343"/>
      <c r="H196" s="2343"/>
      <c r="I196" s="2343"/>
      <c r="J196" s="2343"/>
      <c r="K196" s="2343"/>
      <c r="L196" s="2343"/>
      <c r="M196" s="2343"/>
      <c r="N196" s="2343"/>
      <c r="O196" s="2343"/>
      <c r="P196" s="2343"/>
      <c r="Q196" s="2343"/>
      <c r="R196" s="2343"/>
      <c r="S196" s="2343"/>
      <c r="T196" s="2343"/>
      <c r="U196" s="2343"/>
      <c r="V196" s="2343"/>
      <c r="W196" s="2343"/>
      <c r="X196" s="2343"/>
      <c r="Y196" s="2343"/>
      <c r="Z196" s="2343"/>
      <c r="AA196" s="2343"/>
      <c r="AB196" s="2343"/>
      <c r="AC196" s="2343"/>
      <c r="AD196" s="2343"/>
      <c r="AE196" s="2343"/>
      <c r="AF196" s="2343"/>
      <c r="AG196" s="2343"/>
      <c r="AH196" s="2343"/>
      <c r="AI196" s="2343"/>
      <c r="AJ196" s="2343"/>
      <c r="AK196" s="2343"/>
      <c r="AL196" s="2343"/>
      <c r="AM196" s="2343"/>
      <c r="AN196" s="2343"/>
      <c r="AO196" s="2343"/>
      <c r="AP196" s="2343"/>
      <c r="AQ196" s="2343"/>
      <c r="AR196" s="2343"/>
      <c r="AS196" s="2343"/>
      <c r="AT196" s="2343"/>
      <c r="AU196" s="2343"/>
      <c r="AV196" s="2343"/>
      <c r="AW196" s="2343"/>
      <c r="AX196" s="2343"/>
      <c r="AY196" s="2343"/>
      <c r="AZ196" s="2343"/>
      <c r="BA196" s="2343"/>
      <c r="BB196" s="2343"/>
      <c r="BC196" s="2343"/>
      <c r="BD196" s="2343"/>
      <c r="BE196" s="2343"/>
      <c r="BF196" s="2343"/>
      <c r="BG196" s="2343"/>
      <c r="BH196" s="2343"/>
      <c r="BI196" s="2343"/>
      <c r="BJ196" s="2343"/>
      <c r="BK196" s="2343"/>
      <c r="BL196" s="2343"/>
      <c r="BM196" s="2343"/>
      <c r="BN196" s="2343"/>
      <c r="BO196" s="2343"/>
      <c r="BP196" s="2343"/>
      <c r="BQ196" s="2343"/>
      <c r="BR196" s="2343"/>
      <c r="BS196" s="2343"/>
      <c r="BT196" s="2343"/>
      <c r="BU196" s="2343"/>
      <c r="BV196" s="2343"/>
      <c r="BW196" s="2343"/>
      <c r="BX196" s="2343"/>
      <c r="BY196" s="2343"/>
      <c r="BZ196" s="2343"/>
      <c r="CA196" s="2343"/>
      <c r="CB196" s="2343"/>
      <c r="CC196" s="2343"/>
      <c r="CD196" s="2343"/>
      <c r="CE196" s="2343"/>
      <c r="CF196" s="2343"/>
      <c r="CG196" s="2343"/>
      <c r="CH196" s="2343"/>
      <c r="CI196" s="2343"/>
      <c r="CJ196" s="2343"/>
      <c r="CK196" s="2343"/>
      <c r="CL196" s="2343"/>
      <c r="CM196" s="2343"/>
      <c r="CN196" s="2343"/>
      <c r="CO196" s="2343"/>
      <c r="CP196" s="2343"/>
      <c r="CQ196" s="2343"/>
      <c r="CR196" s="2343"/>
      <c r="CS196" s="2343"/>
      <c r="CT196" s="2343"/>
      <c r="CU196" s="2343"/>
      <c r="CV196" s="2344"/>
      <c r="CX196" s="3003"/>
      <c r="CY196" s="3004"/>
      <c r="CZ196" s="3004"/>
      <c r="DA196" s="1284" t="str">
        <f t="shared" si="69"/>
        <v/>
      </c>
      <c r="DB196" s="1279" t="str">
        <f t="shared" si="70"/>
        <v/>
      </c>
      <c r="DC196" s="1280"/>
      <c r="DD196" s="1283" t="str">
        <f t="shared" si="87"/>
        <v/>
      </c>
      <c r="DE196" s="1284" t="str">
        <f t="shared" si="72"/>
        <v/>
      </c>
      <c r="DF196" s="1279" t="str">
        <f t="shared" si="73"/>
        <v/>
      </c>
      <c r="DG196" s="1280"/>
      <c r="DH196" s="1283" t="str">
        <f t="shared" si="88"/>
        <v/>
      </c>
      <c r="DI196" s="1284" t="str">
        <f t="shared" si="75"/>
        <v/>
      </c>
      <c r="DJ196" s="1279" t="str">
        <f t="shared" si="76"/>
        <v/>
      </c>
      <c r="DK196" s="1280"/>
      <c r="DL196" s="1283" t="str">
        <f t="shared" si="89"/>
        <v/>
      </c>
      <c r="DM196" s="1284" t="str">
        <f t="shared" si="78"/>
        <v/>
      </c>
      <c r="DN196" s="1279" t="str">
        <f t="shared" si="79"/>
        <v/>
      </c>
      <c r="DO196" s="1280"/>
      <c r="DP196" s="1283" t="str">
        <f t="shared" si="90"/>
        <v/>
      </c>
      <c r="DQ196" s="1284" t="str">
        <f t="shared" si="81"/>
        <v/>
      </c>
      <c r="DR196" s="1279" t="str">
        <f t="shared" si="82"/>
        <v/>
      </c>
      <c r="DS196" s="1280"/>
      <c r="DT196" s="1283" t="str">
        <f t="shared" si="91"/>
        <v/>
      </c>
    </row>
    <row r="197" spans="2:124" s="580" customFormat="1" ht="15" customHeight="1">
      <c r="C197" s="1566" t="str">
        <f>IF('2.2 Repex'!C198="","",'2.2 Repex'!C198)</f>
        <v/>
      </c>
      <c r="D197" s="1944" t="str">
        <f>IF('2.2 Repex'!D198="","",'2.2 Repex'!D198)</f>
        <v/>
      </c>
      <c r="E197" s="2323">
        <f t="shared" si="86"/>
        <v>0</v>
      </c>
      <c r="F197" s="2342"/>
      <c r="G197" s="2343"/>
      <c r="H197" s="2343"/>
      <c r="I197" s="2343"/>
      <c r="J197" s="2343"/>
      <c r="K197" s="2343"/>
      <c r="L197" s="2343"/>
      <c r="M197" s="2343"/>
      <c r="N197" s="2343"/>
      <c r="O197" s="2343"/>
      <c r="P197" s="2343"/>
      <c r="Q197" s="2343"/>
      <c r="R197" s="2343"/>
      <c r="S197" s="2343"/>
      <c r="T197" s="2343"/>
      <c r="U197" s="2343"/>
      <c r="V197" s="2343"/>
      <c r="W197" s="2343"/>
      <c r="X197" s="2343"/>
      <c r="Y197" s="2343"/>
      <c r="Z197" s="2343"/>
      <c r="AA197" s="2343"/>
      <c r="AB197" s="2343"/>
      <c r="AC197" s="2343"/>
      <c r="AD197" s="2343"/>
      <c r="AE197" s="2343"/>
      <c r="AF197" s="2343"/>
      <c r="AG197" s="2343"/>
      <c r="AH197" s="2343"/>
      <c r="AI197" s="2343"/>
      <c r="AJ197" s="2343"/>
      <c r="AK197" s="2343"/>
      <c r="AL197" s="2343"/>
      <c r="AM197" s="2343"/>
      <c r="AN197" s="2343"/>
      <c r="AO197" s="2343"/>
      <c r="AP197" s="2343"/>
      <c r="AQ197" s="2343"/>
      <c r="AR197" s="2343"/>
      <c r="AS197" s="2343"/>
      <c r="AT197" s="2343"/>
      <c r="AU197" s="2343"/>
      <c r="AV197" s="2343"/>
      <c r="AW197" s="2343"/>
      <c r="AX197" s="2343"/>
      <c r="AY197" s="2343"/>
      <c r="AZ197" s="2343"/>
      <c r="BA197" s="2343"/>
      <c r="BB197" s="2343"/>
      <c r="BC197" s="2343"/>
      <c r="BD197" s="2343"/>
      <c r="BE197" s="2343"/>
      <c r="BF197" s="2343"/>
      <c r="BG197" s="2343"/>
      <c r="BH197" s="2343"/>
      <c r="BI197" s="2343"/>
      <c r="BJ197" s="2343"/>
      <c r="BK197" s="2343"/>
      <c r="BL197" s="2343"/>
      <c r="BM197" s="2343"/>
      <c r="BN197" s="2343"/>
      <c r="BO197" s="2343"/>
      <c r="BP197" s="2343"/>
      <c r="BQ197" s="2343"/>
      <c r="BR197" s="2343"/>
      <c r="BS197" s="2343"/>
      <c r="BT197" s="2343"/>
      <c r="BU197" s="2343"/>
      <c r="BV197" s="2343"/>
      <c r="BW197" s="2343"/>
      <c r="BX197" s="2343"/>
      <c r="BY197" s="2343"/>
      <c r="BZ197" s="2343"/>
      <c r="CA197" s="2343"/>
      <c r="CB197" s="2343"/>
      <c r="CC197" s="2343"/>
      <c r="CD197" s="2343"/>
      <c r="CE197" s="2343"/>
      <c r="CF197" s="2343"/>
      <c r="CG197" s="2343"/>
      <c r="CH197" s="2343"/>
      <c r="CI197" s="2343"/>
      <c r="CJ197" s="2343"/>
      <c r="CK197" s="2343"/>
      <c r="CL197" s="2343"/>
      <c r="CM197" s="2343"/>
      <c r="CN197" s="2343"/>
      <c r="CO197" s="2343"/>
      <c r="CP197" s="2343"/>
      <c r="CQ197" s="2343"/>
      <c r="CR197" s="2343"/>
      <c r="CS197" s="2343"/>
      <c r="CT197" s="2343"/>
      <c r="CU197" s="2343"/>
      <c r="CV197" s="2344"/>
      <c r="CX197" s="3003"/>
      <c r="CY197" s="3004"/>
      <c r="CZ197" s="3004"/>
      <c r="DA197" s="1284" t="str">
        <f t="shared" si="69"/>
        <v/>
      </c>
      <c r="DB197" s="1279" t="str">
        <f t="shared" si="70"/>
        <v/>
      </c>
      <c r="DC197" s="1280"/>
      <c r="DD197" s="1283" t="str">
        <f t="shared" si="87"/>
        <v/>
      </c>
      <c r="DE197" s="1284" t="str">
        <f t="shared" si="72"/>
        <v/>
      </c>
      <c r="DF197" s="1279" t="str">
        <f t="shared" si="73"/>
        <v/>
      </c>
      <c r="DG197" s="1280"/>
      <c r="DH197" s="1283" t="str">
        <f t="shared" si="88"/>
        <v/>
      </c>
      <c r="DI197" s="1284" t="str">
        <f t="shared" si="75"/>
        <v/>
      </c>
      <c r="DJ197" s="1279" t="str">
        <f t="shared" si="76"/>
        <v/>
      </c>
      <c r="DK197" s="1280"/>
      <c r="DL197" s="1283" t="str">
        <f t="shared" si="89"/>
        <v/>
      </c>
      <c r="DM197" s="1284" t="str">
        <f t="shared" si="78"/>
        <v/>
      </c>
      <c r="DN197" s="1279" t="str">
        <f t="shared" si="79"/>
        <v/>
      </c>
      <c r="DO197" s="1280"/>
      <c r="DP197" s="1283" t="str">
        <f t="shared" si="90"/>
        <v/>
      </c>
      <c r="DQ197" s="1284" t="str">
        <f t="shared" si="81"/>
        <v/>
      </c>
      <c r="DR197" s="1279" t="str">
        <f t="shared" si="82"/>
        <v/>
      </c>
      <c r="DS197" s="1280"/>
      <c r="DT197" s="1283" t="str">
        <f t="shared" si="91"/>
        <v/>
      </c>
    </row>
    <row r="198" spans="2:124" s="580" customFormat="1" ht="15" customHeight="1">
      <c r="C198" s="1566" t="str">
        <f>IF('2.2 Repex'!C199="","",'2.2 Repex'!C199)</f>
        <v/>
      </c>
      <c r="D198" s="1944" t="str">
        <f>IF('2.2 Repex'!D199="","",'2.2 Repex'!D199)</f>
        <v/>
      </c>
      <c r="E198" s="2323">
        <f t="shared" si="86"/>
        <v>0</v>
      </c>
      <c r="F198" s="2342"/>
      <c r="G198" s="2343"/>
      <c r="H198" s="2343"/>
      <c r="I198" s="2343"/>
      <c r="J198" s="2343"/>
      <c r="K198" s="2343"/>
      <c r="L198" s="2343"/>
      <c r="M198" s="2343"/>
      <c r="N198" s="2343"/>
      <c r="O198" s="2343"/>
      <c r="P198" s="2343"/>
      <c r="Q198" s="2343"/>
      <c r="R198" s="2343"/>
      <c r="S198" s="2343"/>
      <c r="T198" s="2343"/>
      <c r="U198" s="2343"/>
      <c r="V198" s="2343"/>
      <c r="W198" s="2343"/>
      <c r="X198" s="2343"/>
      <c r="Y198" s="2343"/>
      <c r="Z198" s="2343"/>
      <c r="AA198" s="2343"/>
      <c r="AB198" s="2343"/>
      <c r="AC198" s="2343"/>
      <c r="AD198" s="2343"/>
      <c r="AE198" s="2343"/>
      <c r="AF198" s="2343"/>
      <c r="AG198" s="2343"/>
      <c r="AH198" s="2343"/>
      <c r="AI198" s="2343"/>
      <c r="AJ198" s="2343"/>
      <c r="AK198" s="2343"/>
      <c r="AL198" s="2343"/>
      <c r="AM198" s="2343"/>
      <c r="AN198" s="2343"/>
      <c r="AO198" s="2343"/>
      <c r="AP198" s="2343"/>
      <c r="AQ198" s="2343"/>
      <c r="AR198" s="2343"/>
      <c r="AS198" s="2343"/>
      <c r="AT198" s="2343"/>
      <c r="AU198" s="2343"/>
      <c r="AV198" s="2343"/>
      <c r="AW198" s="2343"/>
      <c r="AX198" s="2343"/>
      <c r="AY198" s="2343"/>
      <c r="AZ198" s="2343"/>
      <c r="BA198" s="2343"/>
      <c r="BB198" s="2343"/>
      <c r="BC198" s="2343"/>
      <c r="BD198" s="2343"/>
      <c r="BE198" s="2343"/>
      <c r="BF198" s="2343"/>
      <c r="BG198" s="2343"/>
      <c r="BH198" s="2343"/>
      <c r="BI198" s="2343"/>
      <c r="BJ198" s="2343"/>
      <c r="BK198" s="2343"/>
      <c r="BL198" s="2343"/>
      <c r="BM198" s="2343"/>
      <c r="BN198" s="2343"/>
      <c r="BO198" s="2343"/>
      <c r="BP198" s="2343"/>
      <c r="BQ198" s="2343"/>
      <c r="BR198" s="2343"/>
      <c r="BS198" s="2343"/>
      <c r="BT198" s="2343"/>
      <c r="BU198" s="2343"/>
      <c r="BV198" s="2343"/>
      <c r="BW198" s="2343"/>
      <c r="BX198" s="2343"/>
      <c r="BY198" s="2343"/>
      <c r="BZ198" s="2343"/>
      <c r="CA198" s="2343"/>
      <c r="CB198" s="2343"/>
      <c r="CC198" s="2343"/>
      <c r="CD198" s="2343"/>
      <c r="CE198" s="2343"/>
      <c r="CF198" s="2343"/>
      <c r="CG198" s="2343"/>
      <c r="CH198" s="2343"/>
      <c r="CI198" s="2343"/>
      <c r="CJ198" s="2343"/>
      <c r="CK198" s="2343"/>
      <c r="CL198" s="2343"/>
      <c r="CM198" s="2343"/>
      <c r="CN198" s="2343"/>
      <c r="CO198" s="2343"/>
      <c r="CP198" s="2343"/>
      <c r="CQ198" s="2343"/>
      <c r="CR198" s="2343"/>
      <c r="CS198" s="2343"/>
      <c r="CT198" s="2343"/>
      <c r="CU198" s="2343"/>
      <c r="CV198" s="2344"/>
      <c r="CX198" s="3003"/>
      <c r="CY198" s="3004"/>
      <c r="CZ198" s="3004"/>
      <c r="DA198" s="1284" t="str">
        <f t="shared" si="69"/>
        <v/>
      </c>
      <c r="DB198" s="1279" t="str">
        <f t="shared" si="70"/>
        <v/>
      </c>
      <c r="DC198" s="1280"/>
      <c r="DD198" s="1283" t="str">
        <f t="shared" si="87"/>
        <v/>
      </c>
      <c r="DE198" s="1284" t="str">
        <f t="shared" si="72"/>
        <v/>
      </c>
      <c r="DF198" s="1279" t="str">
        <f t="shared" si="73"/>
        <v/>
      </c>
      <c r="DG198" s="1280"/>
      <c r="DH198" s="1283" t="str">
        <f t="shared" si="88"/>
        <v/>
      </c>
      <c r="DI198" s="1284" t="str">
        <f t="shared" si="75"/>
        <v/>
      </c>
      <c r="DJ198" s="1279" t="str">
        <f t="shared" si="76"/>
        <v/>
      </c>
      <c r="DK198" s="1280"/>
      <c r="DL198" s="1283" t="str">
        <f t="shared" si="89"/>
        <v/>
      </c>
      <c r="DM198" s="1284" t="str">
        <f t="shared" si="78"/>
        <v/>
      </c>
      <c r="DN198" s="1279" t="str">
        <f t="shared" si="79"/>
        <v/>
      </c>
      <c r="DO198" s="1280"/>
      <c r="DP198" s="1283" t="str">
        <f t="shared" si="90"/>
        <v/>
      </c>
      <c r="DQ198" s="1284" t="str">
        <f t="shared" si="81"/>
        <v/>
      </c>
      <c r="DR198" s="1279" t="str">
        <f t="shared" si="82"/>
        <v/>
      </c>
      <c r="DS198" s="1280"/>
      <c r="DT198" s="1283" t="str">
        <f t="shared" si="91"/>
        <v/>
      </c>
    </row>
    <row r="199" spans="2:124" s="580" customFormat="1" ht="15" customHeight="1">
      <c r="C199" s="1566" t="str">
        <f>IF('2.2 Repex'!C200="","",'2.2 Repex'!C200)</f>
        <v/>
      </c>
      <c r="D199" s="1944" t="str">
        <f>IF('2.2 Repex'!D200="","",'2.2 Repex'!D200)</f>
        <v/>
      </c>
      <c r="E199" s="2323">
        <f t="shared" si="86"/>
        <v>0</v>
      </c>
      <c r="F199" s="2342"/>
      <c r="G199" s="2343"/>
      <c r="H199" s="2343"/>
      <c r="I199" s="2343"/>
      <c r="J199" s="2343"/>
      <c r="K199" s="2343"/>
      <c r="L199" s="2343"/>
      <c r="M199" s="2343"/>
      <c r="N199" s="2343"/>
      <c r="O199" s="2343"/>
      <c r="P199" s="2343"/>
      <c r="Q199" s="2343"/>
      <c r="R199" s="2343"/>
      <c r="S199" s="2343"/>
      <c r="T199" s="2343"/>
      <c r="U199" s="2343"/>
      <c r="V199" s="2343"/>
      <c r="W199" s="2343"/>
      <c r="X199" s="2343"/>
      <c r="Y199" s="2343"/>
      <c r="Z199" s="2343"/>
      <c r="AA199" s="2343"/>
      <c r="AB199" s="2343"/>
      <c r="AC199" s="2343"/>
      <c r="AD199" s="2343"/>
      <c r="AE199" s="2343"/>
      <c r="AF199" s="2343"/>
      <c r="AG199" s="2343"/>
      <c r="AH199" s="2343"/>
      <c r="AI199" s="2343"/>
      <c r="AJ199" s="2343"/>
      <c r="AK199" s="2343"/>
      <c r="AL199" s="2343"/>
      <c r="AM199" s="2343"/>
      <c r="AN199" s="2343"/>
      <c r="AO199" s="2343"/>
      <c r="AP199" s="2343"/>
      <c r="AQ199" s="2343"/>
      <c r="AR199" s="2343"/>
      <c r="AS199" s="2343"/>
      <c r="AT199" s="2343"/>
      <c r="AU199" s="2343"/>
      <c r="AV199" s="2343"/>
      <c r="AW199" s="2343"/>
      <c r="AX199" s="2343"/>
      <c r="AY199" s="2343"/>
      <c r="AZ199" s="2343"/>
      <c r="BA199" s="2343"/>
      <c r="BB199" s="2343"/>
      <c r="BC199" s="2343"/>
      <c r="BD199" s="2343"/>
      <c r="BE199" s="2343"/>
      <c r="BF199" s="2343"/>
      <c r="BG199" s="2343"/>
      <c r="BH199" s="2343"/>
      <c r="BI199" s="2343"/>
      <c r="BJ199" s="2343"/>
      <c r="BK199" s="2343"/>
      <c r="BL199" s="2343"/>
      <c r="BM199" s="2343"/>
      <c r="BN199" s="2343"/>
      <c r="BO199" s="2343"/>
      <c r="BP199" s="2343"/>
      <c r="BQ199" s="2343"/>
      <c r="BR199" s="2343"/>
      <c r="BS199" s="2343"/>
      <c r="BT199" s="2343"/>
      <c r="BU199" s="2343"/>
      <c r="BV199" s="2343"/>
      <c r="BW199" s="2343"/>
      <c r="BX199" s="2343"/>
      <c r="BY199" s="2343"/>
      <c r="BZ199" s="2343"/>
      <c r="CA199" s="2343"/>
      <c r="CB199" s="2343"/>
      <c r="CC199" s="2343"/>
      <c r="CD199" s="2343"/>
      <c r="CE199" s="2343"/>
      <c r="CF199" s="2343"/>
      <c r="CG199" s="2343"/>
      <c r="CH199" s="2343"/>
      <c r="CI199" s="2343"/>
      <c r="CJ199" s="2343"/>
      <c r="CK199" s="2343"/>
      <c r="CL199" s="2343"/>
      <c r="CM199" s="2343"/>
      <c r="CN199" s="2343"/>
      <c r="CO199" s="2343"/>
      <c r="CP199" s="2343"/>
      <c r="CQ199" s="2343"/>
      <c r="CR199" s="2343"/>
      <c r="CS199" s="2343"/>
      <c r="CT199" s="2343"/>
      <c r="CU199" s="2343"/>
      <c r="CV199" s="2344"/>
      <c r="CX199" s="3003"/>
      <c r="CY199" s="3004"/>
      <c r="CZ199" s="3004"/>
      <c r="DA199" s="1284" t="str">
        <f t="shared" si="69"/>
        <v/>
      </c>
      <c r="DB199" s="1279" t="str">
        <f t="shared" si="70"/>
        <v/>
      </c>
      <c r="DC199" s="1280"/>
      <c r="DD199" s="1283" t="str">
        <f t="shared" si="87"/>
        <v/>
      </c>
      <c r="DE199" s="1284" t="str">
        <f t="shared" si="72"/>
        <v/>
      </c>
      <c r="DF199" s="1279" t="str">
        <f t="shared" si="73"/>
        <v/>
      </c>
      <c r="DG199" s="1280"/>
      <c r="DH199" s="1283" t="str">
        <f t="shared" si="88"/>
        <v/>
      </c>
      <c r="DI199" s="1284" t="str">
        <f t="shared" si="75"/>
        <v/>
      </c>
      <c r="DJ199" s="1279" t="str">
        <f t="shared" si="76"/>
        <v/>
      </c>
      <c r="DK199" s="1280"/>
      <c r="DL199" s="1283" t="str">
        <f t="shared" si="89"/>
        <v/>
      </c>
      <c r="DM199" s="1284" t="str">
        <f t="shared" si="78"/>
        <v/>
      </c>
      <c r="DN199" s="1279" t="str">
        <f t="shared" si="79"/>
        <v/>
      </c>
      <c r="DO199" s="1280"/>
      <c r="DP199" s="1283" t="str">
        <f t="shared" si="90"/>
        <v/>
      </c>
      <c r="DQ199" s="1284" t="str">
        <f t="shared" si="81"/>
        <v/>
      </c>
      <c r="DR199" s="1279" t="str">
        <f t="shared" si="82"/>
        <v/>
      </c>
      <c r="DS199" s="1280"/>
      <c r="DT199" s="1283" t="str">
        <f t="shared" si="91"/>
        <v/>
      </c>
    </row>
    <row r="200" spans="2:124" s="580" customFormat="1" ht="15" customHeight="1">
      <c r="C200" s="1566" t="str">
        <f>IF('2.2 Repex'!C201="","",'2.2 Repex'!C201)</f>
        <v/>
      </c>
      <c r="D200" s="1944" t="str">
        <f>IF('2.2 Repex'!D201="","",'2.2 Repex'!D201)</f>
        <v/>
      </c>
      <c r="E200" s="2323">
        <f t="shared" si="86"/>
        <v>0</v>
      </c>
      <c r="F200" s="2342"/>
      <c r="G200" s="2343"/>
      <c r="H200" s="2343"/>
      <c r="I200" s="2343"/>
      <c r="J200" s="2343"/>
      <c r="K200" s="2343"/>
      <c r="L200" s="2343"/>
      <c r="M200" s="2343"/>
      <c r="N200" s="2343"/>
      <c r="O200" s="2343"/>
      <c r="P200" s="2343"/>
      <c r="Q200" s="2343"/>
      <c r="R200" s="2343"/>
      <c r="S200" s="2343"/>
      <c r="T200" s="2343"/>
      <c r="U200" s="2343"/>
      <c r="V200" s="2343"/>
      <c r="W200" s="2343"/>
      <c r="X200" s="2343"/>
      <c r="Y200" s="2343"/>
      <c r="Z200" s="2343"/>
      <c r="AA200" s="2343"/>
      <c r="AB200" s="2343"/>
      <c r="AC200" s="2343"/>
      <c r="AD200" s="2343"/>
      <c r="AE200" s="2343"/>
      <c r="AF200" s="2343"/>
      <c r="AG200" s="2343"/>
      <c r="AH200" s="2343"/>
      <c r="AI200" s="2343"/>
      <c r="AJ200" s="2343"/>
      <c r="AK200" s="2343"/>
      <c r="AL200" s="2343"/>
      <c r="AM200" s="2343"/>
      <c r="AN200" s="2343"/>
      <c r="AO200" s="2343"/>
      <c r="AP200" s="2343"/>
      <c r="AQ200" s="2343"/>
      <c r="AR200" s="2343"/>
      <c r="AS200" s="2343"/>
      <c r="AT200" s="2343"/>
      <c r="AU200" s="2343"/>
      <c r="AV200" s="2343"/>
      <c r="AW200" s="2343"/>
      <c r="AX200" s="2343"/>
      <c r="AY200" s="2343"/>
      <c r="AZ200" s="2343"/>
      <c r="BA200" s="2343"/>
      <c r="BB200" s="2343"/>
      <c r="BC200" s="2343"/>
      <c r="BD200" s="2343"/>
      <c r="BE200" s="2343"/>
      <c r="BF200" s="2343"/>
      <c r="BG200" s="2343"/>
      <c r="BH200" s="2343"/>
      <c r="BI200" s="2343"/>
      <c r="BJ200" s="2343"/>
      <c r="BK200" s="2343"/>
      <c r="BL200" s="2343"/>
      <c r="BM200" s="2343"/>
      <c r="BN200" s="2343"/>
      <c r="BO200" s="2343"/>
      <c r="BP200" s="2343"/>
      <c r="BQ200" s="2343"/>
      <c r="BR200" s="2343"/>
      <c r="BS200" s="2343"/>
      <c r="BT200" s="2343"/>
      <c r="BU200" s="2343"/>
      <c r="BV200" s="2343"/>
      <c r="BW200" s="2343"/>
      <c r="BX200" s="2343"/>
      <c r="BY200" s="2343"/>
      <c r="BZ200" s="2343"/>
      <c r="CA200" s="2343"/>
      <c r="CB200" s="2343"/>
      <c r="CC200" s="2343"/>
      <c r="CD200" s="2343"/>
      <c r="CE200" s="2343"/>
      <c r="CF200" s="2343"/>
      <c r="CG200" s="2343"/>
      <c r="CH200" s="2343"/>
      <c r="CI200" s="2343"/>
      <c r="CJ200" s="2343"/>
      <c r="CK200" s="2343"/>
      <c r="CL200" s="2343"/>
      <c r="CM200" s="2343"/>
      <c r="CN200" s="2343"/>
      <c r="CO200" s="2343"/>
      <c r="CP200" s="2343"/>
      <c r="CQ200" s="2343"/>
      <c r="CR200" s="2343"/>
      <c r="CS200" s="2343"/>
      <c r="CT200" s="2343"/>
      <c r="CU200" s="2343"/>
      <c r="CV200" s="2344"/>
      <c r="CX200" s="3003"/>
      <c r="CY200" s="3004"/>
      <c r="CZ200" s="3004"/>
      <c r="DA200" s="1284" t="str">
        <f t="shared" si="69"/>
        <v/>
      </c>
      <c r="DB200" s="1279" t="str">
        <f t="shared" si="70"/>
        <v/>
      </c>
      <c r="DC200" s="1280"/>
      <c r="DD200" s="1283" t="str">
        <f t="shared" si="87"/>
        <v/>
      </c>
      <c r="DE200" s="1284" t="str">
        <f t="shared" si="72"/>
        <v/>
      </c>
      <c r="DF200" s="1279" t="str">
        <f t="shared" si="73"/>
        <v/>
      </c>
      <c r="DG200" s="1280"/>
      <c r="DH200" s="1283" t="str">
        <f t="shared" si="88"/>
        <v/>
      </c>
      <c r="DI200" s="1284" t="str">
        <f t="shared" si="75"/>
        <v/>
      </c>
      <c r="DJ200" s="1279" t="str">
        <f t="shared" si="76"/>
        <v/>
      </c>
      <c r="DK200" s="1280"/>
      <c r="DL200" s="1283" t="str">
        <f t="shared" si="89"/>
        <v/>
      </c>
      <c r="DM200" s="1284" t="str">
        <f t="shared" si="78"/>
        <v/>
      </c>
      <c r="DN200" s="1279" t="str">
        <f t="shared" si="79"/>
        <v/>
      </c>
      <c r="DO200" s="1280"/>
      <c r="DP200" s="1283" t="str">
        <f t="shared" si="90"/>
        <v/>
      </c>
      <c r="DQ200" s="1284" t="str">
        <f t="shared" si="81"/>
        <v/>
      </c>
      <c r="DR200" s="1279" t="str">
        <f t="shared" si="82"/>
        <v/>
      </c>
      <c r="DS200" s="1280"/>
      <c r="DT200" s="1283" t="str">
        <f t="shared" si="91"/>
        <v/>
      </c>
    </row>
    <row r="201" spans="2:124" s="580" customFormat="1" ht="15" customHeight="1">
      <c r="C201" s="1566" t="str">
        <f>IF('2.2 Repex'!C202="","",'2.2 Repex'!C202)</f>
        <v/>
      </c>
      <c r="D201" s="1944" t="str">
        <f>IF('2.2 Repex'!D202="","",'2.2 Repex'!D202)</f>
        <v/>
      </c>
      <c r="E201" s="2323">
        <f t="shared" si="86"/>
        <v>0</v>
      </c>
      <c r="F201" s="2342"/>
      <c r="G201" s="2343"/>
      <c r="H201" s="2343"/>
      <c r="I201" s="2343"/>
      <c r="J201" s="2343"/>
      <c r="K201" s="2343"/>
      <c r="L201" s="2343"/>
      <c r="M201" s="2343"/>
      <c r="N201" s="2343"/>
      <c r="O201" s="2343"/>
      <c r="P201" s="2343"/>
      <c r="Q201" s="2343"/>
      <c r="R201" s="2343"/>
      <c r="S201" s="2343"/>
      <c r="T201" s="2343"/>
      <c r="U201" s="2343"/>
      <c r="V201" s="2343"/>
      <c r="W201" s="2343"/>
      <c r="X201" s="2343"/>
      <c r="Y201" s="2343"/>
      <c r="Z201" s="2343"/>
      <c r="AA201" s="2343"/>
      <c r="AB201" s="2343"/>
      <c r="AC201" s="2343"/>
      <c r="AD201" s="2343"/>
      <c r="AE201" s="2343"/>
      <c r="AF201" s="2343"/>
      <c r="AG201" s="2343"/>
      <c r="AH201" s="2343"/>
      <c r="AI201" s="2343"/>
      <c r="AJ201" s="2343"/>
      <c r="AK201" s="2343"/>
      <c r="AL201" s="2343"/>
      <c r="AM201" s="2343"/>
      <c r="AN201" s="2343"/>
      <c r="AO201" s="2343"/>
      <c r="AP201" s="2343"/>
      <c r="AQ201" s="2343"/>
      <c r="AR201" s="2343"/>
      <c r="AS201" s="2343"/>
      <c r="AT201" s="2343"/>
      <c r="AU201" s="2343"/>
      <c r="AV201" s="2343"/>
      <c r="AW201" s="2343"/>
      <c r="AX201" s="2343"/>
      <c r="AY201" s="2343"/>
      <c r="AZ201" s="2343"/>
      <c r="BA201" s="2343"/>
      <c r="BB201" s="2343"/>
      <c r="BC201" s="2343"/>
      <c r="BD201" s="2343"/>
      <c r="BE201" s="2343"/>
      <c r="BF201" s="2343"/>
      <c r="BG201" s="2343"/>
      <c r="BH201" s="2343"/>
      <c r="BI201" s="2343"/>
      <c r="BJ201" s="2343"/>
      <c r="BK201" s="2343"/>
      <c r="BL201" s="2343"/>
      <c r="BM201" s="2343"/>
      <c r="BN201" s="2343"/>
      <c r="BO201" s="2343"/>
      <c r="BP201" s="2343"/>
      <c r="BQ201" s="2343"/>
      <c r="BR201" s="2343"/>
      <c r="BS201" s="2343"/>
      <c r="BT201" s="2343"/>
      <c r="BU201" s="2343"/>
      <c r="BV201" s="2343"/>
      <c r="BW201" s="2343"/>
      <c r="BX201" s="2343"/>
      <c r="BY201" s="2343"/>
      <c r="BZ201" s="2343"/>
      <c r="CA201" s="2343"/>
      <c r="CB201" s="2343"/>
      <c r="CC201" s="2343"/>
      <c r="CD201" s="2343"/>
      <c r="CE201" s="2343"/>
      <c r="CF201" s="2343"/>
      <c r="CG201" s="2343"/>
      <c r="CH201" s="2343"/>
      <c r="CI201" s="2343"/>
      <c r="CJ201" s="2343"/>
      <c r="CK201" s="2343"/>
      <c r="CL201" s="2343"/>
      <c r="CM201" s="2343"/>
      <c r="CN201" s="2343"/>
      <c r="CO201" s="2343"/>
      <c r="CP201" s="2343"/>
      <c r="CQ201" s="2343"/>
      <c r="CR201" s="2343"/>
      <c r="CS201" s="2343"/>
      <c r="CT201" s="2343"/>
      <c r="CU201" s="2343"/>
      <c r="CV201" s="2344"/>
      <c r="CX201" s="3003"/>
      <c r="CY201" s="3004"/>
      <c r="CZ201" s="3004"/>
      <c r="DA201" s="1284" t="str">
        <f t="shared" si="69"/>
        <v/>
      </c>
      <c r="DB201" s="1279" t="str">
        <f t="shared" si="70"/>
        <v/>
      </c>
      <c r="DC201" s="1280"/>
      <c r="DD201" s="1283" t="str">
        <f t="shared" si="87"/>
        <v/>
      </c>
      <c r="DE201" s="1284" t="str">
        <f t="shared" si="72"/>
        <v/>
      </c>
      <c r="DF201" s="1279" t="str">
        <f t="shared" si="73"/>
        <v/>
      </c>
      <c r="DG201" s="1280"/>
      <c r="DH201" s="1283" t="str">
        <f t="shared" si="88"/>
        <v/>
      </c>
      <c r="DI201" s="1284" t="str">
        <f t="shared" si="75"/>
        <v/>
      </c>
      <c r="DJ201" s="1279" t="str">
        <f t="shared" si="76"/>
        <v/>
      </c>
      <c r="DK201" s="1280"/>
      <c r="DL201" s="1283" t="str">
        <f t="shared" si="89"/>
        <v/>
      </c>
      <c r="DM201" s="1284" t="str">
        <f t="shared" si="78"/>
        <v/>
      </c>
      <c r="DN201" s="1279" t="str">
        <f t="shared" si="79"/>
        <v/>
      </c>
      <c r="DO201" s="1280"/>
      <c r="DP201" s="1283" t="str">
        <f t="shared" si="90"/>
        <v/>
      </c>
      <c r="DQ201" s="1284" t="str">
        <f t="shared" si="81"/>
        <v/>
      </c>
      <c r="DR201" s="1279" t="str">
        <f t="shared" si="82"/>
        <v/>
      </c>
      <c r="DS201" s="1280"/>
      <c r="DT201" s="1283" t="str">
        <f t="shared" si="91"/>
        <v/>
      </c>
    </row>
    <row r="202" spans="2:124" s="580" customFormat="1" ht="15" customHeight="1">
      <c r="C202" s="1566" t="str">
        <f>IF('2.2 Repex'!C203="","",'2.2 Repex'!C203)</f>
        <v/>
      </c>
      <c r="D202" s="1944" t="str">
        <f>IF('2.2 Repex'!D203="","",'2.2 Repex'!D203)</f>
        <v/>
      </c>
      <c r="E202" s="2323">
        <f t="shared" si="86"/>
        <v>0</v>
      </c>
      <c r="F202" s="2342"/>
      <c r="G202" s="2343"/>
      <c r="H202" s="2343"/>
      <c r="I202" s="2343"/>
      <c r="J202" s="2343"/>
      <c r="K202" s="2343"/>
      <c r="L202" s="2343"/>
      <c r="M202" s="2343"/>
      <c r="N202" s="2343"/>
      <c r="O202" s="2343"/>
      <c r="P202" s="2343"/>
      <c r="Q202" s="2343"/>
      <c r="R202" s="2343"/>
      <c r="S202" s="2343"/>
      <c r="T202" s="2343"/>
      <c r="U202" s="2343"/>
      <c r="V202" s="2343"/>
      <c r="W202" s="2343"/>
      <c r="X202" s="2343"/>
      <c r="Y202" s="2343"/>
      <c r="Z202" s="2343"/>
      <c r="AA202" s="2343"/>
      <c r="AB202" s="2343"/>
      <c r="AC202" s="2343"/>
      <c r="AD202" s="2343"/>
      <c r="AE202" s="2343"/>
      <c r="AF202" s="2343"/>
      <c r="AG202" s="2343"/>
      <c r="AH202" s="2343"/>
      <c r="AI202" s="2343"/>
      <c r="AJ202" s="2343"/>
      <c r="AK202" s="2343"/>
      <c r="AL202" s="2343"/>
      <c r="AM202" s="2343"/>
      <c r="AN202" s="2343"/>
      <c r="AO202" s="2343"/>
      <c r="AP202" s="2343"/>
      <c r="AQ202" s="2343"/>
      <c r="AR202" s="2343"/>
      <c r="AS202" s="2343"/>
      <c r="AT202" s="2343"/>
      <c r="AU202" s="2343"/>
      <c r="AV202" s="2343"/>
      <c r="AW202" s="2343"/>
      <c r="AX202" s="2343"/>
      <c r="AY202" s="2343"/>
      <c r="AZ202" s="2343"/>
      <c r="BA202" s="2343"/>
      <c r="BB202" s="2343"/>
      <c r="BC202" s="2343"/>
      <c r="BD202" s="2343"/>
      <c r="BE202" s="2343"/>
      <c r="BF202" s="2343"/>
      <c r="BG202" s="2343"/>
      <c r="BH202" s="2343"/>
      <c r="BI202" s="2343"/>
      <c r="BJ202" s="2343"/>
      <c r="BK202" s="2343"/>
      <c r="BL202" s="2343"/>
      <c r="BM202" s="2343"/>
      <c r="BN202" s="2343"/>
      <c r="BO202" s="2343"/>
      <c r="BP202" s="2343"/>
      <c r="BQ202" s="2343"/>
      <c r="BR202" s="2343"/>
      <c r="BS202" s="2343"/>
      <c r="BT202" s="2343"/>
      <c r="BU202" s="2343"/>
      <c r="BV202" s="2343"/>
      <c r="BW202" s="2343"/>
      <c r="BX202" s="2343"/>
      <c r="BY202" s="2343"/>
      <c r="BZ202" s="2343"/>
      <c r="CA202" s="2343"/>
      <c r="CB202" s="2343"/>
      <c r="CC202" s="2343"/>
      <c r="CD202" s="2343"/>
      <c r="CE202" s="2343"/>
      <c r="CF202" s="2343"/>
      <c r="CG202" s="2343"/>
      <c r="CH202" s="2343"/>
      <c r="CI202" s="2343"/>
      <c r="CJ202" s="2343"/>
      <c r="CK202" s="2343"/>
      <c r="CL202" s="2343"/>
      <c r="CM202" s="2343"/>
      <c r="CN202" s="2343"/>
      <c r="CO202" s="2343"/>
      <c r="CP202" s="2343"/>
      <c r="CQ202" s="2343"/>
      <c r="CR202" s="2343"/>
      <c r="CS202" s="2343"/>
      <c r="CT202" s="2343"/>
      <c r="CU202" s="2343"/>
      <c r="CV202" s="2344"/>
      <c r="CX202" s="3003"/>
      <c r="CY202" s="3004"/>
      <c r="CZ202" s="3004"/>
      <c r="DA202" s="1284" t="str">
        <f t="shared" si="69"/>
        <v/>
      </c>
      <c r="DB202" s="1279" t="str">
        <f t="shared" si="70"/>
        <v/>
      </c>
      <c r="DC202" s="1280"/>
      <c r="DD202" s="1283" t="str">
        <f t="shared" si="87"/>
        <v/>
      </c>
      <c r="DE202" s="1284" t="str">
        <f t="shared" si="72"/>
        <v/>
      </c>
      <c r="DF202" s="1279" t="str">
        <f t="shared" si="73"/>
        <v/>
      </c>
      <c r="DG202" s="1280"/>
      <c r="DH202" s="1283" t="str">
        <f t="shared" si="88"/>
        <v/>
      </c>
      <c r="DI202" s="1284" t="str">
        <f t="shared" si="75"/>
        <v/>
      </c>
      <c r="DJ202" s="1279" t="str">
        <f t="shared" si="76"/>
        <v/>
      </c>
      <c r="DK202" s="1280"/>
      <c r="DL202" s="1283" t="str">
        <f t="shared" si="89"/>
        <v/>
      </c>
      <c r="DM202" s="1284" t="str">
        <f t="shared" si="78"/>
        <v/>
      </c>
      <c r="DN202" s="1279" t="str">
        <f t="shared" si="79"/>
        <v/>
      </c>
      <c r="DO202" s="1280"/>
      <c r="DP202" s="1283" t="str">
        <f t="shared" si="90"/>
        <v/>
      </c>
      <c r="DQ202" s="1284" t="str">
        <f t="shared" si="81"/>
        <v/>
      </c>
      <c r="DR202" s="1279" t="str">
        <f t="shared" si="82"/>
        <v/>
      </c>
      <c r="DS202" s="1280"/>
      <c r="DT202" s="1283" t="str">
        <f t="shared" si="91"/>
        <v/>
      </c>
    </row>
    <row r="203" spans="2:124" s="580" customFormat="1" ht="15" customHeight="1">
      <c r="C203" s="1566" t="str">
        <f>IF('2.2 Repex'!C204="","",'2.2 Repex'!C204)</f>
        <v/>
      </c>
      <c r="D203" s="1944" t="str">
        <f>IF('2.2 Repex'!D204="","",'2.2 Repex'!D204)</f>
        <v/>
      </c>
      <c r="E203" s="2323">
        <f t="shared" si="86"/>
        <v>0</v>
      </c>
      <c r="F203" s="2342"/>
      <c r="G203" s="2343"/>
      <c r="H203" s="2343"/>
      <c r="I203" s="2343"/>
      <c r="J203" s="2343"/>
      <c r="K203" s="2343"/>
      <c r="L203" s="2343"/>
      <c r="M203" s="2343"/>
      <c r="N203" s="2343"/>
      <c r="O203" s="2343"/>
      <c r="P203" s="2343"/>
      <c r="Q203" s="2343"/>
      <c r="R203" s="2343"/>
      <c r="S203" s="2343"/>
      <c r="T203" s="2343"/>
      <c r="U203" s="2343"/>
      <c r="V203" s="2343"/>
      <c r="W203" s="2343"/>
      <c r="X203" s="2343"/>
      <c r="Y203" s="2343"/>
      <c r="Z203" s="2343"/>
      <c r="AA203" s="2343"/>
      <c r="AB203" s="2343"/>
      <c r="AC203" s="2343"/>
      <c r="AD203" s="2343"/>
      <c r="AE203" s="2343"/>
      <c r="AF203" s="2343"/>
      <c r="AG203" s="2343"/>
      <c r="AH203" s="2343"/>
      <c r="AI203" s="2343"/>
      <c r="AJ203" s="2343"/>
      <c r="AK203" s="2343"/>
      <c r="AL203" s="2343"/>
      <c r="AM203" s="2343"/>
      <c r="AN203" s="2343"/>
      <c r="AO203" s="2343"/>
      <c r="AP203" s="2343"/>
      <c r="AQ203" s="2343"/>
      <c r="AR203" s="2343"/>
      <c r="AS203" s="2343"/>
      <c r="AT203" s="2343"/>
      <c r="AU203" s="2343"/>
      <c r="AV203" s="2343"/>
      <c r="AW203" s="2343"/>
      <c r="AX203" s="2343"/>
      <c r="AY203" s="2343"/>
      <c r="AZ203" s="2343"/>
      <c r="BA203" s="2343"/>
      <c r="BB203" s="2343"/>
      <c r="BC203" s="2343"/>
      <c r="BD203" s="2343"/>
      <c r="BE203" s="2343"/>
      <c r="BF203" s="2343"/>
      <c r="BG203" s="2343"/>
      <c r="BH203" s="2343"/>
      <c r="BI203" s="2343"/>
      <c r="BJ203" s="2343"/>
      <c r="BK203" s="2343"/>
      <c r="BL203" s="2343"/>
      <c r="BM203" s="2343"/>
      <c r="BN203" s="2343"/>
      <c r="BO203" s="2343"/>
      <c r="BP203" s="2343"/>
      <c r="BQ203" s="2343"/>
      <c r="BR203" s="2343"/>
      <c r="BS203" s="2343"/>
      <c r="BT203" s="2343"/>
      <c r="BU203" s="2343"/>
      <c r="BV203" s="2343"/>
      <c r="BW203" s="2343"/>
      <c r="BX203" s="2343"/>
      <c r="BY203" s="2343"/>
      <c r="BZ203" s="2343"/>
      <c r="CA203" s="2343"/>
      <c r="CB203" s="2343"/>
      <c r="CC203" s="2343"/>
      <c r="CD203" s="2343"/>
      <c r="CE203" s="2343"/>
      <c r="CF203" s="2343"/>
      <c r="CG203" s="2343"/>
      <c r="CH203" s="2343"/>
      <c r="CI203" s="2343"/>
      <c r="CJ203" s="2343"/>
      <c r="CK203" s="2343"/>
      <c r="CL203" s="2343"/>
      <c r="CM203" s="2343"/>
      <c r="CN203" s="2343"/>
      <c r="CO203" s="2343"/>
      <c r="CP203" s="2343"/>
      <c r="CQ203" s="2343"/>
      <c r="CR203" s="2343"/>
      <c r="CS203" s="2343"/>
      <c r="CT203" s="2343"/>
      <c r="CU203" s="2343"/>
      <c r="CV203" s="2344"/>
      <c r="CX203" s="3003"/>
      <c r="CY203" s="3004"/>
      <c r="CZ203" s="3004"/>
      <c r="DA203" s="1284" t="str">
        <f t="shared" si="69"/>
        <v/>
      </c>
      <c r="DB203" s="1279" t="str">
        <f t="shared" si="70"/>
        <v/>
      </c>
      <c r="DC203" s="1280"/>
      <c r="DD203" s="1283" t="str">
        <f t="shared" si="87"/>
        <v/>
      </c>
      <c r="DE203" s="1284" t="str">
        <f t="shared" si="72"/>
        <v/>
      </c>
      <c r="DF203" s="1279" t="str">
        <f t="shared" si="73"/>
        <v/>
      </c>
      <c r="DG203" s="1280"/>
      <c r="DH203" s="1283" t="str">
        <f t="shared" si="88"/>
        <v/>
      </c>
      <c r="DI203" s="1284" t="str">
        <f t="shared" si="75"/>
        <v/>
      </c>
      <c r="DJ203" s="1279" t="str">
        <f t="shared" si="76"/>
        <v/>
      </c>
      <c r="DK203" s="1280"/>
      <c r="DL203" s="1283" t="str">
        <f t="shared" si="89"/>
        <v/>
      </c>
      <c r="DM203" s="1284" t="str">
        <f t="shared" si="78"/>
        <v/>
      </c>
      <c r="DN203" s="1279" t="str">
        <f t="shared" si="79"/>
        <v/>
      </c>
      <c r="DO203" s="1280"/>
      <c r="DP203" s="1283" t="str">
        <f t="shared" si="90"/>
        <v/>
      </c>
      <c r="DQ203" s="1284" t="str">
        <f t="shared" si="81"/>
        <v/>
      </c>
      <c r="DR203" s="1279" t="str">
        <f t="shared" si="82"/>
        <v/>
      </c>
      <c r="DS203" s="1280"/>
      <c r="DT203" s="1283" t="str">
        <f t="shared" si="91"/>
        <v/>
      </c>
    </row>
    <row r="204" spans="2:124" s="580" customFormat="1" ht="15" customHeight="1">
      <c r="C204" s="1566" t="str">
        <f>IF('2.2 Repex'!C205="","",'2.2 Repex'!C205)</f>
        <v/>
      </c>
      <c r="D204" s="1944" t="str">
        <f>IF('2.2 Repex'!D205="","",'2.2 Repex'!D205)</f>
        <v/>
      </c>
      <c r="E204" s="2323">
        <f t="shared" si="86"/>
        <v>0</v>
      </c>
      <c r="F204" s="2342"/>
      <c r="G204" s="2343"/>
      <c r="H204" s="2343"/>
      <c r="I204" s="2343"/>
      <c r="J204" s="2343"/>
      <c r="K204" s="2343"/>
      <c r="L204" s="2343"/>
      <c r="M204" s="2343"/>
      <c r="N204" s="2343"/>
      <c r="O204" s="2343"/>
      <c r="P204" s="2343"/>
      <c r="Q204" s="2343"/>
      <c r="R204" s="2343"/>
      <c r="S204" s="2343"/>
      <c r="T204" s="2343"/>
      <c r="U204" s="2343"/>
      <c r="V204" s="2343"/>
      <c r="W204" s="2343"/>
      <c r="X204" s="2343"/>
      <c r="Y204" s="2343"/>
      <c r="Z204" s="2343"/>
      <c r="AA204" s="2343"/>
      <c r="AB204" s="2343"/>
      <c r="AC204" s="2343"/>
      <c r="AD204" s="2343"/>
      <c r="AE204" s="2343"/>
      <c r="AF204" s="2343"/>
      <c r="AG204" s="2343"/>
      <c r="AH204" s="2343"/>
      <c r="AI204" s="2343"/>
      <c r="AJ204" s="2343"/>
      <c r="AK204" s="2343"/>
      <c r="AL204" s="2343"/>
      <c r="AM204" s="2343"/>
      <c r="AN204" s="2343"/>
      <c r="AO204" s="2343"/>
      <c r="AP204" s="2343"/>
      <c r="AQ204" s="2343"/>
      <c r="AR204" s="2343"/>
      <c r="AS204" s="2343"/>
      <c r="AT204" s="2343"/>
      <c r="AU204" s="2343"/>
      <c r="AV204" s="2343"/>
      <c r="AW204" s="2343"/>
      <c r="AX204" s="2343"/>
      <c r="AY204" s="2343"/>
      <c r="AZ204" s="2343"/>
      <c r="BA204" s="2343"/>
      <c r="BB204" s="2343"/>
      <c r="BC204" s="2343"/>
      <c r="BD204" s="2343"/>
      <c r="BE204" s="2343"/>
      <c r="BF204" s="2343"/>
      <c r="BG204" s="2343"/>
      <c r="BH204" s="2343"/>
      <c r="BI204" s="2343"/>
      <c r="BJ204" s="2343"/>
      <c r="BK204" s="2343"/>
      <c r="BL204" s="2343"/>
      <c r="BM204" s="2343"/>
      <c r="BN204" s="2343"/>
      <c r="BO204" s="2343"/>
      <c r="BP204" s="2343"/>
      <c r="BQ204" s="2343"/>
      <c r="BR204" s="2343"/>
      <c r="BS204" s="2343"/>
      <c r="BT204" s="2343"/>
      <c r="BU204" s="2343"/>
      <c r="BV204" s="2343"/>
      <c r="BW204" s="2343"/>
      <c r="BX204" s="2343"/>
      <c r="BY204" s="2343"/>
      <c r="BZ204" s="2343"/>
      <c r="CA204" s="2343"/>
      <c r="CB204" s="2343"/>
      <c r="CC204" s="2343"/>
      <c r="CD204" s="2343"/>
      <c r="CE204" s="2343"/>
      <c r="CF204" s="2343"/>
      <c r="CG204" s="2343"/>
      <c r="CH204" s="2343"/>
      <c r="CI204" s="2343"/>
      <c r="CJ204" s="2343"/>
      <c r="CK204" s="2343"/>
      <c r="CL204" s="2343"/>
      <c r="CM204" s="2343"/>
      <c r="CN204" s="2343"/>
      <c r="CO204" s="2343"/>
      <c r="CP204" s="2343"/>
      <c r="CQ204" s="2343"/>
      <c r="CR204" s="2343"/>
      <c r="CS204" s="2343"/>
      <c r="CT204" s="2343"/>
      <c r="CU204" s="2343"/>
      <c r="CV204" s="2344"/>
      <c r="CX204" s="3003"/>
      <c r="CY204" s="3004"/>
      <c r="CZ204" s="3004"/>
      <c r="DA204" s="1284" t="str">
        <f t="shared" si="69"/>
        <v/>
      </c>
      <c r="DB204" s="1279" t="str">
        <f t="shared" si="70"/>
        <v/>
      </c>
      <c r="DC204" s="1280"/>
      <c r="DD204" s="1283" t="str">
        <f t="shared" si="87"/>
        <v/>
      </c>
      <c r="DE204" s="1284" t="str">
        <f t="shared" si="72"/>
        <v/>
      </c>
      <c r="DF204" s="1279" t="str">
        <f t="shared" si="73"/>
        <v/>
      </c>
      <c r="DG204" s="1280"/>
      <c r="DH204" s="1283" t="str">
        <f t="shared" si="88"/>
        <v/>
      </c>
      <c r="DI204" s="1284" t="str">
        <f t="shared" si="75"/>
        <v/>
      </c>
      <c r="DJ204" s="1279" t="str">
        <f t="shared" si="76"/>
        <v/>
      </c>
      <c r="DK204" s="1280"/>
      <c r="DL204" s="1283" t="str">
        <f t="shared" si="89"/>
        <v/>
      </c>
      <c r="DM204" s="1284" t="str">
        <f t="shared" si="78"/>
        <v/>
      </c>
      <c r="DN204" s="1279" t="str">
        <f t="shared" si="79"/>
        <v/>
      </c>
      <c r="DO204" s="1280"/>
      <c r="DP204" s="1283" t="str">
        <f t="shared" si="90"/>
        <v/>
      </c>
      <c r="DQ204" s="1284" t="str">
        <f t="shared" si="81"/>
        <v/>
      </c>
      <c r="DR204" s="1279" t="str">
        <f t="shared" si="82"/>
        <v/>
      </c>
      <c r="DS204" s="1280"/>
      <c r="DT204" s="1283" t="str">
        <f t="shared" si="91"/>
        <v/>
      </c>
    </row>
    <row r="205" spans="2:124" s="580" customFormat="1" ht="15" customHeight="1">
      <c r="C205" s="1566" t="str">
        <f>IF('2.2 Repex'!C206="","",'2.2 Repex'!C206)</f>
        <v/>
      </c>
      <c r="D205" s="1944" t="str">
        <f>IF('2.2 Repex'!D206="","",'2.2 Repex'!D206)</f>
        <v/>
      </c>
      <c r="E205" s="2323">
        <f t="shared" si="86"/>
        <v>0</v>
      </c>
      <c r="F205" s="2342"/>
      <c r="G205" s="2343"/>
      <c r="H205" s="2343"/>
      <c r="I205" s="2343"/>
      <c r="J205" s="2343"/>
      <c r="K205" s="2343"/>
      <c r="L205" s="2343"/>
      <c r="M205" s="2343"/>
      <c r="N205" s="2343"/>
      <c r="O205" s="2343"/>
      <c r="P205" s="2343"/>
      <c r="Q205" s="2343"/>
      <c r="R205" s="2343"/>
      <c r="S205" s="2343"/>
      <c r="T205" s="2343"/>
      <c r="U205" s="2343"/>
      <c r="V205" s="2343"/>
      <c r="W205" s="2343"/>
      <c r="X205" s="2343"/>
      <c r="Y205" s="2343"/>
      <c r="Z205" s="2343"/>
      <c r="AA205" s="2343"/>
      <c r="AB205" s="2343"/>
      <c r="AC205" s="2343"/>
      <c r="AD205" s="2343"/>
      <c r="AE205" s="2343"/>
      <c r="AF205" s="2343"/>
      <c r="AG205" s="2343"/>
      <c r="AH205" s="2343"/>
      <c r="AI205" s="2343"/>
      <c r="AJ205" s="2343"/>
      <c r="AK205" s="2343"/>
      <c r="AL205" s="2343"/>
      <c r="AM205" s="2343"/>
      <c r="AN205" s="2343"/>
      <c r="AO205" s="2343"/>
      <c r="AP205" s="2343"/>
      <c r="AQ205" s="2343"/>
      <c r="AR205" s="2343"/>
      <c r="AS205" s="2343"/>
      <c r="AT205" s="2343"/>
      <c r="AU205" s="2343"/>
      <c r="AV205" s="2343"/>
      <c r="AW205" s="2343"/>
      <c r="AX205" s="2343"/>
      <c r="AY205" s="2343"/>
      <c r="AZ205" s="2343"/>
      <c r="BA205" s="2343"/>
      <c r="BB205" s="2343"/>
      <c r="BC205" s="2343"/>
      <c r="BD205" s="2343"/>
      <c r="BE205" s="2343"/>
      <c r="BF205" s="2343"/>
      <c r="BG205" s="2343"/>
      <c r="BH205" s="2343"/>
      <c r="BI205" s="2343"/>
      <c r="BJ205" s="2343"/>
      <c r="BK205" s="2343"/>
      <c r="BL205" s="2343"/>
      <c r="BM205" s="2343"/>
      <c r="BN205" s="2343"/>
      <c r="BO205" s="2343"/>
      <c r="BP205" s="2343"/>
      <c r="BQ205" s="2343"/>
      <c r="BR205" s="2343"/>
      <c r="BS205" s="2343"/>
      <c r="BT205" s="2343"/>
      <c r="BU205" s="2343"/>
      <c r="BV205" s="2343"/>
      <c r="BW205" s="2343"/>
      <c r="BX205" s="2343"/>
      <c r="BY205" s="2343"/>
      <c r="BZ205" s="2343"/>
      <c r="CA205" s="2343"/>
      <c r="CB205" s="2343"/>
      <c r="CC205" s="2343"/>
      <c r="CD205" s="2343"/>
      <c r="CE205" s="2343"/>
      <c r="CF205" s="2343"/>
      <c r="CG205" s="2343"/>
      <c r="CH205" s="2343"/>
      <c r="CI205" s="2343"/>
      <c r="CJ205" s="2343"/>
      <c r="CK205" s="2343"/>
      <c r="CL205" s="2343"/>
      <c r="CM205" s="2343"/>
      <c r="CN205" s="2343"/>
      <c r="CO205" s="2343"/>
      <c r="CP205" s="2343"/>
      <c r="CQ205" s="2343"/>
      <c r="CR205" s="2343"/>
      <c r="CS205" s="2343"/>
      <c r="CT205" s="2343"/>
      <c r="CU205" s="2343"/>
      <c r="CV205" s="2344"/>
      <c r="CX205" s="3003"/>
      <c r="CY205" s="3004"/>
      <c r="CZ205" s="3004"/>
      <c r="DA205" s="1284" t="str">
        <f t="shared" si="69"/>
        <v/>
      </c>
      <c r="DB205" s="1279" t="str">
        <f t="shared" si="70"/>
        <v/>
      </c>
      <c r="DC205" s="1280"/>
      <c r="DD205" s="1283" t="str">
        <f t="shared" si="87"/>
        <v/>
      </c>
      <c r="DE205" s="1284" t="str">
        <f t="shared" si="72"/>
        <v/>
      </c>
      <c r="DF205" s="1279" t="str">
        <f t="shared" si="73"/>
        <v/>
      </c>
      <c r="DG205" s="1280"/>
      <c r="DH205" s="1283" t="str">
        <f t="shared" si="88"/>
        <v/>
      </c>
      <c r="DI205" s="1284" t="str">
        <f t="shared" si="75"/>
        <v/>
      </c>
      <c r="DJ205" s="1279" t="str">
        <f t="shared" si="76"/>
        <v/>
      </c>
      <c r="DK205" s="1280"/>
      <c r="DL205" s="1283" t="str">
        <f t="shared" si="89"/>
        <v/>
      </c>
      <c r="DM205" s="1284" t="str">
        <f t="shared" si="78"/>
        <v/>
      </c>
      <c r="DN205" s="1279" t="str">
        <f t="shared" si="79"/>
        <v/>
      </c>
      <c r="DO205" s="1280"/>
      <c r="DP205" s="1283" t="str">
        <f t="shared" si="90"/>
        <v/>
      </c>
      <c r="DQ205" s="1284" t="str">
        <f t="shared" si="81"/>
        <v/>
      </c>
      <c r="DR205" s="1279" t="str">
        <f t="shared" si="82"/>
        <v/>
      </c>
      <c r="DS205" s="1280"/>
      <c r="DT205" s="1283" t="str">
        <f t="shared" si="91"/>
        <v/>
      </c>
    </row>
    <row r="206" spans="2:124" s="580" customFormat="1" ht="15" customHeight="1">
      <c r="B206" s="1458" t="s">
        <v>2316</v>
      </c>
      <c r="C206" s="1567" t="str">
        <f>IF('2.2 Repex'!C207="","",'2.2 Repex'!C207)</f>
        <v/>
      </c>
      <c r="D206" s="1945" t="str">
        <f>IF('2.2 Repex'!D207="","",'2.2 Repex'!D207)</f>
        <v/>
      </c>
      <c r="E206" s="2324">
        <f t="shared" si="86"/>
        <v>0</v>
      </c>
      <c r="F206" s="2345"/>
      <c r="G206" s="2346"/>
      <c r="H206" s="2346"/>
      <c r="I206" s="2346"/>
      <c r="J206" s="2346"/>
      <c r="K206" s="2346"/>
      <c r="L206" s="2346"/>
      <c r="M206" s="2346"/>
      <c r="N206" s="2346"/>
      <c r="O206" s="2346"/>
      <c r="P206" s="2346"/>
      <c r="Q206" s="2346"/>
      <c r="R206" s="2346"/>
      <c r="S206" s="2346"/>
      <c r="T206" s="2346"/>
      <c r="U206" s="2346"/>
      <c r="V206" s="2346"/>
      <c r="W206" s="2346"/>
      <c r="X206" s="2346"/>
      <c r="Y206" s="2346"/>
      <c r="Z206" s="2346"/>
      <c r="AA206" s="2346"/>
      <c r="AB206" s="2346"/>
      <c r="AC206" s="2346"/>
      <c r="AD206" s="2346"/>
      <c r="AE206" s="2346"/>
      <c r="AF206" s="2346"/>
      <c r="AG206" s="2346"/>
      <c r="AH206" s="2346"/>
      <c r="AI206" s="2346"/>
      <c r="AJ206" s="2346"/>
      <c r="AK206" s="2346"/>
      <c r="AL206" s="2346"/>
      <c r="AM206" s="2346"/>
      <c r="AN206" s="2346"/>
      <c r="AO206" s="2346"/>
      <c r="AP206" s="2346"/>
      <c r="AQ206" s="2346"/>
      <c r="AR206" s="2346"/>
      <c r="AS206" s="2346"/>
      <c r="AT206" s="2346"/>
      <c r="AU206" s="2346"/>
      <c r="AV206" s="2346"/>
      <c r="AW206" s="2346"/>
      <c r="AX206" s="2346"/>
      <c r="AY206" s="2346"/>
      <c r="AZ206" s="2346"/>
      <c r="BA206" s="2346"/>
      <c r="BB206" s="2346"/>
      <c r="BC206" s="2346"/>
      <c r="BD206" s="2346"/>
      <c r="BE206" s="2346"/>
      <c r="BF206" s="2346"/>
      <c r="BG206" s="2346"/>
      <c r="BH206" s="2346"/>
      <c r="BI206" s="2346"/>
      <c r="BJ206" s="2346"/>
      <c r="BK206" s="2346"/>
      <c r="BL206" s="2346"/>
      <c r="BM206" s="2346"/>
      <c r="BN206" s="2346"/>
      <c r="BO206" s="2346"/>
      <c r="BP206" s="2346"/>
      <c r="BQ206" s="2346"/>
      <c r="BR206" s="2346"/>
      <c r="BS206" s="2346"/>
      <c r="BT206" s="2346"/>
      <c r="BU206" s="2346"/>
      <c r="BV206" s="2346"/>
      <c r="BW206" s="2346"/>
      <c r="BX206" s="2346"/>
      <c r="BY206" s="2346"/>
      <c r="BZ206" s="2346"/>
      <c r="CA206" s="2346"/>
      <c r="CB206" s="2346"/>
      <c r="CC206" s="2346"/>
      <c r="CD206" s="2346"/>
      <c r="CE206" s="2346"/>
      <c r="CF206" s="2346"/>
      <c r="CG206" s="2346"/>
      <c r="CH206" s="2346"/>
      <c r="CI206" s="2346"/>
      <c r="CJ206" s="2346"/>
      <c r="CK206" s="2346"/>
      <c r="CL206" s="2346"/>
      <c r="CM206" s="2346"/>
      <c r="CN206" s="2346"/>
      <c r="CO206" s="2346"/>
      <c r="CP206" s="2346"/>
      <c r="CQ206" s="2346"/>
      <c r="CR206" s="2346"/>
      <c r="CS206" s="2346"/>
      <c r="CT206" s="2346"/>
      <c r="CU206" s="2346"/>
      <c r="CV206" s="2347"/>
      <c r="CX206" s="3005"/>
      <c r="CY206" s="3006"/>
      <c r="CZ206" s="3006"/>
      <c r="DA206" s="1286" t="str">
        <f t="shared" si="69"/>
        <v/>
      </c>
      <c r="DB206" s="1289" t="str">
        <f t="shared" si="70"/>
        <v/>
      </c>
      <c r="DC206" s="1314"/>
      <c r="DD206" s="1285" t="str">
        <f t="shared" si="87"/>
        <v/>
      </c>
      <c r="DE206" s="1286" t="str">
        <f t="shared" si="72"/>
        <v/>
      </c>
      <c r="DF206" s="1289" t="str">
        <f t="shared" si="73"/>
        <v/>
      </c>
      <c r="DG206" s="1314"/>
      <c r="DH206" s="1285" t="str">
        <f t="shared" si="88"/>
        <v/>
      </c>
      <c r="DI206" s="1286" t="str">
        <f t="shared" si="75"/>
        <v/>
      </c>
      <c r="DJ206" s="1289" t="str">
        <f t="shared" si="76"/>
        <v/>
      </c>
      <c r="DK206" s="1314"/>
      <c r="DL206" s="1285" t="str">
        <f t="shared" si="89"/>
        <v/>
      </c>
      <c r="DM206" s="1286" t="str">
        <f t="shared" si="78"/>
        <v/>
      </c>
      <c r="DN206" s="1289" t="str">
        <f t="shared" si="79"/>
        <v/>
      </c>
      <c r="DO206" s="1314"/>
      <c r="DP206" s="1285" t="str">
        <f t="shared" si="90"/>
        <v/>
      </c>
      <c r="DQ206" s="1286" t="str">
        <f t="shared" si="81"/>
        <v/>
      </c>
      <c r="DR206" s="1289" t="str">
        <f t="shared" si="82"/>
        <v/>
      </c>
      <c r="DS206" s="1314"/>
      <c r="DT206" s="1285" t="str">
        <f t="shared" si="91"/>
        <v/>
      </c>
    </row>
    <row r="207" spans="2:124" s="580" customFormat="1" ht="15" customHeight="1">
      <c r="D207" s="963"/>
      <c r="E207" s="2332"/>
    </row>
    <row r="208" spans="2:124" s="580" customFormat="1" ht="15" customHeight="1">
      <c r="D208" s="963"/>
      <c r="E208" s="2332"/>
    </row>
    <row r="209" spans="2:7" s="580" customFormat="1" ht="15" customHeight="1">
      <c r="D209" s="963"/>
      <c r="E209" s="2332"/>
    </row>
    <row r="210" spans="2:7" ht="15" customHeight="1">
      <c r="B210" s="580"/>
      <c r="C210" s="1406" t="s">
        <v>2332</v>
      </c>
      <c r="D210" s="2372"/>
      <c r="E210" s="2379"/>
      <c r="F210" s="580"/>
      <c r="G210" s="580"/>
    </row>
    <row r="211" spans="2:7" ht="15" customHeight="1">
      <c r="B211" s="580"/>
      <c r="C211" s="2374" t="s">
        <v>2409</v>
      </c>
      <c r="D211" s="963"/>
      <c r="E211" s="2332"/>
      <c r="F211" s="580"/>
      <c r="G211" s="580"/>
    </row>
    <row r="212" spans="2:7" ht="15" customHeight="1">
      <c r="B212" s="580"/>
      <c r="C212" s="580"/>
      <c r="D212" s="963"/>
      <c r="E212" s="2332"/>
      <c r="F212" s="580"/>
      <c r="G212" s="580"/>
    </row>
    <row r="213" spans="2:7" ht="15" customHeight="1">
      <c r="B213" s="580"/>
      <c r="C213" s="580"/>
      <c r="D213" s="963"/>
      <c r="E213" s="2332"/>
      <c r="F213" s="580"/>
      <c r="G213" s="580"/>
    </row>
  </sheetData>
  <mergeCells count="10">
    <mergeCell ref="A1:B1"/>
    <mergeCell ref="A2:B2"/>
    <mergeCell ref="DM10:DP10"/>
    <mergeCell ref="DQ10:DT10"/>
    <mergeCell ref="CX188:CZ206"/>
    <mergeCell ref="CX9:CZ9"/>
    <mergeCell ref="CX10:CZ10"/>
    <mergeCell ref="DA10:DD10"/>
    <mergeCell ref="DE10:DH10"/>
    <mergeCell ref="DI10:DL10"/>
  </mergeCells>
  <conditionalFormatting sqref="C210">
    <cfRule type="cellIs" dxfId="56" priority="1" operator="equal">
      <formula>FALSE</formula>
    </cfRule>
  </conditionalFormatting>
  <conditionalFormatting sqref="F10:CV10">
    <cfRule type="expression" dxfId="55" priority="2">
      <formula>ISEVEN(VALUE((MID(F10,6,1))))</formula>
    </cfRule>
  </conditionalFormatting>
  <dataValidations count="1">
    <dataValidation allowBlank="1" showErrorMessage="1" sqref="C212:C1048576 B206:B1048576 D211:E1048576 F8:XFD1048576 B9:B204 C3:XFD7 E207:E210 E8:E9 E26 E42 E65 E88 E125 E151 E174 E187 A2 A5 A4:B4 C8:D210 A7:A1048576" xr:uid="{816F77AF-FF82-4075-8DAD-B936E62CE4A1}"/>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rgb="FFD9E1F2"/>
    <pageSetUpPr fitToPage="1"/>
  </sheetPr>
  <dimension ref="A1:S57"/>
  <sheetViews>
    <sheetView workbookViewId="0">
      <selection sqref="A1:B1"/>
    </sheetView>
  </sheetViews>
  <sheetFormatPr defaultColWidth="9.1796875" defaultRowHeight="14.5"/>
  <cols>
    <col min="1" max="1" width="21.453125" style="1" customWidth="1"/>
    <col min="2" max="2" width="26.81640625" style="1" customWidth="1"/>
    <col min="3" max="3" width="76.54296875" style="1" customWidth="1"/>
    <col min="4" max="4" width="19.7265625" style="578" customWidth="1"/>
    <col min="5" max="5" width="24" style="1" customWidth="1"/>
    <col min="6" max="6" width="9.1796875" style="1"/>
    <col min="7" max="7" width="4.7265625" style="1" customWidth="1"/>
    <col min="8" max="8" width="4.26953125" style="1" customWidth="1"/>
    <col min="9" max="9" width="7.26953125" style="1" customWidth="1"/>
    <col min="10" max="10" width="4.453125" style="1" customWidth="1"/>
    <col min="11" max="11" width="3.7265625" style="1" customWidth="1"/>
    <col min="12" max="12" width="3.54296875" style="1" bestFit="1" customWidth="1"/>
    <col min="13" max="20" width="3.7265625" style="1" customWidth="1"/>
    <col min="21" max="16384" width="9.1796875" style="1"/>
  </cols>
  <sheetData>
    <row r="1" spans="1:19" s="576" customFormat="1" ht="24" customHeight="1">
      <c r="A1" s="2815" t="s">
        <v>2632</v>
      </c>
      <c r="B1" s="2815"/>
      <c r="D1" s="1454"/>
    </row>
    <row r="2" spans="1:19" s="576" customFormat="1" ht="24" customHeight="1">
      <c r="A2" s="2822" t="s">
        <v>2633</v>
      </c>
      <c r="B2" s="2822"/>
      <c r="D2" s="1454"/>
    </row>
    <row r="3" spans="1:19" s="1028" customFormat="1" ht="20.149999999999999" customHeight="1">
      <c r="A3" s="2406"/>
      <c r="B3" s="2407" t="s">
        <v>2651</v>
      </c>
      <c r="C3" s="916" t="str">
        <f>dms_SheetHeading1</f>
        <v>ANNUAL INFORMATION ORDER</v>
      </c>
      <c r="D3" s="1067"/>
      <c r="E3" s="1068"/>
      <c r="F3" s="1110"/>
      <c r="G3" s="1351" t="s">
        <v>1686</v>
      </c>
      <c r="H3" s="1133"/>
      <c r="I3" s="1133"/>
      <c r="J3" s="1133"/>
      <c r="K3" s="1133"/>
      <c r="L3" s="1133"/>
      <c r="M3" s="1350" t="s">
        <v>1685</v>
      </c>
      <c r="N3" s="1133"/>
      <c r="O3" s="1133"/>
      <c r="P3" s="1133"/>
      <c r="Q3" s="1133"/>
      <c r="R3" s="1133"/>
      <c r="S3" s="1133"/>
    </row>
    <row r="4" spans="1:19" s="1028" customFormat="1" ht="20.149999999999999" customHeight="1">
      <c r="A4" s="2442"/>
      <c r="B4" s="2443"/>
      <c r="C4" s="915" t="str">
        <f>dms_SheetHeading2</f>
        <v>Australian Transmission Co.</v>
      </c>
      <c r="D4" s="1067"/>
      <c r="E4" s="1068"/>
      <c r="F4" s="1110"/>
      <c r="G4" s="1352" t="s">
        <v>1687</v>
      </c>
      <c r="H4" s="1134"/>
      <c r="I4" s="1134"/>
      <c r="J4" s="1134"/>
      <c r="K4" s="1134"/>
      <c r="L4" s="1134"/>
      <c r="M4" s="1172" t="s">
        <v>809</v>
      </c>
      <c r="N4" s="1134"/>
      <c r="O4" s="1134"/>
      <c r="P4" s="1134"/>
      <c r="Q4" s="1134"/>
      <c r="R4" s="1134"/>
      <c r="S4" s="1134"/>
    </row>
    <row r="5" spans="1:19" s="1028" customFormat="1" ht="20.149999999999999" customHeight="1">
      <c r="B5" s="1"/>
      <c r="C5" s="916" t="str">
        <f>dms_SheetHeading3</f>
        <v>REPORTING STATEMENT: 2026-27</v>
      </c>
      <c r="D5" s="1067"/>
      <c r="E5" s="1068"/>
      <c r="F5" s="1110"/>
      <c r="G5" s="1353" t="s">
        <v>1688</v>
      </c>
      <c r="H5" s="1135"/>
      <c r="I5" s="1135"/>
      <c r="J5" s="1135"/>
      <c r="K5" s="1135"/>
      <c r="L5" s="1135"/>
      <c r="M5" s="1173" t="s">
        <v>810</v>
      </c>
      <c r="N5" s="1135"/>
      <c r="O5" s="1135"/>
      <c r="P5" s="1135"/>
      <c r="Q5" s="1135"/>
      <c r="R5" s="1135"/>
      <c r="S5" s="1135"/>
    </row>
    <row r="6" spans="1:19" s="1028" customFormat="1" ht="20.149999999999999" customHeight="1">
      <c r="A6" s="2406"/>
      <c r="B6" s="2407" t="s">
        <v>2615</v>
      </c>
      <c r="C6" s="2469" t="s">
        <v>2712</v>
      </c>
      <c r="D6" s="2469"/>
      <c r="E6" s="2469"/>
      <c r="F6" s="1069"/>
      <c r="G6" s="1355" t="s">
        <v>1690</v>
      </c>
      <c r="H6" s="1380"/>
      <c r="I6" s="1381"/>
      <c r="J6" s="1254"/>
      <c r="K6" s="1254"/>
      <c r="L6" s="1254"/>
      <c r="M6" s="1253" t="s">
        <v>1689</v>
      </c>
      <c r="N6" s="1254"/>
      <c r="O6" s="1254"/>
      <c r="P6" s="1254"/>
      <c r="Q6" s="1254"/>
      <c r="R6" s="1254"/>
      <c r="S6" s="1254"/>
    </row>
    <row r="7" spans="1:19" ht="13.5" customHeight="1"/>
    <row r="8" spans="1:19" ht="20.149999999999999" customHeight="1">
      <c r="A8" s="2406"/>
      <c r="B8" s="2407" t="s">
        <v>2580</v>
      </c>
      <c r="C8" s="2489" t="s">
        <v>2665</v>
      </c>
      <c r="D8" s="2504"/>
      <c r="E8" s="2504"/>
      <c r="F8" s="1081"/>
    </row>
    <row r="9" spans="1:19" ht="27" customHeight="1">
      <c r="B9" s="2701" t="s">
        <v>2766</v>
      </c>
      <c r="C9" s="2225"/>
      <c r="D9" s="1386"/>
      <c r="E9" s="12"/>
      <c r="F9" s="1081"/>
      <c r="G9" s="2703" t="s">
        <v>2264</v>
      </c>
      <c r="H9" s="1950" t="s">
        <v>2265</v>
      </c>
      <c r="I9" s="1951" t="s">
        <v>2773</v>
      </c>
      <c r="J9" s="1952" t="s">
        <v>1735</v>
      </c>
    </row>
    <row r="10" spans="1:19" s="580" customFormat="1" ht="20.149999999999999" customHeight="1">
      <c r="B10" s="18"/>
      <c r="C10" s="964" t="s">
        <v>1927</v>
      </c>
      <c r="D10" s="575" t="s">
        <v>1868</v>
      </c>
      <c r="E10" s="1641" t="s">
        <v>1928</v>
      </c>
      <c r="F10" s="947"/>
      <c r="G10" s="3007" t="s">
        <v>1928</v>
      </c>
      <c r="H10" s="3008"/>
      <c r="I10" s="3008"/>
      <c r="J10" s="3009"/>
      <c r="K10" s="1"/>
      <c r="L10" s="1"/>
      <c r="M10" s="1"/>
      <c r="N10" s="1"/>
      <c r="O10" s="1"/>
    </row>
    <row r="11" spans="1:19" s="580" customFormat="1" ht="15" customHeight="1">
      <c r="C11" s="1679" t="s">
        <v>1866</v>
      </c>
      <c r="D11" s="948" t="s">
        <v>497</v>
      </c>
      <c r="E11" s="1680"/>
      <c r="G11" s="1433" t="str">
        <f>IF(ISNONTEXT(E11)=TRUE,"","X")</f>
        <v/>
      </c>
      <c r="H11" s="1434" t="str">
        <f>IF(AND(E11&gt;=0)=TRUE,"","X")</f>
        <v/>
      </c>
      <c r="I11" s="1434" t="str">
        <f>IF(dms_TradingName="AusNet (T)","",IF(E11="","X",""))</f>
        <v>X</v>
      </c>
      <c r="J11" s="1446"/>
      <c r="K11" s="1"/>
      <c r="L11" s="1"/>
      <c r="M11" s="1"/>
      <c r="N11" s="1"/>
      <c r="O11" s="1"/>
    </row>
    <row r="12" spans="1:19" s="1020" customFormat="1" ht="15" customHeight="1">
      <c r="B12" s="18"/>
      <c r="C12" s="1025" t="s">
        <v>1668</v>
      </c>
      <c r="K12" s="1"/>
      <c r="L12" s="1"/>
      <c r="N12" s="1"/>
      <c r="O12" s="1"/>
    </row>
    <row r="13" spans="1:19" s="580" customFormat="1" ht="15" customHeight="1">
      <c r="A13" s="2213"/>
      <c r="B13" s="2015" t="s">
        <v>2566</v>
      </c>
      <c r="C13" s="2214" t="s">
        <v>2413</v>
      </c>
      <c r="D13" s="2215" t="s">
        <v>1670</v>
      </c>
      <c r="E13" s="2216"/>
      <c r="G13" s="2643" t="str">
        <f>IF(ISNONTEXT(E13)=TRUE,"","X")</f>
        <v/>
      </c>
      <c r="H13" s="2702"/>
      <c r="I13" s="2644" t="str">
        <f>IF(dms_TradingName="AusNet (T)","",IF(E13="","X",""))</f>
        <v>X</v>
      </c>
      <c r="J13" s="2653"/>
      <c r="K13" s="1"/>
      <c r="L13" s="1"/>
      <c r="M13" s="1"/>
      <c r="N13" s="1"/>
      <c r="O13" s="1"/>
      <c r="P13" s="1020"/>
      <c r="Q13" s="1020"/>
      <c r="R13" s="1020"/>
      <c r="S13" s="1020"/>
    </row>
    <row r="14" spans="1:19" s="580" customFormat="1" ht="15" customHeight="1">
      <c r="A14" s="2213"/>
      <c r="B14" s="2015" t="s">
        <v>2567</v>
      </c>
      <c r="C14" s="1122" t="s">
        <v>2414</v>
      </c>
      <c r="D14" s="1170" t="s">
        <v>1671</v>
      </c>
      <c r="E14" s="1953"/>
      <c r="G14" s="1431" t="str">
        <f>IF(ISNONTEXT(E14)=TRUE,"","X")</f>
        <v/>
      </c>
      <c r="H14" s="1287"/>
      <c r="I14" s="1288" t="str">
        <f>IF(dms_TradingName="AusNet (T)","",IF(E14="","X",""))</f>
        <v>X</v>
      </c>
      <c r="J14" s="1437"/>
      <c r="K14" s="1"/>
      <c r="L14" s="1"/>
      <c r="M14" s="1"/>
      <c r="N14" s="1"/>
      <c r="O14" s="1"/>
      <c r="P14" s="1020"/>
      <c r="Q14" s="1020"/>
      <c r="R14" s="1020"/>
      <c r="S14" s="1020"/>
    </row>
    <row r="15" spans="1:19" s="580" customFormat="1" ht="15" customHeight="1">
      <c r="C15" s="1085" t="s">
        <v>1681</v>
      </c>
      <c r="D15" s="1387" t="s">
        <v>1672</v>
      </c>
      <c r="E15" s="1954"/>
      <c r="G15" s="1476"/>
      <c r="H15" s="1467"/>
      <c r="I15" s="1434" t="str">
        <f>IF(dms_TradingName="AusNet (T)","",IF(E15="","X",""))</f>
        <v>X</v>
      </c>
      <c r="J15" s="1435" t="str">
        <f>IF(dms_TradingName="AusNet (T)","",IF(OR(E15="Summer",E15="Winter")=TRUE,"","X"))</f>
        <v>X</v>
      </c>
      <c r="K15" s="1"/>
      <c r="L15" s="1"/>
      <c r="M15" s="1"/>
      <c r="N15" s="1"/>
      <c r="O15" s="1"/>
    </row>
    <row r="16" spans="1:19" s="580" customFormat="1" ht="15" customHeight="1">
      <c r="D16" s="963"/>
      <c r="K16" s="1"/>
      <c r="L16" s="1"/>
      <c r="N16" s="1"/>
      <c r="O16" s="1"/>
    </row>
    <row r="17" spans="2:15" s="580" customFormat="1" ht="15" customHeight="1">
      <c r="D17" s="963"/>
      <c r="K17" s="1"/>
      <c r="L17" s="1"/>
      <c r="N17" s="1"/>
      <c r="O17" s="1"/>
    </row>
    <row r="18" spans="2:15" ht="15" customHeight="1"/>
    <row r="19" spans="2:15" ht="15" customHeight="1">
      <c r="B19" s="1020"/>
      <c r="C19" s="1406" t="s">
        <v>2332</v>
      </c>
      <c r="D19" s="1452"/>
      <c r="E19" s="1020"/>
    </row>
    <row r="20" spans="2:15" ht="15" customHeight="1">
      <c r="B20" s="1020"/>
      <c r="C20" s="2375" t="s">
        <v>2409</v>
      </c>
      <c r="D20" s="2380"/>
      <c r="E20" s="2380"/>
    </row>
    <row r="21" spans="2:15" ht="15" customHeight="1">
      <c r="B21" s="1020"/>
      <c r="C21" s="1020"/>
      <c r="D21" s="1021"/>
      <c r="E21" s="1020"/>
    </row>
    <row r="22" spans="2:15" ht="15" customHeight="1">
      <c r="B22" s="1020"/>
      <c r="C22" s="1020"/>
      <c r="D22" s="1021"/>
      <c r="E22" s="1020"/>
    </row>
    <row r="23" spans="2:15" ht="15" customHeight="1">
      <c r="B23" s="1020"/>
      <c r="C23" s="1020"/>
      <c r="D23" s="1021"/>
      <c r="E23" s="1020"/>
    </row>
    <row r="24" spans="2:15" ht="15" customHeight="1"/>
    <row r="25" spans="2:15" ht="15" customHeight="1"/>
    <row r="26" spans="2:15" ht="15" customHeight="1"/>
    <row r="27" spans="2:15" ht="15" customHeight="1"/>
    <row r="28" spans="2:15" ht="15" customHeight="1"/>
    <row r="29" spans="2:15" ht="15" customHeight="1"/>
    <row r="30" spans="2:15" ht="15" customHeight="1"/>
    <row r="31" spans="2:15" ht="15" customHeight="1">
      <c r="B31" s="13"/>
    </row>
    <row r="57" spans="2:2">
      <c r="B57" s="13"/>
    </row>
  </sheetData>
  <mergeCells count="3">
    <mergeCell ref="G10:J10"/>
    <mergeCell ref="A1:B1"/>
    <mergeCell ref="A2:B2"/>
  </mergeCells>
  <conditionalFormatting sqref="C19">
    <cfRule type="cellIs" dxfId="54" priority="1" operator="equal">
      <formula>FALSE</formula>
    </cfRule>
  </conditionalFormatting>
  <dataValidations xWindow="852" yWindow="705" count="1">
    <dataValidation allowBlank="1" showErrorMessage="1" sqref="A18:A1048576 B10:B1048576 H8:J9 H11:J1048576 C21:C1048576 D9:E1048576 K8:XFD1048576 C3:XFD6 D7:XFD7 C10:C19 A2 A5 A4:B4 A9:A11 A7 C7:C8 F8:G1048576" xr:uid="{CDCA3A38-7C2F-43F8-8061-5B9260F4572E}"/>
  </dataValidations>
  <pageMargins left="0.7" right="0.7" top="0.75" bottom="0.75" header="0.3" footer="0.3"/>
  <pageSetup paperSize="8" scale="61" fitToHeight="0" orientation="landscape"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rgb="FFD9E1F2"/>
    <pageSetUpPr fitToPage="1"/>
  </sheetPr>
  <dimension ref="A1:T3009"/>
  <sheetViews>
    <sheetView workbookViewId="0">
      <selection sqref="A1:B1"/>
    </sheetView>
  </sheetViews>
  <sheetFormatPr defaultColWidth="9.1796875" defaultRowHeight="14.5"/>
  <cols>
    <col min="1" max="1" width="12.26953125" style="1" bestFit="1" customWidth="1"/>
    <col min="2" max="2" width="36.81640625" style="1" customWidth="1"/>
    <col min="3" max="3" width="33.453125" style="1" customWidth="1"/>
    <col min="4" max="4" width="20.453125" style="1" customWidth="1"/>
    <col min="5" max="5" width="24.26953125" style="1" customWidth="1"/>
    <col min="6" max="6" width="21" style="2710" customWidth="1"/>
    <col min="7" max="7" width="9.1796875" style="1"/>
    <col min="8" max="9" width="3.7265625" style="1" customWidth="1"/>
    <col min="10" max="10" width="6.54296875" style="1" customWidth="1"/>
    <col min="11" max="11" width="4.81640625" style="1" customWidth="1"/>
    <col min="12" max="12" width="8.7265625" style="1" customWidth="1"/>
    <col min="13" max="13" width="5.453125" style="1" customWidth="1"/>
    <col min="14" max="14" width="8" style="1" customWidth="1"/>
    <col min="15" max="17" width="3.7265625" style="1" customWidth="1"/>
    <col min="18" max="18" width="4" style="1" customWidth="1"/>
    <col min="19" max="20" width="3.7265625" style="1" customWidth="1"/>
    <col min="21" max="16384" width="9.1796875" style="1"/>
  </cols>
  <sheetData>
    <row r="1" spans="1:20" s="576" customFormat="1" ht="24" customHeight="1">
      <c r="A1" s="2815" t="s">
        <v>2632</v>
      </c>
      <c r="B1" s="2815"/>
      <c r="D1" s="1454"/>
      <c r="F1" s="925"/>
    </row>
    <row r="2" spans="1:20" s="576" customFormat="1" ht="24" customHeight="1">
      <c r="A2" s="2822" t="s">
        <v>2633</v>
      </c>
      <c r="B2" s="2822"/>
      <c r="D2" s="1454"/>
      <c r="F2" s="925"/>
    </row>
    <row r="3" spans="1:20" s="1028" customFormat="1" ht="20.149999999999999" customHeight="1">
      <c r="A3" s="2406"/>
      <c r="B3" s="2407" t="s">
        <v>2651</v>
      </c>
      <c r="C3" s="916" t="str">
        <f>dms_SheetHeading1</f>
        <v>ANNUAL INFORMATION ORDER</v>
      </c>
      <c r="D3" s="1063"/>
      <c r="E3" s="916"/>
      <c r="F3" s="1955"/>
      <c r="H3" s="1351" t="s">
        <v>1686</v>
      </c>
      <c r="I3" s="1133"/>
      <c r="J3" s="1133"/>
      <c r="K3" s="1133"/>
      <c r="L3" s="1133"/>
      <c r="M3" s="1133"/>
      <c r="N3" s="1133"/>
      <c r="O3" s="1493" t="s">
        <v>1685</v>
      </c>
      <c r="P3" s="1133"/>
      <c r="Q3" s="1133"/>
      <c r="R3" s="1133"/>
      <c r="S3" s="1133"/>
      <c r="T3" s="1133"/>
    </row>
    <row r="4" spans="1:20" s="1028" customFormat="1" ht="20.149999999999999" customHeight="1">
      <c r="A4" s="2442"/>
      <c r="B4" s="2573" t="s">
        <v>2713</v>
      </c>
      <c r="C4" s="915" t="str">
        <f>dms_SheetHeading2</f>
        <v>Australian Transmission Co.</v>
      </c>
      <c r="D4" s="1063"/>
      <c r="E4" s="916"/>
      <c r="F4" s="1955"/>
      <c r="H4" s="1352" t="s">
        <v>1687</v>
      </c>
      <c r="I4" s="1134"/>
      <c r="J4" s="1134"/>
      <c r="K4" s="1134"/>
      <c r="L4" s="1134"/>
      <c r="M4" s="1134"/>
      <c r="N4" s="1134"/>
      <c r="O4" s="1494" t="s">
        <v>809</v>
      </c>
      <c r="P4" s="1134"/>
      <c r="Q4" s="1134"/>
      <c r="R4" s="1134"/>
      <c r="S4" s="1134"/>
      <c r="T4" s="1134"/>
    </row>
    <row r="5" spans="1:20" s="1028" customFormat="1" ht="20.149999999999999" customHeight="1">
      <c r="A5" s="1020"/>
      <c r="B5" s="1"/>
      <c r="C5" s="916" t="str">
        <f>dms_SheetHeading3</f>
        <v>REPORTING STATEMENT: 2026-27</v>
      </c>
      <c r="D5" s="1063"/>
      <c r="E5" s="916"/>
      <c r="F5" s="1955"/>
      <c r="H5" s="1353" t="s">
        <v>1688</v>
      </c>
      <c r="I5" s="1135"/>
      <c r="J5" s="1135"/>
      <c r="K5" s="1135"/>
      <c r="L5" s="1135"/>
      <c r="M5" s="1135"/>
      <c r="N5" s="1135"/>
      <c r="O5" s="1495" t="s">
        <v>810</v>
      </c>
      <c r="P5" s="1135"/>
      <c r="Q5" s="1135"/>
      <c r="R5" s="1135"/>
      <c r="S5" s="1135"/>
      <c r="T5" s="1135"/>
    </row>
    <row r="6" spans="1:20" s="1028" customFormat="1" ht="20.149999999999999" customHeight="1">
      <c r="A6" s="2406"/>
      <c r="B6" s="2407" t="s">
        <v>2615</v>
      </c>
      <c r="C6" s="2469" t="s">
        <v>2731</v>
      </c>
      <c r="D6" s="2480"/>
      <c r="E6" s="2469"/>
      <c r="F6" s="2481"/>
      <c r="H6" s="1355" t="s">
        <v>1690</v>
      </c>
      <c r="I6" s="1380"/>
      <c r="J6" s="1381"/>
      <c r="K6" s="1254"/>
      <c r="L6" s="1254"/>
      <c r="M6" s="1254"/>
      <c r="N6" s="1254"/>
      <c r="O6" s="1496" t="s">
        <v>1689</v>
      </c>
      <c r="P6" s="1254"/>
      <c r="Q6" s="1254"/>
      <c r="R6" s="1254"/>
      <c r="S6" s="1254"/>
      <c r="T6" s="1254"/>
    </row>
    <row r="7" spans="1:20" ht="13.5" customHeight="1">
      <c r="A7" s="580"/>
      <c r="D7" s="578"/>
    </row>
    <row r="8" spans="1:20" ht="20.149999999999999" customHeight="1">
      <c r="C8" s="2489" t="s">
        <v>1669</v>
      </c>
      <c r="D8" s="2504"/>
      <c r="E8" s="2504"/>
      <c r="F8" s="2524"/>
    </row>
    <row r="9" spans="1:20" ht="19.5" customHeight="1">
      <c r="B9" s="2225" t="s">
        <v>2766</v>
      </c>
      <c r="C9" s="17"/>
      <c r="H9" s="2366" t="s">
        <v>2264</v>
      </c>
      <c r="I9" s="2367" t="s">
        <v>2265</v>
      </c>
      <c r="J9" s="2368" t="s">
        <v>2349</v>
      </c>
      <c r="K9" s="2369" t="s">
        <v>1735</v>
      </c>
      <c r="L9" s="2366" t="s">
        <v>2383</v>
      </c>
      <c r="M9" s="2370" t="s">
        <v>1671</v>
      </c>
      <c r="N9" s="2639" t="s">
        <v>2568</v>
      </c>
    </row>
    <row r="10" spans="1:20" s="580" customFormat="1" ht="18" customHeight="1">
      <c r="A10" s="1"/>
      <c r="B10" s="1604">
        <v>1</v>
      </c>
      <c r="C10" s="1114" t="s">
        <v>1929</v>
      </c>
      <c r="D10" s="575" t="s">
        <v>1868</v>
      </c>
      <c r="E10" s="1"/>
      <c r="F10" s="1534" t="s">
        <v>1928</v>
      </c>
      <c r="H10" s="3010" t="s">
        <v>1928</v>
      </c>
      <c r="I10" s="3011"/>
      <c r="J10" s="3011"/>
      <c r="K10" s="3012"/>
      <c r="L10" s="2222"/>
      <c r="M10" s="2223"/>
      <c r="N10" s="2224"/>
    </row>
    <row r="11" spans="1:20" s="580" customFormat="1" ht="15" customHeight="1">
      <c r="A11" s="1"/>
      <c r="B11" s="1046"/>
      <c r="C11" s="3016" t="s">
        <v>1930</v>
      </c>
      <c r="D11" s="3017" t="s">
        <v>509</v>
      </c>
      <c r="E11" s="1681" t="s">
        <v>1931</v>
      </c>
      <c r="F11" s="2704"/>
      <c r="H11" s="1503" t="str">
        <f>IF(ISNONTEXT(F11)=TRUE,"","X")</f>
        <v/>
      </c>
      <c r="I11" s="1542" t="str">
        <f>IF(AND(F11&gt;=0)=TRUE,"","X")</f>
        <v/>
      </c>
      <c r="J11" s="2024" t="str">
        <f>IF(C10="","",IF(AND(C10&lt;&gt;"&lt;Enter connection point name&gt;",F11=""),"X",""))</f>
        <v/>
      </c>
      <c r="K11" s="1568"/>
      <c r="L11" s="2219"/>
      <c r="M11" s="2219"/>
      <c r="N11" s="2217"/>
    </row>
    <row r="12" spans="1:20" s="580" customFormat="1" ht="15" customHeight="1">
      <c r="A12" s="1"/>
      <c r="B12" s="1046"/>
      <c r="C12" s="3015"/>
      <c r="D12" s="3014"/>
      <c r="E12" s="1112" t="s">
        <v>1932</v>
      </c>
      <c r="F12" s="2705"/>
      <c r="H12" s="1431" t="str">
        <f>IF(ISNONTEXT(F12)=TRUE,"","X")</f>
        <v/>
      </c>
      <c r="I12" s="1288" t="str">
        <f>IF(AND(F12&gt;=0)=TRUE,"","X")</f>
        <v/>
      </c>
      <c r="J12" s="1288" t="str">
        <f>IF(C10="","",IF(AND(C10&lt;&gt;"&lt;Enter connection point name&gt;",F12=""),"X",""))</f>
        <v/>
      </c>
      <c r="K12" s="1569"/>
      <c r="L12" s="2220"/>
      <c r="M12" s="2220"/>
      <c r="N12" s="2218"/>
    </row>
    <row r="13" spans="1:20" s="580" customFormat="1" ht="15" customHeight="1">
      <c r="B13" s="1046"/>
      <c r="C13" s="3013" t="s">
        <v>1933</v>
      </c>
      <c r="D13" s="3014" t="s">
        <v>497</v>
      </c>
      <c r="E13" s="1112" t="s">
        <v>1931</v>
      </c>
      <c r="F13" s="2705"/>
      <c r="H13" s="1431" t="str">
        <f t="shared" ref="H13:H32" si="0">IF(ISNONTEXT(F13)=TRUE,"","X")</f>
        <v/>
      </c>
      <c r="I13" s="1288" t="str">
        <f>IF(AND(F13&gt;=0)=TRUE,"","X")</f>
        <v/>
      </c>
      <c r="J13" s="1288" t="str">
        <f>IF(C10="","",IF(AND(C10&lt;&gt;"&lt;Enter connection point name&gt;",F13=""),"X",""))</f>
        <v/>
      </c>
      <c r="K13" s="1569"/>
      <c r="L13" s="2220"/>
      <c r="M13" s="2220"/>
      <c r="N13" s="1432" t="str">
        <f>IF(AND(F13&lt;=F15),"","X")</f>
        <v/>
      </c>
    </row>
    <row r="14" spans="1:20" s="580" customFormat="1" ht="15" customHeight="1">
      <c r="B14" s="1046"/>
      <c r="C14" s="3013"/>
      <c r="D14" s="3014"/>
      <c r="E14" s="1112" t="s">
        <v>1932</v>
      </c>
      <c r="F14" s="2705"/>
      <c r="H14" s="1431" t="str">
        <f t="shared" si="0"/>
        <v/>
      </c>
      <c r="I14" s="1288" t="str">
        <f t="shared" ref="I14:I32" si="1">IF(AND(F14&gt;=0)=TRUE,"","X")</f>
        <v/>
      </c>
      <c r="J14" s="1288" t="str">
        <f>IF(C10="","",IF(AND(C10&lt;&gt;"&lt;Enter connection point name&gt;",F14=""),"X",""))</f>
        <v/>
      </c>
      <c r="K14" s="1569"/>
      <c r="L14" s="2220"/>
      <c r="M14" s="2220"/>
      <c r="N14" s="1432" t="str">
        <f>IF(AND(F14&lt;=F16),"","X")</f>
        <v/>
      </c>
    </row>
    <row r="15" spans="1:20" s="580" customFormat="1" ht="15" customHeight="1">
      <c r="B15" s="1046"/>
      <c r="C15" s="3013" t="s">
        <v>1933</v>
      </c>
      <c r="D15" s="3014" t="s">
        <v>509</v>
      </c>
      <c r="E15" s="1112" t="s">
        <v>1931</v>
      </c>
      <c r="F15" s="2705"/>
      <c r="H15" s="1431" t="str">
        <f t="shared" si="0"/>
        <v/>
      </c>
      <c r="I15" s="1288" t="str">
        <f t="shared" si="1"/>
        <v/>
      </c>
      <c r="J15" s="1288" t="str">
        <f>IF(C10="","",IF(AND(C10&lt;&gt;"&lt;Enter connection point name&gt;",F15=""),"X",""))</f>
        <v/>
      </c>
      <c r="K15" s="1569"/>
      <c r="L15" s="2220"/>
      <c r="M15" s="2220"/>
      <c r="N15" s="1432" t="str">
        <f>IF(AND(F13&lt;=F15),"","X")</f>
        <v/>
      </c>
    </row>
    <row r="16" spans="1:20" s="580" customFormat="1" ht="15" customHeight="1">
      <c r="B16" s="1046"/>
      <c r="C16" s="3013"/>
      <c r="D16" s="3014"/>
      <c r="E16" s="1112" t="s">
        <v>1932</v>
      </c>
      <c r="F16" s="2705"/>
      <c r="H16" s="1431" t="str">
        <f t="shared" si="0"/>
        <v/>
      </c>
      <c r="I16" s="1288" t="str">
        <f t="shared" si="1"/>
        <v/>
      </c>
      <c r="J16" s="1288" t="str">
        <f>IF(C10="","",IF(AND(C10&lt;&gt;"&lt;Enter connection point name&gt;",F16=""),"X",""))</f>
        <v/>
      </c>
      <c r="K16" s="1569"/>
      <c r="L16" s="2220"/>
      <c r="M16" s="2220"/>
      <c r="N16" s="1432" t="str">
        <f>IF(AND(F14&lt;=F16),"","X")</f>
        <v/>
      </c>
    </row>
    <row r="17" spans="2:14" s="580" customFormat="1" ht="15" customHeight="1">
      <c r="B17" s="1046"/>
      <c r="C17" s="3013" t="s">
        <v>729</v>
      </c>
      <c r="D17" s="3014" t="s">
        <v>1670</v>
      </c>
      <c r="E17" s="1112" t="s">
        <v>1931</v>
      </c>
      <c r="F17" s="2706"/>
      <c r="H17" s="1431" t="str">
        <f t="shared" si="0"/>
        <v/>
      </c>
      <c r="I17" s="1287" t="str">
        <f t="shared" si="1"/>
        <v/>
      </c>
      <c r="J17" s="1288" t="str">
        <f>IF(C10="","",IF(AND(C10&lt;&gt;"&lt;Enter connection point name&gt;",F17=""),"X",""))</f>
        <v/>
      </c>
      <c r="K17" s="1569"/>
      <c r="L17" s="1287"/>
      <c r="M17" s="2220"/>
      <c r="N17" s="2218"/>
    </row>
    <row r="18" spans="2:14" s="580" customFormat="1" ht="15" customHeight="1">
      <c r="B18" s="18"/>
      <c r="C18" s="3013"/>
      <c r="D18" s="3014"/>
      <c r="E18" s="1112" t="s">
        <v>1932</v>
      </c>
      <c r="F18" s="2706"/>
      <c r="H18" s="1431" t="str">
        <f t="shared" si="0"/>
        <v/>
      </c>
      <c r="I18" s="1287"/>
      <c r="J18" s="1288" t="str">
        <f>IF(C10="","",IF(AND(C10&lt;&gt;"&lt;Enter connection point name&gt;",F18=""),"X",""))</f>
        <v/>
      </c>
      <c r="K18" s="1569"/>
      <c r="L18" s="1287"/>
      <c r="M18" s="2220"/>
      <c r="N18" s="2218"/>
    </row>
    <row r="19" spans="2:14" s="580" customFormat="1" ht="15" customHeight="1">
      <c r="B19" s="18"/>
      <c r="C19" s="3013" t="s">
        <v>730</v>
      </c>
      <c r="D19" s="3020" t="s">
        <v>1671</v>
      </c>
      <c r="E19" s="1112" t="s">
        <v>1931</v>
      </c>
      <c r="F19" s="2707"/>
      <c r="H19" s="1431" t="str">
        <f t="shared" si="0"/>
        <v/>
      </c>
      <c r="I19" s="1287"/>
      <c r="J19" s="1288" t="str">
        <f>IF(C10="","",IF(AND(C10&lt;&gt;"&lt;Enter connection point name&gt;",F19=""),"X",""))</f>
        <v/>
      </c>
      <c r="K19" s="1569"/>
      <c r="L19" s="2220"/>
      <c r="M19" s="1287"/>
      <c r="N19" s="2218"/>
    </row>
    <row r="20" spans="2:14" s="580" customFormat="1" ht="15" customHeight="1">
      <c r="B20" s="18"/>
      <c r="C20" s="3013"/>
      <c r="D20" s="3020"/>
      <c r="E20" s="1112" t="s">
        <v>1932</v>
      </c>
      <c r="F20" s="2707"/>
      <c r="H20" s="1431" t="str">
        <f t="shared" si="0"/>
        <v/>
      </c>
      <c r="I20" s="1287"/>
      <c r="J20" s="1288" t="str">
        <f>IF(C10="","",IF(AND(C10&lt;&gt;"&lt;Enter connection point name&gt;",F20=""),"X",""))</f>
        <v/>
      </c>
      <c r="K20" s="1569"/>
      <c r="L20" s="2220"/>
      <c r="M20" s="1287"/>
      <c r="N20" s="2218"/>
    </row>
    <row r="21" spans="2:14" s="580" customFormat="1" ht="15" customHeight="1">
      <c r="B21" s="18"/>
      <c r="C21" s="3013" t="s">
        <v>1934</v>
      </c>
      <c r="D21" s="3014" t="s">
        <v>2045</v>
      </c>
      <c r="E21" s="1112" t="s">
        <v>1931</v>
      </c>
      <c r="F21" s="2708"/>
      <c r="H21" s="1436"/>
      <c r="I21" s="1287"/>
      <c r="J21" s="1288" t="str">
        <f>IF(C10="","",IF(AND(C10&lt;&gt;"&lt;Enter connection point name&gt;",F21=""),"X",""))</f>
        <v/>
      </c>
      <c r="K21" s="1432" t="str">
        <f>IF(F21="","",(IF(OR(F21="Winter",F21="Summer"),"","X")))</f>
        <v/>
      </c>
      <c r="L21" s="2220"/>
      <c r="M21" s="2220"/>
      <c r="N21" s="2218"/>
    </row>
    <row r="22" spans="2:14" s="580" customFormat="1" ht="15" customHeight="1">
      <c r="B22" s="18"/>
      <c r="C22" s="3013"/>
      <c r="D22" s="3014"/>
      <c r="E22" s="1112" t="s">
        <v>1932</v>
      </c>
      <c r="F22" s="2708"/>
      <c r="H22" s="1436"/>
      <c r="I22" s="1287"/>
      <c r="J22" s="1288" t="str">
        <f>IF(C10="","",IF(AND(C10&lt;&gt;"&lt;Enter connection point name&gt;",F22=""),"X",""))</f>
        <v/>
      </c>
      <c r="K22" s="1432" t="str">
        <f>IF(F22="","",(IF(OR(F22="Winter",F22="Summer"),"","X")))</f>
        <v/>
      </c>
      <c r="L22" s="2220"/>
      <c r="M22" s="2220"/>
      <c r="N22" s="2218"/>
    </row>
    <row r="23" spans="2:14" s="580" customFormat="1" ht="15" customHeight="1">
      <c r="B23" s="18"/>
      <c r="C23" s="3013" t="s">
        <v>1935</v>
      </c>
      <c r="D23" s="3014" t="s">
        <v>497</v>
      </c>
      <c r="E23" s="1112" t="s">
        <v>1931</v>
      </c>
      <c r="F23" s="2705"/>
      <c r="H23" s="1431" t="str">
        <f t="shared" si="0"/>
        <v/>
      </c>
      <c r="I23" s="1288" t="str">
        <f t="shared" si="1"/>
        <v/>
      </c>
      <c r="J23" s="1288" t="str">
        <f>IF(C10="","",IF(AND(C10&lt;&gt;"&lt;Enter connection point name&gt;",F23=""),"X",""))</f>
        <v/>
      </c>
      <c r="K23" s="1569"/>
      <c r="L23" s="2220"/>
      <c r="M23" s="2220"/>
      <c r="N23" s="2218"/>
    </row>
    <row r="24" spans="2:14" s="580" customFormat="1" ht="15" customHeight="1">
      <c r="B24" s="18"/>
      <c r="C24" s="3013"/>
      <c r="D24" s="3014"/>
      <c r="E24" s="1112" t="s">
        <v>1932</v>
      </c>
      <c r="F24" s="2705"/>
      <c r="H24" s="1431" t="str">
        <f t="shared" si="0"/>
        <v/>
      </c>
      <c r="I24" s="1288" t="str">
        <f t="shared" si="1"/>
        <v/>
      </c>
      <c r="J24" s="1288" t="str">
        <f>IF(C10="","",IF(AND(C10&lt;&gt;"&lt;Enter connection point name&gt;",F24=""),"X",""))</f>
        <v/>
      </c>
      <c r="K24" s="1569"/>
      <c r="L24" s="2220"/>
      <c r="M24" s="2220"/>
      <c r="N24" s="2218"/>
    </row>
    <row r="25" spans="2:14" s="580" customFormat="1" ht="15" customHeight="1">
      <c r="B25" s="18"/>
      <c r="C25" s="3013" t="s">
        <v>1936</v>
      </c>
      <c r="D25" s="3014" t="s">
        <v>497</v>
      </c>
      <c r="E25" s="1112" t="s">
        <v>1931</v>
      </c>
      <c r="F25" s="2705"/>
      <c r="H25" s="1431" t="str">
        <f t="shared" si="0"/>
        <v/>
      </c>
      <c r="I25" s="1288" t="str">
        <f t="shared" si="1"/>
        <v/>
      </c>
      <c r="J25" s="1288" t="str">
        <f>IF(C10="","",IF(AND(C10&lt;&gt;"&lt;Enter connection point name&gt;",F25=""),"X",""))</f>
        <v/>
      </c>
      <c r="K25" s="1569"/>
      <c r="L25" s="2220"/>
      <c r="M25" s="2220"/>
      <c r="N25" s="1432" t="str">
        <f>IF(AND(F25&lt;=F27),"","X")</f>
        <v/>
      </c>
    </row>
    <row r="26" spans="2:14" s="580" customFormat="1" ht="15" customHeight="1">
      <c r="B26" s="18"/>
      <c r="C26" s="3013"/>
      <c r="D26" s="3014"/>
      <c r="E26" s="1112" t="s">
        <v>1932</v>
      </c>
      <c r="F26" s="2705"/>
      <c r="H26" s="1431" t="str">
        <f t="shared" si="0"/>
        <v/>
      </c>
      <c r="I26" s="1288" t="str">
        <f t="shared" si="1"/>
        <v/>
      </c>
      <c r="J26" s="1288" t="str">
        <f>IF(C10="","",IF(AND(C10&lt;&gt;"&lt;Enter connection point name&gt;",F26=""),"X",""))</f>
        <v/>
      </c>
      <c r="K26" s="1569"/>
      <c r="L26" s="2220"/>
      <c r="M26" s="2220"/>
      <c r="N26" s="1432" t="str">
        <f>IF(AND(F26&lt;=F28),"","X")</f>
        <v/>
      </c>
    </row>
    <row r="27" spans="2:14" s="580" customFormat="1" ht="15" customHeight="1">
      <c r="B27" s="18"/>
      <c r="C27" s="3015" t="s">
        <v>1936</v>
      </c>
      <c r="D27" s="3014" t="s">
        <v>509</v>
      </c>
      <c r="E27" s="1112" t="s">
        <v>1931</v>
      </c>
      <c r="F27" s="2705"/>
      <c r="H27" s="1431" t="str">
        <f t="shared" si="0"/>
        <v/>
      </c>
      <c r="I27" s="1288" t="str">
        <f t="shared" si="1"/>
        <v/>
      </c>
      <c r="J27" s="1288" t="str">
        <f>IF(C10="","",IF(AND(C10&lt;&gt;"&lt;Enter connection point name&gt;",F27=""),"X",""))</f>
        <v/>
      </c>
      <c r="K27" s="1569"/>
      <c r="L27" s="2220"/>
      <c r="M27" s="2220"/>
      <c r="N27" s="1432" t="str">
        <f>IF(AND(F25&lt;=F27),"","X")</f>
        <v/>
      </c>
    </row>
    <row r="28" spans="2:14" s="580" customFormat="1" ht="15" customHeight="1">
      <c r="B28" s="18"/>
      <c r="C28" s="3015"/>
      <c r="D28" s="3014"/>
      <c r="E28" s="1112" t="s">
        <v>1932</v>
      </c>
      <c r="F28" s="2705"/>
      <c r="H28" s="1431" t="str">
        <f t="shared" si="0"/>
        <v/>
      </c>
      <c r="I28" s="1288" t="str">
        <f t="shared" si="1"/>
        <v/>
      </c>
      <c r="J28" s="1288" t="str">
        <f>IF(C10="","",IF(AND(C10&lt;&gt;"&lt;Enter connection point name&gt;",F28=""),"X",""))</f>
        <v/>
      </c>
      <c r="K28" s="1569"/>
      <c r="L28" s="2220"/>
      <c r="M28" s="2220"/>
      <c r="N28" s="1432" t="str">
        <f>IF(AND(F26&lt;=F28),"","X")</f>
        <v/>
      </c>
    </row>
    <row r="29" spans="2:14" s="580" customFormat="1" ht="15" customHeight="1">
      <c r="B29" s="18"/>
      <c r="C29" s="3013" t="s">
        <v>1937</v>
      </c>
      <c r="D29" s="3014" t="s">
        <v>497</v>
      </c>
      <c r="E29" s="1112" t="s">
        <v>1931</v>
      </c>
      <c r="F29" s="2705"/>
      <c r="H29" s="1431" t="str">
        <f t="shared" si="0"/>
        <v/>
      </c>
      <c r="I29" s="1288" t="str">
        <f t="shared" si="1"/>
        <v/>
      </c>
      <c r="J29" s="1288" t="str">
        <f>IF(C10="","",IF(AND(C10&lt;&gt;"&lt;Enter connection point name&gt;",F29=""),"X",""))</f>
        <v/>
      </c>
      <c r="K29" s="1569"/>
      <c r="L29" s="2220"/>
      <c r="M29" s="2220"/>
      <c r="N29" s="1432" t="str">
        <f>IF(AND(F29&lt;=F31),"","X")</f>
        <v/>
      </c>
    </row>
    <row r="30" spans="2:14" s="580" customFormat="1" ht="15" customHeight="1">
      <c r="B30" s="18"/>
      <c r="C30" s="3013"/>
      <c r="D30" s="3014"/>
      <c r="E30" s="1112" t="s">
        <v>1932</v>
      </c>
      <c r="F30" s="2705"/>
      <c r="H30" s="1431" t="str">
        <f t="shared" si="0"/>
        <v/>
      </c>
      <c r="I30" s="1288" t="str">
        <f t="shared" si="1"/>
        <v/>
      </c>
      <c r="J30" s="1288" t="str">
        <f>IF(C10="","",IF(AND(C10&lt;&gt;"&lt;Enter connection point name&gt;",F30=""),"X",""))</f>
        <v/>
      </c>
      <c r="K30" s="1569"/>
      <c r="L30" s="2220"/>
      <c r="M30" s="2220"/>
      <c r="N30" s="1432" t="str">
        <f>IF(AND(F30&lt;=F32),"","X")</f>
        <v/>
      </c>
    </row>
    <row r="31" spans="2:14" s="580" customFormat="1" ht="15" customHeight="1">
      <c r="B31" s="18"/>
      <c r="C31" s="3015" t="s">
        <v>1937</v>
      </c>
      <c r="D31" s="3014" t="s">
        <v>509</v>
      </c>
      <c r="E31" s="1112" t="s">
        <v>1931</v>
      </c>
      <c r="F31" s="2705"/>
      <c r="H31" s="1431" t="str">
        <f t="shared" si="0"/>
        <v/>
      </c>
      <c r="I31" s="1288" t="str">
        <f t="shared" si="1"/>
        <v/>
      </c>
      <c r="J31" s="1288" t="str">
        <f>IF(C10="","",IF(AND(C10&lt;&gt;"&lt;Enter connection point name&gt;",F31=""),"X",""))</f>
        <v/>
      </c>
      <c r="K31" s="1569"/>
      <c r="L31" s="2220"/>
      <c r="M31" s="2220"/>
      <c r="N31" s="1432" t="str">
        <f>IF(AND(F29&lt;=F31),"","X")</f>
        <v/>
      </c>
    </row>
    <row r="32" spans="2:14" s="580" customFormat="1" ht="15" customHeight="1">
      <c r="B32" s="18"/>
      <c r="C32" s="3018"/>
      <c r="D32" s="3019"/>
      <c r="E32" s="1113" t="s">
        <v>1932</v>
      </c>
      <c r="F32" s="2709"/>
      <c r="H32" s="1433" t="str">
        <f t="shared" si="0"/>
        <v/>
      </c>
      <c r="I32" s="1434" t="str">
        <f t="shared" si="1"/>
        <v/>
      </c>
      <c r="J32" s="1434" t="str">
        <f>IF(C10="","",IF(AND(C10&lt;&gt;"&lt;Enter connection point name&gt;",F32=""),"X",""))</f>
        <v/>
      </c>
      <c r="K32" s="1570"/>
      <c r="L32" s="2221"/>
      <c r="M32" s="2221"/>
      <c r="N32" s="1435" t="str">
        <f>IF(AND(F30&lt;=F32),"","X")</f>
        <v/>
      </c>
    </row>
    <row r="33" spans="2:14" s="580" customFormat="1" ht="15" customHeight="1">
      <c r="B33" s="1046">
        <v>2</v>
      </c>
      <c r="C33" s="1027" t="s">
        <v>1929</v>
      </c>
      <c r="D33" s="575"/>
      <c r="E33" s="1111"/>
      <c r="F33" s="2711"/>
    </row>
    <row r="34" spans="2:14" s="580" customFormat="1" ht="15" customHeight="1">
      <c r="B34" s="1046"/>
      <c r="C34" s="3016" t="s">
        <v>1930</v>
      </c>
      <c r="D34" s="3017" t="s">
        <v>509</v>
      </c>
      <c r="E34" s="1681" t="s">
        <v>1931</v>
      </c>
      <c r="F34" s="2704"/>
      <c r="H34" s="1503" t="str">
        <f>IF(ISNONTEXT(F34)=TRUE,"","X")</f>
        <v/>
      </c>
      <c r="I34" s="1542" t="str">
        <f>IF(AND(F34&gt;=0)=TRUE,"","X")</f>
        <v/>
      </c>
      <c r="J34" s="2024" t="str">
        <f>IF(C33="","",IF(AND(C33&lt;&gt;"&lt;Enter connection point name&gt;",F34=""),"X",""))</f>
        <v/>
      </c>
      <c r="K34" s="1568"/>
      <c r="L34" s="2219"/>
      <c r="M34" s="2219"/>
      <c r="N34" s="2217"/>
    </row>
    <row r="35" spans="2:14" s="580" customFormat="1" ht="15" customHeight="1">
      <c r="B35" s="1046"/>
      <c r="C35" s="3015"/>
      <c r="D35" s="3014"/>
      <c r="E35" s="1112" t="s">
        <v>1932</v>
      </c>
      <c r="F35" s="2705"/>
      <c r="H35" s="1431" t="str">
        <f>IF(ISNONTEXT(F35)=TRUE,"","X")</f>
        <v/>
      </c>
      <c r="I35" s="1288" t="str">
        <f>IF(AND(F35&gt;=0)=TRUE,"","X")</f>
        <v/>
      </c>
      <c r="J35" s="1288" t="str">
        <f>IF(C33="","",IF(AND(C33&lt;&gt;"&lt;Enter connection point name&gt;",F35=""),"X",""))</f>
        <v/>
      </c>
      <c r="K35" s="1569"/>
      <c r="L35" s="2220"/>
      <c r="M35" s="2220"/>
      <c r="N35" s="2218"/>
    </row>
    <row r="36" spans="2:14" s="580" customFormat="1" ht="15" customHeight="1">
      <c r="B36" s="1046"/>
      <c r="C36" s="3015" t="s">
        <v>1933</v>
      </c>
      <c r="D36" s="3014" t="s">
        <v>497</v>
      </c>
      <c r="E36" s="1112" t="s">
        <v>1931</v>
      </c>
      <c r="F36" s="2705"/>
      <c r="H36" s="1431" t="str">
        <f t="shared" ref="H36:H43" si="2">IF(ISNONTEXT(F36)=TRUE,"","X")</f>
        <v/>
      </c>
      <c r="I36" s="1288" t="str">
        <f>IF(AND(F36&gt;=0)=TRUE,"","X")</f>
        <v/>
      </c>
      <c r="J36" s="1288" t="str">
        <f>IF(C33="","",IF(AND(C33&lt;&gt;"&lt;Enter connection point name&gt;",F36=""),"X",""))</f>
        <v/>
      </c>
      <c r="K36" s="1569"/>
      <c r="L36" s="2220"/>
      <c r="M36" s="2220"/>
      <c r="N36" s="1432" t="str">
        <f>IF(AND(F36&lt;=F38),"","X")</f>
        <v/>
      </c>
    </row>
    <row r="37" spans="2:14" s="580" customFormat="1" ht="15" customHeight="1">
      <c r="B37" s="1046"/>
      <c r="C37" s="3015"/>
      <c r="D37" s="3014"/>
      <c r="E37" s="1112" t="s">
        <v>1932</v>
      </c>
      <c r="F37" s="2705"/>
      <c r="H37" s="1431" t="str">
        <f t="shared" si="2"/>
        <v/>
      </c>
      <c r="I37" s="1288" t="str">
        <f t="shared" ref="I37:I40" si="3">IF(AND(F37&gt;=0)=TRUE,"","X")</f>
        <v/>
      </c>
      <c r="J37" s="1288" t="str">
        <f>IF(C33="","",IF(AND(C33&lt;&gt;"&lt;Enter connection point name&gt;",F37=""),"X",""))</f>
        <v/>
      </c>
      <c r="K37" s="1569"/>
      <c r="L37" s="2220"/>
      <c r="M37" s="2220"/>
      <c r="N37" s="1432" t="str">
        <f>IF(AND(F37&lt;=F39),"","X")</f>
        <v/>
      </c>
    </row>
    <row r="38" spans="2:14" s="580" customFormat="1" ht="15" customHeight="1">
      <c r="B38" s="1046"/>
      <c r="C38" s="3015" t="s">
        <v>1933</v>
      </c>
      <c r="D38" s="3014" t="s">
        <v>509</v>
      </c>
      <c r="E38" s="1112" t="s">
        <v>1931</v>
      </c>
      <c r="F38" s="2705"/>
      <c r="H38" s="1431" t="str">
        <f t="shared" si="2"/>
        <v/>
      </c>
      <c r="I38" s="1288" t="str">
        <f t="shared" si="3"/>
        <v/>
      </c>
      <c r="J38" s="1288" t="str">
        <f>IF(C33="","",IF(AND(C33&lt;&gt;"&lt;Enter connection point name&gt;",F38=""),"X",""))</f>
        <v/>
      </c>
      <c r="K38" s="1569"/>
      <c r="L38" s="2220"/>
      <c r="M38" s="2220"/>
      <c r="N38" s="1432" t="str">
        <f>IF(AND(F36&lt;=F38),"","X")</f>
        <v/>
      </c>
    </row>
    <row r="39" spans="2:14" s="580" customFormat="1" ht="15" customHeight="1">
      <c r="B39" s="1046"/>
      <c r="C39" s="3015"/>
      <c r="D39" s="3014"/>
      <c r="E39" s="1112" t="s">
        <v>1932</v>
      </c>
      <c r="F39" s="2705"/>
      <c r="H39" s="1431" t="str">
        <f t="shared" si="2"/>
        <v/>
      </c>
      <c r="I39" s="1288" t="str">
        <f t="shared" si="3"/>
        <v/>
      </c>
      <c r="J39" s="1288" t="str">
        <f>IF(C33="","",IF(AND(C33&lt;&gt;"&lt;Enter connection point name&gt;",F39=""),"X",""))</f>
        <v/>
      </c>
      <c r="K39" s="1569"/>
      <c r="L39" s="2220"/>
      <c r="M39" s="2220"/>
      <c r="N39" s="1432" t="str">
        <f>IF(AND(F37&lt;=F39),"","X")</f>
        <v/>
      </c>
    </row>
    <row r="40" spans="2:14" s="580" customFormat="1" ht="15" customHeight="1">
      <c r="B40" s="1046"/>
      <c r="C40" s="3015" t="s">
        <v>729</v>
      </c>
      <c r="D40" s="3014" t="s">
        <v>1670</v>
      </c>
      <c r="E40" s="1112" t="s">
        <v>1931</v>
      </c>
      <c r="F40" s="2706"/>
      <c r="H40" s="1431" t="str">
        <f t="shared" si="2"/>
        <v/>
      </c>
      <c r="I40" s="1287" t="str">
        <f t="shared" si="3"/>
        <v/>
      </c>
      <c r="J40" s="1288" t="str">
        <f>IF(C33="","",IF(AND(C33&lt;&gt;"&lt;Enter connection point name&gt;",F40=""),"X",""))</f>
        <v/>
      </c>
      <c r="K40" s="1569"/>
      <c r="L40" s="1287"/>
      <c r="M40" s="2220"/>
      <c r="N40" s="2218"/>
    </row>
    <row r="41" spans="2:14" s="580" customFormat="1" ht="15" customHeight="1">
      <c r="B41" s="18"/>
      <c r="C41" s="3015"/>
      <c r="D41" s="3014"/>
      <c r="E41" s="1112" t="s">
        <v>1932</v>
      </c>
      <c r="F41" s="2706"/>
      <c r="H41" s="1431" t="str">
        <f t="shared" si="2"/>
        <v/>
      </c>
      <c r="I41" s="1287"/>
      <c r="J41" s="1288" t="str">
        <f>IF(C33="","",IF(AND(C33&lt;&gt;"&lt;Enter connection point name&gt;",F41=""),"X",""))</f>
        <v/>
      </c>
      <c r="K41" s="1569"/>
      <c r="L41" s="1287"/>
      <c r="M41" s="2220"/>
      <c r="N41" s="2218"/>
    </row>
    <row r="42" spans="2:14" s="580" customFormat="1" ht="15" customHeight="1">
      <c r="B42" s="18"/>
      <c r="C42" s="3015" t="s">
        <v>730</v>
      </c>
      <c r="D42" s="3014" t="s">
        <v>1671</v>
      </c>
      <c r="E42" s="1112" t="s">
        <v>1931</v>
      </c>
      <c r="F42" s="2712"/>
      <c r="H42" s="1431" t="str">
        <f t="shared" si="2"/>
        <v/>
      </c>
      <c r="I42" s="1287"/>
      <c r="J42" s="1288" t="str">
        <f>IF(C33="","",IF(AND(C33&lt;&gt;"&lt;Enter connection point name&gt;",F42=""),"X",""))</f>
        <v/>
      </c>
      <c r="K42" s="1569"/>
      <c r="L42" s="2220"/>
      <c r="M42" s="1287"/>
      <c r="N42" s="2218"/>
    </row>
    <row r="43" spans="2:14" s="580" customFormat="1" ht="15" customHeight="1">
      <c r="B43" s="18"/>
      <c r="C43" s="3015"/>
      <c r="D43" s="3014"/>
      <c r="E43" s="1112" t="s">
        <v>1932</v>
      </c>
      <c r="F43" s="2712"/>
      <c r="H43" s="1431" t="str">
        <f t="shared" si="2"/>
        <v/>
      </c>
      <c r="I43" s="1287"/>
      <c r="J43" s="1288" t="str">
        <f>IF(C33="","",IF(AND(C33&lt;&gt;"&lt;Enter connection point name&gt;",F43=""),"X",""))</f>
        <v/>
      </c>
      <c r="K43" s="1569"/>
      <c r="L43" s="2220"/>
      <c r="M43" s="1287"/>
      <c r="N43" s="2218"/>
    </row>
    <row r="44" spans="2:14" s="580" customFormat="1" ht="15" customHeight="1">
      <c r="B44" s="18"/>
      <c r="C44" s="3015" t="s">
        <v>1934</v>
      </c>
      <c r="D44" s="3014" t="s">
        <v>2045</v>
      </c>
      <c r="E44" s="1112" t="s">
        <v>1931</v>
      </c>
      <c r="F44" s="2708"/>
      <c r="H44" s="1436"/>
      <c r="I44" s="1287"/>
      <c r="J44" s="1288" t="str">
        <f>IF(C33="","",IF(AND(C33&lt;&gt;"&lt;Enter connection point name&gt;",F44=""),"X",""))</f>
        <v/>
      </c>
      <c r="K44" s="1432" t="str">
        <f>IF(F44="","",(IF(OR(F44="Winter",F44="Summer"),"","X")))</f>
        <v/>
      </c>
      <c r="L44" s="2220"/>
      <c r="M44" s="2220"/>
      <c r="N44" s="2218"/>
    </row>
    <row r="45" spans="2:14" s="580" customFormat="1" ht="15" customHeight="1">
      <c r="B45" s="18"/>
      <c r="C45" s="3015"/>
      <c r="D45" s="3014"/>
      <c r="E45" s="1112" t="s">
        <v>1932</v>
      </c>
      <c r="F45" s="2708"/>
      <c r="H45" s="1436"/>
      <c r="I45" s="1287"/>
      <c r="J45" s="1288" t="str">
        <f>IF(C33="","",IF(AND(C33&lt;&gt;"&lt;Enter connection point name&gt;",F45=""),"X",""))</f>
        <v/>
      </c>
      <c r="K45" s="1432" t="str">
        <f>IF(F45="","",(IF(OR(F45="Winter",F45="Summer"),"","X")))</f>
        <v/>
      </c>
      <c r="L45" s="2220"/>
      <c r="M45" s="2220"/>
      <c r="N45" s="2218"/>
    </row>
    <row r="46" spans="2:14" s="580" customFormat="1" ht="15" customHeight="1">
      <c r="B46" s="18"/>
      <c r="C46" s="3015" t="s">
        <v>1935</v>
      </c>
      <c r="D46" s="3014" t="s">
        <v>497</v>
      </c>
      <c r="E46" s="1112" t="s">
        <v>1931</v>
      </c>
      <c r="F46" s="2705"/>
      <c r="H46" s="1431" t="str">
        <f t="shared" ref="H46:H55" si="4">IF(ISNONTEXT(F46)=TRUE,"","X")</f>
        <v/>
      </c>
      <c r="I46" s="1288" t="str">
        <f t="shared" ref="I46:I55" si="5">IF(AND(F46&gt;=0)=TRUE,"","X")</f>
        <v/>
      </c>
      <c r="J46" s="1288" t="str">
        <f>IF(C33="","",IF(AND(C33&lt;&gt;"&lt;Enter connection point name&gt;",F46=""),"X",""))</f>
        <v/>
      </c>
      <c r="K46" s="1569"/>
      <c r="L46" s="2220"/>
      <c r="M46" s="2220"/>
      <c r="N46" s="2218"/>
    </row>
    <row r="47" spans="2:14" s="580" customFormat="1" ht="15" customHeight="1">
      <c r="B47" s="18"/>
      <c r="C47" s="3015"/>
      <c r="D47" s="3014"/>
      <c r="E47" s="1112" t="s">
        <v>1932</v>
      </c>
      <c r="F47" s="2705"/>
      <c r="H47" s="1431" t="str">
        <f t="shared" si="4"/>
        <v/>
      </c>
      <c r="I47" s="1288" t="str">
        <f t="shared" si="5"/>
        <v/>
      </c>
      <c r="J47" s="1288" t="str">
        <f>IF(C33="","",IF(AND(C33&lt;&gt;"&lt;Enter connection point name&gt;",F47=""),"X",""))</f>
        <v/>
      </c>
      <c r="K47" s="1569"/>
      <c r="L47" s="2220"/>
      <c r="M47" s="2220"/>
      <c r="N47" s="2218"/>
    </row>
    <row r="48" spans="2:14" s="580" customFormat="1" ht="15" customHeight="1">
      <c r="B48" s="18"/>
      <c r="C48" s="3015" t="s">
        <v>1936</v>
      </c>
      <c r="D48" s="3014" t="s">
        <v>497</v>
      </c>
      <c r="E48" s="1112" t="s">
        <v>1931</v>
      </c>
      <c r="F48" s="2705"/>
      <c r="H48" s="1431" t="str">
        <f t="shared" si="4"/>
        <v/>
      </c>
      <c r="I48" s="1288" t="str">
        <f t="shared" si="5"/>
        <v/>
      </c>
      <c r="J48" s="1288" t="str">
        <f>IF(C33="","",IF(AND(C33&lt;&gt;"&lt;Enter connection point name&gt;",F48=""),"X",""))</f>
        <v/>
      </c>
      <c r="K48" s="1569"/>
      <c r="L48" s="2220"/>
      <c r="M48" s="2220"/>
      <c r="N48" s="1432" t="str">
        <f>IF(AND(F48&lt;=F50),"","X")</f>
        <v/>
      </c>
    </row>
    <row r="49" spans="2:14" s="580" customFormat="1" ht="15" customHeight="1">
      <c r="B49" s="18"/>
      <c r="C49" s="3015"/>
      <c r="D49" s="3014"/>
      <c r="E49" s="1112" t="s">
        <v>1932</v>
      </c>
      <c r="F49" s="2705"/>
      <c r="H49" s="1431" t="str">
        <f t="shared" si="4"/>
        <v/>
      </c>
      <c r="I49" s="1288" t="str">
        <f t="shared" si="5"/>
        <v/>
      </c>
      <c r="J49" s="1288" t="str">
        <f>IF(C33="","",IF(AND(C33&lt;&gt;"&lt;Enter connection point name&gt;",F49=""),"X",""))</f>
        <v/>
      </c>
      <c r="K49" s="1569"/>
      <c r="L49" s="2220"/>
      <c r="M49" s="2220"/>
      <c r="N49" s="1432" t="str">
        <f>IF(AND(F49&lt;=F51),"","X")</f>
        <v/>
      </c>
    </row>
    <row r="50" spans="2:14" s="580" customFormat="1" ht="15" customHeight="1">
      <c r="B50" s="18"/>
      <c r="C50" s="3015" t="s">
        <v>1936</v>
      </c>
      <c r="D50" s="3014" t="s">
        <v>509</v>
      </c>
      <c r="E50" s="1112" t="s">
        <v>1931</v>
      </c>
      <c r="F50" s="2705"/>
      <c r="H50" s="1431" t="str">
        <f t="shared" si="4"/>
        <v/>
      </c>
      <c r="I50" s="1288" t="str">
        <f t="shared" si="5"/>
        <v/>
      </c>
      <c r="J50" s="1288" t="str">
        <f>IF(C33="","",IF(AND(C33&lt;&gt;"&lt;Enter connection point name&gt;",F50=""),"X",""))</f>
        <v/>
      </c>
      <c r="K50" s="1569"/>
      <c r="L50" s="2220"/>
      <c r="M50" s="2220"/>
      <c r="N50" s="1432" t="str">
        <f>IF(AND(F48&lt;=F50),"","X")</f>
        <v/>
      </c>
    </row>
    <row r="51" spans="2:14" s="580" customFormat="1" ht="15" customHeight="1">
      <c r="B51" s="18"/>
      <c r="C51" s="3015"/>
      <c r="D51" s="3014"/>
      <c r="E51" s="1112" t="s">
        <v>1932</v>
      </c>
      <c r="F51" s="2705"/>
      <c r="H51" s="1431" t="str">
        <f t="shared" si="4"/>
        <v/>
      </c>
      <c r="I51" s="1288" t="str">
        <f t="shared" si="5"/>
        <v/>
      </c>
      <c r="J51" s="1288" t="str">
        <f>IF(C33="","",IF(AND(C33&lt;&gt;"&lt;Enter connection point name&gt;",F51=""),"X",""))</f>
        <v/>
      </c>
      <c r="K51" s="1569"/>
      <c r="L51" s="2220"/>
      <c r="M51" s="2220"/>
      <c r="N51" s="1432" t="str">
        <f>IF(AND(F49&lt;=F51),"","X")</f>
        <v/>
      </c>
    </row>
    <row r="52" spans="2:14" s="580" customFormat="1" ht="15" customHeight="1">
      <c r="B52" s="18"/>
      <c r="C52" s="3015" t="s">
        <v>1937</v>
      </c>
      <c r="D52" s="3014" t="s">
        <v>497</v>
      </c>
      <c r="E52" s="1112" t="s">
        <v>1931</v>
      </c>
      <c r="F52" s="2705"/>
      <c r="H52" s="1431" t="str">
        <f t="shared" si="4"/>
        <v/>
      </c>
      <c r="I52" s="1288" t="str">
        <f t="shared" si="5"/>
        <v/>
      </c>
      <c r="J52" s="1288" t="str">
        <f>IF(C33="","",IF(AND(C33&lt;&gt;"&lt;Enter connection point name&gt;",F52=""),"X",""))</f>
        <v/>
      </c>
      <c r="K52" s="1569"/>
      <c r="L52" s="2220"/>
      <c r="M52" s="2220"/>
      <c r="N52" s="1432" t="str">
        <f>IF(AND(F52&lt;=F54),"","X")</f>
        <v/>
      </c>
    </row>
    <row r="53" spans="2:14" s="580" customFormat="1" ht="15" customHeight="1">
      <c r="B53" s="18"/>
      <c r="C53" s="3015"/>
      <c r="D53" s="3014"/>
      <c r="E53" s="1112" t="s">
        <v>1932</v>
      </c>
      <c r="F53" s="2705"/>
      <c r="H53" s="1431" t="str">
        <f t="shared" si="4"/>
        <v/>
      </c>
      <c r="I53" s="1288" t="str">
        <f t="shared" si="5"/>
        <v/>
      </c>
      <c r="J53" s="1288" t="str">
        <f>IF(C33="","",IF(AND(C33&lt;&gt;"&lt;Enter connection point name&gt;",F53=""),"X",""))</f>
        <v/>
      </c>
      <c r="K53" s="1569"/>
      <c r="L53" s="2220"/>
      <c r="M53" s="2220"/>
      <c r="N53" s="1432" t="str">
        <f>IF(AND(F53&lt;=F55),"","X")</f>
        <v/>
      </c>
    </row>
    <row r="54" spans="2:14" s="580" customFormat="1" ht="15" customHeight="1">
      <c r="B54" s="18"/>
      <c r="C54" s="3015" t="s">
        <v>1937</v>
      </c>
      <c r="D54" s="3014" t="s">
        <v>509</v>
      </c>
      <c r="E54" s="1112" t="s">
        <v>1931</v>
      </c>
      <c r="F54" s="2705"/>
      <c r="H54" s="1431" t="str">
        <f t="shared" si="4"/>
        <v/>
      </c>
      <c r="I54" s="1288" t="str">
        <f t="shared" si="5"/>
        <v/>
      </c>
      <c r="J54" s="1288" t="str">
        <f>IF(C33="","",IF(AND(C33&lt;&gt;"&lt;Enter connection point name&gt;",F54=""),"X",""))</f>
        <v/>
      </c>
      <c r="K54" s="1569"/>
      <c r="L54" s="2220"/>
      <c r="M54" s="2220"/>
      <c r="N54" s="1432" t="str">
        <f>IF(AND(F52&lt;=F54),"","X")</f>
        <v/>
      </c>
    </row>
    <row r="55" spans="2:14" s="580" customFormat="1" ht="15" customHeight="1">
      <c r="B55" s="18"/>
      <c r="C55" s="3018"/>
      <c r="D55" s="3019"/>
      <c r="E55" s="1113" t="s">
        <v>1932</v>
      </c>
      <c r="F55" s="2709"/>
      <c r="H55" s="1433" t="str">
        <f t="shared" si="4"/>
        <v/>
      </c>
      <c r="I55" s="1434" t="str">
        <f t="shared" si="5"/>
        <v/>
      </c>
      <c r="J55" s="1434" t="str">
        <f>IF(C33="","",IF(AND(C33&lt;&gt;"&lt;Enter connection point name&gt;",F55=""),"X",""))</f>
        <v/>
      </c>
      <c r="K55" s="1570"/>
      <c r="L55" s="2221"/>
      <c r="M55" s="2221"/>
      <c r="N55" s="1435" t="str">
        <f>IF(AND(F53&lt;=F55),"","X")</f>
        <v/>
      </c>
    </row>
    <row r="56" spans="2:14" s="580" customFormat="1" ht="15" customHeight="1">
      <c r="B56" s="1046">
        <v>3</v>
      </c>
      <c r="C56" s="1027" t="s">
        <v>1929</v>
      </c>
      <c r="D56" s="575"/>
      <c r="E56" s="1111"/>
      <c r="F56" s="2711"/>
    </row>
    <row r="57" spans="2:14" s="580" customFormat="1" ht="15" customHeight="1">
      <c r="B57" s="1046"/>
      <c r="C57" s="3016" t="s">
        <v>1930</v>
      </c>
      <c r="D57" s="3017" t="s">
        <v>509</v>
      </c>
      <c r="E57" s="1681" t="s">
        <v>1931</v>
      </c>
      <c r="F57" s="2713"/>
      <c r="H57" s="1503" t="str">
        <f>IF(ISNONTEXT(F57)=TRUE,"","X")</f>
        <v/>
      </c>
      <c r="I57" s="1542" t="str">
        <f>IF(AND(F57&gt;=0)=TRUE,"","X")</f>
        <v/>
      </c>
      <c r="J57" s="2024" t="str">
        <f>IF(C56="","",IF(AND(C56&lt;&gt;"&lt;Enter connection point name&gt;",F57=""),"X",""))</f>
        <v/>
      </c>
      <c r="K57" s="1568"/>
      <c r="L57" s="2219"/>
      <c r="M57" s="2219"/>
      <c r="N57" s="2217"/>
    </row>
    <row r="58" spans="2:14" s="580" customFormat="1" ht="15" customHeight="1">
      <c r="B58" s="1046"/>
      <c r="C58" s="3015"/>
      <c r="D58" s="3014"/>
      <c r="E58" s="1112" t="s">
        <v>1932</v>
      </c>
      <c r="F58" s="2708"/>
      <c r="H58" s="1431" t="str">
        <f>IF(ISNONTEXT(F58)=TRUE,"","X")</f>
        <v/>
      </c>
      <c r="I58" s="1288" t="str">
        <f>IF(AND(F58&gt;=0)=TRUE,"","X")</f>
        <v/>
      </c>
      <c r="J58" s="1288" t="str">
        <f>IF(C56="","",IF(AND(C56&lt;&gt;"&lt;Enter connection point name&gt;",F58=""),"X",""))</f>
        <v/>
      </c>
      <c r="K58" s="1569"/>
      <c r="L58" s="2220"/>
      <c r="M58" s="2220"/>
      <c r="N58" s="2218"/>
    </row>
    <row r="59" spans="2:14" s="580" customFormat="1" ht="15" customHeight="1">
      <c r="B59" s="1046"/>
      <c r="C59" s="3015" t="s">
        <v>1933</v>
      </c>
      <c r="D59" s="3014" t="s">
        <v>497</v>
      </c>
      <c r="E59" s="1112" t="s">
        <v>1931</v>
      </c>
      <c r="F59" s="2708"/>
      <c r="H59" s="1431" t="str">
        <f t="shared" ref="H59:H66" si="6">IF(ISNONTEXT(F59)=TRUE,"","X")</f>
        <v/>
      </c>
      <c r="I59" s="1288" t="str">
        <f>IF(AND(F59&gt;=0)=TRUE,"","X")</f>
        <v/>
      </c>
      <c r="J59" s="1288" t="str">
        <f>IF(C56="","",IF(AND(C56&lt;&gt;"&lt;Enter connection point name&gt;",F59=""),"X",""))</f>
        <v/>
      </c>
      <c r="K59" s="1569"/>
      <c r="L59" s="2220"/>
      <c r="M59" s="2220"/>
      <c r="N59" s="1432" t="str">
        <f>IF(AND(F59&lt;=F61),"","X")</f>
        <v/>
      </c>
    </row>
    <row r="60" spans="2:14" s="580" customFormat="1" ht="15" customHeight="1">
      <c r="B60" s="1046"/>
      <c r="C60" s="3015"/>
      <c r="D60" s="3014"/>
      <c r="E60" s="1112" t="s">
        <v>1932</v>
      </c>
      <c r="F60" s="2708"/>
      <c r="H60" s="1431" t="str">
        <f t="shared" si="6"/>
        <v/>
      </c>
      <c r="I60" s="1288" t="str">
        <f t="shared" ref="I60:I63" si="7">IF(AND(F60&gt;=0)=TRUE,"","X")</f>
        <v/>
      </c>
      <c r="J60" s="1288" t="str">
        <f>IF(C56="","",IF(AND(C56&lt;&gt;"&lt;Enter connection point name&gt;",F60=""),"X",""))</f>
        <v/>
      </c>
      <c r="K60" s="1569"/>
      <c r="L60" s="2220"/>
      <c r="M60" s="2220"/>
      <c r="N60" s="1432" t="str">
        <f>IF(AND(F60&lt;=F62),"","X")</f>
        <v/>
      </c>
    </row>
    <row r="61" spans="2:14" s="580" customFormat="1" ht="15" customHeight="1">
      <c r="B61" s="1046"/>
      <c r="C61" s="3015" t="s">
        <v>1933</v>
      </c>
      <c r="D61" s="3014" t="s">
        <v>509</v>
      </c>
      <c r="E61" s="1112" t="s">
        <v>1931</v>
      </c>
      <c r="F61" s="2708"/>
      <c r="H61" s="1431" t="str">
        <f t="shared" si="6"/>
        <v/>
      </c>
      <c r="I61" s="1288" t="str">
        <f t="shared" si="7"/>
        <v/>
      </c>
      <c r="J61" s="1288" t="str">
        <f>IF(C56="","",IF(AND(C56&lt;&gt;"&lt;Enter connection point name&gt;",F61=""),"X",""))</f>
        <v/>
      </c>
      <c r="K61" s="1569"/>
      <c r="L61" s="2220"/>
      <c r="M61" s="2220"/>
      <c r="N61" s="1432" t="str">
        <f>IF(AND(F59&lt;=F61),"","X")</f>
        <v/>
      </c>
    </row>
    <row r="62" spans="2:14" s="580" customFormat="1" ht="15" customHeight="1">
      <c r="B62" s="1046"/>
      <c r="C62" s="3015"/>
      <c r="D62" s="3014"/>
      <c r="E62" s="1112" t="s">
        <v>1932</v>
      </c>
      <c r="F62" s="2708"/>
      <c r="H62" s="1431" t="str">
        <f t="shared" si="6"/>
        <v/>
      </c>
      <c r="I62" s="1288" t="str">
        <f t="shared" si="7"/>
        <v/>
      </c>
      <c r="J62" s="1288" t="str">
        <f>IF(C56="","",IF(AND(C56&lt;&gt;"&lt;Enter connection point name&gt;",F62=""),"X",""))</f>
        <v/>
      </c>
      <c r="K62" s="1569"/>
      <c r="L62" s="2220"/>
      <c r="M62" s="2220"/>
      <c r="N62" s="1432" t="str">
        <f>IF(AND(F60&lt;=F62),"","X")</f>
        <v/>
      </c>
    </row>
    <row r="63" spans="2:14" s="580" customFormat="1" ht="15" customHeight="1">
      <c r="B63" s="1046"/>
      <c r="C63" s="3015" t="s">
        <v>729</v>
      </c>
      <c r="D63" s="3014" t="s">
        <v>1670</v>
      </c>
      <c r="E63" s="1112" t="s">
        <v>1931</v>
      </c>
      <c r="F63" s="2706"/>
      <c r="H63" s="1431" t="str">
        <f t="shared" si="6"/>
        <v/>
      </c>
      <c r="I63" s="1287" t="str">
        <f t="shared" si="7"/>
        <v/>
      </c>
      <c r="J63" s="1288" t="str">
        <f>IF(C56="","",IF(AND(C56&lt;&gt;"&lt;Enter connection point name&gt;",F63=""),"X",""))</f>
        <v/>
      </c>
      <c r="K63" s="1569"/>
      <c r="L63" s="1287"/>
      <c r="M63" s="2220"/>
      <c r="N63" s="2218"/>
    </row>
    <row r="64" spans="2:14" s="580" customFormat="1" ht="15" customHeight="1">
      <c r="B64" s="18"/>
      <c r="C64" s="3015"/>
      <c r="D64" s="3014"/>
      <c r="E64" s="1112" t="s">
        <v>1932</v>
      </c>
      <c r="F64" s="2706"/>
      <c r="H64" s="1431" t="str">
        <f t="shared" si="6"/>
        <v/>
      </c>
      <c r="I64" s="1287"/>
      <c r="J64" s="1288" t="str">
        <f>IF(C56="","",IF(AND(C56&lt;&gt;"&lt;Enter connection point name&gt;",F64=""),"X",""))</f>
        <v/>
      </c>
      <c r="K64" s="1569"/>
      <c r="L64" s="1287"/>
      <c r="M64" s="2220"/>
      <c r="N64" s="2218"/>
    </row>
    <row r="65" spans="2:14" s="580" customFormat="1" ht="15" customHeight="1">
      <c r="B65" s="18"/>
      <c r="C65" s="3015" t="s">
        <v>730</v>
      </c>
      <c r="D65" s="3014" t="s">
        <v>1671</v>
      </c>
      <c r="E65" s="1112" t="s">
        <v>1931</v>
      </c>
      <c r="F65" s="2712"/>
      <c r="H65" s="1431" t="str">
        <f t="shared" si="6"/>
        <v/>
      </c>
      <c r="I65" s="1287"/>
      <c r="J65" s="1288" t="str">
        <f>IF(C56="","",IF(AND(C56&lt;&gt;"&lt;Enter connection point name&gt;",F65=""),"X",""))</f>
        <v/>
      </c>
      <c r="K65" s="1569"/>
      <c r="L65" s="2220"/>
      <c r="M65" s="1287"/>
      <c r="N65" s="2218"/>
    </row>
    <row r="66" spans="2:14" s="580" customFormat="1" ht="15" customHeight="1">
      <c r="B66" s="18"/>
      <c r="C66" s="3015"/>
      <c r="D66" s="3014"/>
      <c r="E66" s="1112" t="s">
        <v>1932</v>
      </c>
      <c r="F66" s="2712"/>
      <c r="H66" s="1431" t="str">
        <f t="shared" si="6"/>
        <v/>
      </c>
      <c r="I66" s="1287"/>
      <c r="J66" s="1288" t="str">
        <f>IF(C56="","",IF(AND(C56&lt;&gt;"&lt;Enter connection point name&gt;",F66=""),"X",""))</f>
        <v/>
      </c>
      <c r="K66" s="1569"/>
      <c r="L66" s="2220"/>
      <c r="M66" s="1287"/>
      <c r="N66" s="2218"/>
    </row>
    <row r="67" spans="2:14" s="580" customFormat="1" ht="15" customHeight="1">
      <c r="B67" s="18"/>
      <c r="C67" s="3015" t="s">
        <v>1934</v>
      </c>
      <c r="D67" s="3014" t="s">
        <v>2045</v>
      </c>
      <c r="E67" s="1112" t="s">
        <v>1931</v>
      </c>
      <c r="F67" s="2708"/>
      <c r="H67" s="1436"/>
      <c r="I67" s="1287"/>
      <c r="J67" s="1288" t="str">
        <f>IF(C56="","",IF(AND(C56&lt;&gt;"&lt;Enter connection point name&gt;",F67=""),"X",""))</f>
        <v/>
      </c>
      <c r="K67" s="1432" t="str">
        <f>IF(F67="","",(IF(OR(F67="Winter",F67="Summer"),"","X")))</f>
        <v/>
      </c>
      <c r="L67" s="2220"/>
      <c r="M67" s="2220"/>
      <c r="N67" s="2218"/>
    </row>
    <row r="68" spans="2:14" s="580" customFormat="1" ht="15" customHeight="1">
      <c r="B68" s="18"/>
      <c r="C68" s="3015"/>
      <c r="D68" s="3014"/>
      <c r="E68" s="1112" t="s">
        <v>1932</v>
      </c>
      <c r="F68" s="2708"/>
      <c r="H68" s="1436"/>
      <c r="I68" s="1287"/>
      <c r="J68" s="1288" t="str">
        <f>IF(C56="","",IF(AND(C56&lt;&gt;"&lt;Enter connection point name&gt;",F68=""),"X",""))</f>
        <v/>
      </c>
      <c r="K68" s="1432" t="str">
        <f>IF(F68="","",(IF(OR(F68="Winter",F68="Summer"),"","X")))</f>
        <v/>
      </c>
      <c r="L68" s="2220"/>
      <c r="M68" s="2220"/>
      <c r="N68" s="2218"/>
    </row>
    <row r="69" spans="2:14" s="580" customFormat="1" ht="15" customHeight="1">
      <c r="B69" s="18"/>
      <c r="C69" s="3015" t="s">
        <v>1935</v>
      </c>
      <c r="D69" s="3014" t="s">
        <v>497</v>
      </c>
      <c r="E69" s="1112" t="s">
        <v>1931</v>
      </c>
      <c r="F69" s="2708"/>
      <c r="H69" s="1431" t="str">
        <f t="shared" ref="H69:H78" si="8">IF(ISNONTEXT(F69)=TRUE,"","X")</f>
        <v/>
      </c>
      <c r="I69" s="1288" t="str">
        <f t="shared" ref="I69:I78" si="9">IF(AND(F69&gt;=0)=TRUE,"","X")</f>
        <v/>
      </c>
      <c r="J69" s="1288" t="str">
        <f>IF(C56="","",IF(AND(C56&lt;&gt;"&lt;Enter connection point name&gt;",F69=""),"X",""))</f>
        <v/>
      </c>
      <c r="K69" s="1569"/>
      <c r="L69" s="2220"/>
      <c r="M69" s="2220"/>
      <c r="N69" s="2218"/>
    </row>
    <row r="70" spans="2:14" s="580" customFormat="1" ht="15" customHeight="1">
      <c r="B70" s="18"/>
      <c r="C70" s="3015"/>
      <c r="D70" s="3014"/>
      <c r="E70" s="1112" t="s">
        <v>1932</v>
      </c>
      <c r="F70" s="2708"/>
      <c r="H70" s="1431" t="str">
        <f t="shared" si="8"/>
        <v/>
      </c>
      <c r="I70" s="1288" t="str">
        <f t="shared" si="9"/>
        <v/>
      </c>
      <c r="J70" s="1288" t="str">
        <f>IF(C56="","",IF(AND(C56&lt;&gt;"&lt;Enter connection point name&gt;",F70=""),"X",""))</f>
        <v/>
      </c>
      <c r="K70" s="1569"/>
      <c r="L70" s="2220"/>
      <c r="M70" s="2220"/>
      <c r="N70" s="2218"/>
    </row>
    <row r="71" spans="2:14" s="580" customFormat="1" ht="15" customHeight="1">
      <c r="B71" s="18"/>
      <c r="C71" s="3015" t="s">
        <v>1936</v>
      </c>
      <c r="D71" s="3014" t="s">
        <v>497</v>
      </c>
      <c r="E71" s="1112" t="s">
        <v>1931</v>
      </c>
      <c r="F71" s="2708"/>
      <c r="H71" s="1431" t="str">
        <f t="shared" si="8"/>
        <v/>
      </c>
      <c r="I71" s="1288" t="str">
        <f t="shared" si="9"/>
        <v/>
      </c>
      <c r="J71" s="1288" t="str">
        <f>IF(C56="","",IF(AND(C56&lt;&gt;"&lt;Enter connection point name&gt;",F71=""),"X",""))</f>
        <v/>
      </c>
      <c r="K71" s="1569"/>
      <c r="L71" s="2220"/>
      <c r="M71" s="2220"/>
      <c r="N71" s="1432" t="str">
        <f>IF(AND(F71&lt;=F73),"","X")</f>
        <v/>
      </c>
    </row>
    <row r="72" spans="2:14" s="580" customFormat="1" ht="15" customHeight="1">
      <c r="B72" s="18"/>
      <c r="C72" s="3015"/>
      <c r="D72" s="3014"/>
      <c r="E72" s="1112" t="s">
        <v>1932</v>
      </c>
      <c r="F72" s="2708"/>
      <c r="H72" s="1431" t="str">
        <f t="shared" si="8"/>
        <v/>
      </c>
      <c r="I72" s="1288" t="str">
        <f t="shared" si="9"/>
        <v/>
      </c>
      <c r="J72" s="1288" t="str">
        <f>IF(C56="","",IF(AND(C56&lt;&gt;"&lt;Enter connection point name&gt;",F72=""),"X",""))</f>
        <v/>
      </c>
      <c r="K72" s="1569"/>
      <c r="L72" s="2220"/>
      <c r="M72" s="2220"/>
      <c r="N72" s="1432" t="str">
        <f>IF(AND(F72&lt;=F74),"","X")</f>
        <v/>
      </c>
    </row>
    <row r="73" spans="2:14" s="580" customFormat="1" ht="15" customHeight="1">
      <c r="B73" s="18"/>
      <c r="C73" s="3015" t="s">
        <v>1936</v>
      </c>
      <c r="D73" s="3014" t="s">
        <v>509</v>
      </c>
      <c r="E73" s="1112" t="s">
        <v>1931</v>
      </c>
      <c r="F73" s="2708"/>
      <c r="H73" s="1431" t="str">
        <f t="shared" si="8"/>
        <v/>
      </c>
      <c r="I73" s="1288" t="str">
        <f t="shared" si="9"/>
        <v/>
      </c>
      <c r="J73" s="1288" t="str">
        <f>IF(C56="","",IF(AND(C56&lt;&gt;"&lt;Enter connection point name&gt;",F73=""),"X",""))</f>
        <v/>
      </c>
      <c r="K73" s="1569"/>
      <c r="L73" s="2220"/>
      <c r="M73" s="2220"/>
      <c r="N73" s="1432" t="str">
        <f>IF(AND(F71&lt;=F73),"","X")</f>
        <v/>
      </c>
    </row>
    <row r="74" spans="2:14" s="580" customFormat="1" ht="15" customHeight="1">
      <c r="B74" s="18"/>
      <c r="C74" s="3015"/>
      <c r="D74" s="3014"/>
      <c r="E74" s="1112" t="s">
        <v>1932</v>
      </c>
      <c r="F74" s="2708"/>
      <c r="H74" s="1431" t="str">
        <f t="shared" si="8"/>
        <v/>
      </c>
      <c r="I74" s="1288" t="str">
        <f t="shared" si="9"/>
        <v/>
      </c>
      <c r="J74" s="1288" t="str">
        <f>IF(C56="","",IF(AND(C56&lt;&gt;"&lt;Enter connection point name&gt;",F74=""),"X",""))</f>
        <v/>
      </c>
      <c r="K74" s="1569"/>
      <c r="L74" s="2220"/>
      <c r="M74" s="2220"/>
      <c r="N74" s="1432" t="str">
        <f>IF(AND(F72&lt;=F74),"","X")</f>
        <v/>
      </c>
    </row>
    <row r="75" spans="2:14" s="580" customFormat="1" ht="15" customHeight="1">
      <c r="B75" s="18"/>
      <c r="C75" s="3015" t="s">
        <v>1937</v>
      </c>
      <c r="D75" s="3014" t="s">
        <v>497</v>
      </c>
      <c r="E75" s="1112" t="s">
        <v>1931</v>
      </c>
      <c r="F75" s="2708"/>
      <c r="H75" s="1431" t="str">
        <f t="shared" si="8"/>
        <v/>
      </c>
      <c r="I75" s="1288" t="str">
        <f t="shared" si="9"/>
        <v/>
      </c>
      <c r="J75" s="1288" t="str">
        <f>IF(C56="","",IF(AND(C56&lt;&gt;"&lt;Enter connection point name&gt;",F75=""),"X",""))</f>
        <v/>
      </c>
      <c r="K75" s="1569"/>
      <c r="L75" s="2220"/>
      <c r="M75" s="2220"/>
      <c r="N75" s="1432" t="str">
        <f>IF(AND(F75&lt;=F77),"","X")</f>
        <v/>
      </c>
    </row>
    <row r="76" spans="2:14" s="580" customFormat="1" ht="15" customHeight="1">
      <c r="B76" s="18"/>
      <c r="C76" s="3015"/>
      <c r="D76" s="3014"/>
      <c r="E76" s="1112" t="s">
        <v>1932</v>
      </c>
      <c r="F76" s="2708"/>
      <c r="H76" s="1431" t="str">
        <f t="shared" si="8"/>
        <v/>
      </c>
      <c r="I76" s="1288" t="str">
        <f t="shared" si="9"/>
        <v/>
      </c>
      <c r="J76" s="1288" t="str">
        <f>IF(C56="","",IF(AND(C56&lt;&gt;"&lt;Enter connection point name&gt;",F76=""),"X",""))</f>
        <v/>
      </c>
      <c r="K76" s="1569"/>
      <c r="L76" s="2220"/>
      <c r="M76" s="2220"/>
      <c r="N76" s="1432" t="str">
        <f>IF(AND(F76&lt;=F78),"","X")</f>
        <v/>
      </c>
    </row>
    <row r="77" spans="2:14" s="580" customFormat="1" ht="15" customHeight="1">
      <c r="B77" s="18"/>
      <c r="C77" s="3015" t="s">
        <v>1937</v>
      </c>
      <c r="D77" s="3014" t="s">
        <v>509</v>
      </c>
      <c r="E77" s="1112" t="s">
        <v>1931</v>
      </c>
      <c r="F77" s="2708"/>
      <c r="H77" s="1431" t="str">
        <f t="shared" si="8"/>
        <v/>
      </c>
      <c r="I77" s="1288" t="str">
        <f t="shared" si="9"/>
        <v/>
      </c>
      <c r="J77" s="1288" t="str">
        <f>IF(C56="","",IF(AND(C56&lt;&gt;"&lt;Enter connection point name&gt;",F77=""),"X",""))</f>
        <v/>
      </c>
      <c r="K77" s="1569"/>
      <c r="L77" s="2220"/>
      <c r="M77" s="2220"/>
      <c r="N77" s="1432" t="str">
        <f>IF(AND(F75&lt;=F77),"","X")</f>
        <v/>
      </c>
    </row>
    <row r="78" spans="2:14" s="580" customFormat="1" ht="15" customHeight="1">
      <c r="B78" s="18"/>
      <c r="C78" s="3018"/>
      <c r="D78" s="3019"/>
      <c r="E78" s="1113" t="s">
        <v>1932</v>
      </c>
      <c r="F78" s="2714"/>
      <c r="H78" s="1433" t="str">
        <f t="shared" si="8"/>
        <v/>
      </c>
      <c r="I78" s="1434" t="str">
        <f t="shared" si="9"/>
        <v/>
      </c>
      <c r="J78" s="1434" t="str">
        <f>IF(C56="","",IF(AND(C56&lt;&gt;"&lt;Enter connection point name&gt;",F78=""),"X",""))</f>
        <v/>
      </c>
      <c r="K78" s="1570"/>
      <c r="L78" s="2221"/>
      <c r="M78" s="2221"/>
      <c r="N78" s="1435" t="str">
        <f>IF(AND(F76&lt;=F78),"","X")</f>
        <v/>
      </c>
    </row>
    <row r="79" spans="2:14" s="580" customFormat="1" ht="15" customHeight="1">
      <c r="B79" s="1046">
        <v>4</v>
      </c>
      <c r="C79" s="1027" t="s">
        <v>1929</v>
      </c>
      <c r="D79" s="575"/>
      <c r="E79" s="1111"/>
      <c r="F79" s="2711"/>
    </row>
    <row r="80" spans="2:14" s="580" customFormat="1" ht="15" customHeight="1">
      <c r="B80" s="1046"/>
      <c r="C80" s="3016" t="s">
        <v>1930</v>
      </c>
      <c r="D80" s="3017" t="s">
        <v>509</v>
      </c>
      <c r="E80" s="1681" t="s">
        <v>1931</v>
      </c>
      <c r="F80" s="2713"/>
      <c r="H80" s="1503" t="str">
        <f>IF(ISNONTEXT(F80)=TRUE,"","X")</f>
        <v/>
      </c>
      <c r="I80" s="1542" t="str">
        <f>IF(AND(F80&gt;=0)=TRUE,"","X")</f>
        <v/>
      </c>
      <c r="J80" s="2024" t="str">
        <f>IF(C79="","",IF(AND(C79&lt;&gt;"&lt;Enter connection point name&gt;",F80=""),"X",""))</f>
        <v/>
      </c>
      <c r="K80" s="1568"/>
      <c r="L80" s="2219"/>
      <c r="M80" s="2219"/>
      <c r="N80" s="2217"/>
    </row>
    <row r="81" spans="2:14" s="580" customFormat="1" ht="15" customHeight="1">
      <c r="B81" s="1046"/>
      <c r="C81" s="3015"/>
      <c r="D81" s="3014"/>
      <c r="E81" s="1112" t="s">
        <v>1932</v>
      </c>
      <c r="F81" s="2708"/>
      <c r="H81" s="1431" t="str">
        <f>IF(ISNONTEXT(F81)=TRUE,"","X")</f>
        <v/>
      </c>
      <c r="I81" s="1288" t="str">
        <f>IF(AND(F81&gt;=0)=TRUE,"","X")</f>
        <v/>
      </c>
      <c r="J81" s="1288" t="str">
        <f>IF(C79="","",IF(AND(C79&lt;&gt;"&lt;Enter connection point name&gt;",F81=""),"X",""))</f>
        <v/>
      </c>
      <c r="K81" s="1569"/>
      <c r="L81" s="2220"/>
      <c r="M81" s="2220"/>
      <c r="N81" s="2218"/>
    </row>
    <row r="82" spans="2:14" s="580" customFormat="1" ht="15" customHeight="1">
      <c r="B82" s="1046"/>
      <c r="C82" s="3015" t="s">
        <v>1933</v>
      </c>
      <c r="D82" s="3014" t="s">
        <v>497</v>
      </c>
      <c r="E82" s="1112" t="s">
        <v>1931</v>
      </c>
      <c r="F82" s="2708"/>
      <c r="H82" s="1431" t="str">
        <f t="shared" ref="H82:H89" si="10">IF(ISNONTEXT(F82)=TRUE,"","X")</f>
        <v/>
      </c>
      <c r="I82" s="1288" t="str">
        <f>IF(AND(F82&gt;=0)=TRUE,"","X")</f>
        <v/>
      </c>
      <c r="J82" s="1288" t="str">
        <f>IF(C79="","",IF(AND(C79&lt;&gt;"&lt;Enter connection point name&gt;",F82=""),"X",""))</f>
        <v/>
      </c>
      <c r="K82" s="1569"/>
      <c r="L82" s="2220"/>
      <c r="M82" s="2220"/>
      <c r="N82" s="1432" t="str">
        <f>IF(AND(F82&lt;=F84),"","X")</f>
        <v/>
      </c>
    </row>
    <row r="83" spans="2:14" s="580" customFormat="1" ht="15" customHeight="1">
      <c r="B83" s="1046"/>
      <c r="C83" s="3015"/>
      <c r="D83" s="3014"/>
      <c r="E83" s="1112" t="s">
        <v>1932</v>
      </c>
      <c r="F83" s="2708"/>
      <c r="H83" s="1431" t="str">
        <f t="shared" si="10"/>
        <v/>
      </c>
      <c r="I83" s="1288" t="str">
        <f t="shared" ref="I83:I86" si="11">IF(AND(F83&gt;=0)=TRUE,"","X")</f>
        <v/>
      </c>
      <c r="J83" s="1288" t="str">
        <f>IF(C79="","",IF(AND(C79&lt;&gt;"&lt;Enter connection point name&gt;",F83=""),"X",""))</f>
        <v/>
      </c>
      <c r="K83" s="1569"/>
      <c r="L83" s="2220"/>
      <c r="M83" s="2220"/>
      <c r="N83" s="1432" t="str">
        <f>IF(AND(F83&lt;=F85),"","X")</f>
        <v/>
      </c>
    </row>
    <row r="84" spans="2:14" s="580" customFormat="1" ht="15" customHeight="1">
      <c r="B84" s="1046"/>
      <c r="C84" s="3015" t="s">
        <v>1933</v>
      </c>
      <c r="D84" s="3014" t="s">
        <v>509</v>
      </c>
      <c r="E84" s="1112" t="s">
        <v>1931</v>
      </c>
      <c r="F84" s="2708"/>
      <c r="H84" s="1431" t="str">
        <f t="shared" si="10"/>
        <v/>
      </c>
      <c r="I84" s="1288" t="str">
        <f t="shared" si="11"/>
        <v/>
      </c>
      <c r="J84" s="1288" t="str">
        <f>IF(C79="","",IF(AND(C79&lt;&gt;"&lt;Enter connection point name&gt;",F84=""),"X",""))</f>
        <v/>
      </c>
      <c r="K84" s="1569"/>
      <c r="L84" s="2220"/>
      <c r="M84" s="2220"/>
      <c r="N84" s="1432" t="str">
        <f>IF(AND(F82&lt;=F84),"","X")</f>
        <v/>
      </c>
    </row>
    <row r="85" spans="2:14" s="580" customFormat="1" ht="15" customHeight="1">
      <c r="B85" s="1046"/>
      <c r="C85" s="3015"/>
      <c r="D85" s="3014"/>
      <c r="E85" s="1112" t="s">
        <v>1932</v>
      </c>
      <c r="F85" s="2708"/>
      <c r="H85" s="1431" t="str">
        <f t="shared" si="10"/>
        <v/>
      </c>
      <c r="I85" s="1288" t="str">
        <f t="shared" si="11"/>
        <v/>
      </c>
      <c r="J85" s="1288" t="str">
        <f>IF(C79="","",IF(AND(C79&lt;&gt;"&lt;Enter connection point name&gt;",F85=""),"X",""))</f>
        <v/>
      </c>
      <c r="K85" s="1569"/>
      <c r="L85" s="2220"/>
      <c r="M85" s="2220"/>
      <c r="N85" s="1432" t="str">
        <f>IF(AND(F83&lt;=F85),"","X")</f>
        <v/>
      </c>
    </row>
    <row r="86" spans="2:14" s="580" customFormat="1" ht="15" customHeight="1">
      <c r="B86" s="1046"/>
      <c r="C86" s="3015" t="s">
        <v>729</v>
      </c>
      <c r="D86" s="3014" t="s">
        <v>1670</v>
      </c>
      <c r="E86" s="1112" t="s">
        <v>1931</v>
      </c>
      <c r="F86" s="2706"/>
      <c r="H86" s="1431" t="str">
        <f t="shared" si="10"/>
        <v/>
      </c>
      <c r="I86" s="1287" t="str">
        <f t="shared" si="11"/>
        <v/>
      </c>
      <c r="J86" s="1288" t="str">
        <f>IF(C79="","",IF(AND(C79&lt;&gt;"&lt;Enter connection point name&gt;",F86=""),"X",""))</f>
        <v/>
      </c>
      <c r="K86" s="1569"/>
      <c r="L86" s="1287"/>
      <c r="M86" s="2220"/>
      <c r="N86" s="2218"/>
    </row>
    <row r="87" spans="2:14" s="580" customFormat="1" ht="15" customHeight="1">
      <c r="B87" s="18"/>
      <c r="C87" s="3015"/>
      <c r="D87" s="3014"/>
      <c r="E87" s="1112" t="s">
        <v>1932</v>
      </c>
      <c r="F87" s="2706"/>
      <c r="H87" s="1431" t="str">
        <f t="shared" si="10"/>
        <v/>
      </c>
      <c r="I87" s="1287"/>
      <c r="J87" s="1288" t="str">
        <f>IF(C79="","",IF(AND(C79&lt;&gt;"&lt;Enter connection point name&gt;",F87=""),"X",""))</f>
        <v/>
      </c>
      <c r="K87" s="1569"/>
      <c r="L87" s="1287"/>
      <c r="M87" s="2220"/>
      <c r="N87" s="2218"/>
    </row>
    <row r="88" spans="2:14" s="580" customFormat="1" ht="15" customHeight="1">
      <c r="B88" s="18"/>
      <c r="C88" s="3015" t="s">
        <v>730</v>
      </c>
      <c r="D88" s="3014" t="s">
        <v>1671</v>
      </c>
      <c r="E88" s="1112" t="s">
        <v>1931</v>
      </c>
      <c r="F88" s="2712"/>
      <c r="H88" s="1431" t="str">
        <f t="shared" si="10"/>
        <v/>
      </c>
      <c r="I88" s="1287"/>
      <c r="J88" s="1288" t="str">
        <f>IF(C79="","",IF(AND(C79&lt;&gt;"&lt;Enter connection point name&gt;",F88=""),"X",""))</f>
        <v/>
      </c>
      <c r="K88" s="1569"/>
      <c r="L88" s="2220"/>
      <c r="M88" s="1287"/>
      <c r="N88" s="2218"/>
    </row>
    <row r="89" spans="2:14" s="580" customFormat="1" ht="15" customHeight="1">
      <c r="B89" s="18"/>
      <c r="C89" s="3015"/>
      <c r="D89" s="3014"/>
      <c r="E89" s="1112" t="s">
        <v>1932</v>
      </c>
      <c r="F89" s="2712"/>
      <c r="H89" s="1431" t="str">
        <f t="shared" si="10"/>
        <v/>
      </c>
      <c r="I89" s="1287"/>
      <c r="J89" s="1288" t="str">
        <f>IF(C79="","",IF(AND(C79&lt;&gt;"&lt;Enter connection point name&gt;",F89=""),"X",""))</f>
        <v/>
      </c>
      <c r="K89" s="1569"/>
      <c r="L89" s="2220"/>
      <c r="M89" s="1287"/>
      <c r="N89" s="2218"/>
    </row>
    <row r="90" spans="2:14" s="580" customFormat="1" ht="15" customHeight="1">
      <c r="B90" s="18"/>
      <c r="C90" s="3015" t="s">
        <v>1934</v>
      </c>
      <c r="D90" s="3014" t="s">
        <v>2045</v>
      </c>
      <c r="E90" s="1112" t="s">
        <v>1931</v>
      </c>
      <c r="F90" s="2708"/>
      <c r="H90" s="1436"/>
      <c r="I90" s="1287"/>
      <c r="J90" s="1288" t="str">
        <f>IF(C79="","",IF(AND(C79&lt;&gt;"&lt;Enter connection point name&gt;",F90=""),"X",""))</f>
        <v/>
      </c>
      <c r="K90" s="1432" t="str">
        <f>IF(F90="","",(IF(OR(F90="Winter",F90="Summer"),"","X")))</f>
        <v/>
      </c>
      <c r="L90" s="2220"/>
      <c r="M90" s="2220"/>
      <c r="N90" s="2218"/>
    </row>
    <row r="91" spans="2:14" s="580" customFormat="1" ht="15" customHeight="1">
      <c r="B91" s="18"/>
      <c r="C91" s="3015"/>
      <c r="D91" s="3014"/>
      <c r="E91" s="1112" t="s">
        <v>1932</v>
      </c>
      <c r="F91" s="2708"/>
      <c r="H91" s="1436"/>
      <c r="I91" s="1287"/>
      <c r="J91" s="1288" t="str">
        <f>IF(C79="","",IF(AND(C79&lt;&gt;"&lt;Enter connection point name&gt;",F91=""),"X",""))</f>
        <v/>
      </c>
      <c r="K91" s="1432" t="str">
        <f>IF(F91="","",(IF(OR(F91="Winter",F91="Summer"),"","X")))</f>
        <v/>
      </c>
      <c r="L91" s="2220"/>
      <c r="M91" s="2220"/>
      <c r="N91" s="2218"/>
    </row>
    <row r="92" spans="2:14" s="580" customFormat="1" ht="15" customHeight="1">
      <c r="B92" s="18"/>
      <c r="C92" s="3015" t="s">
        <v>1935</v>
      </c>
      <c r="D92" s="3014" t="s">
        <v>497</v>
      </c>
      <c r="E92" s="1112" t="s">
        <v>1931</v>
      </c>
      <c r="F92" s="2708"/>
      <c r="H92" s="1431" t="str">
        <f t="shared" ref="H92:H101" si="12">IF(ISNONTEXT(F92)=TRUE,"","X")</f>
        <v/>
      </c>
      <c r="I92" s="1288" t="str">
        <f t="shared" ref="I92:I101" si="13">IF(AND(F92&gt;=0)=TRUE,"","X")</f>
        <v/>
      </c>
      <c r="J92" s="1288" t="str">
        <f>IF(C79="","",IF(AND(C79&lt;&gt;"&lt;Enter connection point name&gt;",F92=""),"X",""))</f>
        <v/>
      </c>
      <c r="K92" s="1569"/>
      <c r="L92" s="2220"/>
      <c r="M92" s="2220"/>
      <c r="N92" s="2218"/>
    </row>
    <row r="93" spans="2:14" s="580" customFormat="1" ht="15" customHeight="1">
      <c r="B93" s="18"/>
      <c r="C93" s="3015"/>
      <c r="D93" s="3014"/>
      <c r="E93" s="1112" t="s">
        <v>1932</v>
      </c>
      <c r="F93" s="2708"/>
      <c r="H93" s="1431" t="str">
        <f t="shared" si="12"/>
        <v/>
      </c>
      <c r="I93" s="1288" t="str">
        <f t="shared" si="13"/>
        <v/>
      </c>
      <c r="J93" s="1288" t="str">
        <f>IF(C79="","",IF(AND(C79&lt;&gt;"&lt;Enter connection point name&gt;",F93=""),"X",""))</f>
        <v/>
      </c>
      <c r="K93" s="1569"/>
      <c r="L93" s="2220"/>
      <c r="M93" s="2220"/>
      <c r="N93" s="2218"/>
    </row>
    <row r="94" spans="2:14" s="580" customFormat="1" ht="15" customHeight="1">
      <c r="B94" s="18"/>
      <c r="C94" s="3015" t="s">
        <v>1936</v>
      </c>
      <c r="D94" s="3014" t="s">
        <v>497</v>
      </c>
      <c r="E94" s="1112" t="s">
        <v>1931</v>
      </c>
      <c r="F94" s="2708"/>
      <c r="H94" s="1431" t="str">
        <f t="shared" si="12"/>
        <v/>
      </c>
      <c r="I94" s="1288" t="str">
        <f t="shared" si="13"/>
        <v/>
      </c>
      <c r="J94" s="1288" t="str">
        <f>IF(C79="","",IF(AND(C79&lt;&gt;"&lt;Enter connection point name&gt;",F94=""),"X",""))</f>
        <v/>
      </c>
      <c r="K94" s="1569"/>
      <c r="L94" s="2220"/>
      <c r="M94" s="2220"/>
      <c r="N94" s="1432" t="str">
        <f>IF(AND(F94&lt;=F96),"","X")</f>
        <v/>
      </c>
    </row>
    <row r="95" spans="2:14" s="580" customFormat="1" ht="15" customHeight="1">
      <c r="B95" s="18"/>
      <c r="C95" s="3015"/>
      <c r="D95" s="3014"/>
      <c r="E95" s="1112" t="s">
        <v>1932</v>
      </c>
      <c r="F95" s="2708"/>
      <c r="H95" s="1431" t="str">
        <f t="shared" si="12"/>
        <v/>
      </c>
      <c r="I95" s="1288" t="str">
        <f t="shared" si="13"/>
        <v/>
      </c>
      <c r="J95" s="1288" t="str">
        <f>IF(C79="","",IF(AND(C79&lt;&gt;"&lt;Enter connection point name&gt;",F95=""),"X",""))</f>
        <v/>
      </c>
      <c r="K95" s="1569"/>
      <c r="L95" s="2220"/>
      <c r="M95" s="2220"/>
      <c r="N95" s="1432" t="str">
        <f>IF(AND(F95&lt;=F97),"","X")</f>
        <v/>
      </c>
    </row>
    <row r="96" spans="2:14" s="580" customFormat="1" ht="15" customHeight="1">
      <c r="B96" s="18"/>
      <c r="C96" s="3015" t="s">
        <v>1936</v>
      </c>
      <c r="D96" s="3014" t="s">
        <v>509</v>
      </c>
      <c r="E96" s="1112" t="s">
        <v>1931</v>
      </c>
      <c r="F96" s="2708"/>
      <c r="H96" s="1431" t="str">
        <f t="shared" si="12"/>
        <v/>
      </c>
      <c r="I96" s="1288" t="str">
        <f t="shared" si="13"/>
        <v/>
      </c>
      <c r="J96" s="1288" t="str">
        <f>IF(C79="","",IF(AND(C79&lt;&gt;"&lt;Enter connection point name&gt;",F96=""),"X",""))</f>
        <v/>
      </c>
      <c r="K96" s="1569"/>
      <c r="L96" s="2220"/>
      <c r="M96" s="2220"/>
      <c r="N96" s="1432" t="str">
        <f>IF(AND(F94&lt;=F96),"","X")</f>
        <v/>
      </c>
    </row>
    <row r="97" spans="2:14" s="580" customFormat="1" ht="15" customHeight="1">
      <c r="B97" s="18"/>
      <c r="C97" s="3015"/>
      <c r="D97" s="3014"/>
      <c r="E97" s="1112" t="s">
        <v>1932</v>
      </c>
      <c r="F97" s="2708"/>
      <c r="H97" s="1431" t="str">
        <f t="shared" si="12"/>
        <v/>
      </c>
      <c r="I97" s="1288" t="str">
        <f t="shared" si="13"/>
        <v/>
      </c>
      <c r="J97" s="1288" t="str">
        <f>IF(C79="","",IF(AND(C79&lt;&gt;"&lt;Enter connection point name&gt;",F97=""),"X",""))</f>
        <v/>
      </c>
      <c r="K97" s="1569"/>
      <c r="L97" s="2220"/>
      <c r="M97" s="2220"/>
      <c r="N97" s="1432" t="str">
        <f>IF(AND(F95&lt;=F97),"","X")</f>
        <v/>
      </c>
    </row>
    <row r="98" spans="2:14" s="580" customFormat="1" ht="15" customHeight="1">
      <c r="B98" s="18"/>
      <c r="C98" s="3015" t="s">
        <v>1937</v>
      </c>
      <c r="D98" s="3014" t="s">
        <v>497</v>
      </c>
      <c r="E98" s="1112" t="s">
        <v>1931</v>
      </c>
      <c r="F98" s="2708"/>
      <c r="H98" s="1431" t="str">
        <f t="shared" si="12"/>
        <v/>
      </c>
      <c r="I98" s="1288" t="str">
        <f t="shared" si="13"/>
        <v/>
      </c>
      <c r="J98" s="1288" t="str">
        <f>IF(C79="","",IF(AND(C79&lt;&gt;"&lt;Enter connection point name&gt;",F98=""),"X",""))</f>
        <v/>
      </c>
      <c r="K98" s="1569"/>
      <c r="L98" s="2220"/>
      <c r="M98" s="2220"/>
      <c r="N98" s="1432" t="str">
        <f>IF(AND(F98&lt;=F100),"","X")</f>
        <v/>
      </c>
    </row>
    <row r="99" spans="2:14" s="580" customFormat="1" ht="15" customHeight="1">
      <c r="B99" s="18"/>
      <c r="C99" s="3015"/>
      <c r="D99" s="3014"/>
      <c r="E99" s="1112" t="s">
        <v>1932</v>
      </c>
      <c r="F99" s="2708"/>
      <c r="H99" s="1431" t="str">
        <f t="shared" si="12"/>
        <v/>
      </c>
      <c r="I99" s="1288" t="str">
        <f t="shared" si="13"/>
        <v/>
      </c>
      <c r="J99" s="1288" t="str">
        <f>IF(C79="","",IF(AND(C79&lt;&gt;"&lt;Enter connection point name&gt;",F99=""),"X",""))</f>
        <v/>
      </c>
      <c r="K99" s="1569"/>
      <c r="L99" s="2220"/>
      <c r="M99" s="2220"/>
      <c r="N99" s="1432" t="str">
        <f>IF(AND(F99&lt;=F101),"","X")</f>
        <v/>
      </c>
    </row>
    <row r="100" spans="2:14" s="580" customFormat="1" ht="15" customHeight="1">
      <c r="B100" s="18"/>
      <c r="C100" s="3015" t="s">
        <v>1937</v>
      </c>
      <c r="D100" s="3014" t="s">
        <v>509</v>
      </c>
      <c r="E100" s="1112" t="s">
        <v>1931</v>
      </c>
      <c r="F100" s="2708"/>
      <c r="H100" s="1431" t="str">
        <f t="shared" si="12"/>
        <v/>
      </c>
      <c r="I100" s="1288" t="str">
        <f t="shared" si="13"/>
        <v/>
      </c>
      <c r="J100" s="1288" t="str">
        <f>IF(C79="","",IF(AND(C79&lt;&gt;"&lt;Enter connection point name&gt;",F100=""),"X",""))</f>
        <v/>
      </c>
      <c r="K100" s="1569"/>
      <c r="L100" s="2220"/>
      <c r="M100" s="2220"/>
      <c r="N100" s="1432" t="str">
        <f>IF(AND(F98&lt;=F100),"","X")</f>
        <v/>
      </c>
    </row>
    <row r="101" spans="2:14" s="580" customFormat="1" ht="15" customHeight="1">
      <c r="B101" s="18"/>
      <c r="C101" s="3018"/>
      <c r="D101" s="3019"/>
      <c r="E101" s="1113" t="s">
        <v>1932</v>
      </c>
      <c r="F101" s="2714"/>
      <c r="H101" s="1433" t="str">
        <f t="shared" si="12"/>
        <v/>
      </c>
      <c r="I101" s="1434" t="str">
        <f t="shared" si="13"/>
        <v/>
      </c>
      <c r="J101" s="1434" t="str">
        <f>IF(C79="","",IF(AND(C79&lt;&gt;"&lt;Enter connection point name&gt;",F101=""),"X",""))</f>
        <v/>
      </c>
      <c r="K101" s="1570"/>
      <c r="L101" s="2221"/>
      <c r="M101" s="2221"/>
      <c r="N101" s="1435" t="str">
        <f>IF(AND(F99&lt;=F101),"","X")</f>
        <v/>
      </c>
    </row>
    <row r="102" spans="2:14" s="580" customFormat="1" ht="15" customHeight="1">
      <c r="B102" s="1046">
        <v>5</v>
      </c>
      <c r="C102" s="1027" t="s">
        <v>1929</v>
      </c>
      <c r="D102" s="575"/>
      <c r="E102" s="1111"/>
      <c r="F102" s="2711"/>
    </row>
    <row r="103" spans="2:14" s="580" customFormat="1" ht="15" customHeight="1">
      <c r="B103" s="1046"/>
      <c r="C103" s="3016" t="s">
        <v>1930</v>
      </c>
      <c r="D103" s="3017" t="s">
        <v>509</v>
      </c>
      <c r="E103" s="1681" t="s">
        <v>1931</v>
      </c>
      <c r="F103" s="2713"/>
      <c r="H103" s="1503" t="str">
        <f>IF(ISNONTEXT(F103)=TRUE,"","X")</f>
        <v/>
      </c>
      <c r="I103" s="1542" t="str">
        <f>IF(AND(F103&gt;=0)=TRUE,"","X")</f>
        <v/>
      </c>
      <c r="J103" s="2024" t="str">
        <f>IF(C102="","",IF(AND(C102&lt;&gt;"&lt;Enter connection point name&gt;",F103=""),"X",""))</f>
        <v/>
      </c>
      <c r="K103" s="1568"/>
      <c r="L103" s="2219"/>
      <c r="M103" s="2219"/>
      <c r="N103" s="2217"/>
    </row>
    <row r="104" spans="2:14" s="580" customFormat="1" ht="15" customHeight="1">
      <c r="B104" s="1046"/>
      <c r="C104" s="3015"/>
      <c r="D104" s="3014"/>
      <c r="E104" s="1112" t="s">
        <v>1932</v>
      </c>
      <c r="F104" s="2708"/>
      <c r="H104" s="1431" t="str">
        <f>IF(ISNONTEXT(F104)=TRUE,"","X")</f>
        <v/>
      </c>
      <c r="I104" s="1288" t="str">
        <f>IF(AND(F104&gt;=0)=TRUE,"","X")</f>
        <v/>
      </c>
      <c r="J104" s="1288" t="str">
        <f>IF(C102="","",IF(AND(C102&lt;&gt;"&lt;Enter connection point name&gt;",F104=""),"X",""))</f>
        <v/>
      </c>
      <c r="K104" s="1569"/>
      <c r="L104" s="2220"/>
      <c r="M104" s="2220"/>
      <c r="N104" s="2218"/>
    </row>
    <row r="105" spans="2:14" s="580" customFormat="1" ht="15" customHeight="1">
      <c r="B105" s="1046"/>
      <c r="C105" s="3015" t="s">
        <v>1933</v>
      </c>
      <c r="D105" s="3014" t="s">
        <v>497</v>
      </c>
      <c r="E105" s="1112" t="s">
        <v>1931</v>
      </c>
      <c r="F105" s="2708"/>
      <c r="H105" s="1431" t="str">
        <f t="shared" ref="H105:H112" si="14">IF(ISNONTEXT(F105)=TRUE,"","X")</f>
        <v/>
      </c>
      <c r="I105" s="1288" t="str">
        <f>IF(AND(F105&gt;=0)=TRUE,"","X")</f>
        <v/>
      </c>
      <c r="J105" s="1288" t="str">
        <f>IF(C102="","",IF(AND(C102&lt;&gt;"&lt;Enter connection point name&gt;",F105=""),"X",""))</f>
        <v/>
      </c>
      <c r="K105" s="1569"/>
      <c r="L105" s="2220"/>
      <c r="M105" s="2220"/>
      <c r="N105" s="1432" t="str">
        <f>IF(AND(F105&lt;=F107),"","X")</f>
        <v/>
      </c>
    </row>
    <row r="106" spans="2:14" s="580" customFormat="1" ht="15" customHeight="1">
      <c r="B106" s="1046"/>
      <c r="C106" s="3015"/>
      <c r="D106" s="3014"/>
      <c r="E106" s="1112" t="s">
        <v>1932</v>
      </c>
      <c r="F106" s="2708"/>
      <c r="H106" s="1431" t="str">
        <f t="shared" si="14"/>
        <v/>
      </c>
      <c r="I106" s="1288" t="str">
        <f t="shared" ref="I106:I109" si="15">IF(AND(F106&gt;=0)=TRUE,"","X")</f>
        <v/>
      </c>
      <c r="J106" s="1288" t="str">
        <f>IF(C102="","",IF(AND(C102&lt;&gt;"&lt;Enter connection point name&gt;",F106=""),"X",""))</f>
        <v/>
      </c>
      <c r="K106" s="1569"/>
      <c r="L106" s="2220"/>
      <c r="M106" s="2220"/>
      <c r="N106" s="1432" t="str">
        <f>IF(AND(F106&lt;=F108),"","X")</f>
        <v/>
      </c>
    </row>
    <row r="107" spans="2:14" s="580" customFormat="1" ht="15" customHeight="1">
      <c r="B107" s="1046"/>
      <c r="C107" s="3015" t="s">
        <v>1933</v>
      </c>
      <c r="D107" s="3014" t="s">
        <v>509</v>
      </c>
      <c r="E107" s="1112" t="s">
        <v>1931</v>
      </c>
      <c r="F107" s="2708"/>
      <c r="H107" s="1431" t="str">
        <f t="shared" si="14"/>
        <v/>
      </c>
      <c r="I107" s="1288" t="str">
        <f t="shared" si="15"/>
        <v/>
      </c>
      <c r="J107" s="1288" t="str">
        <f>IF(C102="","",IF(AND(C102&lt;&gt;"&lt;Enter connection point name&gt;",F107=""),"X",""))</f>
        <v/>
      </c>
      <c r="K107" s="1569"/>
      <c r="L107" s="2220"/>
      <c r="M107" s="2220"/>
      <c r="N107" s="1432" t="str">
        <f>IF(AND(F105&lt;=F107),"","X")</f>
        <v/>
      </c>
    </row>
    <row r="108" spans="2:14" s="580" customFormat="1" ht="15" customHeight="1">
      <c r="B108" s="1046"/>
      <c r="C108" s="3015"/>
      <c r="D108" s="3014"/>
      <c r="E108" s="1112" t="s">
        <v>1932</v>
      </c>
      <c r="F108" s="2708"/>
      <c r="H108" s="1431" t="str">
        <f t="shared" si="14"/>
        <v/>
      </c>
      <c r="I108" s="1288" t="str">
        <f t="shared" si="15"/>
        <v/>
      </c>
      <c r="J108" s="1288" t="str">
        <f>IF(C102="","",IF(AND(C102&lt;&gt;"&lt;Enter connection point name&gt;",F108=""),"X",""))</f>
        <v/>
      </c>
      <c r="K108" s="1569"/>
      <c r="L108" s="2220"/>
      <c r="M108" s="2220"/>
      <c r="N108" s="1432" t="str">
        <f>IF(AND(F106&lt;=F108),"","X")</f>
        <v/>
      </c>
    </row>
    <row r="109" spans="2:14" s="580" customFormat="1" ht="15" customHeight="1">
      <c r="B109" s="1046"/>
      <c r="C109" s="3015" t="s">
        <v>729</v>
      </c>
      <c r="D109" s="3014" t="s">
        <v>1670</v>
      </c>
      <c r="E109" s="1112" t="s">
        <v>1931</v>
      </c>
      <c r="F109" s="2706"/>
      <c r="H109" s="1431" t="str">
        <f t="shared" si="14"/>
        <v/>
      </c>
      <c r="I109" s="1287" t="str">
        <f t="shared" si="15"/>
        <v/>
      </c>
      <c r="J109" s="1288" t="str">
        <f>IF(C102="","",IF(AND(C102&lt;&gt;"&lt;Enter connection point name&gt;",F109=""),"X",""))</f>
        <v/>
      </c>
      <c r="K109" s="1569"/>
      <c r="L109" s="1287"/>
      <c r="M109" s="2220"/>
      <c r="N109" s="2218"/>
    </row>
    <row r="110" spans="2:14" s="580" customFormat="1" ht="15" customHeight="1">
      <c r="B110" s="18"/>
      <c r="C110" s="3015"/>
      <c r="D110" s="3014"/>
      <c r="E110" s="1112" t="s">
        <v>1932</v>
      </c>
      <c r="F110" s="2706"/>
      <c r="H110" s="1431" t="str">
        <f t="shared" si="14"/>
        <v/>
      </c>
      <c r="I110" s="1287"/>
      <c r="J110" s="1288" t="str">
        <f>IF(C102="","",IF(AND(C102&lt;&gt;"&lt;Enter connection point name&gt;",F110=""),"X",""))</f>
        <v/>
      </c>
      <c r="K110" s="1569"/>
      <c r="L110" s="1287"/>
      <c r="M110" s="2220"/>
      <c r="N110" s="2218"/>
    </row>
    <row r="111" spans="2:14" s="580" customFormat="1" ht="15" customHeight="1">
      <c r="B111" s="18"/>
      <c r="C111" s="3015" t="s">
        <v>730</v>
      </c>
      <c r="D111" s="3014" t="s">
        <v>1671</v>
      </c>
      <c r="E111" s="1112" t="s">
        <v>1931</v>
      </c>
      <c r="F111" s="2712"/>
      <c r="H111" s="1431" t="str">
        <f t="shared" si="14"/>
        <v/>
      </c>
      <c r="I111" s="1287"/>
      <c r="J111" s="1288" t="str">
        <f>IF(C102="","",IF(AND(C102&lt;&gt;"&lt;Enter connection point name&gt;",F111=""),"X",""))</f>
        <v/>
      </c>
      <c r="K111" s="1569"/>
      <c r="L111" s="2220"/>
      <c r="M111" s="1287"/>
      <c r="N111" s="2218"/>
    </row>
    <row r="112" spans="2:14" s="580" customFormat="1" ht="15" customHeight="1">
      <c r="B112" s="18"/>
      <c r="C112" s="3015"/>
      <c r="D112" s="3014"/>
      <c r="E112" s="1112" t="s">
        <v>1932</v>
      </c>
      <c r="F112" s="2712"/>
      <c r="H112" s="1431" t="str">
        <f t="shared" si="14"/>
        <v/>
      </c>
      <c r="I112" s="1287"/>
      <c r="J112" s="1288" t="str">
        <f>IF(C102="","",IF(AND(C102&lt;&gt;"&lt;Enter connection point name&gt;",F112=""),"X",""))</f>
        <v/>
      </c>
      <c r="K112" s="1569"/>
      <c r="L112" s="2220"/>
      <c r="M112" s="1287"/>
      <c r="N112" s="2218"/>
    </row>
    <row r="113" spans="2:14" s="580" customFormat="1" ht="15" customHeight="1">
      <c r="B113" s="18"/>
      <c r="C113" s="3015" t="s">
        <v>1934</v>
      </c>
      <c r="D113" s="3014" t="s">
        <v>2045</v>
      </c>
      <c r="E113" s="1112" t="s">
        <v>1931</v>
      </c>
      <c r="F113" s="2708"/>
      <c r="H113" s="1436"/>
      <c r="I113" s="1287"/>
      <c r="J113" s="1288" t="str">
        <f>IF(C102="","",IF(AND(C102&lt;&gt;"&lt;Enter connection point name&gt;",F113=""),"X",""))</f>
        <v/>
      </c>
      <c r="K113" s="1432" t="str">
        <f>IF(F113="","",(IF(OR(F113="Winter",F113="Summer"),"","X")))</f>
        <v/>
      </c>
      <c r="L113" s="2220"/>
      <c r="M113" s="2220"/>
      <c r="N113" s="2218"/>
    </row>
    <row r="114" spans="2:14" s="580" customFormat="1" ht="15" customHeight="1">
      <c r="B114" s="18"/>
      <c r="C114" s="3015"/>
      <c r="D114" s="3014"/>
      <c r="E114" s="1112" t="s">
        <v>1932</v>
      </c>
      <c r="F114" s="2708"/>
      <c r="H114" s="1436"/>
      <c r="I114" s="1287"/>
      <c r="J114" s="1288" t="str">
        <f>IF(C102="","",IF(AND(C102&lt;&gt;"&lt;Enter connection point name&gt;",F114=""),"X",""))</f>
        <v/>
      </c>
      <c r="K114" s="1432" t="str">
        <f>IF(F114="","",(IF(OR(F114="Winter",F114="Summer"),"","X")))</f>
        <v/>
      </c>
      <c r="L114" s="2220"/>
      <c r="M114" s="2220"/>
      <c r="N114" s="2218"/>
    </row>
    <row r="115" spans="2:14" s="580" customFormat="1" ht="15" customHeight="1">
      <c r="B115" s="18"/>
      <c r="C115" s="3015" t="s">
        <v>1935</v>
      </c>
      <c r="D115" s="3014" t="s">
        <v>497</v>
      </c>
      <c r="E115" s="1112" t="s">
        <v>1931</v>
      </c>
      <c r="F115" s="2708"/>
      <c r="H115" s="1431" t="str">
        <f t="shared" ref="H115:H124" si="16">IF(ISNONTEXT(F115)=TRUE,"","X")</f>
        <v/>
      </c>
      <c r="I115" s="1288" t="str">
        <f t="shared" ref="I115:I124" si="17">IF(AND(F115&gt;=0)=TRUE,"","X")</f>
        <v/>
      </c>
      <c r="J115" s="1288" t="str">
        <f>IF(C102="","",IF(AND(C102&lt;&gt;"&lt;Enter connection point name&gt;",F115=""),"X",""))</f>
        <v/>
      </c>
      <c r="K115" s="1569"/>
      <c r="L115" s="2220"/>
      <c r="M115" s="2220"/>
      <c r="N115" s="2218"/>
    </row>
    <row r="116" spans="2:14" s="580" customFormat="1" ht="15" customHeight="1">
      <c r="B116" s="18"/>
      <c r="C116" s="3015"/>
      <c r="D116" s="3014"/>
      <c r="E116" s="1112" t="s">
        <v>1932</v>
      </c>
      <c r="F116" s="2708"/>
      <c r="H116" s="1431" t="str">
        <f t="shared" si="16"/>
        <v/>
      </c>
      <c r="I116" s="1288" t="str">
        <f t="shared" si="17"/>
        <v/>
      </c>
      <c r="J116" s="1288" t="str">
        <f>IF(C102="","",IF(AND(C102&lt;&gt;"&lt;Enter connection point name&gt;",F116=""),"X",""))</f>
        <v/>
      </c>
      <c r="K116" s="1569"/>
      <c r="L116" s="2220"/>
      <c r="M116" s="2220"/>
      <c r="N116" s="2218"/>
    </row>
    <row r="117" spans="2:14" s="580" customFormat="1" ht="15" customHeight="1">
      <c r="B117" s="18"/>
      <c r="C117" s="3015" t="s">
        <v>1936</v>
      </c>
      <c r="D117" s="3014" t="s">
        <v>497</v>
      </c>
      <c r="E117" s="1112" t="s">
        <v>1931</v>
      </c>
      <c r="F117" s="2708"/>
      <c r="H117" s="1431" t="str">
        <f t="shared" si="16"/>
        <v/>
      </c>
      <c r="I117" s="1288" t="str">
        <f t="shared" si="17"/>
        <v/>
      </c>
      <c r="J117" s="1288" t="str">
        <f>IF(C102="","",IF(AND(C102&lt;&gt;"&lt;Enter connection point name&gt;",F117=""),"X",""))</f>
        <v/>
      </c>
      <c r="K117" s="1569"/>
      <c r="L117" s="2220"/>
      <c r="M117" s="2220"/>
      <c r="N117" s="1432" t="str">
        <f>IF(AND(F117&lt;=F119),"","X")</f>
        <v/>
      </c>
    </row>
    <row r="118" spans="2:14" s="580" customFormat="1" ht="15" customHeight="1">
      <c r="B118" s="18"/>
      <c r="C118" s="3015"/>
      <c r="D118" s="3014"/>
      <c r="E118" s="1112" t="s">
        <v>1932</v>
      </c>
      <c r="F118" s="2708"/>
      <c r="H118" s="1431" t="str">
        <f t="shared" si="16"/>
        <v/>
      </c>
      <c r="I118" s="1288" t="str">
        <f t="shared" si="17"/>
        <v/>
      </c>
      <c r="J118" s="1288" t="str">
        <f>IF(C102="","",IF(AND(C102&lt;&gt;"&lt;Enter connection point name&gt;",F118=""),"X",""))</f>
        <v/>
      </c>
      <c r="K118" s="1569"/>
      <c r="L118" s="2220"/>
      <c r="M118" s="2220"/>
      <c r="N118" s="1432" t="str">
        <f>IF(AND(F118&lt;=F120),"","X")</f>
        <v/>
      </c>
    </row>
    <row r="119" spans="2:14" s="580" customFormat="1" ht="15" customHeight="1">
      <c r="B119" s="18"/>
      <c r="C119" s="3015" t="s">
        <v>1936</v>
      </c>
      <c r="D119" s="3014" t="s">
        <v>509</v>
      </c>
      <c r="E119" s="1112" t="s">
        <v>1931</v>
      </c>
      <c r="F119" s="2708"/>
      <c r="H119" s="1431" t="str">
        <f t="shared" si="16"/>
        <v/>
      </c>
      <c r="I119" s="1288" t="str">
        <f t="shared" si="17"/>
        <v/>
      </c>
      <c r="J119" s="1288" t="str">
        <f>IF(C102="","",IF(AND(C102&lt;&gt;"&lt;Enter connection point name&gt;",F119=""),"X",""))</f>
        <v/>
      </c>
      <c r="K119" s="1569"/>
      <c r="L119" s="2220"/>
      <c r="M119" s="2220"/>
      <c r="N119" s="1432" t="str">
        <f>IF(AND(F117&lt;=F119),"","X")</f>
        <v/>
      </c>
    </row>
    <row r="120" spans="2:14" s="580" customFormat="1" ht="15" customHeight="1">
      <c r="B120" s="18"/>
      <c r="C120" s="3015"/>
      <c r="D120" s="3014"/>
      <c r="E120" s="1112" t="s">
        <v>1932</v>
      </c>
      <c r="F120" s="2708"/>
      <c r="H120" s="1431" t="str">
        <f t="shared" si="16"/>
        <v/>
      </c>
      <c r="I120" s="1288" t="str">
        <f t="shared" si="17"/>
        <v/>
      </c>
      <c r="J120" s="1288" t="str">
        <f>IF(C102="","",IF(AND(C102&lt;&gt;"&lt;Enter connection point name&gt;",F120=""),"X",""))</f>
        <v/>
      </c>
      <c r="K120" s="1569"/>
      <c r="L120" s="2220"/>
      <c r="M120" s="2220"/>
      <c r="N120" s="1432" t="str">
        <f>IF(AND(F118&lt;=F120),"","X")</f>
        <v/>
      </c>
    </row>
    <row r="121" spans="2:14" s="580" customFormat="1" ht="15" customHeight="1">
      <c r="B121" s="18"/>
      <c r="C121" s="3015" t="s">
        <v>1937</v>
      </c>
      <c r="D121" s="3014" t="s">
        <v>497</v>
      </c>
      <c r="E121" s="1112" t="s">
        <v>1931</v>
      </c>
      <c r="F121" s="2708"/>
      <c r="H121" s="1431" t="str">
        <f t="shared" si="16"/>
        <v/>
      </c>
      <c r="I121" s="1288" t="str">
        <f t="shared" si="17"/>
        <v/>
      </c>
      <c r="J121" s="1288" t="str">
        <f>IF(C102="","",IF(AND(C102&lt;&gt;"&lt;Enter connection point name&gt;",F121=""),"X",""))</f>
        <v/>
      </c>
      <c r="K121" s="1569"/>
      <c r="L121" s="2220"/>
      <c r="M121" s="2220"/>
      <c r="N121" s="1432" t="str">
        <f>IF(AND(F121&lt;=F123),"","X")</f>
        <v/>
      </c>
    </row>
    <row r="122" spans="2:14" s="580" customFormat="1" ht="15" customHeight="1">
      <c r="B122" s="18"/>
      <c r="C122" s="3015"/>
      <c r="D122" s="3014"/>
      <c r="E122" s="1112" t="s">
        <v>1932</v>
      </c>
      <c r="F122" s="2708"/>
      <c r="H122" s="1431" t="str">
        <f t="shared" si="16"/>
        <v/>
      </c>
      <c r="I122" s="1288" t="str">
        <f t="shared" si="17"/>
        <v/>
      </c>
      <c r="J122" s="1288" t="str">
        <f>IF(C102="","",IF(AND(C102&lt;&gt;"&lt;Enter connection point name&gt;",F122=""),"X",""))</f>
        <v/>
      </c>
      <c r="K122" s="1569"/>
      <c r="L122" s="2220"/>
      <c r="M122" s="2220"/>
      <c r="N122" s="1432" t="str">
        <f>IF(AND(F122&lt;=F124),"","X")</f>
        <v/>
      </c>
    </row>
    <row r="123" spans="2:14" s="580" customFormat="1" ht="15" customHeight="1">
      <c r="B123" s="18"/>
      <c r="C123" s="3015" t="s">
        <v>1937</v>
      </c>
      <c r="D123" s="3014" t="s">
        <v>509</v>
      </c>
      <c r="E123" s="1112" t="s">
        <v>1931</v>
      </c>
      <c r="F123" s="2708"/>
      <c r="H123" s="1431" t="str">
        <f t="shared" si="16"/>
        <v/>
      </c>
      <c r="I123" s="1288" t="str">
        <f t="shared" si="17"/>
        <v/>
      </c>
      <c r="J123" s="1288" t="str">
        <f>IF(C102="","",IF(AND(C102&lt;&gt;"&lt;Enter connection point name&gt;",F123=""),"X",""))</f>
        <v/>
      </c>
      <c r="K123" s="1569"/>
      <c r="L123" s="2220"/>
      <c r="M123" s="2220"/>
      <c r="N123" s="1432" t="str">
        <f>IF(AND(F121&lt;=F123),"","X")</f>
        <v/>
      </c>
    </row>
    <row r="124" spans="2:14" s="580" customFormat="1" ht="15" customHeight="1">
      <c r="B124" s="18"/>
      <c r="C124" s="3018"/>
      <c r="D124" s="3019"/>
      <c r="E124" s="1113" t="s">
        <v>1932</v>
      </c>
      <c r="F124" s="2714"/>
      <c r="H124" s="1433" t="str">
        <f t="shared" si="16"/>
        <v/>
      </c>
      <c r="I124" s="1434" t="str">
        <f t="shared" si="17"/>
        <v/>
      </c>
      <c r="J124" s="1434" t="str">
        <f>IF(C102="","",IF(AND(C102&lt;&gt;"&lt;Enter connection point name&gt;",F124=""),"X",""))</f>
        <v/>
      </c>
      <c r="K124" s="1570"/>
      <c r="L124" s="2221"/>
      <c r="M124" s="2221"/>
      <c r="N124" s="1435" t="str">
        <f>IF(AND(F122&lt;=F124),"","X")</f>
        <v/>
      </c>
    </row>
    <row r="125" spans="2:14" s="580" customFormat="1" ht="15" customHeight="1">
      <c r="B125" s="1046">
        <v>6</v>
      </c>
      <c r="C125" s="1027" t="s">
        <v>1929</v>
      </c>
      <c r="D125" s="575"/>
      <c r="E125" s="1111"/>
      <c r="F125" s="2711"/>
    </row>
    <row r="126" spans="2:14" s="580" customFormat="1" ht="15" customHeight="1">
      <c r="B126" s="1046"/>
      <c r="C126" s="3016" t="s">
        <v>1930</v>
      </c>
      <c r="D126" s="3017" t="s">
        <v>509</v>
      </c>
      <c r="E126" s="1681" t="s">
        <v>1931</v>
      </c>
      <c r="F126" s="2713"/>
      <c r="H126" s="1503" t="str">
        <f>IF(ISNONTEXT(F126)=TRUE,"","X")</f>
        <v/>
      </c>
      <c r="I126" s="1542" t="str">
        <f>IF(AND(F126&gt;=0)=TRUE,"","X")</f>
        <v/>
      </c>
      <c r="J126" s="2024" t="str">
        <f>IF(C125="","",IF(AND(C125&lt;&gt;"&lt;Enter connection point name&gt;",F126=""),"X",""))</f>
        <v/>
      </c>
      <c r="K126" s="1568"/>
      <c r="L126" s="2219"/>
      <c r="M126" s="2219"/>
      <c r="N126" s="2217"/>
    </row>
    <row r="127" spans="2:14" s="580" customFormat="1" ht="15" customHeight="1">
      <c r="B127" s="1046"/>
      <c r="C127" s="3015"/>
      <c r="D127" s="3014"/>
      <c r="E127" s="1112" t="s">
        <v>1932</v>
      </c>
      <c r="F127" s="2708"/>
      <c r="H127" s="1431" t="str">
        <f>IF(ISNONTEXT(F127)=TRUE,"","X")</f>
        <v/>
      </c>
      <c r="I127" s="1288" t="str">
        <f>IF(AND(F127&gt;=0)=TRUE,"","X")</f>
        <v/>
      </c>
      <c r="J127" s="1288" t="str">
        <f>IF(C125="","",IF(AND(C125&lt;&gt;"&lt;Enter connection point name&gt;",F127=""),"X",""))</f>
        <v/>
      </c>
      <c r="K127" s="1569"/>
      <c r="L127" s="2220"/>
      <c r="M127" s="2220"/>
      <c r="N127" s="2218"/>
    </row>
    <row r="128" spans="2:14" s="580" customFormat="1" ht="15" customHeight="1">
      <c r="B128" s="1046"/>
      <c r="C128" s="3015" t="s">
        <v>1933</v>
      </c>
      <c r="D128" s="3014" t="s">
        <v>497</v>
      </c>
      <c r="E128" s="1112" t="s">
        <v>1931</v>
      </c>
      <c r="F128" s="2708"/>
      <c r="H128" s="1431" t="str">
        <f t="shared" ref="H128:H135" si="18">IF(ISNONTEXT(F128)=TRUE,"","X")</f>
        <v/>
      </c>
      <c r="I128" s="1288" t="str">
        <f>IF(AND(F128&gt;=0)=TRUE,"","X")</f>
        <v/>
      </c>
      <c r="J128" s="1288" t="str">
        <f>IF(C125="","",IF(AND(C125&lt;&gt;"&lt;Enter connection point name&gt;",F128=""),"X",""))</f>
        <v/>
      </c>
      <c r="K128" s="1569"/>
      <c r="L128" s="2220"/>
      <c r="M128" s="2220"/>
      <c r="N128" s="1432" t="str">
        <f>IF(AND(F128&lt;=F130),"","X")</f>
        <v/>
      </c>
    </row>
    <row r="129" spans="2:14" s="580" customFormat="1" ht="15" customHeight="1">
      <c r="B129" s="1046"/>
      <c r="C129" s="3015"/>
      <c r="D129" s="3014"/>
      <c r="E129" s="1112" t="s">
        <v>1932</v>
      </c>
      <c r="F129" s="2708"/>
      <c r="H129" s="1431" t="str">
        <f t="shared" si="18"/>
        <v/>
      </c>
      <c r="I129" s="1288" t="str">
        <f t="shared" ref="I129:I132" si="19">IF(AND(F129&gt;=0)=TRUE,"","X")</f>
        <v/>
      </c>
      <c r="J129" s="1288" t="str">
        <f>IF(C125="","",IF(AND(C125&lt;&gt;"&lt;Enter connection point name&gt;",F129=""),"X",""))</f>
        <v/>
      </c>
      <c r="K129" s="1569"/>
      <c r="L129" s="2220"/>
      <c r="M129" s="2220"/>
      <c r="N129" s="1432" t="str">
        <f>IF(AND(F129&lt;=F131),"","X")</f>
        <v/>
      </c>
    </row>
    <row r="130" spans="2:14" s="580" customFormat="1" ht="15" customHeight="1">
      <c r="B130" s="1046"/>
      <c r="C130" s="3015" t="s">
        <v>1933</v>
      </c>
      <c r="D130" s="3014" t="s">
        <v>509</v>
      </c>
      <c r="E130" s="1112" t="s">
        <v>1931</v>
      </c>
      <c r="F130" s="2708"/>
      <c r="H130" s="1431" t="str">
        <f t="shared" si="18"/>
        <v/>
      </c>
      <c r="I130" s="1288" t="str">
        <f t="shared" si="19"/>
        <v/>
      </c>
      <c r="J130" s="1288" t="str">
        <f>IF(C125="","",IF(AND(C125&lt;&gt;"&lt;Enter connection point name&gt;",F130=""),"X",""))</f>
        <v/>
      </c>
      <c r="K130" s="1569"/>
      <c r="L130" s="2220"/>
      <c r="M130" s="2220"/>
      <c r="N130" s="1432" t="str">
        <f>IF(AND(F128&lt;=F130),"","X")</f>
        <v/>
      </c>
    </row>
    <row r="131" spans="2:14" s="580" customFormat="1" ht="15" customHeight="1">
      <c r="B131" s="1046"/>
      <c r="C131" s="3015"/>
      <c r="D131" s="3014"/>
      <c r="E131" s="1112" t="s">
        <v>1932</v>
      </c>
      <c r="F131" s="2708"/>
      <c r="H131" s="1431" t="str">
        <f t="shared" si="18"/>
        <v/>
      </c>
      <c r="I131" s="1288" t="str">
        <f t="shared" si="19"/>
        <v/>
      </c>
      <c r="J131" s="1288" t="str">
        <f>IF(C125="","",IF(AND(C125&lt;&gt;"&lt;Enter connection point name&gt;",F131=""),"X",""))</f>
        <v/>
      </c>
      <c r="K131" s="1569"/>
      <c r="L131" s="2220"/>
      <c r="M131" s="2220"/>
      <c r="N131" s="1432" t="str">
        <f>IF(AND(F129&lt;=F131),"","X")</f>
        <v/>
      </c>
    </row>
    <row r="132" spans="2:14" s="580" customFormat="1" ht="15" customHeight="1">
      <c r="B132" s="1046"/>
      <c r="C132" s="3015" t="s">
        <v>729</v>
      </c>
      <c r="D132" s="3014" t="s">
        <v>1670</v>
      </c>
      <c r="E132" s="1112" t="s">
        <v>1931</v>
      </c>
      <c r="F132" s="2706"/>
      <c r="H132" s="1431" t="str">
        <f t="shared" si="18"/>
        <v/>
      </c>
      <c r="I132" s="1287" t="str">
        <f t="shared" si="19"/>
        <v/>
      </c>
      <c r="J132" s="1288" t="str">
        <f>IF(C125="","",IF(AND(C125&lt;&gt;"&lt;Enter connection point name&gt;",F132=""),"X",""))</f>
        <v/>
      </c>
      <c r="K132" s="1569"/>
      <c r="L132" s="1287"/>
      <c r="M132" s="2220"/>
      <c r="N132" s="2218"/>
    </row>
    <row r="133" spans="2:14" s="580" customFormat="1" ht="15" customHeight="1">
      <c r="B133" s="18"/>
      <c r="C133" s="3015"/>
      <c r="D133" s="3014"/>
      <c r="E133" s="1112" t="s">
        <v>1932</v>
      </c>
      <c r="F133" s="2706"/>
      <c r="H133" s="1431" t="str">
        <f t="shared" si="18"/>
        <v/>
      </c>
      <c r="I133" s="1287"/>
      <c r="J133" s="1288" t="str">
        <f>IF(C125="","",IF(AND(C125&lt;&gt;"&lt;Enter connection point name&gt;",F133=""),"X",""))</f>
        <v/>
      </c>
      <c r="K133" s="1569"/>
      <c r="L133" s="1287"/>
      <c r="M133" s="2220"/>
      <c r="N133" s="2218"/>
    </row>
    <row r="134" spans="2:14" s="580" customFormat="1" ht="15" customHeight="1">
      <c r="B134" s="18"/>
      <c r="C134" s="3015" t="s">
        <v>730</v>
      </c>
      <c r="D134" s="3014" t="s">
        <v>1671</v>
      </c>
      <c r="E134" s="1112" t="s">
        <v>1931</v>
      </c>
      <c r="F134" s="2712"/>
      <c r="H134" s="1431" t="str">
        <f t="shared" si="18"/>
        <v/>
      </c>
      <c r="I134" s="1287"/>
      <c r="J134" s="1288" t="str">
        <f>IF(C125="","",IF(AND(C125&lt;&gt;"&lt;Enter connection point name&gt;",F134=""),"X",""))</f>
        <v/>
      </c>
      <c r="K134" s="1569"/>
      <c r="L134" s="2220"/>
      <c r="M134" s="1287"/>
      <c r="N134" s="2218"/>
    </row>
    <row r="135" spans="2:14" s="580" customFormat="1" ht="15" customHeight="1">
      <c r="B135" s="18"/>
      <c r="C135" s="3015"/>
      <c r="D135" s="3014"/>
      <c r="E135" s="1112" t="s">
        <v>1932</v>
      </c>
      <c r="F135" s="2712"/>
      <c r="H135" s="1431" t="str">
        <f t="shared" si="18"/>
        <v/>
      </c>
      <c r="I135" s="1287"/>
      <c r="J135" s="1288" t="str">
        <f>IF(C125="","",IF(AND(C125&lt;&gt;"&lt;Enter connection point name&gt;",F135=""),"X",""))</f>
        <v/>
      </c>
      <c r="K135" s="1569"/>
      <c r="L135" s="2220"/>
      <c r="M135" s="1287"/>
      <c r="N135" s="2218"/>
    </row>
    <row r="136" spans="2:14" s="580" customFormat="1" ht="15" customHeight="1">
      <c r="B136" s="18"/>
      <c r="C136" s="3015" t="s">
        <v>1934</v>
      </c>
      <c r="D136" s="3014" t="s">
        <v>2045</v>
      </c>
      <c r="E136" s="1112" t="s">
        <v>1931</v>
      </c>
      <c r="F136" s="2708"/>
      <c r="H136" s="1436"/>
      <c r="I136" s="1287"/>
      <c r="J136" s="1288" t="str">
        <f>IF(C125="","",IF(AND(C125&lt;&gt;"&lt;Enter connection point name&gt;",F136=""),"X",""))</f>
        <v/>
      </c>
      <c r="K136" s="1432" t="str">
        <f>IF(F136="","",(IF(OR(F136="Winter",F136="Summer"),"","X")))</f>
        <v/>
      </c>
      <c r="L136" s="2220"/>
      <c r="M136" s="2220"/>
      <c r="N136" s="2218"/>
    </row>
    <row r="137" spans="2:14" s="580" customFormat="1" ht="15" customHeight="1">
      <c r="B137" s="18"/>
      <c r="C137" s="3015"/>
      <c r="D137" s="3014"/>
      <c r="E137" s="1112" t="s">
        <v>1932</v>
      </c>
      <c r="F137" s="2708"/>
      <c r="H137" s="1436"/>
      <c r="I137" s="1287"/>
      <c r="J137" s="1288" t="str">
        <f>IF(C125="","",IF(AND(C125&lt;&gt;"&lt;Enter connection point name&gt;",F137=""),"X",""))</f>
        <v/>
      </c>
      <c r="K137" s="1432" t="str">
        <f>IF(F137="","",(IF(OR(F137="Winter",F137="Summer"),"","X")))</f>
        <v/>
      </c>
      <c r="L137" s="2220"/>
      <c r="M137" s="2220"/>
      <c r="N137" s="2218"/>
    </row>
    <row r="138" spans="2:14" s="580" customFormat="1" ht="15" customHeight="1">
      <c r="B138" s="18"/>
      <c r="C138" s="3015" t="s">
        <v>1935</v>
      </c>
      <c r="D138" s="3014" t="s">
        <v>497</v>
      </c>
      <c r="E138" s="1112" t="s">
        <v>1931</v>
      </c>
      <c r="F138" s="2708"/>
      <c r="H138" s="1431" t="str">
        <f t="shared" ref="H138:H147" si="20">IF(ISNONTEXT(F138)=TRUE,"","X")</f>
        <v/>
      </c>
      <c r="I138" s="1288" t="str">
        <f t="shared" ref="I138:I147" si="21">IF(AND(F138&gt;=0)=TRUE,"","X")</f>
        <v/>
      </c>
      <c r="J138" s="1288" t="str">
        <f>IF(C125="","",IF(AND(C125&lt;&gt;"&lt;Enter connection point name&gt;",F138=""),"X",""))</f>
        <v/>
      </c>
      <c r="K138" s="1569"/>
      <c r="L138" s="2220"/>
      <c r="M138" s="2220"/>
      <c r="N138" s="2218"/>
    </row>
    <row r="139" spans="2:14" s="580" customFormat="1" ht="15" customHeight="1">
      <c r="B139" s="18"/>
      <c r="C139" s="3015"/>
      <c r="D139" s="3014"/>
      <c r="E139" s="1112" t="s">
        <v>1932</v>
      </c>
      <c r="F139" s="2708"/>
      <c r="H139" s="1431" t="str">
        <f t="shared" si="20"/>
        <v/>
      </c>
      <c r="I139" s="1288" t="str">
        <f t="shared" si="21"/>
        <v/>
      </c>
      <c r="J139" s="1288" t="str">
        <f>IF(C125="","",IF(AND(C125&lt;&gt;"&lt;Enter connection point name&gt;",F139=""),"X",""))</f>
        <v/>
      </c>
      <c r="K139" s="1569"/>
      <c r="L139" s="2220"/>
      <c r="M139" s="2220"/>
      <c r="N139" s="2218"/>
    </row>
    <row r="140" spans="2:14" s="580" customFormat="1" ht="15" customHeight="1">
      <c r="B140" s="18"/>
      <c r="C140" s="3015" t="s">
        <v>1936</v>
      </c>
      <c r="D140" s="3014" t="s">
        <v>497</v>
      </c>
      <c r="E140" s="1112" t="s">
        <v>1931</v>
      </c>
      <c r="F140" s="2708"/>
      <c r="H140" s="1431" t="str">
        <f t="shared" si="20"/>
        <v/>
      </c>
      <c r="I140" s="1288" t="str">
        <f t="shared" si="21"/>
        <v/>
      </c>
      <c r="J140" s="1288" t="str">
        <f>IF(C125="","",IF(AND(C125&lt;&gt;"&lt;Enter connection point name&gt;",F140=""),"X",""))</f>
        <v/>
      </c>
      <c r="K140" s="1569"/>
      <c r="L140" s="2220"/>
      <c r="M140" s="2220"/>
      <c r="N140" s="1432" t="str">
        <f>IF(AND(F140&lt;=F142),"","X")</f>
        <v/>
      </c>
    </row>
    <row r="141" spans="2:14" s="580" customFormat="1" ht="15" customHeight="1">
      <c r="B141" s="18"/>
      <c r="C141" s="3015"/>
      <c r="D141" s="3014"/>
      <c r="E141" s="1112" t="s">
        <v>1932</v>
      </c>
      <c r="F141" s="2708"/>
      <c r="H141" s="1431" t="str">
        <f t="shared" si="20"/>
        <v/>
      </c>
      <c r="I141" s="1288" t="str">
        <f t="shared" si="21"/>
        <v/>
      </c>
      <c r="J141" s="1288" t="str">
        <f>IF(C125="","",IF(AND(C125&lt;&gt;"&lt;Enter connection point name&gt;",F141=""),"X",""))</f>
        <v/>
      </c>
      <c r="K141" s="1569"/>
      <c r="L141" s="2220"/>
      <c r="M141" s="2220"/>
      <c r="N141" s="1432" t="str">
        <f>IF(AND(F141&lt;=F143),"","X")</f>
        <v/>
      </c>
    </row>
    <row r="142" spans="2:14" s="580" customFormat="1" ht="15" customHeight="1">
      <c r="B142" s="18"/>
      <c r="C142" s="3015" t="s">
        <v>1936</v>
      </c>
      <c r="D142" s="3014" t="s">
        <v>509</v>
      </c>
      <c r="E142" s="1112" t="s">
        <v>1931</v>
      </c>
      <c r="F142" s="2708"/>
      <c r="H142" s="1431" t="str">
        <f t="shared" si="20"/>
        <v/>
      </c>
      <c r="I142" s="1288" t="str">
        <f t="shared" si="21"/>
        <v/>
      </c>
      <c r="J142" s="1288" t="str">
        <f>IF(C125="","",IF(AND(C125&lt;&gt;"&lt;Enter connection point name&gt;",F142=""),"X",""))</f>
        <v/>
      </c>
      <c r="K142" s="1569"/>
      <c r="L142" s="2220"/>
      <c r="M142" s="2220"/>
      <c r="N142" s="1432" t="str">
        <f>IF(AND(F140&lt;=F142),"","X")</f>
        <v/>
      </c>
    </row>
    <row r="143" spans="2:14" s="580" customFormat="1" ht="15" customHeight="1">
      <c r="B143" s="18"/>
      <c r="C143" s="3015"/>
      <c r="D143" s="3014"/>
      <c r="E143" s="1112" t="s">
        <v>1932</v>
      </c>
      <c r="F143" s="2708"/>
      <c r="H143" s="1431" t="str">
        <f t="shared" si="20"/>
        <v/>
      </c>
      <c r="I143" s="1288" t="str">
        <f t="shared" si="21"/>
        <v/>
      </c>
      <c r="J143" s="1288" t="str">
        <f>IF(C125="","",IF(AND(C125&lt;&gt;"&lt;Enter connection point name&gt;",F143=""),"X",""))</f>
        <v/>
      </c>
      <c r="K143" s="1569"/>
      <c r="L143" s="2220"/>
      <c r="M143" s="2220"/>
      <c r="N143" s="1432" t="str">
        <f>IF(AND(F141&lt;=F143),"","X")</f>
        <v/>
      </c>
    </row>
    <row r="144" spans="2:14" s="580" customFormat="1" ht="15" customHeight="1">
      <c r="B144" s="18"/>
      <c r="C144" s="3015" t="s">
        <v>1937</v>
      </c>
      <c r="D144" s="3014" t="s">
        <v>497</v>
      </c>
      <c r="E144" s="1112" t="s">
        <v>1931</v>
      </c>
      <c r="F144" s="2708"/>
      <c r="H144" s="1431" t="str">
        <f t="shared" si="20"/>
        <v/>
      </c>
      <c r="I144" s="1288" t="str">
        <f t="shared" si="21"/>
        <v/>
      </c>
      <c r="J144" s="1288" t="str">
        <f>IF(C125="","",IF(AND(C125&lt;&gt;"&lt;Enter connection point name&gt;",F144=""),"X",""))</f>
        <v/>
      </c>
      <c r="K144" s="1569"/>
      <c r="L144" s="2220"/>
      <c r="M144" s="2220"/>
      <c r="N144" s="1432" t="str">
        <f>IF(AND(F144&lt;=F146),"","X")</f>
        <v/>
      </c>
    </row>
    <row r="145" spans="2:14" s="580" customFormat="1" ht="15" customHeight="1">
      <c r="B145" s="18"/>
      <c r="C145" s="3015"/>
      <c r="D145" s="3014"/>
      <c r="E145" s="1112" t="s">
        <v>1932</v>
      </c>
      <c r="F145" s="2708"/>
      <c r="H145" s="1431" t="str">
        <f t="shared" si="20"/>
        <v/>
      </c>
      <c r="I145" s="1288" t="str">
        <f t="shared" si="21"/>
        <v/>
      </c>
      <c r="J145" s="1288" t="str">
        <f>IF(C125="","",IF(AND(C125&lt;&gt;"&lt;Enter connection point name&gt;",F145=""),"X",""))</f>
        <v/>
      </c>
      <c r="K145" s="1569"/>
      <c r="L145" s="2220"/>
      <c r="M145" s="2220"/>
      <c r="N145" s="1432" t="str">
        <f>IF(AND(F145&lt;=F147),"","X")</f>
        <v/>
      </c>
    </row>
    <row r="146" spans="2:14" s="580" customFormat="1" ht="15" customHeight="1">
      <c r="B146" s="18"/>
      <c r="C146" s="3015" t="s">
        <v>1937</v>
      </c>
      <c r="D146" s="3014" t="s">
        <v>509</v>
      </c>
      <c r="E146" s="1112" t="s">
        <v>1931</v>
      </c>
      <c r="F146" s="2708"/>
      <c r="H146" s="1431" t="str">
        <f t="shared" si="20"/>
        <v/>
      </c>
      <c r="I146" s="1288" t="str">
        <f t="shared" si="21"/>
        <v/>
      </c>
      <c r="J146" s="1288" t="str">
        <f>IF(C125="","",IF(AND(C125&lt;&gt;"&lt;Enter connection point name&gt;",F146=""),"X",""))</f>
        <v/>
      </c>
      <c r="K146" s="1569"/>
      <c r="L146" s="2220"/>
      <c r="M146" s="2220"/>
      <c r="N146" s="1432" t="str">
        <f>IF(AND(F144&lt;=F146),"","X")</f>
        <v/>
      </c>
    </row>
    <row r="147" spans="2:14" s="580" customFormat="1" ht="15" customHeight="1">
      <c r="B147" s="18"/>
      <c r="C147" s="3018"/>
      <c r="D147" s="3019"/>
      <c r="E147" s="1113" t="s">
        <v>1932</v>
      </c>
      <c r="F147" s="2714"/>
      <c r="H147" s="1433" t="str">
        <f t="shared" si="20"/>
        <v/>
      </c>
      <c r="I147" s="1434" t="str">
        <f t="shared" si="21"/>
        <v/>
      </c>
      <c r="J147" s="1434" t="str">
        <f>IF(C125="","",IF(AND(C125&lt;&gt;"&lt;Enter connection point name&gt;",F147=""),"X",""))</f>
        <v/>
      </c>
      <c r="K147" s="1570"/>
      <c r="L147" s="2221"/>
      <c r="M147" s="2221"/>
      <c r="N147" s="1435" t="str">
        <f>IF(AND(F145&lt;=F147),"","X")</f>
        <v/>
      </c>
    </row>
    <row r="148" spans="2:14" s="580" customFormat="1" ht="15" customHeight="1">
      <c r="B148" s="1046">
        <v>7</v>
      </c>
      <c r="C148" s="1027" t="s">
        <v>1929</v>
      </c>
      <c r="D148" s="575"/>
      <c r="E148" s="1111"/>
      <c r="F148" s="2711"/>
    </row>
    <row r="149" spans="2:14" s="580" customFormat="1" ht="15" customHeight="1">
      <c r="B149" s="1046"/>
      <c r="C149" s="3016" t="s">
        <v>1930</v>
      </c>
      <c r="D149" s="3017" t="s">
        <v>509</v>
      </c>
      <c r="E149" s="1681" t="s">
        <v>1931</v>
      </c>
      <c r="F149" s="2713"/>
      <c r="H149" s="1503" t="str">
        <f>IF(ISNONTEXT(F149)=TRUE,"","X")</f>
        <v/>
      </c>
      <c r="I149" s="1542" t="str">
        <f>IF(AND(F149&gt;=0)=TRUE,"","X")</f>
        <v/>
      </c>
      <c r="J149" s="2024" t="str">
        <f>IF(C148="","",IF(AND(C148&lt;&gt;"&lt;Enter connection point name&gt;",F149=""),"X",""))</f>
        <v/>
      </c>
      <c r="K149" s="1568"/>
      <c r="L149" s="2219"/>
      <c r="M149" s="2219"/>
      <c r="N149" s="2217"/>
    </row>
    <row r="150" spans="2:14" s="580" customFormat="1" ht="15" customHeight="1">
      <c r="B150" s="1046"/>
      <c r="C150" s="3015"/>
      <c r="D150" s="3014"/>
      <c r="E150" s="1112" t="s">
        <v>1932</v>
      </c>
      <c r="F150" s="2708"/>
      <c r="H150" s="1431" t="str">
        <f>IF(ISNONTEXT(F150)=TRUE,"","X")</f>
        <v/>
      </c>
      <c r="I150" s="1288" t="str">
        <f>IF(AND(F150&gt;=0)=TRUE,"","X")</f>
        <v/>
      </c>
      <c r="J150" s="1288" t="str">
        <f>IF(C148="","",IF(AND(C148&lt;&gt;"&lt;Enter connection point name&gt;",F150=""),"X",""))</f>
        <v/>
      </c>
      <c r="K150" s="1569"/>
      <c r="L150" s="2220"/>
      <c r="M150" s="2220"/>
      <c r="N150" s="2218"/>
    </row>
    <row r="151" spans="2:14" s="580" customFormat="1" ht="15" customHeight="1">
      <c r="B151" s="1046"/>
      <c r="C151" s="3015" t="s">
        <v>1933</v>
      </c>
      <c r="D151" s="3014" t="s">
        <v>497</v>
      </c>
      <c r="E151" s="1112" t="s">
        <v>1931</v>
      </c>
      <c r="F151" s="2708"/>
      <c r="H151" s="1431" t="str">
        <f t="shared" ref="H151:H158" si="22">IF(ISNONTEXT(F151)=TRUE,"","X")</f>
        <v/>
      </c>
      <c r="I151" s="1288" t="str">
        <f>IF(AND(F151&gt;=0)=TRUE,"","X")</f>
        <v/>
      </c>
      <c r="J151" s="1288" t="str">
        <f>IF(C148="","",IF(AND(C148&lt;&gt;"&lt;Enter connection point name&gt;",F151=""),"X",""))</f>
        <v/>
      </c>
      <c r="K151" s="1569"/>
      <c r="L151" s="2220"/>
      <c r="M151" s="2220"/>
      <c r="N151" s="1432" t="str">
        <f>IF(AND(F151&lt;=F153),"","X")</f>
        <v/>
      </c>
    </row>
    <row r="152" spans="2:14" s="580" customFormat="1" ht="15" customHeight="1">
      <c r="B152" s="1046"/>
      <c r="C152" s="3015"/>
      <c r="D152" s="3014"/>
      <c r="E152" s="1112" t="s">
        <v>1932</v>
      </c>
      <c r="F152" s="2708"/>
      <c r="H152" s="1431" t="str">
        <f t="shared" si="22"/>
        <v/>
      </c>
      <c r="I152" s="1288" t="str">
        <f t="shared" ref="I152:I155" si="23">IF(AND(F152&gt;=0)=TRUE,"","X")</f>
        <v/>
      </c>
      <c r="J152" s="1288" t="str">
        <f>IF(C148="","",IF(AND(C148&lt;&gt;"&lt;Enter connection point name&gt;",F152=""),"X",""))</f>
        <v/>
      </c>
      <c r="K152" s="1569"/>
      <c r="L152" s="2220"/>
      <c r="M152" s="2220"/>
      <c r="N152" s="1432" t="str">
        <f>IF(AND(F152&lt;=F154),"","X")</f>
        <v/>
      </c>
    </row>
    <row r="153" spans="2:14" s="580" customFormat="1" ht="15" customHeight="1">
      <c r="B153" s="1046"/>
      <c r="C153" s="3015" t="s">
        <v>1933</v>
      </c>
      <c r="D153" s="3014" t="s">
        <v>509</v>
      </c>
      <c r="E153" s="1112" t="s">
        <v>1931</v>
      </c>
      <c r="F153" s="2708"/>
      <c r="H153" s="1431" t="str">
        <f t="shared" si="22"/>
        <v/>
      </c>
      <c r="I153" s="1288" t="str">
        <f t="shared" si="23"/>
        <v/>
      </c>
      <c r="J153" s="1288" t="str">
        <f>IF(C148="","",IF(AND(C148&lt;&gt;"&lt;Enter connection point name&gt;",F153=""),"X",""))</f>
        <v/>
      </c>
      <c r="K153" s="1569"/>
      <c r="L153" s="2220"/>
      <c r="M153" s="2220"/>
      <c r="N153" s="1432" t="str">
        <f>IF(AND(F151&lt;=F153),"","X")</f>
        <v/>
      </c>
    </row>
    <row r="154" spans="2:14" s="580" customFormat="1" ht="15" customHeight="1">
      <c r="B154" s="1046"/>
      <c r="C154" s="3015"/>
      <c r="D154" s="3014"/>
      <c r="E154" s="1112" t="s">
        <v>1932</v>
      </c>
      <c r="F154" s="2708"/>
      <c r="H154" s="1431" t="str">
        <f t="shared" si="22"/>
        <v/>
      </c>
      <c r="I154" s="1288" t="str">
        <f t="shared" si="23"/>
        <v/>
      </c>
      <c r="J154" s="1288" t="str">
        <f>IF(C148="","",IF(AND(C148&lt;&gt;"&lt;Enter connection point name&gt;",F154=""),"X",""))</f>
        <v/>
      </c>
      <c r="K154" s="1569"/>
      <c r="L154" s="2220"/>
      <c r="M154" s="2220"/>
      <c r="N154" s="1432" t="str">
        <f>IF(AND(F152&lt;=F154),"","X")</f>
        <v/>
      </c>
    </row>
    <row r="155" spans="2:14" s="580" customFormat="1" ht="15" customHeight="1">
      <c r="B155" s="1046"/>
      <c r="C155" s="3015" t="s">
        <v>729</v>
      </c>
      <c r="D155" s="3014" t="s">
        <v>1670</v>
      </c>
      <c r="E155" s="1112" t="s">
        <v>1931</v>
      </c>
      <c r="F155" s="2706"/>
      <c r="H155" s="1431" t="str">
        <f t="shared" si="22"/>
        <v/>
      </c>
      <c r="I155" s="1287" t="str">
        <f t="shared" si="23"/>
        <v/>
      </c>
      <c r="J155" s="1288" t="str">
        <f>IF(C148="","",IF(AND(C148&lt;&gt;"&lt;Enter connection point name&gt;",F155=""),"X",""))</f>
        <v/>
      </c>
      <c r="K155" s="1569"/>
      <c r="L155" s="1287"/>
      <c r="M155" s="2220"/>
      <c r="N155" s="2218"/>
    </row>
    <row r="156" spans="2:14" s="580" customFormat="1" ht="15" customHeight="1">
      <c r="B156" s="18"/>
      <c r="C156" s="3015"/>
      <c r="D156" s="3014"/>
      <c r="E156" s="1112" t="s">
        <v>1932</v>
      </c>
      <c r="F156" s="2706"/>
      <c r="H156" s="1431" t="str">
        <f t="shared" si="22"/>
        <v/>
      </c>
      <c r="I156" s="1287"/>
      <c r="J156" s="1288" t="str">
        <f>IF(C148="","",IF(AND(C148&lt;&gt;"&lt;Enter connection point name&gt;",F156=""),"X",""))</f>
        <v/>
      </c>
      <c r="K156" s="1569"/>
      <c r="L156" s="1287"/>
      <c r="M156" s="2220"/>
      <c r="N156" s="2218"/>
    </row>
    <row r="157" spans="2:14" s="580" customFormat="1" ht="15" customHeight="1">
      <c r="B157" s="18"/>
      <c r="C157" s="3015" t="s">
        <v>730</v>
      </c>
      <c r="D157" s="3014" t="s">
        <v>1671</v>
      </c>
      <c r="E157" s="1112" t="s">
        <v>1931</v>
      </c>
      <c r="F157" s="2712"/>
      <c r="H157" s="1431" t="str">
        <f t="shared" si="22"/>
        <v/>
      </c>
      <c r="I157" s="1287"/>
      <c r="J157" s="1288" t="str">
        <f>IF(C148="","",IF(AND(C148&lt;&gt;"&lt;Enter connection point name&gt;",F157=""),"X",""))</f>
        <v/>
      </c>
      <c r="K157" s="1569"/>
      <c r="L157" s="2220"/>
      <c r="M157" s="1287"/>
      <c r="N157" s="2218"/>
    </row>
    <row r="158" spans="2:14" s="580" customFormat="1" ht="15" customHeight="1">
      <c r="B158" s="18"/>
      <c r="C158" s="3015"/>
      <c r="D158" s="3014"/>
      <c r="E158" s="1112" t="s">
        <v>1932</v>
      </c>
      <c r="F158" s="2712"/>
      <c r="H158" s="1431" t="str">
        <f t="shared" si="22"/>
        <v/>
      </c>
      <c r="I158" s="1287"/>
      <c r="J158" s="1288" t="str">
        <f>IF(C148="","",IF(AND(C148&lt;&gt;"&lt;Enter connection point name&gt;",F158=""),"X",""))</f>
        <v/>
      </c>
      <c r="K158" s="1569"/>
      <c r="L158" s="2220"/>
      <c r="M158" s="1287"/>
      <c r="N158" s="2218"/>
    </row>
    <row r="159" spans="2:14" s="580" customFormat="1" ht="15" customHeight="1">
      <c r="B159" s="18"/>
      <c r="C159" s="3015" t="s">
        <v>1934</v>
      </c>
      <c r="D159" s="3014" t="s">
        <v>2045</v>
      </c>
      <c r="E159" s="1112" t="s">
        <v>1931</v>
      </c>
      <c r="F159" s="2708"/>
      <c r="H159" s="1436"/>
      <c r="I159" s="1287"/>
      <c r="J159" s="1288" t="str">
        <f>IF(C148="","",IF(AND(C148&lt;&gt;"&lt;Enter connection point name&gt;",F159=""),"X",""))</f>
        <v/>
      </c>
      <c r="K159" s="1432" t="str">
        <f>IF(F159="","",(IF(OR(F159="Winter",F159="Summer"),"","X")))</f>
        <v/>
      </c>
      <c r="L159" s="2220"/>
      <c r="M159" s="2220"/>
      <c r="N159" s="2218"/>
    </row>
    <row r="160" spans="2:14" s="580" customFormat="1" ht="15" customHeight="1">
      <c r="B160" s="18"/>
      <c r="C160" s="3015"/>
      <c r="D160" s="3014"/>
      <c r="E160" s="1112" t="s">
        <v>1932</v>
      </c>
      <c r="F160" s="2708"/>
      <c r="H160" s="1436"/>
      <c r="I160" s="1287"/>
      <c r="J160" s="1288" t="str">
        <f>IF(C148="","",IF(AND(C148&lt;&gt;"&lt;Enter connection point name&gt;",F160=""),"X",""))</f>
        <v/>
      </c>
      <c r="K160" s="1432" t="str">
        <f>IF(F160="","",(IF(OR(F160="Winter",F160="Summer"),"","X")))</f>
        <v/>
      </c>
      <c r="L160" s="2220"/>
      <c r="M160" s="2220"/>
      <c r="N160" s="2218"/>
    </row>
    <row r="161" spans="2:14" s="580" customFormat="1" ht="15" customHeight="1">
      <c r="B161" s="18"/>
      <c r="C161" s="3015" t="s">
        <v>1935</v>
      </c>
      <c r="D161" s="3014" t="s">
        <v>497</v>
      </c>
      <c r="E161" s="1112" t="s">
        <v>1931</v>
      </c>
      <c r="F161" s="2708"/>
      <c r="H161" s="1431" t="str">
        <f t="shared" ref="H161:H170" si="24">IF(ISNONTEXT(F161)=TRUE,"","X")</f>
        <v/>
      </c>
      <c r="I161" s="1288" t="str">
        <f t="shared" ref="I161:I170" si="25">IF(AND(F161&gt;=0)=TRUE,"","X")</f>
        <v/>
      </c>
      <c r="J161" s="1288" t="str">
        <f>IF(C148="","",IF(AND(C148&lt;&gt;"&lt;Enter connection point name&gt;",F161=""),"X",""))</f>
        <v/>
      </c>
      <c r="K161" s="1569"/>
      <c r="L161" s="2220"/>
      <c r="M161" s="2220"/>
      <c r="N161" s="2218"/>
    </row>
    <row r="162" spans="2:14" s="580" customFormat="1" ht="15" customHeight="1">
      <c r="B162" s="18"/>
      <c r="C162" s="3015"/>
      <c r="D162" s="3014"/>
      <c r="E162" s="1112" t="s">
        <v>1932</v>
      </c>
      <c r="F162" s="2708"/>
      <c r="H162" s="1431" t="str">
        <f t="shared" si="24"/>
        <v/>
      </c>
      <c r="I162" s="1288" t="str">
        <f t="shared" si="25"/>
        <v/>
      </c>
      <c r="J162" s="1288" t="str">
        <f>IF(C148="","",IF(AND(C148&lt;&gt;"&lt;Enter connection point name&gt;",F162=""),"X",""))</f>
        <v/>
      </c>
      <c r="K162" s="1569"/>
      <c r="L162" s="2220"/>
      <c r="M162" s="2220"/>
      <c r="N162" s="2218"/>
    </row>
    <row r="163" spans="2:14" s="580" customFormat="1" ht="15" customHeight="1">
      <c r="B163" s="18"/>
      <c r="C163" s="3015" t="s">
        <v>1936</v>
      </c>
      <c r="D163" s="3014" t="s">
        <v>497</v>
      </c>
      <c r="E163" s="1112" t="s">
        <v>1931</v>
      </c>
      <c r="F163" s="2708"/>
      <c r="H163" s="1431" t="str">
        <f t="shared" si="24"/>
        <v/>
      </c>
      <c r="I163" s="1288" t="str">
        <f t="shared" si="25"/>
        <v/>
      </c>
      <c r="J163" s="1288" t="str">
        <f>IF(C148="","",IF(AND(C148&lt;&gt;"&lt;Enter connection point name&gt;",F163=""),"X",""))</f>
        <v/>
      </c>
      <c r="K163" s="1569"/>
      <c r="L163" s="2220"/>
      <c r="M163" s="2220"/>
      <c r="N163" s="1432" t="str">
        <f>IF(AND(F163&lt;=F165),"","X")</f>
        <v/>
      </c>
    </row>
    <row r="164" spans="2:14" s="580" customFormat="1" ht="15" customHeight="1">
      <c r="B164" s="18"/>
      <c r="C164" s="3015"/>
      <c r="D164" s="3014"/>
      <c r="E164" s="1112" t="s">
        <v>1932</v>
      </c>
      <c r="F164" s="2708"/>
      <c r="H164" s="1431" t="str">
        <f t="shared" si="24"/>
        <v/>
      </c>
      <c r="I164" s="1288" t="str">
        <f t="shared" si="25"/>
        <v/>
      </c>
      <c r="J164" s="1288" t="str">
        <f>IF(C148="","",IF(AND(C148&lt;&gt;"&lt;Enter connection point name&gt;",F164=""),"X",""))</f>
        <v/>
      </c>
      <c r="K164" s="1569"/>
      <c r="L164" s="2220"/>
      <c r="M164" s="2220"/>
      <c r="N164" s="1432" t="str">
        <f>IF(AND(F164&lt;=F166),"","X")</f>
        <v/>
      </c>
    </row>
    <row r="165" spans="2:14" s="580" customFormat="1" ht="15" customHeight="1">
      <c r="B165" s="18"/>
      <c r="C165" s="3015" t="s">
        <v>1936</v>
      </c>
      <c r="D165" s="3014" t="s">
        <v>509</v>
      </c>
      <c r="E165" s="1112" t="s">
        <v>1931</v>
      </c>
      <c r="F165" s="2708"/>
      <c r="H165" s="1431" t="str">
        <f t="shared" si="24"/>
        <v/>
      </c>
      <c r="I165" s="1288" t="str">
        <f t="shared" si="25"/>
        <v/>
      </c>
      <c r="J165" s="1288" t="str">
        <f>IF(C148="","",IF(AND(C148&lt;&gt;"&lt;Enter connection point name&gt;",F165=""),"X",""))</f>
        <v/>
      </c>
      <c r="K165" s="1569"/>
      <c r="L165" s="2220"/>
      <c r="M165" s="2220"/>
      <c r="N165" s="1432" t="str">
        <f>IF(AND(F163&lt;=F165),"","X")</f>
        <v/>
      </c>
    </row>
    <row r="166" spans="2:14" s="580" customFormat="1" ht="15" customHeight="1">
      <c r="B166" s="18"/>
      <c r="C166" s="3015"/>
      <c r="D166" s="3014"/>
      <c r="E166" s="1112" t="s">
        <v>1932</v>
      </c>
      <c r="F166" s="2708"/>
      <c r="H166" s="1431" t="str">
        <f t="shared" si="24"/>
        <v/>
      </c>
      <c r="I166" s="1288" t="str">
        <f t="shared" si="25"/>
        <v/>
      </c>
      <c r="J166" s="1288" t="str">
        <f>IF(C148="","",IF(AND(C148&lt;&gt;"&lt;Enter connection point name&gt;",F166=""),"X",""))</f>
        <v/>
      </c>
      <c r="K166" s="1569"/>
      <c r="L166" s="2220"/>
      <c r="M166" s="2220"/>
      <c r="N166" s="1432" t="str">
        <f>IF(AND(F164&lt;=F166),"","X")</f>
        <v/>
      </c>
    </row>
    <row r="167" spans="2:14" s="580" customFormat="1" ht="15" customHeight="1">
      <c r="B167" s="18"/>
      <c r="C167" s="3015" t="s">
        <v>1937</v>
      </c>
      <c r="D167" s="3014" t="s">
        <v>497</v>
      </c>
      <c r="E167" s="1112" t="s">
        <v>1931</v>
      </c>
      <c r="F167" s="2708"/>
      <c r="H167" s="1431" t="str">
        <f t="shared" si="24"/>
        <v/>
      </c>
      <c r="I167" s="1288" t="str">
        <f t="shared" si="25"/>
        <v/>
      </c>
      <c r="J167" s="1288" t="str">
        <f>IF(C148="","",IF(AND(C148&lt;&gt;"&lt;Enter connection point name&gt;",F167=""),"X",""))</f>
        <v/>
      </c>
      <c r="K167" s="1569"/>
      <c r="L167" s="2220"/>
      <c r="M167" s="2220"/>
      <c r="N167" s="1432" t="str">
        <f>IF(AND(F167&lt;=F169),"","X")</f>
        <v/>
      </c>
    </row>
    <row r="168" spans="2:14" s="580" customFormat="1" ht="15" customHeight="1">
      <c r="B168" s="18"/>
      <c r="C168" s="3015"/>
      <c r="D168" s="3014"/>
      <c r="E168" s="1112" t="s">
        <v>1932</v>
      </c>
      <c r="F168" s="2708"/>
      <c r="H168" s="1431" t="str">
        <f t="shared" si="24"/>
        <v/>
      </c>
      <c r="I168" s="1288" t="str">
        <f t="shared" si="25"/>
        <v/>
      </c>
      <c r="J168" s="1288" t="str">
        <f>IF(C148="","",IF(AND(C148&lt;&gt;"&lt;Enter connection point name&gt;",F168=""),"X",""))</f>
        <v/>
      </c>
      <c r="K168" s="1569"/>
      <c r="L168" s="2220"/>
      <c r="M168" s="2220"/>
      <c r="N168" s="1432" t="str">
        <f>IF(AND(F168&lt;=F170),"","X")</f>
        <v/>
      </c>
    </row>
    <row r="169" spans="2:14" s="580" customFormat="1" ht="15" customHeight="1">
      <c r="B169" s="18"/>
      <c r="C169" s="3015" t="s">
        <v>1937</v>
      </c>
      <c r="D169" s="3014" t="s">
        <v>509</v>
      </c>
      <c r="E169" s="1112" t="s">
        <v>1931</v>
      </c>
      <c r="F169" s="2708"/>
      <c r="H169" s="1431" t="str">
        <f t="shared" si="24"/>
        <v/>
      </c>
      <c r="I169" s="1288" t="str">
        <f t="shared" si="25"/>
        <v/>
      </c>
      <c r="J169" s="1288" t="str">
        <f>IF(C148="","",IF(AND(C148&lt;&gt;"&lt;Enter connection point name&gt;",F169=""),"X",""))</f>
        <v/>
      </c>
      <c r="K169" s="1569"/>
      <c r="L169" s="2220"/>
      <c r="M169" s="2220"/>
      <c r="N169" s="1432" t="str">
        <f>IF(AND(F167&lt;=F169),"","X")</f>
        <v/>
      </c>
    </row>
    <row r="170" spans="2:14" s="580" customFormat="1" ht="15" customHeight="1">
      <c r="B170" s="18"/>
      <c r="C170" s="3018"/>
      <c r="D170" s="3019"/>
      <c r="E170" s="1113" t="s">
        <v>1932</v>
      </c>
      <c r="F170" s="2714"/>
      <c r="H170" s="1433" t="str">
        <f t="shared" si="24"/>
        <v/>
      </c>
      <c r="I170" s="1434" t="str">
        <f t="shared" si="25"/>
        <v/>
      </c>
      <c r="J170" s="1434" t="str">
        <f>IF(C148="","",IF(AND(C148&lt;&gt;"&lt;Enter connection point name&gt;",F170=""),"X",""))</f>
        <v/>
      </c>
      <c r="K170" s="1570"/>
      <c r="L170" s="2221"/>
      <c r="M170" s="2221"/>
      <c r="N170" s="1435" t="str">
        <f>IF(AND(F168&lt;=F170),"","X")</f>
        <v/>
      </c>
    </row>
    <row r="171" spans="2:14" s="580" customFormat="1" ht="15" customHeight="1">
      <c r="B171" s="1046">
        <v>8</v>
      </c>
      <c r="C171" s="1027" t="s">
        <v>1929</v>
      </c>
      <c r="D171" s="575"/>
      <c r="E171" s="1111"/>
      <c r="F171" s="2711"/>
    </row>
    <row r="172" spans="2:14" s="580" customFormat="1" ht="15" customHeight="1">
      <c r="B172" s="1046"/>
      <c r="C172" s="3016" t="s">
        <v>1930</v>
      </c>
      <c r="D172" s="3017" t="s">
        <v>509</v>
      </c>
      <c r="E172" s="1681" t="s">
        <v>1931</v>
      </c>
      <c r="F172" s="2713"/>
      <c r="H172" s="1503" t="str">
        <f>IF(ISNONTEXT(F172)=TRUE,"","X")</f>
        <v/>
      </c>
      <c r="I172" s="1542" t="str">
        <f>IF(AND(F172&gt;=0)=TRUE,"","X")</f>
        <v/>
      </c>
      <c r="J172" s="2024" t="str">
        <f>IF(C171="","",IF(AND(C171&lt;&gt;"&lt;Enter connection point name&gt;",F172=""),"X",""))</f>
        <v/>
      </c>
      <c r="K172" s="1568"/>
      <c r="L172" s="2219"/>
      <c r="M172" s="2219"/>
      <c r="N172" s="2217"/>
    </row>
    <row r="173" spans="2:14" s="580" customFormat="1" ht="15" customHeight="1">
      <c r="B173" s="1046"/>
      <c r="C173" s="3015"/>
      <c r="D173" s="3014"/>
      <c r="E173" s="1112" t="s">
        <v>1932</v>
      </c>
      <c r="F173" s="2708"/>
      <c r="H173" s="1431" t="str">
        <f>IF(ISNONTEXT(F173)=TRUE,"","X")</f>
        <v/>
      </c>
      <c r="I173" s="1288" t="str">
        <f>IF(AND(F173&gt;=0)=TRUE,"","X")</f>
        <v/>
      </c>
      <c r="J173" s="1288" t="str">
        <f>IF(C171="","",IF(AND(C171&lt;&gt;"&lt;Enter connection point name&gt;",F173=""),"X",""))</f>
        <v/>
      </c>
      <c r="K173" s="1569"/>
      <c r="L173" s="2220"/>
      <c r="M173" s="2220"/>
      <c r="N173" s="2218"/>
    </row>
    <row r="174" spans="2:14" s="580" customFormat="1" ht="15" customHeight="1">
      <c r="B174" s="1046"/>
      <c r="C174" s="3015" t="s">
        <v>1933</v>
      </c>
      <c r="D174" s="3014" t="s">
        <v>497</v>
      </c>
      <c r="E174" s="1112" t="s">
        <v>1931</v>
      </c>
      <c r="F174" s="2708"/>
      <c r="H174" s="1431" t="str">
        <f t="shared" ref="H174:H181" si="26">IF(ISNONTEXT(F174)=TRUE,"","X")</f>
        <v/>
      </c>
      <c r="I174" s="1288" t="str">
        <f>IF(AND(F174&gt;=0)=TRUE,"","X")</f>
        <v/>
      </c>
      <c r="J174" s="1288" t="str">
        <f>IF(C171="","",IF(AND(C171&lt;&gt;"&lt;Enter connection point name&gt;",F174=""),"X",""))</f>
        <v/>
      </c>
      <c r="K174" s="1569"/>
      <c r="L174" s="2220"/>
      <c r="M174" s="2220"/>
      <c r="N174" s="1432" t="str">
        <f>IF(AND(F174&lt;=F176),"","X")</f>
        <v/>
      </c>
    </row>
    <row r="175" spans="2:14" s="580" customFormat="1" ht="15" customHeight="1">
      <c r="B175" s="1046"/>
      <c r="C175" s="3015"/>
      <c r="D175" s="3014"/>
      <c r="E175" s="1112" t="s">
        <v>1932</v>
      </c>
      <c r="F175" s="2708"/>
      <c r="H175" s="1431" t="str">
        <f t="shared" si="26"/>
        <v/>
      </c>
      <c r="I175" s="1288" t="str">
        <f t="shared" ref="I175:I178" si="27">IF(AND(F175&gt;=0)=TRUE,"","X")</f>
        <v/>
      </c>
      <c r="J175" s="1288" t="str">
        <f>IF(C171="","",IF(AND(C171&lt;&gt;"&lt;Enter connection point name&gt;",F175=""),"X",""))</f>
        <v/>
      </c>
      <c r="K175" s="1569"/>
      <c r="L175" s="2220"/>
      <c r="M175" s="2220"/>
      <c r="N175" s="1432" t="str">
        <f>IF(AND(F175&lt;=F177),"","X")</f>
        <v/>
      </c>
    </row>
    <row r="176" spans="2:14" s="580" customFormat="1" ht="15" customHeight="1">
      <c r="B176" s="1046"/>
      <c r="C176" s="3015" t="s">
        <v>1933</v>
      </c>
      <c r="D176" s="3014" t="s">
        <v>509</v>
      </c>
      <c r="E176" s="1112" t="s">
        <v>1931</v>
      </c>
      <c r="F176" s="2708"/>
      <c r="H176" s="1431" t="str">
        <f t="shared" si="26"/>
        <v/>
      </c>
      <c r="I176" s="1288" t="str">
        <f t="shared" si="27"/>
        <v/>
      </c>
      <c r="J176" s="1288" t="str">
        <f>IF(C171="","",IF(AND(C171&lt;&gt;"&lt;Enter connection point name&gt;",F176=""),"X",""))</f>
        <v/>
      </c>
      <c r="K176" s="1569"/>
      <c r="L176" s="2220"/>
      <c r="M176" s="2220"/>
      <c r="N176" s="1432" t="str">
        <f>IF(AND(F174&lt;=F176),"","X")</f>
        <v/>
      </c>
    </row>
    <row r="177" spans="2:14" s="580" customFormat="1" ht="15" customHeight="1">
      <c r="B177" s="1046"/>
      <c r="C177" s="3015"/>
      <c r="D177" s="3014"/>
      <c r="E177" s="1112" t="s">
        <v>1932</v>
      </c>
      <c r="F177" s="2708"/>
      <c r="H177" s="1431" t="str">
        <f t="shared" si="26"/>
        <v/>
      </c>
      <c r="I177" s="1288" t="str">
        <f t="shared" si="27"/>
        <v/>
      </c>
      <c r="J177" s="1288" t="str">
        <f>IF(C171="","",IF(AND(C171&lt;&gt;"&lt;Enter connection point name&gt;",F177=""),"X",""))</f>
        <v/>
      </c>
      <c r="K177" s="1569"/>
      <c r="L177" s="2220"/>
      <c r="M177" s="2220"/>
      <c r="N177" s="1432" t="str">
        <f>IF(AND(F175&lt;=F177),"","X")</f>
        <v/>
      </c>
    </row>
    <row r="178" spans="2:14" s="580" customFormat="1" ht="15" customHeight="1">
      <c r="B178" s="1046"/>
      <c r="C178" s="3015" t="s">
        <v>729</v>
      </c>
      <c r="D178" s="3014" t="s">
        <v>1670</v>
      </c>
      <c r="E178" s="1112" t="s">
        <v>1931</v>
      </c>
      <c r="F178" s="2706"/>
      <c r="H178" s="1431" t="str">
        <f t="shared" si="26"/>
        <v/>
      </c>
      <c r="I178" s="1287" t="str">
        <f t="shared" si="27"/>
        <v/>
      </c>
      <c r="J178" s="1288" t="str">
        <f>IF(C171="","",IF(AND(C171&lt;&gt;"&lt;Enter connection point name&gt;",F178=""),"X",""))</f>
        <v/>
      </c>
      <c r="K178" s="1569"/>
      <c r="L178" s="1287"/>
      <c r="M178" s="2220"/>
      <c r="N178" s="2218"/>
    </row>
    <row r="179" spans="2:14" s="580" customFormat="1" ht="15" customHeight="1">
      <c r="B179" s="18"/>
      <c r="C179" s="3015"/>
      <c r="D179" s="3014"/>
      <c r="E179" s="1112" t="s">
        <v>1932</v>
      </c>
      <c r="F179" s="2706"/>
      <c r="H179" s="1431" t="str">
        <f t="shared" si="26"/>
        <v/>
      </c>
      <c r="I179" s="1287"/>
      <c r="J179" s="1288" t="str">
        <f>IF(C171="","",IF(AND(C171&lt;&gt;"&lt;Enter connection point name&gt;",F179=""),"X",""))</f>
        <v/>
      </c>
      <c r="K179" s="1569"/>
      <c r="L179" s="1287"/>
      <c r="M179" s="2220"/>
      <c r="N179" s="2218"/>
    </row>
    <row r="180" spans="2:14" s="580" customFormat="1" ht="15" customHeight="1">
      <c r="B180" s="18"/>
      <c r="C180" s="3015" t="s">
        <v>730</v>
      </c>
      <c r="D180" s="3014" t="s">
        <v>1671</v>
      </c>
      <c r="E180" s="1112" t="s">
        <v>1931</v>
      </c>
      <c r="F180" s="2712"/>
      <c r="H180" s="1431" t="str">
        <f t="shared" si="26"/>
        <v/>
      </c>
      <c r="I180" s="1287"/>
      <c r="J180" s="1288" t="str">
        <f>IF(C171="","",IF(AND(C171&lt;&gt;"&lt;Enter connection point name&gt;",F180=""),"X",""))</f>
        <v/>
      </c>
      <c r="K180" s="1569"/>
      <c r="L180" s="2220"/>
      <c r="M180" s="1287"/>
      <c r="N180" s="2218"/>
    </row>
    <row r="181" spans="2:14" s="580" customFormat="1" ht="15" customHeight="1">
      <c r="B181" s="18"/>
      <c r="C181" s="3015"/>
      <c r="D181" s="3014"/>
      <c r="E181" s="1112" t="s">
        <v>1932</v>
      </c>
      <c r="F181" s="2712"/>
      <c r="H181" s="1431" t="str">
        <f t="shared" si="26"/>
        <v/>
      </c>
      <c r="I181" s="1287"/>
      <c r="J181" s="1288" t="str">
        <f>IF(C171="","",IF(AND(C171&lt;&gt;"&lt;Enter connection point name&gt;",F181=""),"X",""))</f>
        <v/>
      </c>
      <c r="K181" s="1569"/>
      <c r="L181" s="2220"/>
      <c r="M181" s="1287"/>
      <c r="N181" s="2218"/>
    </row>
    <row r="182" spans="2:14" s="580" customFormat="1" ht="15" customHeight="1">
      <c r="B182" s="18"/>
      <c r="C182" s="3015" t="s">
        <v>1934</v>
      </c>
      <c r="D182" s="3014" t="s">
        <v>2045</v>
      </c>
      <c r="E182" s="1112" t="s">
        <v>1931</v>
      </c>
      <c r="F182" s="2708"/>
      <c r="H182" s="1436"/>
      <c r="I182" s="1287"/>
      <c r="J182" s="1288" t="str">
        <f>IF(C171="","",IF(AND(C171&lt;&gt;"&lt;Enter connection point name&gt;",F182=""),"X",""))</f>
        <v/>
      </c>
      <c r="K182" s="1432" t="str">
        <f>IF(F182="","",(IF(OR(F182="Winter",F182="Summer"),"","X")))</f>
        <v/>
      </c>
      <c r="L182" s="2220"/>
      <c r="M182" s="2220"/>
      <c r="N182" s="2218"/>
    </row>
    <row r="183" spans="2:14" s="580" customFormat="1" ht="15" customHeight="1">
      <c r="B183" s="18"/>
      <c r="C183" s="3015"/>
      <c r="D183" s="3014"/>
      <c r="E183" s="1112" t="s">
        <v>1932</v>
      </c>
      <c r="F183" s="2708"/>
      <c r="H183" s="1436"/>
      <c r="I183" s="1287"/>
      <c r="J183" s="1288" t="str">
        <f>IF(C171="","",IF(AND(C171&lt;&gt;"&lt;Enter connection point name&gt;",F183=""),"X",""))</f>
        <v/>
      </c>
      <c r="K183" s="1432" t="str">
        <f>IF(F183="","",(IF(OR(F183="Winter",F183="Summer"),"","X")))</f>
        <v/>
      </c>
      <c r="L183" s="2220"/>
      <c r="M183" s="2220"/>
      <c r="N183" s="2218"/>
    </row>
    <row r="184" spans="2:14" s="580" customFormat="1" ht="15" customHeight="1">
      <c r="B184" s="18"/>
      <c r="C184" s="3015" t="s">
        <v>1935</v>
      </c>
      <c r="D184" s="3014" t="s">
        <v>497</v>
      </c>
      <c r="E184" s="1112" t="s">
        <v>1931</v>
      </c>
      <c r="F184" s="2708"/>
      <c r="H184" s="1431" t="str">
        <f t="shared" ref="H184:H193" si="28">IF(ISNONTEXT(F184)=TRUE,"","X")</f>
        <v/>
      </c>
      <c r="I184" s="1288" t="str">
        <f t="shared" ref="I184:I193" si="29">IF(AND(F184&gt;=0)=TRUE,"","X")</f>
        <v/>
      </c>
      <c r="J184" s="1288" t="str">
        <f>IF(C171="","",IF(AND(C171&lt;&gt;"&lt;Enter connection point name&gt;",F184=""),"X",""))</f>
        <v/>
      </c>
      <c r="K184" s="1569"/>
      <c r="L184" s="2220"/>
      <c r="M184" s="2220"/>
      <c r="N184" s="2218"/>
    </row>
    <row r="185" spans="2:14" s="580" customFormat="1" ht="15" customHeight="1">
      <c r="B185" s="18"/>
      <c r="C185" s="3015"/>
      <c r="D185" s="3014"/>
      <c r="E185" s="1112" t="s">
        <v>1932</v>
      </c>
      <c r="F185" s="2708"/>
      <c r="H185" s="1431" t="str">
        <f t="shared" si="28"/>
        <v/>
      </c>
      <c r="I185" s="1288" t="str">
        <f t="shared" si="29"/>
        <v/>
      </c>
      <c r="J185" s="1288" t="str">
        <f>IF(C171="","",IF(AND(C171&lt;&gt;"&lt;Enter connection point name&gt;",F185=""),"X",""))</f>
        <v/>
      </c>
      <c r="K185" s="1569"/>
      <c r="L185" s="2220"/>
      <c r="M185" s="2220"/>
      <c r="N185" s="2218"/>
    </row>
    <row r="186" spans="2:14" s="580" customFormat="1" ht="15" customHeight="1">
      <c r="B186" s="18"/>
      <c r="C186" s="3015" t="s">
        <v>1936</v>
      </c>
      <c r="D186" s="3014" t="s">
        <v>497</v>
      </c>
      <c r="E186" s="1112" t="s">
        <v>1931</v>
      </c>
      <c r="F186" s="2708"/>
      <c r="H186" s="1431" t="str">
        <f t="shared" si="28"/>
        <v/>
      </c>
      <c r="I186" s="1288" t="str">
        <f t="shared" si="29"/>
        <v/>
      </c>
      <c r="J186" s="1288" t="str">
        <f>IF(C171="","",IF(AND(C171&lt;&gt;"&lt;Enter connection point name&gt;",F186=""),"X",""))</f>
        <v/>
      </c>
      <c r="K186" s="1569"/>
      <c r="L186" s="2220"/>
      <c r="M186" s="2220"/>
      <c r="N186" s="1432" t="str">
        <f>IF(AND(F186&lt;=F188),"","X")</f>
        <v/>
      </c>
    </row>
    <row r="187" spans="2:14" s="580" customFormat="1" ht="15" customHeight="1">
      <c r="B187" s="18"/>
      <c r="C187" s="3015"/>
      <c r="D187" s="3014"/>
      <c r="E187" s="1112" t="s">
        <v>1932</v>
      </c>
      <c r="F187" s="2708"/>
      <c r="H187" s="1431" t="str">
        <f t="shared" si="28"/>
        <v/>
      </c>
      <c r="I187" s="1288" t="str">
        <f t="shared" si="29"/>
        <v/>
      </c>
      <c r="J187" s="1288" t="str">
        <f>IF(C171="","",IF(AND(C171&lt;&gt;"&lt;Enter connection point name&gt;",F187=""),"X",""))</f>
        <v/>
      </c>
      <c r="K187" s="1569"/>
      <c r="L187" s="2220"/>
      <c r="M187" s="2220"/>
      <c r="N187" s="1432" t="str">
        <f>IF(AND(F187&lt;=F189),"","X")</f>
        <v/>
      </c>
    </row>
    <row r="188" spans="2:14" s="580" customFormat="1" ht="15" customHeight="1">
      <c r="B188" s="18"/>
      <c r="C188" s="3015" t="s">
        <v>1936</v>
      </c>
      <c r="D188" s="3014" t="s">
        <v>509</v>
      </c>
      <c r="E188" s="1112" t="s">
        <v>1931</v>
      </c>
      <c r="F188" s="2708"/>
      <c r="H188" s="1431" t="str">
        <f t="shared" si="28"/>
        <v/>
      </c>
      <c r="I188" s="1288" t="str">
        <f t="shared" si="29"/>
        <v/>
      </c>
      <c r="J188" s="1288" t="str">
        <f>IF(C171="","",IF(AND(C171&lt;&gt;"&lt;Enter connection point name&gt;",F188=""),"X",""))</f>
        <v/>
      </c>
      <c r="K188" s="1569"/>
      <c r="L188" s="2220"/>
      <c r="M188" s="2220"/>
      <c r="N188" s="1432" t="str">
        <f>IF(AND(F186&lt;=F188),"","X")</f>
        <v/>
      </c>
    </row>
    <row r="189" spans="2:14" s="580" customFormat="1" ht="15" customHeight="1">
      <c r="B189" s="18"/>
      <c r="C189" s="3015"/>
      <c r="D189" s="3014"/>
      <c r="E189" s="1112" t="s">
        <v>1932</v>
      </c>
      <c r="F189" s="2708"/>
      <c r="H189" s="1431" t="str">
        <f t="shared" si="28"/>
        <v/>
      </c>
      <c r="I189" s="1288" t="str">
        <f t="shared" si="29"/>
        <v/>
      </c>
      <c r="J189" s="1288" t="str">
        <f>IF(C171="","",IF(AND(C171&lt;&gt;"&lt;Enter connection point name&gt;",F189=""),"X",""))</f>
        <v/>
      </c>
      <c r="K189" s="1569"/>
      <c r="L189" s="2220"/>
      <c r="M189" s="2220"/>
      <c r="N189" s="1432" t="str">
        <f>IF(AND(F187&lt;=F189),"","X")</f>
        <v/>
      </c>
    </row>
    <row r="190" spans="2:14" s="580" customFormat="1" ht="15" customHeight="1">
      <c r="B190" s="18"/>
      <c r="C190" s="3015" t="s">
        <v>1937</v>
      </c>
      <c r="D190" s="3014" t="s">
        <v>497</v>
      </c>
      <c r="E190" s="1112" t="s">
        <v>1931</v>
      </c>
      <c r="F190" s="2708"/>
      <c r="H190" s="1431" t="str">
        <f t="shared" si="28"/>
        <v/>
      </c>
      <c r="I190" s="1288" t="str">
        <f t="shared" si="29"/>
        <v/>
      </c>
      <c r="J190" s="1288" t="str">
        <f>IF(C171="","",IF(AND(C171&lt;&gt;"&lt;Enter connection point name&gt;",F190=""),"X",""))</f>
        <v/>
      </c>
      <c r="K190" s="1569"/>
      <c r="L190" s="2220"/>
      <c r="M190" s="2220"/>
      <c r="N190" s="1432" t="str">
        <f>IF(AND(F190&lt;=F192),"","X")</f>
        <v/>
      </c>
    </row>
    <row r="191" spans="2:14" s="580" customFormat="1" ht="15" customHeight="1">
      <c r="B191" s="18"/>
      <c r="C191" s="3015"/>
      <c r="D191" s="3014"/>
      <c r="E191" s="1112" t="s">
        <v>1932</v>
      </c>
      <c r="F191" s="2708"/>
      <c r="H191" s="1431" t="str">
        <f t="shared" si="28"/>
        <v/>
      </c>
      <c r="I191" s="1288" t="str">
        <f t="shared" si="29"/>
        <v/>
      </c>
      <c r="J191" s="1288" t="str">
        <f>IF(C171="","",IF(AND(C171&lt;&gt;"&lt;Enter connection point name&gt;",F191=""),"X",""))</f>
        <v/>
      </c>
      <c r="K191" s="1569"/>
      <c r="L191" s="2220"/>
      <c r="M191" s="2220"/>
      <c r="N191" s="1432" t="str">
        <f>IF(AND(F191&lt;=F193),"","X")</f>
        <v/>
      </c>
    </row>
    <row r="192" spans="2:14" s="580" customFormat="1" ht="15" customHeight="1">
      <c r="B192" s="18"/>
      <c r="C192" s="3015" t="s">
        <v>1937</v>
      </c>
      <c r="D192" s="3014" t="s">
        <v>509</v>
      </c>
      <c r="E192" s="1112" t="s">
        <v>1931</v>
      </c>
      <c r="F192" s="2708"/>
      <c r="H192" s="1431" t="str">
        <f t="shared" si="28"/>
        <v/>
      </c>
      <c r="I192" s="1288" t="str">
        <f t="shared" si="29"/>
        <v/>
      </c>
      <c r="J192" s="1288" t="str">
        <f>IF(C171="","",IF(AND(C171&lt;&gt;"&lt;Enter connection point name&gt;",F192=""),"X",""))</f>
        <v/>
      </c>
      <c r="K192" s="1569"/>
      <c r="L192" s="2220"/>
      <c r="M192" s="2220"/>
      <c r="N192" s="1432" t="str">
        <f>IF(AND(F190&lt;=F192),"","X")</f>
        <v/>
      </c>
    </row>
    <row r="193" spans="2:14" s="580" customFormat="1" ht="15" customHeight="1">
      <c r="B193" s="18"/>
      <c r="C193" s="3018"/>
      <c r="D193" s="3019"/>
      <c r="E193" s="1113" t="s">
        <v>1932</v>
      </c>
      <c r="F193" s="2714"/>
      <c r="H193" s="1433" t="str">
        <f t="shared" si="28"/>
        <v/>
      </c>
      <c r="I193" s="1434" t="str">
        <f t="shared" si="29"/>
        <v/>
      </c>
      <c r="J193" s="1434" t="str">
        <f>IF(C171="","",IF(AND(C171&lt;&gt;"&lt;Enter connection point name&gt;",F193=""),"X",""))</f>
        <v/>
      </c>
      <c r="K193" s="1570"/>
      <c r="L193" s="2221"/>
      <c r="M193" s="2221"/>
      <c r="N193" s="1435" t="str">
        <f>IF(AND(F191&lt;=F193),"","X")</f>
        <v/>
      </c>
    </row>
    <row r="194" spans="2:14" s="580" customFormat="1" ht="15" customHeight="1">
      <c r="B194" s="1046">
        <v>9</v>
      </c>
      <c r="C194" s="1027" t="s">
        <v>1929</v>
      </c>
      <c r="D194" s="575"/>
      <c r="E194" s="1111"/>
      <c r="F194" s="2711"/>
    </row>
    <row r="195" spans="2:14" s="580" customFormat="1" ht="15" customHeight="1">
      <c r="B195" s="1046"/>
      <c r="C195" s="3016" t="s">
        <v>1930</v>
      </c>
      <c r="D195" s="3017" t="s">
        <v>509</v>
      </c>
      <c r="E195" s="1681" t="s">
        <v>1931</v>
      </c>
      <c r="F195" s="2713"/>
      <c r="H195" s="1503" t="str">
        <f>IF(ISNONTEXT(F195)=TRUE,"","X")</f>
        <v/>
      </c>
      <c r="I195" s="1542" t="str">
        <f>IF(AND(F195&gt;=0)=TRUE,"","X")</f>
        <v/>
      </c>
      <c r="J195" s="2024" t="str">
        <f>IF(C194="","",IF(AND(C194&lt;&gt;"&lt;Enter connection point name&gt;",F195=""),"X",""))</f>
        <v/>
      </c>
      <c r="K195" s="1568"/>
      <c r="L195" s="2219"/>
      <c r="M195" s="2219"/>
      <c r="N195" s="2217"/>
    </row>
    <row r="196" spans="2:14" s="580" customFormat="1" ht="15" customHeight="1">
      <c r="B196" s="1046"/>
      <c r="C196" s="3015"/>
      <c r="D196" s="3014"/>
      <c r="E196" s="1112" t="s">
        <v>1932</v>
      </c>
      <c r="F196" s="2708"/>
      <c r="H196" s="1431" t="str">
        <f>IF(ISNONTEXT(F196)=TRUE,"","X")</f>
        <v/>
      </c>
      <c r="I196" s="1288" t="str">
        <f>IF(AND(F196&gt;=0)=TRUE,"","X")</f>
        <v/>
      </c>
      <c r="J196" s="1288" t="str">
        <f>IF(C194="","",IF(AND(C194&lt;&gt;"&lt;Enter connection point name&gt;",F196=""),"X",""))</f>
        <v/>
      </c>
      <c r="K196" s="1569"/>
      <c r="L196" s="2220"/>
      <c r="M196" s="2220"/>
      <c r="N196" s="2218"/>
    </row>
    <row r="197" spans="2:14" s="580" customFormat="1" ht="15" customHeight="1">
      <c r="B197" s="1046"/>
      <c r="C197" s="3015" t="s">
        <v>1933</v>
      </c>
      <c r="D197" s="3014" t="s">
        <v>497</v>
      </c>
      <c r="E197" s="1112" t="s">
        <v>1931</v>
      </c>
      <c r="F197" s="2708"/>
      <c r="H197" s="1431" t="str">
        <f t="shared" ref="H197:H204" si="30">IF(ISNONTEXT(F197)=TRUE,"","X")</f>
        <v/>
      </c>
      <c r="I197" s="1288" t="str">
        <f>IF(AND(F197&gt;=0)=TRUE,"","X")</f>
        <v/>
      </c>
      <c r="J197" s="1288" t="str">
        <f>IF(C194="","",IF(AND(C194&lt;&gt;"&lt;Enter connection point name&gt;",F197=""),"X",""))</f>
        <v/>
      </c>
      <c r="K197" s="1569"/>
      <c r="L197" s="2220"/>
      <c r="M197" s="2220"/>
      <c r="N197" s="1432" t="str">
        <f>IF(AND(F197&lt;=F199),"","X")</f>
        <v/>
      </c>
    </row>
    <row r="198" spans="2:14" s="580" customFormat="1" ht="15" customHeight="1">
      <c r="B198" s="1046"/>
      <c r="C198" s="3015"/>
      <c r="D198" s="3014"/>
      <c r="E198" s="1112" t="s">
        <v>1932</v>
      </c>
      <c r="F198" s="2708"/>
      <c r="H198" s="1431" t="str">
        <f t="shared" si="30"/>
        <v/>
      </c>
      <c r="I198" s="1288" t="str">
        <f t="shared" ref="I198:I201" si="31">IF(AND(F198&gt;=0)=TRUE,"","X")</f>
        <v/>
      </c>
      <c r="J198" s="1288" t="str">
        <f>IF(C194="","",IF(AND(C194&lt;&gt;"&lt;Enter connection point name&gt;",F198=""),"X",""))</f>
        <v/>
      </c>
      <c r="K198" s="1569"/>
      <c r="L198" s="2220"/>
      <c r="M198" s="2220"/>
      <c r="N198" s="1432" t="str">
        <f>IF(AND(F198&lt;=F200),"","X")</f>
        <v/>
      </c>
    </row>
    <row r="199" spans="2:14" s="580" customFormat="1" ht="15" customHeight="1">
      <c r="B199" s="1046"/>
      <c r="C199" s="3015" t="s">
        <v>1933</v>
      </c>
      <c r="D199" s="3014" t="s">
        <v>509</v>
      </c>
      <c r="E199" s="1112" t="s">
        <v>1931</v>
      </c>
      <c r="F199" s="2708"/>
      <c r="H199" s="1431" t="str">
        <f t="shared" si="30"/>
        <v/>
      </c>
      <c r="I199" s="1288" t="str">
        <f t="shared" si="31"/>
        <v/>
      </c>
      <c r="J199" s="1288" t="str">
        <f>IF(C194="","",IF(AND(C194&lt;&gt;"&lt;Enter connection point name&gt;",F199=""),"X",""))</f>
        <v/>
      </c>
      <c r="K199" s="1569"/>
      <c r="L199" s="2220"/>
      <c r="M199" s="2220"/>
      <c r="N199" s="1432" t="str">
        <f>IF(AND(F197&lt;=F199),"","X")</f>
        <v/>
      </c>
    </row>
    <row r="200" spans="2:14" s="580" customFormat="1" ht="15" customHeight="1">
      <c r="B200" s="1046"/>
      <c r="C200" s="3015"/>
      <c r="D200" s="3014"/>
      <c r="E200" s="1112" t="s">
        <v>1932</v>
      </c>
      <c r="F200" s="2708"/>
      <c r="H200" s="1431" t="str">
        <f t="shared" si="30"/>
        <v/>
      </c>
      <c r="I200" s="1288" t="str">
        <f t="shared" si="31"/>
        <v/>
      </c>
      <c r="J200" s="1288" t="str">
        <f>IF(C194="","",IF(AND(C194&lt;&gt;"&lt;Enter connection point name&gt;",F200=""),"X",""))</f>
        <v/>
      </c>
      <c r="K200" s="1569"/>
      <c r="L200" s="2220"/>
      <c r="M200" s="2220"/>
      <c r="N200" s="1432" t="str">
        <f>IF(AND(F198&lt;=F200),"","X")</f>
        <v/>
      </c>
    </row>
    <row r="201" spans="2:14" s="580" customFormat="1" ht="15" customHeight="1">
      <c r="B201" s="1046"/>
      <c r="C201" s="3015" t="s">
        <v>729</v>
      </c>
      <c r="D201" s="3014" t="s">
        <v>1670</v>
      </c>
      <c r="E201" s="1112" t="s">
        <v>1931</v>
      </c>
      <c r="F201" s="2706"/>
      <c r="H201" s="1431" t="str">
        <f t="shared" si="30"/>
        <v/>
      </c>
      <c r="I201" s="1287" t="str">
        <f t="shared" si="31"/>
        <v/>
      </c>
      <c r="J201" s="1288" t="str">
        <f>IF(C194="","",IF(AND(C194&lt;&gt;"&lt;Enter connection point name&gt;",F201=""),"X",""))</f>
        <v/>
      </c>
      <c r="K201" s="1569"/>
      <c r="L201" s="1287"/>
      <c r="M201" s="2220"/>
      <c r="N201" s="2218"/>
    </row>
    <row r="202" spans="2:14" s="580" customFormat="1" ht="15" customHeight="1">
      <c r="B202" s="18"/>
      <c r="C202" s="3015"/>
      <c r="D202" s="3014"/>
      <c r="E202" s="1112" t="s">
        <v>1932</v>
      </c>
      <c r="F202" s="2706"/>
      <c r="H202" s="1431" t="str">
        <f t="shared" si="30"/>
        <v/>
      </c>
      <c r="I202" s="1287"/>
      <c r="J202" s="1288" t="str">
        <f>IF(C194="","",IF(AND(C194&lt;&gt;"&lt;Enter connection point name&gt;",F202=""),"X",""))</f>
        <v/>
      </c>
      <c r="K202" s="1569"/>
      <c r="L202" s="1287"/>
      <c r="M202" s="2220"/>
      <c r="N202" s="2218"/>
    </row>
    <row r="203" spans="2:14" s="580" customFormat="1" ht="15" customHeight="1">
      <c r="B203" s="18"/>
      <c r="C203" s="3015" t="s">
        <v>730</v>
      </c>
      <c r="D203" s="3014" t="s">
        <v>1671</v>
      </c>
      <c r="E203" s="1112" t="s">
        <v>1931</v>
      </c>
      <c r="F203" s="2712"/>
      <c r="H203" s="1431" t="str">
        <f t="shared" si="30"/>
        <v/>
      </c>
      <c r="I203" s="1287"/>
      <c r="J203" s="1288" t="str">
        <f>IF(C194="","",IF(AND(C194&lt;&gt;"&lt;Enter connection point name&gt;",F203=""),"X",""))</f>
        <v/>
      </c>
      <c r="K203" s="1569"/>
      <c r="L203" s="2220"/>
      <c r="M203" s="1287"/>
      <c r="N203" s="2218"/>
    </row>
    <row r="204" spans="2:14" s="580" customFormat="1" ht="15" customHeight="1">
      <c r="B204" s="18"/>
      <c r="C204" s="3015"/>
      <c r="D204" s="3014"/>
      <c r="E204" s="1112" t="s">
        <v>1932</v>
      </c>
      <c r="F204" s="2712"/>
      <c r="H204" s="1431" t="str">
        <f t="shared" si="30"/>
        <v/>
      </c>
      <c r="I204" s="1287"/>
      <c r="J204" s="1288" t="str">
        <f>IF(C194="","",IF(AND(C194&lt;&gt;"&lt;Enter connection point name&gt;",F204=""),"X",""))</f>
        <v/>
      </c>
      <c r="K204" s="1569"/>
      <c r="L204" s="2220"/>
      <c r="M204" s="1287"/>
      <c r="N204" s="2218"/>
    </row>
    <row r="205" spans="2:14" s="580" customFormat="1" ht="15" customHeight="1">
      <c r="B205" s="18"/>
      <c r="C205" s="3015" t="s">
        <v>1934</v>
      </c>
      <c r="D205" s="3014" t="s">
        <v>2045</v>
      </c>
      <c r="E205" s="1112" t="s">
        <v>1931</v>
      </c>
      <c r="F205" s="2708"/>
      <c r="H205" s="1436"/>
      <c r="I205" s="1287"/>
      <c r="J205" s="1288" t="str">
        <f>IF(C194="","",IF(AND(C194&lt;&gt;"&lt;Enter connection point name&gt;",F205=""),"X",""))</f>
        <v/>
      </c>
      <c r="K205" s="1432" t="str">
        <f>IF(F205="","",(IF(OR(F205="Winter",F205="Summer"),"","X")))</f>
        <v/>
      </c>
      <c r="L205" s="2220"/>
      <c r="M205" s="2220"/>
      <c r="N205" s="2218"/>
    </row>
    <row r="206" spans="2:14" s="580" customFormat="1" ht="15" customHeight="1">
      <c r="B206" s="18"/>
      <c r="C206" s="3015"/>
      <c r="D206" s="3014"/>
      <c r="E206" s="1112" t="s">
        <v>1932</v>
      </c>
      <c r="F206" s="2708"/>
      <c r="H206" s="1436"/>
      <c r="I206" s="1287"/>
      <c r="J206" s="1288" t="str">
        <f>IF(C194="","",IF(AND(C194&lt;&gt;"&lt;Enter connection point name&gt;",F206=""),"X",""))</f>
        <v/>
      </c>
      <c r="K206" s="1432" t="str">
        <f>IF(F206="","",(IF(OR(F206="Winter",F206="Summer"),"","X")))</f>
        <v/>
      </c>
      <c r="L206" s="2220"/>
      <c r="M206" s="2220"/>
      <c r="N206" s="2218"/>
    </row>
    <row r="207" spans="2:14" s="580" customFormat="1" ht="15" customHeight="1">
      <c r="B207" s="18"/>
      <c r="C207" s="3015" t="s">
        <v>1935</v>
      </c>
      <c r="D207" s="3014" t="s">
        <v>497</v>
      </c>
      <c r="E207" s="1112" t="s">
        <v>1931</v>
      </c>
      <c r="F207" s="2708"/>
      <c r="H207" s="1431" t="str">
        <f t="shared" ref="H207:H216" si="32">IF(ISNONTEXT(F207)=TRUE,"","X")</f>
        <v/>
      </c>
      <c r="I207" s="1288" t="str">
        <f t="shared" ref="I207:I216" si="33">IF(AND(F207&gt;=0)=TRUE,"","X")</f>
        <v/>
      </c>
      <c r="J207" s="1288" t="str">
        <f>IF(C194="","",IF(AND(C194&lt;&gt;"&lt;Enter connection point name&gt;",F207=""),"X",""))</f>
        <v/>
      </c>
      <c r="K207" s="1569"/>
      <c r="L207" s="2220"/>
      <c r="M207" s="2220"/>
      <c r="N207" s="2218"/>
    </row>
    <row r="208" spans="2:14" s="580" customFormat="1" ht="15" customHeight="1">
      <c r="B208" s="18"/>
      <c r="C208" s="3015"/>
      <c r="D208" s="3014"/>
      <c r="E208" s="1112" t="s">
        <v>1932</v>
      </c>
      <c r="F208" s="2708"/>
      <c r="H208" s="1431" t="str">
        <f t="shared" si="32"/>
        <v/>
      </c>
      <c r="I208" s="1288" t="str">
        <f t="shared" si="33"/>
        <v/>
      </c>
      <c r="J208" s="1288" t="str">
        <f>IF(C194="","",IF(AND(C194&lt;&gt;"&lt;Enter connection point name&gt;",F208=""),"X",""))</f>
        <v/>
      </c>
      <c r="K208" s="1569"/>
      <c r="L208" s="2220"/>
      <c r="M208" s="2220"/>
      <c r="N208" s="2218"/>
    </row>
    <row r="209" spans="2:14" s="580" customFormat="1" ht="15" customHeight="1">
      <c r="B209" s="18"/>
      <c r="C209" s="3015" t="s">
        <v>1936</v>
      </c>
      <c r="D209" s="3014" t="s">
        <v>497</v>
      </c>
      <c r="E209" s="1112" t="s">
        <v>1931</v>
      </c>
      <c r="F209" s="2708"/>
      <c r="H209" s="1431" t="str">
        <f t="shared" si="32"/>
        <v/>
      </c>
      <c r="I209" s="1288" t="str">
        <f t="shared" si="33"/>
        <v/>
      </c>
      <c r="J209" s="1288" t="str">
        <f>IF(C194="","",IF(AND(C194&lt;&gt;"&lt;Enter connection point name&gt;",F209=""),"X",""))</f>
        <v/>
      </c>
      <c r="K209" s="1569"/>
      <c r="L209" s="2220"/>
      <c r="M209" s="2220"/>
      <c r="N209" s="1432" t="str">
        <f>IF(AND(F209&lt;=F211),"","X")</f>
        <v/>
      </c>
    </row>
    <row r="210" spans="2:14" s="580" customFormat="1" ht="15" customHeight="1">
      <c r="B210" s="18"/>
      <c r="C210" s="3015"/>
      <c r="D210" s="3014"/>
      <c r="E210" s="1112" t="s">
        <v>1932</v>
      </c>
      <c r="F210" s="2708"/>
      <c r="H210" s="1431" t="str">
        <f t="shared" si="32"/>
        <v/>
      </c>
      <c r="I210" s="1288" t="str">
        <f t="shared" si="33"/>
        <v/>
      </c>
      <c r="J210" s="1288" t="str">
        <f>IF(C194="","",IF(AND(C194&lt;&gt;"&lt;Enter connection point name&gt;",F210=""),"X",""))</f>
        <v/>
      </c>
      <c r="K210" s="1569"/>
      <c r="L210" s="2220"/>
      <c r="M210" s="2220"/>
      <c r="N210" s="1432" t="str">
        <f>IF(AND(F210&lt;=F212),"","X")</f>
        <v/>
      </c>
    </row>
    <row r="211" spans="2:14" s="580" customFormat="1" ht="15" customHeight="1">
      <c r="B211" s="18"/>
      <c r="C211" s="3015" t="s">
        <v>1936</v>
      </c>
      <c r="D211" s="3014" t="s">
        <v>509</v>
      </c>
      <c r="E211" s="1112" t="s">
        <v>1931</v>
      </c>
      <c r="F211" s="2708"/>
      <c r="H211" s="1431" t="str">
        <f t="shared" si="32"/>
        <v/>
      </c>
      <c r="I211" s="1288" t="str">
        <f t="shared" si="33"/>
        <v/>
      </c>
      <c r="J211" s="1288" t="str">
        <f>IF(C194="","",IF(AND(C194&lt;&gt;"&lt;Enter connection point name&gt;",F211=""),"X",""))</f>
        <v/>
      </c>
      <c r="K211" s="1569"/>
      <c r="L211" s="2220"/>
      <c r="M211" s="2220"/>
      <c r="N211" s="1432" t="str">
        <f>IF(AND(F209&lt;=F211),"","X")</f>
        <v/>
      </c>
    </row>
    <row r="212" spans="2:14" s="580" customFormat="1" ht="15" customHeight="1">
      <c r="B212" s="18"/>
      <c r="C212" s="3015"/>
      <c r="D212" s="3014"/>
      <c r="E212" s="1112" t="s">
        <v>1932</v>
      </c>
      <c r="F212" s="2708"/>
      <c r="H212" s="1431" t="str">
        <f t="shared" si="32"/>
        <v/>
      </c>
      <c r="I212" s="1288" t="str">
        <f t="shared" si="33"/>
        <v/>
      </c>
      <c r="J212" s="1288" t="str">
        <f>IF(C194="","",IF(AND(C194&lt;&gt;"&lt;Enter connection point name&gt;",F212=""),"X",""))</f>
        <v/>
      </c>
      <c r="K212" s="1569"/>
      <c r="L212" s="2220"/>
      <c r="M212" s="2220"/>
      <c r="N212" s="1432" t="str">
        <f>IF(AND(F210&lt;=F212),"","X")</f>
        <v/>
      </c>
    </row>
    <row r="213" spans="2:14" s="580" customFormat="1" ht="15" customHeight="1">
      <c r="B213" s="18"/>
      <c r="C213" s="3015" t="s">
        <v>1937</v>
      </c>
      <c r="D213" s="3014" t="s">
        <v>497</v>
      </c>
      <c r="E213" s="1112" t="s">
        <v>1931</v>
      </c>
      <c r="F213" s="2708"/>
      <c r="H213" s="1431" t="str">
        <f t="shared" si="32"/>
        <v/>
      </c>
      <c r="I213" s="1288" t="str">
        <f t="shared" si="33"/>
        <v/>
      </c>
      <c r="J213" s="1288" t="str">
        <f>IF(C194="","",IF(AND(C194&lt;&gt;"&lt;Enter connection point name&gt;",F213=""),"X",""))</f>
        <v/>
      </c>
      <c r="K213" s="1569"/>
      <c r="L213" s="2220"/>
      <c r="M213" s="2220"/>
      <c r="N213" s="1432" t="str">
        <f>IF(AND(F213&lt;=F215),"","X")</f>
        <v/>
      </c>
    </row>
    <row r="214" spans="2:14" s="580" customFormat="1" ht="15" customHeight="1">
      <c r="B214" s="18"/>
      <c r="C214" s="3015"/>
      <c r="D214" s="3014"/>
      <c r="E214" s="1112" t="s">
        <v>1932</v>
      </c>
      <c r="F214" s="2708"/>
      <c r="H214" s="1431" t="str">
        <f t="shared" si="32"/>
        <v/>
      </c>
      <c r="I214" s="1288" t="str">
        <f t="shared" si="33"/>
        <v/>
      </c>
      <c r="J214" s="1288" t="str">
        <f>IF(C194="","",IF(AND(C194&lt;&gt;"&lt;Enter connection point name&gt;",F214=""),"X",""))</f>
        <v/>
      </c>
      <c r="K214" s="1569"/>
      <c r="L214" s="2220"/>
      <c r="M214" s="2220"/>
      <c r="N214" s="1432" t="str">
        <f>IF(AND(F214&lt;=F216),"","X")</f>
        <v/>
      </c>
    </row>
    <row r="215" spans="2:14" s="580" customFormat="1" ht="15" customHeight="1">
      <c r="B215" s="18"/>
      <c r="C215" s="3015" t="s">
        <v>1937</v>
      </c>
      <c r="D215" s="3014" t="s">
        <v>509</v>
      </c>
      <c r="E215" s="1112" t="s">
        <v>1931</v>
      </c>
      <c r="F215" s="2708"/>
      <c r="H215" s="1431" t="str">
        <f t="shared" si="32"/>
        <v/>
      </c>
      <c r="I215" s="1288" t="str">
        <f t="shared" si="33"/>
        <v/>
      </c>
      <c r="J215" s="1288" t="str">
        <f>IF(C194="","",IF(AND(C194&lt;&gt;"&lt;Enter connection point name&gt;",F215=""),"X",""))</f>
        <v/>
      </c>
      <c r="K215" s="1569"/>
      <c r="L215" s="2220"/>
      <c r="M215" s="2220"/>
      <c r="N215" s="1432" t="str">
        <f>IF(AND(F213&lt;=F215),"","X")</f>
        <v/>
      </c>
    </row>
    <row r="216" spans="2:14" s="580" customFormat="1" ht="15" customHeight="1">
      <c r="B216" s="18"/>
      <c r="C216" s="3018"/>
      <c r="D216" s="3019"/>
      <c r="E216" s="1113" t="s">
        <v>1932</v>
      </c>
      <c r="F216" s="2714"/>
      <c r="H216" s="1433" t="str">
        <f t="shared" si="32"/>
        <v/>
      </c>
      <c r="I216" s="1434" t="str">
        <f t="shared" si="33"/>
        <v/>
      </c>
      <c r="J216" s="1434" t="str">
        <f>IF(C194="","",IF(AND(C194&lt;&gt;"&lt;Enter connection point name&gt;",F216=""),"X",""))</f>
        <v/>
      </c>
      <c r="K216" s="1570"/>
      <c r="L216" s="2221"/>
      <c r="M216" s="2221"/>
      <c r="N216" s="1435" t="str">
        <f>IF(AND(F214&lt;=F216),"","X")</f>
        <v/>
      </c>
    </row>
    <row r="217" spans="2:14" s="580" customFormat="1" ht="15" customHeight="1">
      <c r="B217" s="1046">
        <v>10</v>
      </c>
      <c r="C217" s="1027" t="s">
        <v>1929</v>
      </c>
      <c r="D217" s="575"/>
      <c r="E217" s="1111"/>
      <c r="F217" s="2711"/>
    </row>
    <row r="218" spans="2:14" s="580" customFormat="1" ht="15" customHeight="1">
      <c r="B218" s="1046"/>
      <c r="C218" s="3016" t="s">
        <v>1930</v>
      </c>
      <c r="D218" s="3017" t="s">
        <v>509</v>
      </c>
      <c r="E218" s="1681" t="s">
        <v>1931</v>
      </c>
      <c r="F218" s="2713"/>
      <c r="H218" s="1503" t="str">
        <f>IF(ISNONTEXT(F218)=TRUE,"","X")</f>
        <v/>
      </c>
      <c r="I218" s="1542" t="str">
        <f>IF(AND(F218&gt;=0)=TRUE,"","X")</f>
        <v/>
      </c>
      <c r="J218" s="2024" t="str">
        <f>IF(C217="","",IF(AND(C217&lt;&gt;"&lt;Enter connection point name&gt;",F218=""),"X",""))</f>
        <v/>
      </c>
      <c r="K218" s="1568"/>
      <c r="L218" s="2219"/>
      <c r="M218" s="2219"/>
      <c r="N218" s="2217"/>
    </row>
    <row r="219" spans="2:14" s="580" customFormat="1" ht="15" customHeight="1">
      <c r="B219" s="1046"/>
      <c r="C219" s="3015"/>
      <c r="D219" s="3014"/>
      <c r="E219" s="1112" t="s">
        <v>1932</v>
      </c>
      <c r="F219" s="2708"/>
      <c r="H219" s="1431" t="str">
        <f>IF(ISNONTEXT(F219)=TRUE,"","X")</f>
        <v/>
      </c>
      <c r="I219" s="1288" t="str">
        <f>IF(AND(F219&gt;=0)=TRUE,"","X")</f>
        <v/>
      </c>
      <c r="J219" s="1288" t="str">
        <f>IF(C217="","",IF(AND(C217&lt;&gt;"&lt;Enter connection point name&gt;",F219=""),"X",""))</f>
        <v/>
      </c>
      <c r="K219" s="1569"/>
      <c r="L219" s="2220"/>
      <c r="M219" s="2220"/>
      <c r="N219" s="2218"/>
    </row>
    <row r="220" spans="2:14" s="580" customFormat="1" ht="15" customHeight="1">
      <c r="B220" s="1046"/>
      <c r="C220" s="3015" t="s">
        <v>1933</v>
      </c>
      <c r="D220" s="3014" t="s">
        <v>497</v>
      </c>
      <c r="E220" s="1112" t="s">
        <v>1931</v>
      </c>
      <c r="F220" s="2708"/>
      <c r="H220" s="1431" t="str">
        <f t="shared" ref="H220:H227" si="34">IF(ISNONTEXT(F220)=TRUE,"","X")</f>
        <v/>
      </c>
      <c r="I220" s="1288" t="str">
        <f>IF(AND(F220&gt;=0)=TRUE,"","X")</f>
        <v/>
      </c>
      <c r="J220" s="1288" t="str">
        <f>IF(C217="","",IF(AND(C217&lt;&gt;"&lt;Enter connection point name&gt;",F220=""),"X",""))</f>
        <v/>
      </c>
      <c r="K220" s="1569"/>
      <c r="L220" s="2220"/>
      <c r="M220" s="2220"/>
      <c r="N220" s="1432" t="str">
        <f>IF(AND(F220&lt;=F222),"","X")</f>
        <v/>
      </c>
    </row>
    <row r="221" spans="2:14" s="580" customFormat="1" ht="15" customHeight="1">
      <c r="B221" s="1046"/>
      <c r="C221" s="3015"/>
      <c r="D221" s="3014"/>
      <c r="E221" s="1112" t="s">
        <v>1932</v>
      </c>
      <c r="F221" s="2708"/>
      <c r="H221" s="1431" t="str">
        <f t="shared" si="34"/>
        <v/>
      </c>
      <c r="I221" s="1288" t="str">
        <f t="shared" ref="I221:I224" si="35">IF(AND(F221&gt;=0)=TRUE,"","X")</f>
        <v/>
      </c>
      <c r="J221" s="1288" t="str">
        <f>IF(C217="","",IF(AND(C217&lt;&gt;"&lt;Enter connection point name&gt;",F221=""),"X",""))</f>
        <v/>
      </c>
      <c r="K221" s="1569"/>
      <c r="L221" s="2220"/>
      <c r="M221" s="2220"/>
      <c r="N221" s="1432" t="str">
        <f>IF(AND(F221&lt;=F223),"","X")</f>
        <v/>
      </c>
    </row>
    <row r="222" spans="2:14" s="580" customFormat="1" ht="15" customHeight="1">
      <c r="B222" s="1046"/>
      <c r="C222" s="3015" t="s">
        <v>1933</v>
      </c>
      <c r="D222" s="3014" t="s">
        <v>509</v>
      </c>
      <c r="E222" s="1112" t="s">
        <v>1931</v>
      </c>
      <c r="F222" s="2708"/>
      <c r="H222" s="1431" t="str">
        <f t="shared" si="34"/>
        <v/>
      </c>
      <c r="I222" s="1288" t="str">
        <f t="shared" si="35"/>
        <v/>
      </c>
      <c r="J222" s="1288" t="str">
        <f>IF(C217="","",IF(AND(C217&lt;&gt;"&lt;Enter connection point name&gt;",F222=""),"X",""))</f>
        <v/>
      </c>
      <c r="K222" s="1569"/>
      <c r="L222" s="2220"/>
      <c r="M222" s="2220"/>
      <c r="N222" s="1432" t="str">
        <f>IF(AND(F220&lt;=F222),"","X")</f>
        <v/>
      </c>
    </row>
    <row r="223" spans="2:14" s="580" customFormat="1" ht="15" customHeight="1">
      <c r="B223" s="1046"/>
      <c r="C223" s="3015"/>
      <c r="D223" s="3014"/>
      <c r="E223" s="1112" t="s">
        <v>1932</v>
      </c>
      <c r="F223" s="2708"/>
      <c r="H223" s="1431" t="str">
        <f t="shared" si="34"/>
        <v/>
      </c>
      <c r="I223" s="1288" t="str">
        <f t="shared" si="35"/>
        <v/>
      </c>
      <c r="J223" s="1288" t="str">
        <f>IF(C217="","",IF(AND(C217&lt;&gt;"&lt;Enter connection point name&gt;",F223=""),"X",""))</f>
        <v/>
      </c>
      <c r="K223" s="1569"/>
      <c r="L223" s="2220"/>
      <c r="M223" s="2220"/>
      <c r="N223" s="1432" t="str">
        <f>IF(AND(F221&lt;=F223),"","X")</f>
        <v/>
      </c>
    </row>
    <row r="224" spans="2:14" s="580" customFormat="1" ht="15" customHeight="1">
      <c r="B224" s="1046"/>
      <c r="C224" s="3015" t="s">
        <v>729</v>
      </c>
      <c r="D224" s="3014" t="s">
        <v>1670</v>
      </c>
      <c r="E224" s="1112" t="s">
        <v>1931</v>
      </c>
      <c r="F224" s="2706"/>
      <c r="H224" s="1431" t="str">
        <f t="shared" si="34"/>
        <v/>
      </c>
      <c r="I224" s="1287" t="str">
        <f t="shared" si="35"/>
        <v/>
      </c>
      <c r="J224" s="1288" t="str">
        <f>IF(C217="","",IF(AND(C217&lt;&gt;"&lt;Enter connection point name&gt;",F224=""),"X",""))</f>
        <v/>
      </c>
      <c r="K224" s="1569"/>
      <c r="L224" s="1287"/>
      <c r="M224" s="2220"/>
      <c r="N224" s="2218"/>
    </row>
    <row r="225" spans="2:14" s="580" customFormat="1" ht="15" customHeight="1">
      <c r="B225" s="18"/>
      <c r="C225" s="3015"/>
      <c r="D225" s="3014"/>
      <c r="E225" s="1112" t="s">
        <v>1932</v>
      </c>
      <c r="F225" s="2706"/>
      <c r="H225" s="1431" t="str">
        <f t="shared" si="34"/>
        <v/>
      </c>
      <c r="I225" s="1287"/>
      <c r="J225" s="1288" t="str">
        <f>IF(C217="","",IF(AND(C217&lt;&gt;"&lt;Enter connection point name&gt;",F225=""),"X",""))</f>
        <v/>
      </c>
      <c r="K225" s="1569"/>
      <c r="L225" s="1287"/>
      <c r="M225" s="2220"/>
      <c r="N225" s="2218"/>
    </row>
    <row r="226" spans="2:14" s="580" customFormat="1" ht="15" customHeight="1">
      <c r="B226" s="18"/>
      <c r="C226" s="3015" t="s">
        <v>730</v>
      </c>
      <c r="D226" s="3014" t="s">
        <v>1671</v>
      </c>
      <c r="E226" s="1112" t="s">
        <v>1931</v>
      </c>
      <c r="F226" s="2712"/>
      <c r="H226" s="1431" t="str">
        <f t="shared" si="34"/>
        <v/>
      </c>
      <c r="I226" s="1287"/>
      <c r="J226" s="1288" t="str">
        <f>IF(C217="","",IF(AND(C217&lt;&gt;"&lt;Enter connection point name&gt;",F226=""),"X",""))</f>
        <v/>
      </c>
      <c r="K226" s="1569"/>
      <c r="L226" s="2220"/>
      <c r="M226" s="1287"/>
      <c r="N226" s="2218"/>
    </row>
    <row r="227" spans="2:14" s="580" customFormat="1" ht="15" customHeight="1">
      <c r="B227" s="18"/>
      <c r="C227" s="3015"/>
      <c r="D227" s="3014"/>
      <c r="E227" s="1112" t="s">
        <v>1932</v>
      </c>
      <c r="F227" s="2712"/>
      <c r="H227" s="1431" t="str">
        <f t="shared" si="34"/>
        <v/>
      </c>
      <c r="I227" s="1287"/>
      <c r="J227" s="1288" t="str">
        <f>IF(C217="","",IF(AND(C217&lt;&gt;"&lt;Enter connection point name&gt;",F227=""),"X",""))</f>
        <v/>
      </c>
      <c r="K227" s="1569"/>
      <c r="L227" s="2220"/>
      <c r="M227" s="1287"/>
      <c r="N227" s="2218"/>
    </row>
    <row r="228" spans="2:14" s="580" customFormat="1" ht="15" customHeight="1">
      <c r="B228" s="18"/>
      <c r="C228" s="3015" t="s">
        <v>1934</v>
      </c>
      <c r="D228" s="3014" t="s">
        <v>2045</v>
      </c>
      <c r="E228" s="1112" t="s">
        <v>1931</v>
      </c>
      <c r="F228" s="2708"/>
      <c r="H228" s="1436"/>
      <c r="I228" s="1287"/>
      <c r="J228" s="1288" t="str">
        <f>IF(C217="","",IF(AND(C217&lt;&gt;"&lt;Enter connection point name&gt;",F228=""),"X",""))</f>
        <v/>
      </c>
      <c r="K228" s="1432" t="str">
        <f>IF(F228="","",(IF(OR(F228="Winter",F228="Summer"),"","X")))</f>
        <v/>
      </c>
      <c r="L228" s="2220"/>
      <c r="M228" s="2220"/>
      <c r="N228" s="2218"/>
    </row>
    <row r="229" spans="2:14" s="580" customFormat="1" ht="15" customHeight="1">
      <c r="B229" s="18"/>
      <c r="C229" s="3015"/>
      <c r="D229" s="3014"/>
      <c r="E229" s="1112" t="s">
        <v>1932</v>
      </c>
      <c r="F229" s="2708"/>
      <c r="H229" s="1436"/>
      <c r="I229" s="1287"/>
      <c r="J229" s="1288" t="str">
        <f>IF(C217="","",IF(AND(C217&lt;&gt;"&lt;Enter connection point name&gt;",F229=""),"X",""))</f>
        <v/>
      </c>
      <c r="K229" s="1432" t="str">
        <f>IF(F229="","",(IF(OR(F229="Winter",F229="Summer"),"","X")))</f>
        <v/>
      </c>
      <c r="L229" s="2220"/>
      <c r="M229" s="2220"/>
      <c r="N229" s="2218"/>
    </row>
    <row r="230" spans="2:14" s="580" customFormat="1" ht="15" customHeight="1">
      <c r="B230" s="18"/>
      <c r="C230" s="3015" t="s">
        <v>1935</v>
      </c>
      <c r="D230" s="3014" t="s">
        <v>497</v>
      </c>
      <c r="E230" s="1112" t="s">
        <v>1931</v>
      </c>
      <c r="F230" s="2708"/>
      <c r="H230" s="1431" t="str">
        <f t="shared" ref="H230:H239" si="36">IF(ISNONTEXT(F230)=TRUE,"","X")</f>
        <v/>
      </c>
      <c r="I230" s="1288" t="str">
        <f t="shared" ref="I230:I239" si="37">IF(AND(F230&gt;=0)=TRUE,"","X")</f>
        <v/>
      </c>
      <c r="J230" s="1288" t="str">
        <f>IF(C217="","",IF(AND(C217&lt;&gt;"&lt;Enter connection point name&gt;",F230=""),"X",""))</f>
        <v/>
      </c>
      <c r="K230" s="1569"/>
      <c r="L230" s="2220"/>
      <c r="M230" s="2220"/>
      <c r="N230" s="2218"/>
    </row>
    <row r="231" spans="2:14" s="580" customFormat="1" ht="15" customHeight="1">
      <c r="B231" s="18"/>
      <c r="C231" s="3015"/>
      <c r="D231" s="3014"/>
      <c r="E231" s="1112" t="s">
        <v>1932</v>
      </c>
      <c r="F231" s="2708"/>
      <c r="H231" s="1431" t="str">
        <f t="shared" si="36"/>
        <v/>
      </c>
      <c r="I231" s="1288" t="str">
        <f t="shared" si="37"/>
        <v/>
      </c>
      <c r="J231" s="1288" t="str">
        <f>IF(C217="","",IF(AND(C217&lt;&gt;"&lt;Enter connection point name&gt;",F231=""),"X",""))</f>
        <v/>
      </c>
      <c r="K231" s="1569"/>
      <c r="L231" s="2220"/>
      <c r="M231" s="2220"/>
      <c r="N231" s="2218"/>
    </row>
    <row r="232" spans="2:14" s="580" customFormat="1" ht="15" customHeight="1">
      <c r="B232" s="18"/>
      <c r="C232" s="3015" t="s">
        <v>1936</v>
      </c>
      <c r="D232" s="3014" t="s">
        <v>497</v>
      </c>
      <c r="E232" s="1112" t="s">
        <v>1931</v>
      </c>
      <c r="F232" s="2708"/>
      <c r="H232" s="1431" t="str">
        <f t="shared" si="36"/>
        <v/>
      </c>
      <c r="I232" s="1288" t="str">
        <f t="shared" si="37"/>
        <v/>
      </c>
      <c r="J232" s="1288" t="str">
        <f>IF(C217="","",IF(AND(C217&lt;&gt;"&lt;Enter connection point name&gt;",F232=""),"X",""))</f>
        <v/>
      </c>
      <c r="K232" s="1569"/>
      <c r="L232" s="2220"/>
      <c r="M232" s="2220"/>
      <c r="N232" s="1432" t="str">
        <f>IF(AND(F232&lt;=F234),"","X")</f>
        <v/>
      </c>
    </row>
    <row r="233" spans="2:14" s="580" customFormat="1" ht="15" customHeight="1">
      <c r="B233" s="18"/>
      <c r="C233" s="3015"/>
      <c r="D233" s="3014"/>
      <c r="E233" s="1112" t="s">
        <v>1932</v>
      </c>
      <c r="F233" s="2708"/>
      <c r="H233" s="1431" t="str">
        <f t="shared" si="36"/>
        <v/>
      </c>
      <c r="I233" s="1288" t="str">
        <f t="shared" si="37"/>
        <v/>
      </c>
      <c r="J233" s="1288" t="str">
        <f>IF(C217="","",IF(AND(C217&lt;&gt;"&lt;Enter connection point name&gt;",F233=""),"X",""))</f>
        <v/>
      </c>
      <c r="K233" s="1569"/>
      <c r="L233" s="2220"/>
      <c r="M233" s="2220"/>
      <c r="N233" s="1432" t="str">
        <f>IF(AND(F233&lt;=F235),"","X")</f>
        <v/>
      </c>
    </row>
    <row r="234" spans="2:14" s="580" customFormat="1" ht="15" customHeight="1">
      <c r="B234" s="18"/>
      <c r="C234" s="3015" t="s">
        <v>1936</v>
      </c>
      <c r="D234" s="3014" t="s">
        <v>509</v>
      </c>
      <c r="E234" s="1112" t="s">
        <v>1931</v>
      </c>
      <c r="F234" s="2708"/>
      <c r="H234" s="1431" t="str">
        <f t="shared" si="36"/>
        <v/>
      </c>
      <c r="I234" s="1288" t="str">
        <f t="shared" si="37"/>
        <v/>
      </c>
      <c r="J234" s="1288" t="str">
        <f>IF(C217="","",IF(AND(C217&lt;&gt;"&lt;Enter connection point name&gt;",F234=""),"X",""))</f>
        <v/>
      </c>
      <c r="K234" s="1569"/>
      <c r="L234" s="2220"/>
      <c r="M234" s="2220"/>
      <c r="N234" s="1432" t="str">
        <f>IF(AND(F232&lt;=F234),"","X")</f>
        <v/>
      </c>
    </row>
    <row r="235" spans="2:14" s="580" customFormat="1" ht="15" customHeight="1">
      <c r="B235" s="18"/>
      <c r="C235" s="3015"/>
      <c r="D235" s="3014"/>
      <c r="E235" s="1112" t="s">
        <v>1932</v>
      </c>
      <c r="F235" s="2708"/>
      <c r="H235" s="1431" t="str">
        <f t="shared" si="36"/>
        <v/>
      </c>
      <c r="I235" s="1288" t="str">
        <f t="shared" si="37"/>
        <v/>
      </c>
      <c r="J235" s="1288" t="str">
        <f>IF(C217="","",IF(AND(C217&lt;&gt;"&lt;Enter connection point name&gt;",F235=""),"X",""))</f>
        <v/>
      </c>
      <c r="K235" s="1569"/>
      <c r="L235" s="2220"/>
      <c r="M235" s="2220"/>
      <c r="N235" s="1432" t="str">
        <f>IF(AND(F233&lt;=F235),"","X")</f>
        <v/>
      </c>
    </row>
    <row r="236" spans="2:14" s="580" customFormat="1" ht="15" customHeight="1">
      <c r="B236" s="18"/>
      <c r="C236" s="3015" t="s">
        <v>1937</v>
      </c>
      <c r="D236" s="3014" t="s">
        <v>497</v>
      </c>
      <c r="E236" s="1112" t="s">
        <v>1931</v>
      </c>
      <c r="F236" s="2708"/>
      <c r="H236" s="1431" t="str">
        <f t="shared" si="36"/>
        <v/>
      </c>
      <c r="I236" s="1288" t="str">
        <f t="shared" si="37"/>
        <v/>
      </c>
      <c r="J236" s="1288" t="str">
        <f>IF(C217="","",IF(AND(C217&lt;&gt;"&lt;Enter connection point name&gt;",F236=""),"X",""))</f>
        <v/>
      </c>
      <c r="K236" s="1569"/>
      <c r="L236" s="2220"/>
      <c r="M236" s="2220"/>
      <c r="N236" s="1432" t="str">
        <f>IF(AND(F236&lt;=F238),"","X")</f>
        <v/>
      </c>
    </row>
    <row r="237" spans="2:14" s="580" customFormat="1" ht="15" customHeight="1">
      <c r="B237" s="18"/>
      <c r="C237" s="3015"/>
      <c r="D237" s="3014"/>
      <c r="E237" s="1112" t="s">
        <v>1932</v>
      </c>
      <c r="F237" s="2708"/>
      <c r="H237" s="1431" t="str">
        <f t="shared" si="36"/>
        <v/>
      </c>
      <c r="I237" s="1288" t="str">
        <f t="shared" si="37"/>
        <v/>
      </c>
      <c r="J237" s="1288" t="str">
        <f>IF(C217="","",IF(AND(C217&lt;&gt;"&lt;Enter connection point name&gt;",F237=""),"X",""))</f>
        <v/>
      </c>
      <c r="K237" s="1569"/>
      <c r="L237" s="2220"/>
      <c r="M237" s="2220"/>
      <c r="N237" s="1432" t="str">
        <f>IF(AND(F237&lt;=F239),"","X")</f>
        <v/>
      </c>
    </row>
    <row r="238" spans="2:14" s="580" customFormat="1" ht="15" customHeight="1">
      <c r="B238" s="18"/>
      <c r="C238" s="3015" t="s">
        <v>1937</v>
      </c>
      <c r="D238" s="3014" t="s">
        <v>509</v>
      </c>
      <c r="E238" s="1112" t="s">
        <v>1931</v>
      </c>
      <c r="F238" s="2708"/>
      <c r="H238" s="1431" t="str">
        <f t="shared" si="36"/>
        <v/>
      </c>
      <c r="I238" s="1288" t="str">
        <f t="shared" si="37"/>
        <v/>
      </c>
      <c r="J238" s="1288" t="str">
        <f>IF(C217="","",IF(AND(C217&lt;&gt;"&lt;Enter connection point name&gt;",F238=""),"X",""))</f>
        <v/>
      </c>
      <c r="K238" s="1569"/>
      <c r="L238" s="2220"/>
      <c r="M238" s="2220"/>
      <c r="N238" s="1432" t="str">
        <f>IF(AND(F236&lt;=F238),"","X")</f>
        <v/>
      </c>
    </row>
    <row r="239" spans="2:14" s="580" customFormat="1" ht="15" customHeight="1">
      <c r="B239" s="18"/>
      <c r="C239" s="3018"/>
      <c r="D239" s="3019"/>
      <c r="E239" s="1113" t="s">
        <v>1932</v>
      </c>
      <c r="F239" s="2714"/>
      <c r="H239" s="1433" t="str">
        <f t="shared" si="36"/>
        <v/>
      </c>
      <c r="I239" s="1434" t="str">
        <f t="shared" si="37"/>
        <v/>
      </c>
      <c r="J239" s="1434" t="str">
        <f>IF(C217="","",IF(AND(C217&lt;&gt;"&lt;Enter connection point name&gt;",F239=""),"X",""))</f>
        <v/>
      </c>
      <c r="K239" s="1570"/>
      <c r="L239" s="2221"/>
      <c r="M239" s="2221"/>
      <c r="N239" s="1435" t="str">
        <f>IF(AND(F237&lt;=F239),"","X")</f>
        <v/>
      </c>
    </row>
    <row r="240" spans="2:14" s="580" customFormat="1" ht="15" customHeight="1">
      <c r="B240" s="1046">
        <v>11</v>
      </c>
      <c r="C240" s="1027" t="s">
        <v>1929</v>
      </c>
      <c r="D240" s="575"/>
      <c r="E240" s="1111"/>
      <c r="F240" s="2711"/>
    </row>
    <row r="241" spans="2:14" s="580" customFormat="1" ht="15" customHeight="1">
      <c r="B241" s="1046"/>
      <c r="C241" s="3016" t="s">
        <v>1930</v>
      </c>
      <c r="D241" s="3017" t="s">
        <v>509</v>
      </c>
      <c r="E241" s="1681" t="s">
        <v>1931</v>
      </c>
      <c r="F241" s="2713"/>
      <c r="H241" s="1503" t="str">
        <f>IF(ISNONTEXT(F241)=TRUE,"","X")</f>
        <v/>
      </c>
      <c r="I241" s="1542" t="str">
        <f>IF(AND(F241&gt;=0)=TRUE,"","X")</f>
        <v/>
      </c>
      <c r="J241" s="2024" t="str">
        <f>IF(C240="","",IF(AND(C240&lt;&gt;"&lt;Enter connection point name&gt;",F241=""),"X",""))</f>
        <v/>
      </c>
      <c r="K241" s="1568"/>
      <c r="L241" s="2219"/>
      <c r="M241" s="2219"/>
      <c r="N241" s="2217"/>
    </row>
    <row r="242" spans="2:14" s="580" customFormat="1" ht="15" customHeight="1">
      <c r="B242" s="1046"/>
      <c r="C242" s="3015"/>
      <c r="D242" s="3014"/>
      <c r="E242" s="1112" t="s">
        <v>1932</v>
      </c>
      <c r="F242" s="2708"/>
      <c r="H242" s="1431" t="str">
        <f>IF(ISNONTEXT(F242)=TRUE,"","X")</f>
        <v/>
      </c>
      <c r="I242" s="1288" t="str">
        <f>IF(AND(F242&gt;=0)=TRUE,"","X")</f>
        <v/>
      </c>
      <c r="J242" s="1288" t="str">
        <f>IF(C240="","",IF(AND(C240&lt;&gt;"&lt;Enter connection point name&gt;",F242=""),"X",""))</f>
        <v/>
      </c>
      <c r="K242" s="1569"/>
      <c r="L242" s="2220"/>
      <c r="M242" s="2220"/>
      <c r="N242" s="2218"/>
    </row>
    <row r="243" spans="2:14" s="580" customFormat="1" ht="15" customHeight="1">
      <c r="B243" s="1046"/>
      <c r="C243" s="3015" t="s">
        <v>1933</v>
      </c>
      <c r="D243" s="3014" t="s">
        <v>497</v>
      </c>
      <c r="E243" s="1112" t="s">
        <v>1931</v>
      </c>
      <c r="F243" s="2708"/>
      <c r="H243" s="1431" t="str">
        <f t="shared" ref="H243:H250" si="38">IF(ISNONTEXT(F243)=TRUE,"","X")</f>
        <v/>
      </c>
      <c r="I243" s="1288" t="str">
        <f>IF(AND(F243&gt;=0)=TRUE,"","X")</f>
        <v/>
      </c>
      <c r="J243" s="1288" t="str">
        <f>IF(C240="","",IF(AND(C240&lt;&gt;"&lt;Enter connection point name&gt;",F243=""),"X",""))</f>
        <v/>
      </c>
      <c r="K243" s="1569"/>
      <c r="L243" s="2220"/>
      <c r="M243" s="2220"/>
      <c r="N243" s="1432" t="str">
        <f>IF(AND(F243&lt;=F245),"","X")</f>
        <v/>
      </c>
    </row>
    <row r="244" spans="2:14" s="580" customFormat="1" ht="15" customHeight="1">
      <c r="B244" s="1046"/>
      <c r="C244" s="3015"/>
      <c r="D244" s="3014"/>
      <c r="E244" s="1112" t="s">
        <v>1932</v>
      </c>
      <c r="F244" s="2708"/>
      <c r="H244" s="1431" t="str">
        <f t="shared" si="38"/>
        <v/>
      </c>
      <c r="I244" s="1288" t="str">
        <f t="shared" ref="I244:I247" si="39">IF(AND(F244&gt;=0)=TRUE,"","X")</f>
        <v/>
      </c>
      <c r="J244" s="1288" t="str">
        <f>IF(C240="","",IF(AND(C240&lt;&gt;"&lt;Enter connection point name&gt;",F244=""),"X",""))</f>
        <v/>
      </c>
      <c r="K244" s="1569"/>
      <c r="L244" s="2220"/>
      <c r="M244" s="2220"/>
      <c r="N244" s="1432" t="str">
        <f>IF(AND(F244&lt;=F246),"","X")</f>
        <v/>
      </c>
    </row>
    <row r="245" spans="2:14" s="580" customFormat="1" ht="15" customHeight="1">
      <c r="B245" s="1046"/>
      <c r="C245" s="3015" t="s">
        <v>1933</v>
      </c>
      <c r="D245" s="3014" t="s">
        <v>509</v>
      </c>
      <c r="E245" s="1112" t="s">
        <v>1931</v>
      </c>
      <c r="F245" s="2708"/>
      <c r="H245" s="1431" t="str">
        <f t="shared" si="38"/>
        <v/>
      </c>
      <c r="I245" s="1288" t="str">
        <f t="shared" si="39"/>
        <v/>
      </c>
      <c r="J245" s="1288" t="str">
        <f>IF(C240="","",IF(AND(C240&lt;&gt;"&lt;Enter connection point name&gt;",F245=""),"X",""))</f>
        <v/>
      </c>
      <c r="K245" s="1569"/>
      <c r="L245" s="2220"/>
      <c r="M245" s="2220"/>
      <c r="N245" s="1432" t="str">
        <f>IF(AND(F243&lt;=F245),"","X")</f>
        <v/>
      </c>
    </row>
    <row r="246" spans="2:14" s="580" customFormat="1" ht="15" customHeight="1">
      <c r="B246" s="1046"/>
      <c r="C246" s="3015"/>
      <c r="D246" s="3014"/>
      <c r="E246" s="1112" t="s">
        <v>1932</v>
      </c>
      <c r="F246" s="2708"/>
      <c r="H246" s="1431" t="str">
        <f t="shared" si="38"/>
        <v/>
      </c>
      <c r="I246" s="1288" t="str">
        <f t="shared" si="39"/>
        <v/>
      </c>
      <c r="J246" s="1288" t="str">
        <f>IF(C240="","",IF(AND(C240&lt;&gt;"&lt;Enter connection point name&gt;",F246=""),"X",""))</f>
        <v/>
      </c>
      <c r="K246" s="1569"/>
      <c r="L246" s="2220"/>
      <c r="M246" s="2220"/>
      <c r="N246" s="1432" t="str">
        <f>IF(AND(F244&lt;=F246),"","X")</f>
        <v/>
      </c>
    </row>
    <row r="247" spans="2:14" s="580" customFormat="1" ht="15" customHeight="1">
      <c r="B247" s="1046"/>
      <c r="C247" s="3015" t="s">
        <v>729</v>
      </c>
      <c r="D247" s="3014" t="s">
        <v>1670</v>
      </c>
      <c r="E247" s="1112" t="s">
        <v>1931</v>
      </c>
      <c r="F247" s="2706"/>
      <c r="H247" s="1431" t="str">
        <f t="shared" si="38"/>
        <v/>
      </c>
      <c r="I247" s="1287" t="str">
        <f t="shared" si="39"/>
        <v/>
      </c>
      <c r="J247" s="1288" t="str">
        <f>IF(C240="","",IF(AND(C240&lt;&gt;"&lt;Enter connection point name&gt;",F247=""),"X",""))</f>
        <v/>
      </c>
      <c r="K247" s="1569"/>
      <c r="L247" s="1287"/>
      <c r="M247" s="2220"/>
      <c r="N247" s="2218"/>
    </row>
    <row r="248" spans="2:14" s="580" customFormat="1" ht="15" customHeight="1">
      <c r="B248" s="18"/>
      <c r="C248" s="3015"/>
      <c r="D248" s="3014"/>
      <c r="E248" s="1112" t="s">
        <v>1932</v>
      </c>
      <c r="F248" s="2706"/>
      <c r="H248" s="1431" t="str">
        <f t="shared" si="38"/>
        <v/>
      </c>
      <c r="I248" s="1287"/>
      <c r="J248" s="1288" t="str">
        <f>IF(C240="","",IF(AND(C240&lt;&gt;"&lt;Enter connection point name&gt;",F248=""),"X",""))</f>
        <v/>
      </c>
      <c r="K248" s="1569"/>
      <c r="L248" s="1287"/>
      <c r="M248" s="2220"/>
      <c r="N248" s="2218"/>
    </row>
    <row r="249" spans="2:14" s="580" customFormat="1" ht="15" customHeight="1">
      <c r="B249" s="18"/>
      <c r="C249" s="3015" t="s">
        <v>730</v>
      </c>
      <c r="D249" s="3014" t="s">
        <v>1671</v>
      </c>
      <c r="E249" s="1112" t="s">
        <v>1931</v>
      </c>
      <c r="F249" s="2712"/>
      <c r="H249" s="1431" t="str">
        <f t="shared" si="38"/>
        <v/>
      </c>
      <c r="I249" s="1287"/>
      <c r="J249" s="1288" t="str">
        <f>IF(C240="","",IF(AND(C240&lt;&gt;"&lt;Enter connection point name&gt;",F249=""),"X",""))</f>
        <v/>
      </c>
      <c r="K249" s="1569"/>
      <c r="L249" s="2220"/>
      <c r="M249" s="1287"/>
      <c r="N249" s="2218"/>
    </row>
    <row r="250" spans="2:14" s="580" customFormat="1" ht="15" customHeight="1">
      <c r="B250" s="18"/>
      <c r="C250" s="3015"/>
      <c r="D250" s="3014"/>
      <c r="E250" s="1112" t="s">
        <v>1932</v>
      </c>
      <c r="F250" s="2712"/>
      <c r="H250" s="1431" t="str">
        <f t="shared" si="38"/>
        <v/>
      </c>
      <c r="I250" s="1287"/>
      <c r="J250" s="1288" t="str">
        <f>IF(C240="","",IF(AND(C240&lt;&gt;"&lt;Enter connection point name&gt;",F250=""),"X",""))</f>
        <v/>
      </c>
      <c r="K250" s="1569"/>
      <c r="L250" s="2220"/>
      <c r="M250" s="1287"/>
      <c r="N250" s="2218"/>
    </row>
    <row r="251" spans="2:14" s="580" customFormat="1" ht="15" customHeight="1">
      <c r="B251" s="18"/>
      <c r="C251" s="3015" t="s">
        <v>1934</v>
      </c>
      <c r="D251" s="3014" t="s">
        <v>2045</v>
      </c>
      <c r="E251" s="1112" t="s">
        <v>1931</v>
      </c>
      <c r="F251" s="2708"/>
      <c r="H251" s="1436"/>
      <c r="I251" s="1287"/>
      <c r="J251" s="1288" t="str">
        <f>IF(C240="","",IF(AND(C240&lt;&gt;"&lt;Enter connection point name&gt;",F251=""),"X",""))</f>
        <v/>
      </c>
      <c r="K251" s="1432" t="str">
        <f>IF(F251="","",(IF(OR(F251="Winter",F251="Summer"),"","X")))</f>
        <v/>
      </c>
      <c r="L251" s="2220"/>
      <c r="M251" s="2220"/>
      <c r="N251" s="2218"/>
    </row>
    <row r="252" spans="2:14" s="580" customFormat="1" ht="15" customHeight="1">
      <c r="B252" s="18"/>
      <c r="C252" s="3015"/>
      <c r="D252" s="3014"/>
      <c r="E252" s="1112" t="s">
        <v>1932</v>
      </c>
      <c r="F252" s="2708"/>
      <c r="H252" s="1436"/>
      <c r="I252" s="1287"/>
      <c r="J252" s="1288" t="str">
        <f>IF(C240="","",IF(AND(C240&lt;&gt;"&lt;Enter connection point name&gt;",F252=""),"X",""))</f>
        <v/>
      </c>
      <c r="K252" s="1432" t="str">
        <f>IF(F252="","",(IF(OR(F252="Winter",F252="Summer"),"","X")))</f>
        <v/>
      </c>
      <c r="L252" s="2220"/>
      <c r="M252" s="2220"/>
      <c r="N252" s="2218"/>
    </row>
    <row r="253" spans="2:14" s="580" customFormat="1" ht="15" customHeight="1">
      <c r="B253" s="18"/>
      <c r="C253" s="3015" t="s">
        <v>1935</v>
      </c>
      <c r="D253" s="3014" t="s">
        <v>497</v>
      </c>
      <c r="E253" s="1112" t="s">
        <v>1931</v>
      </c>
      <c r="F253" s="2708"/>
      <c r="H253" s="1431" t="str">
        <f t="shared" ref="H253:H262" si="40">IF(ISNONTEXT(F253)=TRUE,"","X")</f>
        <v/>
      </c>
      <c r="I253" s="1288" t="str">
        <f t="shared" ref="I253:I262" si="41">IF(AND(F253&gt;=0)=TRUE,"","X")</f>
        <v/>
      </c>
      <c r="J253" s="1288" t="str">
        <f>IF(C240="","",IF(AND(C240&lt;&gt;"&lt;Enter connection point name&gt;",F253=""),"X",""))</f>
        <v/>
      </c>
      <c r="K253" s="1569"/>
      <c r="L253" s="2220"/>
      <c r="M253" s="2220"/>
      <c r="N253" s="2218"/>
    </row>
    <row r="254" spans="2:14" s="580" customFormat="1" ht="15" customHeight="1">
      <c r="B254" s="18"/>
      <c r="C254" s="3015"/>
      <c r="D254" s="3014"/>
      <c r="E254" s="1112" t="s">
        <v>1932</v>
      </c>
      <c r="F254" s="2708"/>
      <c r="H254" s="1431" t="str">
        <f t="shared" si="40"/>
        <v/>
      </c>
      <c r="I254" s="1288" t="str">
        <f t="shared" si="41"/>
        <v/>
      </c>
      <c r="J254" s="1288" t="str">
        <f>IF(C240="","",IF(AND(C240&lt;&gt;"&lt;Enter connection point name&gt;",F254=""),"X",""))</f>
        <v/>
      </c>
      <c r="K254" s="1569"/>
      <c r="L254" s="2220"/>
      <c r="M254" s="2220"/>
      <c r="N254" s="2218"/>
    </row>
    <row r="255" spans="2:14" s="580" customFormat="1" ht="15" customHeight="1">
      <c r="B255" s="18"/>
      <c r="C255" s="3015" t="s">
        <v>1936</v>
      </c>
      <c r="D255" s="3014" t="s">
        <v>497</v>
      </c>
      <c r="E255" s="1112" t="s">
        <v>1931</v>
      </c>
      <c r="F255" s="2708"/>
      <c r="H255" s="1431" t="str">
        <f t="shared" si="40"/>
        <v/>
      </c>
      <c r="I255" s="1288" t="str">
        <f t="shared" si="41"/>
        <v/>
      </c>
      <c r="J255" s="1288" t="str">
        <f>IF(C240="","",IF(AND(C240&lt;&gt;"&lt;Enter connection point name&gt;",F255=""),"X",""))</f>
        <v/>
      </c>
      <c r="K255" s="1569"/>
      <c r="L255" s="2220"/>
      <c r="M255" s="2220"/>
      <c r="N255" s="1432" t="str">
        <f>IF(AND(F255&lt;=F257),"","X")</f>
        <v/>
      </c>
    </row>
    <row r="256" spans="2:14" s="580" customFormat="1" ht="15" customHeight="1">
      <c r="B256" s="18"/>
      <c r="C256" s="3015"/>
      <c r="D256" s="3014"/>
      <c r="E256" s="1112" t="s">
        <v>1932</v>
      </c>
      <c r="F256" s="2708"/>
      <c r="H256" s="1431" t="str">
        <f t="shared" si="40"/>
        <v/>
      </c>
      <c r="I256" s="1288" t="str">
        <f t="shared" si="41"/>
        <v/>
      </c>
      <c r="J256" s="1288" t="str">
        <f>IF(C240="","",IF(AND(C240&lt;&gt;"&lt;Enter connection point name&gt;",F256=""),"X",""))</f>
        <v/>
      </c>
      <c r="K256" s="1569"/>
      <c r="L256" s="2220"/>
      <c r="M256" s="2220"/>
      <c r="N256" s="1432" t="str">
        <f>IF(AND(F256&lt;=F258),"","X")</f>
        <v/>
      </c>
    </row>
    <row r="257" spans="2:14" s="580" customFormat="1" ht="15" customHeight="1">
      <c r="B257" s="18"/>
      <c r="C257" s="3015" t="s">
        <v>1936</v>
      </c>
      <c r="D257" s="3014" t="s">
        <v>509</v>
      </c>
      <c r="E257" s="1112" t="s">
        <v>1931</v>
      </c>
      <c r="F257" s="2708"/>
      <c r="H257" s="1431" t="str">
        <f t="shared" si="40"/>
        <v/>
      </c>
      <c r="I257" s="1288" t="str">
        <f t="shared" si="41"/>
        <v/>
      </c>
      <c r="J257" s="1288" t="str">
        <f>IF(C240="","",IF(AND(C240&lt;&gt;"&lt;Enter connection point name&gt;",F257=""),"X",""))</f>
        <v/>
      </c>
      <c r="K257" s="1569"/>
      <c r="L257" s="2220"/>
      <c r="M257" s="2220"/>
      <c r="N257" s="1432" t="str">
        <f>IF(AND(F255&lt;=F257),"","X")</f>
        <v/>
      </c>
    </row>
    <row r="258" spans="2:14" s="580" customFormat="1" ht="15" customHeight="1">
      <c r="B258" s="18"/>
      <c r="C258" s="3015"/>
      <c r="D258" s="3014"/>
      <c r="E258" s="1112" t="s">
        <v>1932</v>
      </c>
      <c r="F258" s="2708"/>
      <c r="H258" s="1431" t="str">
        <f t="shared" si="40"/>
        <v/>
      </c>
      <c r="I258" s="1288" t="str">
        <f t="shared" si="41"/>
        <v/>
      </c>
      <c r="J258" s="1288" t="str">
        <f>IF(C240="","",IF(AND(C240&lt;&gt;"&lt;Enter connection point name&gt;",F258=""),"X",""))</f>
        <v/>
      </c>
      <c r="K258" s="1569"/>
      <c r="L258" s="2220"/>
      <c r="M258" s="2220"/>
      <c r="N258" s="1432" t="str">
        <f>IF(AND(F256&lt;=F258),"","X")</f>
        <v/>
      </c>
    </row>
    <row r="259" spans="2:14" s="580" customFormat="1" ht="15" customHeight="1">
      <c r="B259" s="18"/>
      <c r="C259" s="3015" t="s">
        <v>1937</v>
      </c>
      <c r="D259" s="3014" t="s">
        <v>497</v>
      </c>
      <c r="E259" s="1112" t="s">
        <v>1931</v>
      </c>
      <c r="F259" s="2708"/>
      <c r="H259" s="1431" t="str">
        <f t="shared" si="40"/>
        <v/>
      </c>
      <c r="I259" s="1288" t="str">
        <f t="shared" si="41"/>
        <v/>
      </c>
      <c r="J259" s="1288" t="str">
        <f>IF(C240="","",IF(AND(C240&lt;&gt;"&lt;Enter connection point name&gt;",F259=""),"X",""))</f>
        <v/>
      </c>
      <c r="K259" s="1569"/>
      <c r="L259" s="2220"/>
      <c r="M259" s="2220"/>
      <c r="N259" s="1432" t="str">
        <f>IF(AND(F259&lt;=F261),"","X")</f>
        <v/>
      </c>
    </row>
    <row r="260" spans="2:14" s="580" customFormat="1" ht="15" customHeight="1">
      <c r="B260" s="18"/>
      <c r="C260" s="3015"/>
      <c r="D260" s="3014"/>
      <c r="E260" s="1112" t="s">
        <v>1932</v>
      </c>
      <c r="F260" s="2708"/>
      <c r="H260" s="1431" t="str">
        <f t="shared" si="40"/>
        <v/>
      </c>
      <c r="I260" s="1288" t="str">
        <f t="shared" si="41"/>
        <v/>
      </c>
      <c r="J260" s="1288" t="str">
        <f>IF(C240="","",IF(AND(C240&lt;&gt;"&lt;Enter connection point name&gt;",F260=""),"X",""))</f>
        <v/>
      </c>
      <c r="K260" s="1569"/>
      <c r="L260" s="2220"/>
      <c r="M260" s="2220"/>
      <c r="N260" s="1432" t="str">
        <f>IF(AND(F260&lt;=F262),"","X")</f>
        <v/>
      </c>
    </row>
    <row r="261" spans="2:14" s="580" customFormat="1" ht="15" customHeight="1">
      <c r="B261" s="18"/>
      <c r="C261" s="3015" t="s">
        <v>1937</v>
      </c>
      <c r="D261" s="3014" t="s">
        <v>509</v>
      </c>
      <c r="E261" s="1112" t="s">
        <v>1931</v>
      </c>
      <c r="F261" s="2708"/>
      <c r="H261" s="1431" t="str">
        <f t="shared" si="40"/>
        <v/>
      </c>
      <c r="I261" s="1288" t="str">
        <f t="shared" si="41"/>
        <v/>
      </c>
      <c r="J261" s="1288" t="str">
        <f>IF(C240="","",IF(AND(C240&lt;&gt;"&lt;Enter connection point name&gt;",F261=""),"X",""))</f>
        <v/>
      </c>
      <c r="K261" s="1569"/>
      <c r="L261" s="2220"/>
      <c r="M261" s="2220"/>
      <c r="N261" s="1432" t="str">
        <f>IF(AND(F259&lt;=F261),"","X")</f>
        <v/>
      </c>
    </row>
    <row r="262" spans="2:14" s="580" customFormat="1" ht="15" customHeight="1">
      <c r="B262" s="18"/>
      <c r="C262" s="3018"/>
      <c r="D262" s="3019"/>
      <c r="E262" s="1113" t="s">
        <v>1932</v>
      </c>
      <c r="F262" s="2714"/>
      <c r="H262" s="1433" t="str">
        <f t="shared" si="40"/>
        <v/>
      </c>
      <c r="I262" s="1434" t="str">
        <f t="shared" si="41"/>
        <v/>
      </c>
      <c r="J262" s="1434" t="str">
        <f>IF(C240="","",IF(AND(C240&lt;&gt;"&lt;Enter connection point name&gt;",F262=""),"X",""))</f>
        <v/>
      </c>
      <c r="K262" s="1570"/>
      <c r="L262" s="2221"/>
      <c r="M262" s="2221"/>
      <c r="N262" s="1435" t="str">
        <f>IF(AND(F260&lt;=F262),"","X")</f>
        <v/>
      </c>
    </row>
    <row r="263" spans="2:14" s="580" customFormat="1" ht="15" customHeight="1">
      <c r="B263" s="1046">
        <v>12</v>
      </c>
      <c r="C263" s="1027" t="s">
        <v>1929</v>
      </c>
      <c r="D263" s="575"/>
      <c r="E263" s="1111"/>
      <c r="F263" s="2711"/>
    </row>
    <row r="264" spans="2:14" s="580" customFormat="1" ht="15" customHeight="1">
      <c r="B264" s="1046"/>
      <c r="C264" s="3016" t="s">
        <v>1930</v>
      </c>
      <c r="D264" s="3017" t="s">
        <v>509</v>
      </c>
      <c r="E264" s="1681" t="s">
        <v>1931</v>
      </c>
      <c r="F264" s="2713"/>
      <c r="H264" s="1503" t="str">
        <f>IF(ISNONTEXT(F264)=TRUE,"","X")</f>
        <v/>
      </c>
      <c r="I264" s="1542" t="str">
        <f>IF(AND(F264&gt;=0)=TRUE,"","X")</f>
        <v/>
      </c>
      <c r="J264" s="2024" t="str">
        <f>IF(C263="","",IF(AND(C263&lt;&gt;"&lt;Enter connection point name&gt;",F264=""),"X",""))</f>
        <v/>
      </c>
      <c r="K264" s="1568"/>
      <c r="L264" s="2219"/>
      <c r="M264" s="2219"/>
      <c r="N264" s="2217"/>
    </row>
    <row r="265" spans="2:14" s="580" customFormat="1" ht="15" customHeight="1">
      <c r="B265" s="1046"/>
      <c r="C265" s="3015"/>
      <c r="D265" s="3014"/>
      <c r="E265" s="1112" t="s">
        <v>1932</v>
      </c>
      <c r="F265" s="2708"/>
      <c r="H265" s="1431" t="str">
        <f>IF(ISNONTEXT(F265)=TRUE,"","X")</f>
        <v/>
      </c>
      <c r="I265" s="1288" t="str">
        <f>IF(AND(F265&gt;=0)=TRUE,"","X")</f>
        <v/>
      </c>
      <c r="J265" s="1288" t="str">
        <f>IF(C263="","",IF(AND(C263&lt;&gt;"&lt;Enter connection point name&gt;",F265=""),"X",""))</f>
        <v/>
      </c>
      <c r="K265" s="1569"/>
      <c r="L265" s="2220"/>
      <c r="M265" s="2220"/>
      <c r="N265" s="2218"/>
    </row>
    <row r="266" spans="2:14" s="580" customFormat="1" ht="15" customHeight="1">
      <c r="B266" s="1046"/>
      <c r="C266" s="3015" t="s">
        <v>1933</v>
      </c>
      <c r="D266" s="3014" t="s">
        <v>497</v>
      </c>
      <c r="E266" s="1112" t="s">
        <v>1931</v>
      </c>
      <c r="F266" s="2708"/>
      <c r="H266" s="1431" t="str">
        <f t="shared" ref="H266:H273" si="42">IF(ISNONTEXT(F266)=TRUE,"","X")</f>
        <v/>
      </c>
      <c r="I266" s="1288" t="str">
        <f>IF(AND(F266&gt;=0)=TRUE,"","X")</f>
        <v/>
      </c>
      <c r="J266" s="1288" t="str">
        <f>IF(C263="","",IF(AND(C263&lt;&gt;"&lt;Enter connection point name&gt;",F266=""),"X",""))</f>
        <v/>
      </c>
      <c r="K266" s="1569"/>
      <c r="L266" s="2220"/>
      <c r="M266" s="2220"/>
      <c r="N266" s="1432" t="str">
        <f>IF(AND(F266&lt;=F268),"","X")</f>
        <v/>
      </c>
    </row>
    <row r="267" spans="2:14" s="580" customFormat="1" ht="15" customHeight="1">
      <c r="B267" s="1046"/>
      <c r="C267" s="3015"/>
      <c r="D267" s="3014"/>
      <c r="E267" s="1112" t="s">
        <v>1932</v>
      </c>
      <c r="F267" s="2708"/>
      <c r="H267" s="1431" t="str">
        <f t="shared" si="42"/>
        <v/>
      </c>
      <c r="I267" s="1288" t="str">
        <f t="shared" ref="I267:I270" si="43">IF(AND(F267&gt;=0)=TRUE,"","X")</f>
        <v/>
      </c>
      <c r="J267" s="1288" t="str">
        <f>IF(C263="","",IF(AND(C263&lt;&gt;"&lt;Enter connection point name&gt;",F267=""),"X",""))</f>
        <v/>
      </c>
      <c r="K267" s="1569"/>
      <c r="L267" s="2220"/>
      <c r="M267" s="2220"/>
      <c r="N267" s="1432" t="str">
        <f>IF(AND(F267&lt;=F269),"","X")</f>
        <v/>
      </c>
    </row>
    <row r="268" spans="2:14" s="580" customFormat="1" ht="15" customHeight="1">
      <c r="B268" s="1046"/>
      <c r="C268" s="3015" t="s">
        <v>1933</v>
      </c>
      <c r="D268" s="3014" t="s">
        <v>509</v>
      </c>
      <c r="E268" s="1112" t="s">
        <v>1931</v>
      </c>
      <c r="F268" s="2708"/>
      <c r="H268" s="1431" t="str">
        <f t="shared" si="42"/>
        <v/>
      </c>
      <c r="I268" s="1288" t="str">
        <f t="shared" si="43"/>
        <v/>
      </c>
      <c r="J268" s="1288" t="str">
        <f>IF(C263="","",IF(AND(C263&lt;&gt;"&lt;Enter connection point name&gt;",F268=""),"X",""))</f>
        <v/>
      </c>
      <c r="K268" s="1569"/>
      <c r="L268" s="2220"/>
      <c r="M268" s="2220"/>
      <c r="N268" s="1432" t="str">
        <f>IF(AND(F266&lt;=F268),"","X")</f>
        <v/>
      </c>
    </row>
    <row r="269" spans="2:14" s="580" customFormat="1" ht="15" customHeight="1">
      <c r="B269" s="1046"/>
      <c r="C269" s="3015"/>
      <c r="D269" s="3014"/>
      <c r="E269" s="1112" t="s">
        <v>1932</v>
      </c>
      <c r="F269" s="2708"/>
      <c r="H269" s="1431" t="str">
        <f t="shared" si="42"/>
        <v/>
      </c>
      <c r="I269" s="1288" t="str">
        <f t="shared" si="43"/>
        <v/>
      </c>
      <c r="J269" s="1288" t="str">
        <f>IF(C263="","",IF(AND(C263&lt;&gt;"&lt;Enter connection point name&gt;",F269=""),"X",""))</f>
        <v/>
      </c>
      <c r="K269" s="1569"/>
      <c r="L269" s="2220"/>
      <c r="M269" s="2220"/>
      <c r="N269" s="1432" t="str">
        <f>IF(AND(F267&lt;=F269),"","X")</f>
        <v/>
      </c>
    </row>
    <row r="270" spans="2:14" s="580" customFormat="1" ht="15" customHeight="1">
      <c r="B270" s="1046"/>
      <c r="C270" s="3015" t="s">
        <v>729</v>
      </c>
      <c r="D270" s="3014" t="s">
        <v>1670</v>
      </c>
      <c r="E270" s="1112" t="s">
        <v>1931</v>
      </c>
      <c r="F270" s="2706"/>
      <c r="H270" s="1431" t="str">
        <f t="shared" si="42"/>
        <v/>
      </c>
      <c r="I270" s="1287" t="str">
        <f t="shared" si="43"/>
        <v/>
      </c>
      <c r="J270" s="1288" t="str">
        <f>IF(C263="","",IF(AND(C263&lt;&gt;"&lt;Enter connection point name&gt;",F270=""),"X",""))</f>
        <v/>
      </c>
      <c r="K270" s="1569"/>
      <c r="L270" s="1287"/>
      <c r="M270" s="2220"/>
      <c r="N270" s="2218"/>
    </row>
    <row r="271" spans="2:14" s="580" customFormat="1" ht="15" customHeight="1">
      <c r="B271" s="18"/>
      <c r="C271" s="3015"/>
      <c r="D271" s="3014"/>
      <c r="E271" s="1112" t="s">
        <v>1932</v>
      </c>
      <c r="F271" s="2706"/>
      <c r="H271" s="1431" t="str">
        <f t="shared" si="42"/>
        <v/>
      </c>
      <c r="I271" s="1287"/>
      <c r="J271" s="1288" t="str">
        <f>IF(C263="","",IF(AND(C263&lt;&gt;"&lt;Enter connection point name&gt;",F271=""),"X",""))</f>
        <v/>
      </c>
      <c r="K271" s="1569"/>
      <c r="L271" s="1287"/>
      <c r="M271" s="2220"/>
      <c r="N271" s="2218"/>
    </row>
    <row r="272" spans="2:14" s="580" customFormat="1" ht="15" customHeight="1">
      <c r="B272" s="18"/>
      <c r="C272" s="3015" t="s">
        <v>730</v>
      </c>
      <c r="D272" s="3014" t="s">
        <v>1671</v>
      </c>
      <c r="E272" s="1112" t="s">
        <v>1931</v>
      </c>
      <c r="F272" s="2712"/>
      <c r="H272" s="1431" t="str">
        <f t="shared" si="42"/>
        <v/>
      </c>
      <c r="I272" s="1287"/>
      <c r="J272" s="1288" t="str">
        <f>IF(C263="","",IF(AND(C263&lt;&gt;"&lt;Enter connection point name&gt;",F272=""),"X",""))</f>
        <v/>
      </c>
      <c r="K272" s="1569"/>
      <c r="L272" s="2220"/>
      <c r="M272" s="1287"/>
      <c r="N272" s="2218"/>
    </row>
    <row r="273" spans="2:14" s="580" customFormat="1" ht="15" customHeight="1">
      <c r="B273" s="18"/>
      <c r="C273" s="3015"/>
      <c r="D273" s="3014"/>
      <c r="E273" s="1112" t="s">
        <v>1932</v>
      </c>
      <c r="F273" s="2712"/>
      <c r="H273" s="1431" t="str">
        <f t="shared" si="42"/>
        <v/>
      </c>
      <c r="I273" s="1287"/>
      <c r="J273" s="1288" t="str">
        <f>IF(C263="","",IF(AND(C263&lt;&gt;"&lt;Enter connection point name&gt;",F273=""),"X",""))</f>
        <v/>
      </c>
      <c r="K273" s="1569"/>
      <c r="L273" s="2220"/>
      <c r="M273" s="1287"/>
      <c r="N273" s="2218"/>
    </row>
    <row r="274" spans="2:14" s="580" customFormat="1" ht="15" customHeight="1">
      <c r="B274" s="18"/>
      <c r="C274" s="3015" t="s">
        <v>1934</v>
      </c>
      <c r="D274" s="3014" t="s">
        <v>2045</v>
      </c>
      <c r="E274" s="1112" t="s">
        <v>1931</v>
      </c>
      <c r="F274" s="2708"/>
      <c r="H274" s="1436"/>
      <c r="I274" s="1287"/>
      <c r="J274" s="1288" t="str">
        <f>IF(C263="","",IF(AND(C263&lt;&gt;"&lt;Enter connection point name&gt;",F274=""),"X",""))</f>
        <v/>
      </c>
      <c r="K274" s="1432" t="str">
        <f>IF(F274="","",(IF(OR(F274="Winter",F274="Summer"),"","X")))</f>
        <v/>
      </c>
      <c r="L274" s="2220"/>
      <c r="M274" s="2220"/>
      <c r="N274" s="2218"/>
    </row>
    <row r="275" spans="2:14" s="580" customFormat="1" ht="15" customHeight="1">
      <c r="B275" s="18"/>
      <c r="C275" s="3015"/>
      <c r="D275" s="3014"/>
      <c r="E275" s="1112" t="s">
        <v>1932</v>
      </c>
      <c r="F275" s="2708"/>
      <c r="H275" s="1436"/>
      <c r="I275" s="1287"/>
      <c r="J275" s="1288" t="str">
        <f>IF(C263="","",IF(AND(C263&lt;&gt;"&lt;Enter connection point name&gt;",F275=""),"X",""))</f>
        <v/>
      </c>
      <c r="K275" s="1432" t="str">
        <f>IF(F275="","",(IF(OR(F275="Winter",F275="Summer"),"","X")))</f>
        <v/>
      </c>
      <c r="L275" s="2220"/>
      <c r="M275" s="2220"/>
      <c r="N275" s="2218"/>
    </row>
    <row r="276" spans="2:14" s="580" customFormat="1" ht="15" customHeight="1">
      <c r="B276" s="18"/>
      <c r="C276" s="3015" t="s">
        <v>1935</v>
      </c>
      <c r="D276" s="3014" t="s">
        <v>497</v>
      </c>
      <c r="E276" s="1112" t="s">
        <v>1931</v>
      </c>
      <c r="F276" s="2708"/>
      <c r="H276" s="1431" t="str">
        <f t="shared" ref="H276:H285" si="44">IF(ISNONTEXT(F276)=TRUE,"","X")</f>
        <v/>
      </c>
      <c r="I276" s="1288" t="str">
        <f t="shared" ref="I276:I285" si="45">IF(AND(F276&gt;=0)=TRUE,"","X")</f>
        <v/>
      </c>
      <c r="J276" s="1288" t="str">
        <f>IF(C263="","",IF(AND(C263&lt;&gt;"&lt;Enter connection point name&gt;",F276=""),"X",""))</f>
        <v/>
      </c>
      <c r="K276" s="1569"/>
      <c r="L276" s="2220"/>
      <c r="M276" s="2220"/>
      <c r="N276" s="2218"/>
    </row>
    <row r="277" spans="2:14" s="580" customFormat="1" ht="15" customHeight="1">
      <c r="B277" s="18"/>
      <c r="C277" s="3015"/>
      <c r="D277" s="3014"/>
      <c r="E277" s="1112" t="s">
        <v>1932</v>
      </c>
      <c r="F277" s="2708"/>
      <c r="H277" s="1431" t="str">
        <f t="shared" si="44"/>
        <v/>
      </c>
      <c r="I277" s="1288" t="str">
        <f t="shared" si="45"/>
        <v/>
      </c>
      <c r="J277" s="1288" t="str">
        <f>IF(C263="","",IF(AND(C263&lt;&gt;"&lt;Enter connection point name&gt;",F277=""),"X",""))</f>
        <v/>
      </c>
      <c r="K277" s="1569"/>
      <c r="L277" s="2220"/>
      <c r="M277" s="2220"/>
      <c r="N277" s="2218"/>
    </row>
    <row r="278" spans="2:14" s="580" customFormat="1" ht="15" customHeight="1">
      <c r="B278" s="18"/>
      <c r="C278" s="3015" t="s">
        <v>1936</v>
      </c>
      <c r="D278" s="3014" t="s">
        <v>497</v>
      </c>
      <c r="E278" s="1112" t="s">
        <v>1931</v>
      </c>
      <c r="F278" s="2708"/>
      <c r="H278" s="1431" t="str">
        <f t="shared" si="44"/>
        <v/>
      </c>
      <c r="I278" s="1288" t="str">
        <f t="shared" si="45"/>
        <v/>
      </c>
      <c r="J278" s="1288" t="str">
        <f>IF(C263="","",IF(AND(C263&lt;&gt;"&lt;Enter connection point name&gt;",F278=""),"X",""))</f>
        <v/>
      </c>
      <c r="K278" s="1569"/>
      <c r="L278" s="2220"/>
      <c r="M278" s="2220"/>
      <c r="N278" s="1432" t="str">
        <f>IF(AND(F278&lt;=F280),"","X")</f>
        <v/>
      </c>
    </row>
    <row r="279" spans="2:14" s="580" customFormat="1" ht="15" customHeight="1">
      <c r="B279" s="18"/>
      <c r="C279" s="3015"/>
      <c r="D279" s="3014"/>
      <c r="E279" s="1112" t="s">
        <v>1932</v>
      </c>
      <c r="F279" s="2708"/>
      <c r="H279" s="1431" t="str">
        <f t="shared" si="44"/>
        <v/>
      </c>
      <c r="I279" s="1288" t="str">
        <f t="shared" si="45"/>
        <v/>
      </c>
      <c r="J279" s="1288" t="str">
        <f>IF(C263="","",IF(AND(C263&lt;&gt;"&lt;Enter connection point name&gt;",F279=""),"X",""))</f>
        <v/>
      </c>
      <c r="K279" s="1569"/>
      <c r="L279" s="2220"/>
      <c r="M279" s="2220"/>
      <c r="N279" s="1432" t="str">
        <f>IF(AND(F279&lt;=F281),"","X")</f>
        <v/>
      </c>
    </row>
    <row r="280" spans="2:14" s="580" customFormat="1" ht="15" customHeight="1">
      <c r="B280" s="18"/>
      <c r="C280" s="3015" t="s">
        <v>1936</v>
      </c>
      <c r="D280" s="3014" t="s">
        <v>509</v>
      </c>
      <c r="E280" s="1112" t="s">
        <v>1931</v>
      </c>
      <c r="F280" s="2708"/>
      <c r="H280" s="1431" t="str">
        <f t="shared" si="44"/>
        <v/>
      </c>
      <c r="I280" s="1288" t="str">
        <f t="shared" si="45"/>
        <v/>
      </c>
      <c r="J280" s="1288" t="str">
        <f>IF(C263="","",IF(AND(C263&lt;&gt;"&lt;Enter connection point name&gt;",F280=""),"X",""))</f>
        <v/>
      </c>
      <c r="K280" s="1569"/>
      <c r="L280" s="2220"/>
      <c r="M280" s="2220"/>
      <c r="N280" s="1432" t="str">
        <f>IF(AND(F278&lt;=F280),"","X")</f>
        <v/>
      </c>
    </row>
    <row r="281" spans="2:14" s="580" customFormat="1" ht="15" customHeight="1">
      <c r="B281" s="18"/>
      <c r="C281" s="3015"/>
      <c r="D281" s="3014"/>
      <c r="E281" s="1112" t="s">
        <v>1932</v>
      </c>
      <c r="F281" s="2708"/>
      <c r="H281" s="1431" t="str">
        <f t="shared" si="44"/>
        <v/>
      </c>
      <c r="I281" s="1288" t="str">
        <f t="shared" si="45"/>
        <v/>
      </c>
      <c r="J281" s="1288" t="str">
        <f>IF(C263="","",IF(AND(C263&lt;&gt;"&lt;Enter connection point name&gt;",F281=""),"X",""))</f>
        <v/>
      </c>
      <c r="K281" s="1569"/>
      <c r="L281" s="2220"/>
      <c r="M281" s="2220"/>
      <c r="N281" s="1432" t="str">
        <f>IF(AND(F279&lt;=F281),"","X")</f>
        <v/>
      </c>
    </row>
    <row r="282" spans="2:14" s="580" customFormat="1" ht="15" customHeight="1">
      <c r="B282" s="18"/>
      <c r="C282" s="3015" t="s">
        <v>1937</v>
      </c>
      <c r="D282" s="3014" t="s">
        <v>497</v>
      </c>
      <c r="E282" s="1112" t="s">
        <v>1931</v>
      </c>
      <c r="F282" s="2708"/>
      <c r="H282" s="1431" t="str">
        <f t="shared" si="44"/>
        <v/>
      </c>
      <c r="I282" s="1288" t="str">
        <f t="shared" si="45"/>
        <v/>
      </c>
      <c r="J282" s="1288" t="str">
        <f>IF(C263="","",IF(AND(C263&lt;&gt;"&lt;Enter connection point name&gt;",F282=""),"X",""))</f>
        <v/>
      </c>
      <c r="K282" s="1569"/>
      <c r="L282" s="2220"/>
      <c r="M282" s="2220"/>
      <c r="N282" s="1432" t="str">
        <f>IF(AND(F282&lt;=F284),"","X")</f>
        <v/>
      </c>
    </row>
    <row r="283" spans="2:14" s="580" customFormat="1" ht="15" customHeight="1">
      <c r="B283" s="18"/>
      <c r="C283" s="3015"/>
      <c r="D283" s="3014"/>
      <c r="E283" s="1112" t="s">
        <v>1932</v>
      </c>
      <c r="F283" s="2708"/>
      <c r="H283" s="1431" t="str">
        <f t="shared" si="44"/>
        <v/>
      </c>
      <c r="I283" s="1288" t="str">
        <f t="shared" si="45"/>
        <v/>
      </c>
      <c r="J283" s="1288" t="str">
        <f>IF(C263="","",IF(AND(C263&lt;&gt;"&lt;Enter connection point name&gt;",F283=""),"X",""))</f>
        <v/>
      </c>
      <c r="K283" s="1569"/>
      <c r="L283" s="2220"/>
      <c r="M283" s="2220"/>
      <c r="N283" s="1432" t="str">
        <f>IF(AND(F283&lt;=F285),"","X")</f>
        <v/>
      </c>
    </row>
    <row r="284" spans="2:14" s="580" customFormat="1" ht="15" customHeight="1">
      <c r="B284" s="18"/>
      <c r="C284" s="3015" t="s">
        <v>1937</v>
      </c>
      <c r="D284" s="3014" t="s">
        <v>509</v>
      </c>
      <c r="E284" s="1112" t="s">
        <v>1931</v>
      </c>
      <c r="F284" s="2708"/>
      <c r="H284" s="1431" t="str">
        <f t="shared" si="44"/>
        <v/>
      </c>
      <c r="I284" s="1288" t="str">
        <f t="shared" si="45"/>
        <v/>
      </c>
      <c r="J284" s="1288" t="str">
        <f>IF(C263="","",IF(AND(C263&lt;&gt;"&lt;Enter connection point name&gt;",F284=""),"X",""))</f>
        <v/>
      </c>
      <c r="K284" s="1569"/>
      <c r="L284" s="2220"/>
      <c r="M284" s="2220"/>
      <c r="N284" s="1432" t="str">
        <f>IF(AND(F282&lt;=F284),"","X")</f>
        <v/>
      </c>
    </row>
    <row r="285" spans="2:14" s="580" customFormat="1" ht="15" customHeight="1">
      <c r="B285" s="18"/>
      <c r="C285" s="3018"/>
      <c r="D285" s="3019"/>
      <c r="E285" s="1113" t="s">
        <v>1932</v>
      </c>
      <c r="F285" s="2714"/>
      <c r="H285" s="1433" t="str">
        <f t="shared" si="44"/>
        <v/>
      </c>
      <c r="I285" s="1434" t="str">
        <f t="shared" si="45"/>
        <v/>
      </c>
      <c r="J285" s="1434" t="str">
        <f>IF(C263="","",IF(AND(C263&lt;&gt;"&lt;Enter connection point name&gt;",F285=""),"X",""))</f>
        <v/>
      </c>
      <c r="K285" s="1570"/>
      <c r="L285" s="2221"/>
      <c r="M285" s="2221"/>
      <c r="N285" s="1435" t="str">
        <f>IF(AND(F283&lt;=F285),"","X")</f>
        <v/>
      </c>
    </row>
    <row r="286" spans="2:14" s="580" customFormat="1" ht="15" customHeight="1">
      <c r="B286" s="1046">
        <v>13</v>
      </c>
      <c r="C286" s="1027" t="s">
        <v>1929</v>
      </c>
      <c r="D286" s="575"/>
      <c r="E286" s="1111"/>
      <c r="F286" s="2711"/>
    </row>
    <row r="287" spans="2:14" s="580" customFormat="1" ht="15" customHeight="1">
      <c r="B287" s="1046"/>
      <c r="C287" s="3016" t="s">
        <v>1930</v>
      </c>
      <c r="D287" s="3017" t="s">
        <v>509</v>
      </c>
      <c r="E287" s="1681" t="s">
        <v>1931</v>
      </c>
      <c r="F287" s="2713"/>
      <c r="H287" s="1503" t="str">
        <f>IF(ISNONTEXT(F287)=TRUE,"","X")</f>
        <v/>
      </c>
      <c r="I287" s="1542" t="str">
        <f>IF(AND(F287&gt;=0)=TRUE,"","X")</f>
        <v/>
      </c>
      <c r="J287" s="2024" t="str">
        <f>IF(C286="","",IF(AND(C286&lt;&gt;"&lt;Enter connection point name&gt;",F287=""),"X",""))</f>
        <v/>
      </c>
      <c r="K287" s="1568"/>
      <c r="L287" s="2219"/>
      <c r="M287" s="2219"/>
      <c r="N287" s="2217"/>
    </row>
    <row r="288" spans="2:14" s="580" customFormat="1" ht="15" customHeight="1">
      <c r="B288" s="1046"/>
      <c r="C288" s="3015"/>
      <c r="D288" s="3014"/>
      <c r="E288" s="1112" t="s">
        <v>1932</v>
      </c>
      <c r="F288" s="2708"/>
      <c r="H288" s="1431" t="str">
        <f>IF(ISNONTEXT(F288)=TRUE,"","X")</f>
        <v/>
      </c>
      <c r="I288" s="1288" t="str">
        <f>IF(AND(F288&gt;=0)=TRUE,"","X")</f>
        <v/>
      </c>
      <c r="J288" s="1288" t="str">
        <f>IF(C286="","",IF(AND(C286&lt;&gt;"&lt;Enter connection point name&gt;",F288=""),"X",""))</f>
        <v/>
      </c>
      <c r="K288" s="1569"/>
      <c r="L288" s="2220"/>
      <c r="M288" s="2220"/>
      <c r="N288" s="2218"/>
    </row>
    <row r="289" spans="2:14" s="580" customFormat="1" ht="15" customHeight="1">
      <c r="B289" s="1046"/>
      <c r="C289" s="3015" t="s">
        <v>1933</v>
      </c>
      <c r="D289" s="3014" t="s">
        <v>497</v>
      </c>
      <c r="E289" s="1112" t="s">
        <v>1931</v>
      </c>
      <c r="F289" s="2708"/>
      <c r="H289" s="1431" t="str">
        <f t="shared" ref="H289:H296" si="46">IF(ISNONTEXT(F289)=TRUE,"","X")</f>
        <v/>
      </c>
      <c r="I289" s="1288" t="str">
        <f>IF(AND(F289&gt;=0)=TRUE,"","X")</f>
        <v/>
      </c>
      <c r="J289" s="1288" t="str">
        <f>IF(C286="","",IF(AND(C286&lt;&gt;"&lt;Enter connection point name&gt;",F289=""),"X",""))</f>
        <v/>
      </c>
      <c r="K289" s="1569"/>
      <c r="L289" s="2220"/>
      <c r="M289" s="2220"/>
      <c r="N289" s="1432" t="str">
        <f>IF(AND(F289&lt;=F291),"","X")</f>
        <v/>
      </c>
    </row>
    <row r="290" spans="2:14" s="580" customFormat="1" ht="15" customHeight="1">
      <c r="B290" s="1046"/>
      <c r="C290" s="3015"/>
      <c r="D290" s="3014"/>
      <c r="E290" s="1112" t="s">
        <v>1932</v>
      </c>
      <c r="F290" s="2708"/>
      <c r="H290" s="1431" t="str">
        <f t="shared" si="46"/>
        <v/>
      </c>
      <c r="I290" s="1288" t="str">
        <f t="shared" ref="I290:I293" si="47">IF(AND(F290&gt;=0)=TRUE,"","X")</f>
        <v/>
      </c>
      <c r="J290" s="1288" t="str">
        <f>IF(C286="","",IF(AND(C286&lt;&gt;"&lt;Enter connection point name&gt;",F290=""),"X",""))</f>
        <v/>
      </c>
      <c r="K290" s="1569"/>
      <c r="L290" s="2220"/>
      <c r="M290" s="2220"/>
      <c r="N290" s="1432" t="str">
        <f>IF(AND(F290&lt;=F292),"","X")</f>
        <v/>
      </c>
    </row>
    <row r="291" spans="2:14" s="580" customFormat="1" ht="15" customHeight="1">
      <c r="B291" s="1046"/>
      <c r="C291" s="3015" t="s">
        <v>1933</v>
      </c>
      <c r="D291" s="3014" t="s">
        <v>509</v>
      </c>
      <c r="E291" s="1112" t="s">
        <v>1931</v>
      </c>
      <c r="F291" s="2708"/>
      <c r="H291" s="1431" t="str">
        <f t="shared" si="46"/>
        <v/>
      </c>
      <c r="I291" s="1288" t="str">
        <f t="shared" si="47"/>
        <v/>
      </c>
      <c r="J291" s="1288" t="str">
        <f>IF(C286="","",IF(AND(C286&lt;&gt;"&lt;Enter connection point name&gt;",F291=""),"X",""))</f>
        <v/>
      </c>
      <c r="K291" s="1569"/>
      <c r="L291" s="2220"/>
      <c r="M291" s="2220"/>
      <c r="N291" s="1432" t="str">
        <f>IF(AND(F289&lt;=F291),"","X")</f>
        <v/>
      </c>
    </row>
    <row r="292" spans="2:14" s="580" customFormat="1" ht="15" customHeight="1">
      <c r="B292" s="1046"/>
      <c r="C292" s="3015"/>
      <c r="D292" s="3014"/>
      <c r="E292" s="1112" t="s">
        <v>1932</v>
      </c>
      <c r="F292" s="2708"/>
      <c r="H292" s="1431" t="str">
        <f t="shared" si="46"/>
        <v/>
      </c>
      <c r="I292" s="1288" t="str">
        <f t="shared" si="47"/>
        <v/>
      </c>
      <c r="J292" s="1288" t="str">
        <f>IF(C286="","",IF(AND(C286&lt;&gt;"&lt;Enter connection point name&gt;",F292=""),"X",""))</f>
        <v/>
      </c>
      <c r="K292" s="1569"/>
      <c r="L292" s="2220"/>
      <c r="M292" s="2220"/>
      <c r="N292" s="1432" t="str">
        <f>IF(AND(F290&lt;=F292),"","X")</f>
        <v/>
      </c>
    </row>
    <row r="293" spans="2:14" s="580" customFormat="1" ht="15" customHeight="1">
      <c r="B293" s="1046"/>
      <c r="C293" s="3015" t="s">
        <v>729</v>
      </c>
      <c r="D293" s="3014" t="s">
        <v>1670</v>
      </c>
      <c r="E293" s="1112" t="s">
        <v>1931</v>
      </c>
      <c r="F293" s="2706"/>
      <c r="H293" s="1431" t="str">
        <f t="shared" si="46"/>
        <v/>
      </c>
      <c r="I293" s="1287" t="str">
        <f t="shared" si="47"/>
        <v/>
      </c>
      <c r="J293" s="1288" t="str">
        <f>IF(C286="","",IF(AND(C286&lt;&gt;"&lt;Enter connection point name&gt;",F293=""),"X",""))</f>
        <v/>
      </c>
      <c r="K293" s="1569"/>
      <c r="L293" s="1287"/>
      <c r="M293" s="2220"/>
      <c r="N293" s="2218"/>
    </row>
    <row r="294" spans="2:14" s="580" customFormat="1" ht="15" customHeight="1">
      <c r="B294" s="18"/>
      <c r="C294" s="3015"/>
      <c r="D294" s="3014"/>
      <c r="E294" s="1112" t="s">
        <v>1932</v>
      </c>
      <c r="F294" s="2706"/>
      <c r="H294" s="1431" t="str">
        <f t="shared" si="46"/>
        <v/>
      </c>
      <c r="I294" s="1287"/>
      <c r="J294" s="1288" t="str">
        <f>IF(C286="","",IF(AND(C286&lt;&gt;"&lt;Enter connection point name&gt;",F294=""),"X",""))</f>
        <v/>
      </c>
      <c r="K294" s="1569"/>
      <c r="L294" s="1287"/>
      <c r="M294" s="2220"/>
      <c r="N294" s="2218"/>
    </row>
    <row r="295" spans="2:14" s="580" customFormat="1" ht="15" customHeight="1">
      <c r="B295" s="18"/>
      <c r="C295" s="3015" t="s">
        <v>730</v>
      </c>
      <c r="D295" s="3014" t="s">
        <v>1671</v>
      </c>
      <c r="E295" s="1112" t="s">
        <v>1931</v>
      </c>
      <c r="F295" s="2712"/>
      <c r="H295" s="1431" t="str">
        <f t="shared" si="46"/>
        <v/>
      </c>
      <c r="I295" s="1287"/>
      <c r="J295" s="1288" t="str">
        <f>IF(C286="","",IF(AND(C286&lt;&gt;"&lt;Enter connection point name&gt;",F295=""),"X",""))</f>
        <v/>
      </c>
      <c r="K295" s="1569"/>
      <c r="L295" s="2220"/>
      <c r="M295" s="1287"/>
      <c r="N295" s="2218"/>
    </row>
    <row r="296" spans="2:14" s="580" customFormat="1" ht="15" customHeight="1">
      <c r="B296" s="18"/>
      <c r="C296" s="3015"/>
      <c r="D296" s="3014"/>
      <c r="E296" s="1112" t="s">
        <v>1932</v>
      </c>
      <c r="F296" s="2712"/>
      <c r="H296" s="1431" t="str">
        <f t="shared" si="46"/>
        <v/>
      </c>
      <c r="I296" s="1287"/>
      <c r="J296" s="1288" t="str">
        <f>IF(C286="","",IF(AND(C286&lt;&gt;"&lt;Enter connection point name&gt;",F296=""),"X",""))</f>
        <v/>
      </c>
      <c r="K296" s="1569"/>
      <c r="L296" s="2220"/>
      <c r="M296" s="1287"/>
      <c r="N296" s="2218"/>
    </row>
    <row r="297" spans="2:14" s="580" customFormat="1" ht="15" customHeight="1">
      <c r="B297" s="18"/>
      <c r="C297" s="3015" t="s">
        <v>1934</v>
      </c>
      <c r="D297" s="3014" t="s">
        <v>2045</v>
      </c>
      <c r="E297" s="1112" t="s">
        <v>1931</v>
      </c>
      <c r="F297" s="2708"/>
      <c r="H297" s="1436"/>
      <c r="I297" s="1287"/>
      <c r="J297" s="1288" t="str">
        <f>IF(C286="","",IF(AND(C286&lt;&gt;"&lt;Enter connection point name&gt;",F297=""),"X",""))</f>
        <v/>
      </c>
      <c r="K297" s="1432" t="str">
        <f>IF(F297="","",(IF(OR(F297="Winter",F297="Summer"),"","X")))</f>
        <v/>
      </c>
      <c r="L297" s="2220"/>
      <c r="M297" s="2220"/>
      <c r="N297" s="2218"/>
    </row>
    <row r="298" spans="2:14" s="580" customFormat="1" ht="15" customHeight="1">
      <c r="B298" s="18"/>
      <c r="C298" s="3015"/>
      <c r="D298" s="3014"/>
      <c r="E298" s="1112" t="s">
        <v>1932</v>
      </c>
      <c r="F298" s="2708"/>
      <c r="H298" s="1436"/>
      <c r="I298" s="1287"/>
      <c r="J298" s="1288" t="str">
        <f>IF(C286="","",IF(AND(C286&lt;&gt;"&lt;Enter connection point name&gt;",F298=""),"X",""))</f>
        <v/>
      </c>
      <c r="K298" s="1432" t="str">
        <f>IF(F298="","",(IF(OR(F298="Winter",F298="Summer"),"","X")))</f>
        <v/>
      </c>
      <c r="L298" s="2220"/>
      <c r="M298" s="2220"/>
      <c r="N298" s="2218"/>
    </row>
    <row r="299" spans="2:14" s="580" customFormat="1" ht="15" customHeight="1">
      <c r="B299" s="18"/>
      <c r="C299" s="3015" t="s">
        <v>1935</v>
      </c>
      <c r="D299" s="3014" t="s">
        <v>497</v>
      </c>
      <c r="E299" s="1112" t="s">
        <v>1931</v>
      </c>
      <c r="F299" s="2708"/>
      <c r="H299" s="1431" t="str">
        <f t="shared" ref="H299:H308" si="48">IF(ISNONTEXT(F299)=TRUE,"","X")</f>
        <v/>
      </c>
      <c r="I299" s="1288" t="str">
        <f t="shared" ref="I299:I308" si="49">IF(AND(F299&gt;=0)=TRUE,"","X")</f>
        <v/>
      </c>
      <c r="J299" s="1288" t="str">
        <f>IF(C286="","",IF(AND(C286&lt;&gt;"&lt;Enter connection point name&gt;",F299=""),"X",""))</f>
        <v/>
      </c>
      <c r="K299" s="1569"/>
      <c r="L299" s="2220"/>
      <c r="M299" s="2220"/>
      <c r="N299" s="2218"/>
    </row>
    <row r="300" spans="2:14" s="580" customFormat="1" ht="15" customHeight="1">
      <c r="B300" s="18"/>
      <c r="C300" s="3015"/>
      <c r="D300" s="3014"/>
      <c r="E300" s="1112" t="s">
        <v>1932</v>
      </c>
      <c r="F300" s="2708"/>
      <c r="H300" s="1431" t="str">
        <f t="shared" si="48"/>
        <v/>
      </c>
      <c r="I300" s="1288" t="str">
        <f t="shared" si="49"/>
        <v/>
      </c>
      <c r="J300" s="1288" t="str">
        <f>IF(C286="","",IF(AND(C286&lt;&gt;"&lt;Enter connection point name&gt;",F300=""),"X",""))</f>
        <v/>
      </c>
      <c r="K300" s="1569"/>
      <c r="L300" s="2220"/>
      <c r="M300" s="2220"/>
      <c r="N300" s="2218"/>
    </row>
    <row r="301" spans="2:14" s="580" customFormat="1" ht="15" customHeight="1">
      <c r="B301" s="18"/>
      <c r="C301" s="3015" t="s">
        <v>1936</v>
      </c>
      <c r="D301" s="3014" t="s">
        <v>497</v>
      </c>
      <c r="E301" s="1112" t="s">
        <v>1931</v>
      </c>
      <c r="F301" s="2708"/>
      <c r="H301" s="1431" t="str">
        <f t="shared" si="48"/>
        <v/>
      </c>
      <c r="I301" s="1288" t="str">
        <f t="shared" si="49"/>
        <v/>
      </c>
      <c r="J301" s="1288" t="str">
        <f>IF(C286="","",IF(AND(C286&lt;&gt;"&lt;Enter connection point name&gt;",F301=""),"X",""))</f>
        <v/>
      </c>
      <c r="K301" s="1569"/>
      <c r="L301" s="2220"/>
      <c r="M301" s="2220"/>
      <c r="N301" s="1432" t="str">
        <f>IF(AND(F301&lt;=F303),"","X")</f>
        <v/>
      </c>
    </row>
    <row r="302" spans="2:14" s="580" customFormat="1" ht="15" customHeight="1">
      <c r="B302" s="18"/>
      <c r="C302" s="3015"/>
      <c r="D302" s="3014"/>
      <c r="E302" s="1112" t="s">
        <v>1932</v>
      </c>
      <c r="F302" s="2708"/>
      <c r="H302" s="1431" t="str">
        <f t="shared" si="48"/>
        <v/>
      </c>
      <c r="I302" s="1288" t="str">
        <f t="shared" si="49"/>
        <v/>
      </c>
      <c r="J302" s="1288" t="str">
        <f>IF(C286="","",IF(AND(C286&lt;&gt;"&lt;Enter connection point name&gt;",F302=""),"X",""))</f>
        <v/>
      </c>
      <c r="K302" s="1569"/>
      <c r="L302" s="2220"/>
      <c r="M302" s="2220"/>
      <c r="N302" s="1432" t="str">
        <f>IF(AND(F302&lt;=F304),"","X")</f>
        <v/>
      </c>
    </row>
    <row r="303" spans="2:14" s="580" customFormat="1" ht="15" customHeight="1">
      <c r="B303" s="18"/>
      <c r="C303" s="3015" t="s">
        <v>1936</v>
      </c>
      <c r="D303" s="3014" t="s">
        <v>509</v>
      </c>
      <c r="E303" s="1112" t="s">
        <v>1931</v>
      </c>
      <c r="F303" s="2708"/>
      <c r="H303" s="1431" t="str">
        <f t="shared" si="48"/>
        <v/>
      </c>
      <c r="I303" s="1288" t="str">
        <f t="shared" si="49"/>
        <v/>
      </c>
      <c r="J303" s="1288" t="str">
        <f>IF(C286="","",IF(AND(C286&lt;&gt;"&lt;Enter connection point name&gt;",F303=""),"X",""))</f>
        <v/>
      </c>
      <c r="K303" s="1569"/>
      <c r="L303" s="2220"/>
      <c r="M303" s="2220"/>
      <c r="N303" s="1432" t="str">
        <f>IF(AND(F301&lt;=F303),"","X")</f>
        <v/>
      </c>
    </row>
    <row r="304" spans="2:14" s="580" customFormat="1" ht="15" customHeight="1">
      <c r="B304" s="18"/>
      <c r="C304" s="3015"/>
      <c r="D304" s="3014"/>
      <c r="E304" s="1112" t="s">
        <v>1932</v>
      </c>
      <c r="F304" s="2708"/>
      <c r="H304" s="1431" t="str">
        <f t="shared" si="48"/>
        <v/>
      </c>
      <c r="I304" s="1288" t="str">
        <f t="shared" si="49"/>
        <v/>
      </c>
      <c r="J304" s="1288" t="str">
        <f>IF(C286="","",IF(AND(C286&lt;&gt;"&lt;Enter connection point name&gt;",F304=""),"X",""))</f>
        <v/>
      </c>
      <c r="K304" s="1569"/>
      <c r="L304" s="2220"/>
      <c r="M304" s="2220"/>
      <c r="N304" s="1432" t="str">
        <f>IF(AND(F302&lt;=F304),"","X")</f>
        <v/>
      </c>
    </row>
    <row r="305" spans="2:14" s="580" customFormat="1" ht="15" customHeight="1">
      <c r="B305" s="18"/>
      <c r="C305" s="3015" t="s">
        <v>1937</v>
      </c>
      <c r="D305" s="3014" t="s">
        <v>497</v>
      </c>
      <c r="E305" s="1112" t="s">
        <v>1931</v>
      </c>
      <c r="F305" s="2708"/>
      <c r="H305" s="1431" t="str">
        <f t="shared" si="48"/>
        <v/>
      </c>
      <c r="I305" s="1288" t="str">
        <f t="shared" si="49"/>
        <v/>
      </c>
      <c r="J305" s="1288" t="str">
        <f>IF(C286="","",IF(AND(C286&lt;&gt;"&lt;Enter connection point name&gt;",F305=""),"X",""))</f>
        <v/>
      </c>
      <c r="K305" s="1569"/>
      <c r="L305" s="2220"/>
      <c r="M305" s="2220"/>
      <c r="N305" s="1432" t="str">
        <f>IF(AND(F305&lt;=F307),"","X")</f>
        <v/>
      </c>
    </row>
    <row r="306" spans="2:14" s="580" customFormat="1" ht="15" customHeight="1">
      <c r="B306" s="18"/>
      <c r="C306" s="3015"/>
      <c r="D306" s="3014"/>
      <c r="E306" s="1112" t="s">
        <v>1932</v>
      </c>
      <c r="F306" s="2708"/>
      <c r="H306" s="1431" t="str">
        <f t="shared" si="48"/>
        <v/>
      </c>
      <c r="I306" s="1288" t="str">
        <f t="shared" si="49"/>
        <v/>
      </c>
      <c r="J306" s="1288" t="str">
        <f>IF(C286="","",IF(AND(C286&lt;&gt;"&lt;Enter connection point name&gt;",F306=""),"X",""))</f>
        <v/>
      </c>
      <c r="K306" s="1569"/>
      <c r="L306" s="2220"/>
      <c r="M306" s="2220"/>
      <c r="N306" s="1432" t="str">
        <f>IF(AND(F306&lt;=F308),"","X")</f>
        <v/>
      </c>
    </row>
    <row r="307" spans="2:14" s="580" customFormat="1" ht="15" customHeight="1">
      <c r="B307" s="18"/>
      <c r="C307" s="3015" t="s">
        <v>1937</v>
      </c>
      <c r="D307" s="3014" t="s">
        <v>509</v>
      </c>
      <c r="E307" s="1112" t="s">
        <v>1931</v>
      </c>
      <c r="F307" s="2708"/>
      <c r="H307" s="1431" t="str">
        <f t="shared" si="48"/>
        <v/>
      </c>
      <c r="I307" s="1288" t="str">
        <f t="shared" si="49"/>
        <v/>
      </c>
      <c r="J307" s="1288" t="str">
        <f>IF(C286="","",IF(AND(C286&lt;&gt;"&lt;Enter connection point name&gt;",F307=""),"X",""))</f>
        <v/>
      </c>
      <c r="K307" s="1569"/>
      <c r="L307" s="2220"/>
      <c r="M307" s="2220"/>
      <c r="N307" s="1432" t="str">
        <f>IF(AND(F305&lt;=F307),"","X")</f>
        <v/>
      </c>
    </row>
    <row r="308" spans="2:14" s="580" customFormat="1" ht="15" customHeight="1">
      <c r="B308" s="18"/>
      <c r="C308" s="3018"/>
      <c r="D308" s="3019"/>
      <c r="E308" s="1113" t="s">
        <v>1932</v>
      </c>
      <c r="F308" s="2714"/>
      <c r="H308" s="1433" t="str">
        <f t="shared" si="48"/>
        <v/>
      </c>
      <c r="I308" s="1434" t="str">
        <f t="shared" si="49"/>
        <v/>
      </c>
      <c r="J308" s="1434" t="str">
        <f>IF(C286="","",IF(AND(C286&lt;&gt;"&lt;Enter connection point name&gt;",F308=""),"X",""))</f>
        <v/>
      </c>
      <c r="K308" s="1570"/>
      <c r="L308" s="2221"/>
      <c r="M308" s="2221"/>
      <c r="N308" s="1435" t="str">
        <f>IF(AND(F306&lt;=F308),"","X")</f>
        <v/>
      </c>
    </row>
    <row r="309" spans="2:14" s="580" customFormat="1" ht="15" customHeight="1">
      <c r="B309" s="1046">
        <v>14</v>
      </c>
      <c r="C309" s="1027" t="s">
        <v>1929</v>
      </c>
      <c r="D309" s="575"/>
      <c r="E309" s="1111"/>
      <c r="F309" s="2711"/>
    </row>
    <row r="310" spans="2:14" s="580" customFormat="1" ht="15" customHeight="1">
      <c r="B310" s="1046"/>
      <c r="C310" s="3016" t="s">
        <v>1930</v>
      </c>
      <c r="D310" s="3017" t="s">
        <v>509</v>
      </c>
      <c r="E310" s="1681" t="s">
        <v>1931</v>
      </c>
      <c r="F310" s="2713"/>
      <c r="H310" s="1503" t="str">
        <f>IF(ISNONTEXT(F310)=TRUE,"","X")</f>
        <v/>
      </c>
      <c r="I310" s="1542" t="str">
        <f>IF(AND(F310&gt;=0)=TRUE,"","X")</f>
        <v/>
      </c>
      <c r="J310" s="2024" t="str">
        <f>IF(C309="","",IF(AND(C309&lt;&gt;"&lt;Enter connection point name&gt;",F310=""),"X",""))</f>
        <v/>
      </c>
      <c r="K310" s="1568"/>
      <c r="L310" s="2219"/>
      <c r="M310" s="2219"/>
      <c r="N310" s="2217"/>
    </row>
    <row r="311" spans="2:14" s="580" customFormat="1" ht="15" customHeight="1">
      <c r="B311" s="1046"/>
      <c r="C311" s="3015"/>
      <c r="D311" s="3014"/>
      <c r="E311" s="1112" t="s">
        <v>1932</v>
      </c>
      <c r="F311" s="2708"/>
      <c r="H311" s="1431" t="str">
        <f>IF(ISNONTEXT(F311)=TRUE,"","X")</f>
        <v/>
      </c>
      <c r="I311" s="1288" t="str">
        <f>IF(AND(F311&gt;=0)=TRUE,"","X")</f>
        <v/>
      </c>
      <c r="J311" s="1288" t="str">
        <f>IF(C309="","",IF(AND(C309&lt;&gt;"&lt;Enter connection point name&gt;",F311=""),"X",""))</f>
        <v/>
      </c>
      <c r="K311" s="1569"/>
      <c r="L311" s="2220"/>
      <c r="M311" s="2220"/>
      <c r="N311" s="2218"/>
    </row>
    <row r="312" spans="2:14" s="580" customFormat="1" ht="15" customHeight="1">
      <c r="B312" s="1046"/>
      <c r="C312" s="3015" t="s">
        <v>1933</v>
      </c>
      <c r="D312" s="3014" t="s">
        <v>497</v>
      </c>
      <c r="E312" s="1112" t="s">
        <v>1931</v>
      </c>
      <c r="F312" s="2708"/>
      <c r="H312" s="1431" t="str">
        <f t="shared" ref="H312:H319" si="50">IF(ISNONTEXT(F312)=TRUE,"","X")</f>
        <v/>
      </c>
      <c r="I312" s="1288" t="str">
        <f>IF(AND(F312&gt;=0)=TRUE,"","X")</f>
        <v/>
      </c>
      <c r="J312" s="1288" t="str">
        <f>IF(C309="","",IF(AND(C309&lt;&gt;"&lt;Enter connection point name&gt;",F312=""),"X",""))</f>
        <v/>
      </c>
      <c r="K312" s="1569"/>
      <c r="L312" s="2220"/>
      <c r="M312" s="2220"/>
      <c r="N312" s="1432" t="str">
        <f>IF(AND(F312&lt;=F314),"","X")</f>
        <v/>
      </c>
    </row>
    <row r="313" spans="2:14" s="580" customFormat="1" ht="15" customHeight="1">
      <c r="B313" s="1046"/>
      <c r="C313" s="3015"/>
      <c r="D313" s="3014"/>
      <c r="E313" s="1112" t="s">
        <v>1932</v>
      </c>
      <c r="F313" s="2708"/>
      <c r="H313" s="1431" t="str">
        <f t="shared" si="50"/>
        <v/>
      </c>
      <c r="I313" s="1288" t="str">
        <f t="shared" ref="I313:I316" si="51">IF(AND(F313&gt;=0)=TRUE,"","X")</f>
        <v/>
      </c>
      <c r="J313" s="1288" t="str">
        <f>IF(C309="","",IF(AND(C309&lt;&gt;"&lt;Enter connection point name&gt;",F313=""),"X",""))</f>
        <v/>
      </c>
      <c r="K313" s="1569"/>
      <c r="L313" s="2220"/>
      <c r="M313" s="2220"/>
      <c r="N313" s="1432" t="str">
        <f>IF(AND(F313&lt;=F315),"","X")</f>
        <v/>
      </c>
    </row>
    <row r="314" spans="2:14" s="580" customFormat="1" ht="15" customHeight="1">
      <c r="B314" s="1046"/>
      <c r="C314" s="3015" t="s">
        <v>1933</v>
      </c>
      <c r="D314" s="3014" t="s">
        <v>509</v>
      </c>
      <c r="E314" s="1112" t="s">
        <v>1931</v>
      </c>
      <c r="F314" s="2708"/>
      <c r="H314" s="1431" t="str">
        <f t="shared" si="50"/>
        <v/>
      </c>
      <c r="I314" s="1288" t="str">
        <f t="shared" si="51"/>
        <v/>
      </c>
      <c r="J314" s="1288" t="str">
        <f>IF(C309="","",IF(AND(C309&lt;&gt;"&lt;Enter connection point name&gt;",F314=""),"X",""))</f>
        <v/>
      </c>
      <c r="K314" s="1569"/>
      <c r="L314" s="2220"/>
      <c r="M314" s="2220"/>
      <c r="N314" s="1432" t="str">
        <f>IF(AND(F312&lt;=F314),"","X")</f>
        <v/>
      </c>
    </row>
    <row r="315" spans="2:14" s="580" customFormat="1" ht="15" customHeight="1">
      <c r="B315" s="1046"/>
      <c r="C315" s="3015"/>
      <c r="D315" s="3014"/>
      <c r="E315" s="1112" t="s">
        <v>1932</v>
      </c>
      <c r="F315" s="2708"/>
      <c r="H315" s="1431" t="str">
        <f t="shared" si="50"/>
        <v/>
      </c>
      <c r="I315" s="1288" t="str">
        <f t="shared" si="51"/>
        <v/>
      </c>
      <c r="J315" s="1288" t="str">
        <f>IF(C309="","",IF(AND(C309&lt;&gt;"&lt;Enter connection point name&gt;",F315=""),"X",""))</f>
        <v/>
      </c>
      <c r="K315" s="1569"/>
      <c r="L315" s="2220"/>
      <c r="M315" s="2220"/>
      <c r="N315" s="1432" t="str">
        <f>IF(AND(F313&lt;=F315),"","X")</f>
        <v/>
      </c>
    </row>
    <row r="316" spans="2:14" s="580" customFormat="1" ht="15" customHeight="1">
      <c r="B316" s="1046"/>
      <c r="C316" s="3015" t="s">
        <v>729</v>
      </c>
      <c r="D316" s="3014" t="s">
        <v>1670</v>
      </c>
      <c r="E316" s="1112" t="s">
        <v>1931</v>
      </c>
      <c r="F316" s="2706"/>
      <c r="H316" s="1431" t="str">
        <f t="shared" si="50"/>
        <v/>
      </c>
      <c r="I316" s="1287" t="str">
        <f t="shared" si="51"/>
        <v/>
      </c>
      <c r="J316" s="1288" t="str">
        <f>IF(C309="","",IF(AND(C309&lt;&gt;"&lt;Enter connection point name&gt;",F316=""),"X",""))</f>
        <v/>
      </c>
      <c r="K316" s="1569"/>
      <c r="L316" s="1287"/>
      <c r="M316" s="2220"/>
      <c r="N316" s="2218"/>
    </row>
    <row r="317" spans="2:14" s="580" customFormat="1" ht="15" customHeight="1">
      <c r="B317" s="18"/>
      <c r="C317" s="3015"/>
      <c r="D317" s="3014"/>
      <c r="E317" s="1112" t="s">
        <v>1932</v>
      </c>
      <c r="F317" s="2706"/>
      <c r="H317" s="1431" t="str">
        <f t="shared" si="50"/>
        <v/>
      </c>
      <c r="I317" s="1287"/>
      <c r="J317" s="1288" t="str">
        <f>IF(C309="","",IF(AND(C309&lt;&gt;"&lt;Enter connection point name&gt;",F317=""),"X",""))</f>
        <v/>
      </c>
      <c r="K317" s="1569"/>
      <c r="L317" s="1287"/>
      <c r="M317" s="2220"/>
      <c r="N317" s="2218"/>
    </row>
    <row r="318" spans="2:14" s="580" customFormat="1" ht="15" customHeight="1">
      <c r="B318" s="18"/>
      <c r="C318" s="3015" t="s">
        <v>730</v>
      </c>
      <c r="D318" s="3014" t="s">
        <v>1671</v>
      </c>
      <c r="E318" s="1112" t="s">
        <v>1931</v>
      </c>
      <c r="F318" s="2712"/>
      <c r="H318" s="1431" t="str">
        <f t="shared" si="50"/>
        <v/>
      </c>
      <c r="I318" s="1287"/>
      <c r="J318" s="1288" t="str">
        <f>IF(C309="","",IF(AND(C309&lt;&gt;"&lt;Enter connection point name&gt;",F318=""),"X",""))</f>
        <v/>
      </c>
      <c r="K318" s="1569"/>
      <c r="L318" s="2220"/>
      <c r="M318" s="1287"/>
      <c r="N318" s="2218"/>
    </row>
    <row r="319" spans="2:14" s="580" customFormat="1" ht="15" customHeight="1">
      <c r="B319" s="18"/>
      <c r="C319" s="3015"/>
      <c r="D319" s="3014"/>
      <c r="E319" s="1112" t="s">
        <v>1932</v>
      </c>
      <c r="F319" s="2712"/>
      <c r="H319" s="1431" t="str">
        <f t="shared" si="50"/>
        <v/>
      </c>
      <c r="I319" s="1287"/>
      <c r="J319" s="1288" t="str">
        <f>IF(C309="","",IF(AND(C309&lt;&gt;"&lt;Enter connection point name&gt;",F319=""),"X",""))</f>
        <v/>
      </c>
      <c r="K319" s="1569"/>
      <c r="L319" s="2220"/>
      <c r="M319" s="1287"/>
      <c r="N319" s="2218"/>
    </row>
    <row r="320" spans="2:14" s="580" customFormat="1" ht="15" customHeight="1">
      <c r="B320" s="18"/>
      <c r="C320" s="3015" t="s">
        <v>1934</v>
      </c>
      <c r="D320" s="3014" t="s">
        <v>2045</v>
      </c>
      <c r="E320" s="1112" t="s">
        <v>1931</v>
      </c>
      <c r="F320" s="2708"/>
      <c r="H320" s="1436"/>
      <c r="I320" s="1287"/>
      <c r="J320" s="1288" t="str">
        <f>IF(C309="","",IF(AND(C309&lt;&gt;"&lt;Enter connection point name&gt;",F320=""),"X",""))</f>
        <v/>
      </c>
      <c r="K320" s="1432" t="str">
        <f>IF(F320="","",(IF(OR(F320="Winter",F320="Summer"),"","X")))</f>
        <v/>
      </c>
      <c r="L320" s="2220"/>
      <c r="M320" s="2220"/>
      <c r="N320" s="2218"/>
    </row>
    <row r="321" spans="2:14" s="580" customFormat="1" ht="15" customHeight="1">
      <c r="B321" s="18"/>
      <c r="C321" s="3015"/>
      <c r="D321" s="3014"/>
      <c r="E321" s="1112" t="s">
        <v>1932</v>
      </c>
      <c r="F321" s="2708"/>
      <c r="H321" s="1436"/>
      <c r="I321" s="1287"/>
      <c r="J321" s="1288" t="str">
        <f>IF(C309="","",IF(AND(C309&lt;&gt;"&lt;Enter connection point name&gt;",F321=""),"X",""))</f>
        <v/>
      </c>
      <c r="K321" s="1432" t="str">
        <f>IF(F321="","",(IF(OR(F321="Winter",F321="Summer"),"","X")))</f>
        <v/>
      </c>
      <c r="L321" s="2220"/>
      <c r="M321" s="2220"/>
      <c r="N321" s="2218"/>
    </row>
    <row r="322" spans="2:14" s="580" customFormat="1" ht="15" customHeight="1">
      <c r="B322" s="18"/>
      <c r="C322" s="3015" t="s">
        <v>1935</v>
      </c>
      <c r="D322" s="3014" t="s">
        <v>497</v>
      </c>
      <c r="E322" s="1112" t="s">
        <v>1931</v>
      </c>
      <c r="F322" s="2708"/>
      <c r="H322" s="1431" t="str">
        <f t="shared" ref="H322:H331" si="52">IF(ISNONTEXT(F322)=TRUE,"","X")</f>
        <v/>
      </c>
      <c r="I322" s="1288" t="str">
        <f t="shared" ref="I322:I331" si="53">IF(AND(F322&gt;=0)=TRUE,"","X")</f>
        <v/>
      </c>
      <c r="J322" s="1288" t="str">
        <f>IF(C309="","",IF(AND(C309&lt;&gt;"&lt;Enter connection point name&gt;",F322=""),"X",""))</f>
        <v/>
      </c>
      <c r="K322" s="1569"/>
      <c r="L322" s="2220"/>
      <c r="M322" s="2220"/>
      <c r="N322" s="2218"/>
    </row>
    <row r="323" spans="2:14" s="580" customFormat="1" ht="15" customHeight="1">
      <c r="B323" s="18"/>
      <c r="C323" s="3015"/>
      <c r="D323" s="3014"/>
      <c r="E323" s="1112" t="s">
        <v>1932</v>
      </c>
      <c r="F323" s="2708"/>
      <c r="H323" s="1431" t="str">
        <f t="shared" si="52"/>
        <v/>
      </c>
      <c r="I323" s="1288" t="str">
        <f t="shared" si="53"/>
        <v/>
      </c>
      <c r="J323" s="1288" t="str">
        <f>IF(C309="","",IF(AND(C309&lt;&gt;"&lt;Enter connection point name&gt;",F323=""),"X",""))</f>
        <v/>
      </c>
      <c r="K323" s="1569"/>
      <c r="L323" s="2220"/>
      <c r="M323" s="2220"/>
      <c r="N323" s="2218"/>
    </row>
    <row r="324" spans="2:14" s="580" customFormat="1" ht="15" customHeight="1">
      <c r="B324" s="18"/>
      <c r="C324" s="3015" t="s">
        <v>1936</v>
      </c>
      <c r="D324" s="3014" t="s">
        <v>497</v>
      </c>
      <c r="E324" s="1112" t="s">
        <v>1931</v>
      </c>
      <c r="F324" s="2708"/>
      <c r="H324" s="1431" t="str">
        <f t="shared" si="52"/>
        <v/>
      </c>
      <c r="I324" s="1288" t="str">
        <f t="shared" si="53"/>
        <v/>
      </c>
      <c r="J324" s="1288" t="str">
        <f>IF(C309="","",IF(AND(C309&lt;&gt;"&lt;Enter connection point name&gt;",F324=""),"X",""))</f>
        <v/>
      </c>
      <c r="K324" s="1569"/>
      <c r="L324" s="2220"/>
      <c r="M324" s="2220"/>
      <c r="N324" s="1432" t="str">
        <f>IF(AND(F324&lt;=F326),"","X")</f>
        <v/>
      </c>
    </row>
    <row r="325" spans="2:14" s="580" customFormat="1" ht="15" customHeight="1">
      <c r="B325" s="18"/>
      <c r="C325" s="3015"/>
      <c r="D325" s="3014"/>
      <c r="E325" s="1112" t="s">
        <v>1932</v>
      </c>
      <c r="F325" s="2708"/>
      <c r="H325" s="1431" t="str">
        <f t="shared" si="52"/>
        <v/>
      </c>
      <c r="I325" s="1288" t="str">
        <f t="shared" si="53"/>
        <v/>
      </c>
      <c r="J325" s="1288" t="str">
        <f>IF(C309="","",IF(AND(C309&lt;&gt;"&lt;Enter connection point name&gt;",F325=""),"X",""))</f>
        <v/>
      </c>
      <c r="K325" s="1569"/>
      <c r="L325" s="2220"/>
      <c r="M325" s="2220"/>
      <c r="N325" s="1432" t="str">
        <f>IF(AND(F325&lt;=F327),"","X")</f>
        <v/>
      </c>
    </row>
    <row r="326" spans="2:14" s="580" customFormat="1" ht="15" customHeight="1">
      <c r="B326" s="18"/>
      <c r="C326" s="3015" t="s">
        <v>1936</v>
      </c>
      <c r="D326" s="3014" t="s">
        <v>509</v>
      </c>
      <c r="E326" s="1112" t="s">
        <v>1931</v>
      </c>
      <c r="F326" s="2708"/>
      <c r="H326" s="1431" t="str">
        <f t="shared" si="52"/>
        <v/>
      </c>
      <c r="I326" s="1288" t="str">
        <f t="shared" si="53"/>
        <v/>
      </c>
      <c r="J326" s="1288" t="str">
        <f>IF(C309="","",IF(AND(C309&lt;&gt;"&lt;Enter connection point name&gt;",F326=""),"X",""))</f>
        <v/>
      </c>
      <c r="K326" s="1569"/>
      <c r="L326" s="2220"/>
      <c r="M326" s="2220"/>
      <c r="N326" s="1432" t="str">
        <f>IF(AND(F324&lt;=F326),"","X")</f>
        <v/>
      </c>
    </row>
    <row r="327" spans="2:14" s="580" customFormat="1" ht="15" customHeight="1">
      <c r="B327" s="18"/>
      <c r="C327" s="3015"/>
      <c r="D327" s="3014"/>
      <c r="E327" s="1112" t="s">
        <v>1932</v>
      </c>
      <c r="F327" s="2708"/>
      <c r="H327" s="1431" t="str">
        <f t="shared" si="52"/>
        <v/>
      </c>
      <c r="I327" s="1288" t="str">
        <f t="shared" si="53"/>
        <v/>
      </c>
      <c r="J327" s="1288" t="str">
        <f>IF(C309="","",IF(AND(C309&lt;&gt;"&lt;Enter connection point name&gt;",F327=""),"X",""))</f>
        <v/>
      </c>
      <c r="K327" s="1569"/>
      <c r="L327" s="2220"/>
      <c r="M327" s="2220"/>
      <c r="N327" s="1432" t="str">
        <f>IF(AND(F325&lt;=F327),"","X")</f>
        <v/>
      </c>
    </row>
    <row r="328" spans="2:14" s="580" customFormat="1" ht="15" customHeight="1">
      <c r="B328" s="18"/>
      <c r="C328" s="3015" t="s">
        <v>1937</v>
      </c>
      <c r="D328" s="3014" t="s">
        <v>497</v>
      </c>
      <c r="E328" s="1112" t="s">
        <v>1931</v>
      </c>
      <c r="F328" s="2708"/>
      <c r="H328" s="1431" t="str">
        <f t="shared" si="52"/>
        <v/>
      </c>
      <c r="I328" s="1288" t="str">
        <f t="shared" si="53"/>
        <v/>
      </c>
      <c r="J328" s="1288" t="str">
        <f>IF(C309="","",IF(AND(C309&lt;&gt;"&lt;Enter connection point name&gt;",F328=""),"X",""))</f>
        <v/>
      </c>
      <c r="K328" s="1569"/>
      <c r="L328" s="2220"/>
      <c r="M328" s="2220"/>
      <c r="N328" s="1432" t="str">
        <f>IF(AND(F328&lt;=F330),"","X")</f>
        <v/>
      </c>
    </row>
    <row r="329" spans="2:14" s="580" customFormat="1" ht="15" customHeight="1">
      <c r="B329" s="18"/>
      <c r="C329" s="3015"/>
      <c r="D329" s="3014"/>
      <c r="E329" s="1112" t="s">
        <v>1932</v>
      </c>
      <c r="F329" s="2708"/>
      <c r="H329" s="1431" t="str">
        <f t="shared" si="52"/>
        <v/>
      </c>
      <c r="I329" s="1288" t="str">
        <f t="shared" si="53"/>
        <v/>
      </c>
      <c r="J329" s="1288" t="str">
        <f>IF(C309="","",IF(AND(C309&lt;&gt;"&lt;Enter connection point name&gt;",F329=""),"X",""))</f>
        <v/>
      </c>
      <c r="K329" s="1569"/>
      <c r="L329" s="2220"/>
      <c r="M329" s="2220"/>
      <c r="N329" s="1432" t="str">
        <f>IF(AND(F329&lt;=F331),"","X")</f>
        <v/>
      </c>
    </row>
    <row r="330" spans="2:14" s="580" customFormat="1" ht="15" customHeight="1">
      <c r="B330" s="18"/>
      <c r="C330" s="3015" t="s">
        <v>1937</v>
      </c>
      <c r="D330" s="3014" t="s">
        <v>509</v>
      </c>
      <c r="E330" s="1112" t="s">
        <v>1931</v>
      </c>
      <c r="F330" s="2708"/>
      <c r="H330" s="1431" t="str">
        <f t="shared" si="52"/>
        <v/>
      </c>
      <c r="I330" s="1288" t="str">
        <f t="shared" si="53"/>
        <v/>
      </c>
      <c r="J330" s="1288" t="str">
        <f>IF(C309="","",IF(AND(C309&lt;&gt;"&lt;Enter connection point name&gt;",F330=""),"X",""))</f>
        <v/>
      </c>
      <c r="K330" s="1569"/>
      <c r="L330" s="2220"/>
      <c r="M330" s="2220"/>
      <c r="N330" s="1432" t="str">
        <f>IF(AND(F328&lt;=F330),"","X")</f>
        <v/>
      </c>
    </row>
    <row r="331" spans="2:14" s="580" customFormat="1" ht="15" customHeight="1">
      <c r="B331" s="18"/>
      <c r="C331" s="3018"/>
      <c r="D331" s="3019"/>
      <c r="E331" s="1113" t="s">
        <v>1932</v>
      </c>
      <c r="F331" s="2714"/>
      <c r="H331" s="1433" t="str">
        <f t="shared" si="52"/>
        <v/>
      </c>
      <c r="I331" s="1434" t="str">
        <f t="shared" si="53"/>
        <v/>
      </c>
      <c r="J331" s="1434" t="str">
        <f>IF(C309="","",IF(AND(C309&lt;&gt;"&lt;Enter connection point name&gt;",F331=""),"X",""))</f>
        <v/>
      </c>
      <c r="K331" s="1570"/>
      <c r="L331" s="2221"/>
      <c r="M331" s="2221"/>
      <c r="N331" s="1435" t="str">
        <f>IF(AND(F329&lt;=F331),"","X")</f>
        <v/>
      </c>
    </row>
    <row r="332" spans="2:14" s="580" customFormat="1" ht="15" customHeight="1">
      <c r="B332" s="1046">
        <v>15</v>
      </c>
      <c r="C332" s="1027" t="s">
        <v>1929</v>
      </c>
      <c r="D332" s="575"/>
      <c r="E332" s="1111"/>
      <c r="F332" s="2711"/>
    </row>
    <row r="333" spans="2:14" s="580" customFormat="1" ht="15" customHeight="1">
      <c r="B333" s="1046"/>
      <c r="C333" s="3016" t="s">
        <v>1930</v>
      </c>
      <c r="D333" s="3017" t="s">
        <v>509</v>
      </c>
      <c r="E333" s="1681" t="s">
        <v>1931</v>
      </c>
      <c r="F333" s="2713"/>
      <c r="H333" s="1503" t="str">
        <f>IF(ISNONTEXT(F333)=TRUE,"","X")</f>
        <v/>
      </c>
      <c r="I333" s="1542" t="str">
        <f>IF(AND(F333&gt;=0)=TRUE,"","X")</f>
        <v/>
      </c>
      <c r="J333" s="2024" t="str">
        <f>IF(C332="","",IF(AND(C332&lt;&gt;"&lt;Enter connection point name&gt;",F333=""),"X",""))</f>
        <v/>
      </c>
      <c r="K333" s="1568"/>
      <c r="L333" s="2219"/>
      <c r="M333" s="2219"/>
      <c r="N333" s="2217"/>
    </row>
    <row r="334" spans="2:14" s="580" customFormat="1" ht="15" customHeight="1">
      <c r="B334" s="1046"/>
      <c r="C334" s="3015"/>
      <c r="D334" s="3014"/>
      <c r="E334" s="1112" t="s">
        <v>1932</v>
      </c>
      <c r="F334" s="2708"/>
      <c r="H334" s="1431" t="str">
        <f>IF(ISNONTEXT(F334)=TRUE,"","X")</f>
        <v/>
      </c>
      <c r="I334" s="1288" t="str">
        <f>IF(AND(F334&gt;=0)=TRUE,"","X")</f>
        <v/>
      </c>
      <c r="J334" s="1288" t="str">
        <f>IF(C332="","",IF(AND(C332&lt;&gt;"&lt;Enter connection point name&gt;",F334=""),"X",""))</f>
        <v/>
      </c>
      <c r="K334" s="1569"/>
      <c r="L334" s="2220"/>
      <c r="M334" s="2220"/>
      <c r="N334" s="2218"/>
    </row>
    <row r="335" spans="2:14" s="580" customFormat="1" ht="15" customHeight="1">
      <c r="B335" s="1046"/>
      <c r="C335" s="3015" t="s">
        <v>1933</v>
      </c>
      <c r="D335" s="3014" t="s">
        <v>497</v>
      </c>
      <c r="E335" s="1112" t="s">
        <v>1931</v>
      </c>
      <c r="F335" s="2708"/>
      <c r="H335" s="1431" t="str">
        <f t="shared" ref="H335:H342" si="54">IF(ISNONTEXT(F335)=TRUE,"","X")</f>
        <v/>
      </c>
      <c r="I335" s="1288" t="str">
        <f>IF(AND(F335&gt;=0)=TRUE,"","X")</f>
        <v/>
      </c>
      <c r="J335" s="1288" t="str">
        <f>IF(C332="","",IF(AND(C332&lt;&gt;"&lt;Enter connection point name&gt;",F335=""),"X",""))</f>
        <v/>
      </c>
      <c r="K335" s="1569"/>
      <c r="L335" s="2220"/>
      <c r="M335" s="2220"/>
      <c r="N335" s="1432" t="str">
        <f>IF(AND(F335&lt;=F337),"","X")</f>
        <v/>
      </c>
    </row>
    <row r="336" spans="2:14" s="580" customFormat="1" ht="15" customHeight="1">
      <c r="B336" s="1046"/>
      <c r="C336" s="3015"/>
      <c r="D336" s="3014"/>
      <c r="E336" s="1112" t="s">
        <v>1932</v>
      </c>
      <c r="F336" s="2708"/>
      <c r="H336" s="1431" t="str">
        <f t="shared" si="54"/>
        <v/>
      </c>
      <c r="I336" s="1288" t="str">
        <f t="shared" ref="I336:I339" si="55">IF(AND(F336&gt;=0)=TRUE,"","X")</f>
        <v/>
      </c>
      <c r="J336" s="1288" t="str">
        <f>IF(C332="","",IF(AND(C332&lt;&gt;"&lt;Enter connection point name&gt;",F336=""),"X",""))</f>
        <v/>
      </c>
      <c r="K336" s="1569"/>
      <c r="L336" s="2220"/>
      <c r="M336" s="2220"/>
      <c r="N336" s="1432" t="str">
        <f>IF(AND(F336&lt;=F338),"","X")</f>
        <v/>
      </c>
    </row>
    <row r="337" spans="2:14" s="580" customFormat="1" ht="15" customHeight="1">
      <c r="B337" s="1046"/>
      <c r="C337" s="3015" t="s">
        <v>1933</v>
      </c>
      <c r="D337" s="3014" t="s">
        <v>509</v>
      </c>
      <c r="E337" s="1112" t="s">
        <v>1931</v>
      </c>
      <c r="F337" s="2708"/>
      <c r="H337" s="1431" t="str">
        <f t="shared" si="54"/>
        <v/>
      </c>
      <c r="I337" s="1288" t="str">
        <f t="shared" si="55"/>
        <v/>
      </c>
      <c r="J337" s="1288" t="str">
        <f>IF(C332="","",IF(AND(C332&lt;&gt;"&lt;Enter connection point name&gt;",F337=""),"X",""))</f>
        <v/>
      </c>
      <c r="K337" s="1569"/>
      <c r="L337" s="2220"/>
      <c r="M337" s="2220"/>
      <c r="N337" s="1432" t="str">
        <f>IF(AND(F335&lt;=F337),"","X")</f>
        <v/>
      </c>
    </row>
    <row r="338" spans="2:14" s="580" customFormat="1" ht="15" customHeight="1">
      <c r="B338" s="1046"/>
      <c r="C338" s="3015"/>
      <c r="D338" s="3014"/>
      <c r="E338" s="1112" t="s">
        <v>1932</v>
      </c>
      <c r="F338" s="2708"/>
      <c r="H338" s="1431" t="str">
        <f t="shared" si="54"/>
        <v/>
      </c>
      <c r="I338" s="1288" t="str">
        <f t="shared" si="55"/>
        <v/>
      </c>
      <c r="J338" s="1288" t="str">
        <f>IF(C332="","",IF(AND(C332&lt;&gt;"&lt;Enter connection point name&gt;",F338=""),"X",""))</f>
        <v/>
      </c>
      <c r="K338" s="1569"/>
      <c r="L338" s="2220"/>
      <c r="M338" s="2220"/>
      <c r="N338" s="1432" t="str">
        <f>IF(AND(F336&lt;=F338),"","X")</f>
        <v/>
      </c>
    </row>
    <row r="339" spans="2:14" s="580" customFormat="1" ht="15" customHeight="1">
      <c r="B339" s="1046"/>
      <c r="C339" s="3015" t="s">
        <v>729</v>
      </c>
      <c r="D339" s="3014" t="s">
        <v>1670</v>
      </c>
      <c r="E339" s="1112" t="s">
        <v>1931</v>
      </c>
      <c r="F339" s="2706"/>
      <c r="H339" s="1431" t="str">
        <f t="shared" si="54"/>
        <v/>
      </c>
      <c r="I339" s="1287" t="str">
        <f t="shared" si="55"/>
        <v/>
      </c>
      <c r="J339" s="1288" t="str">
        <f>IF(C332="","",IF(AND(C332&lt;&gt;"&lt;Enter connection point name&gt;",F339=""),"X",""))</f>
        <v/>
      </c>
      <c r="K339" s="1569"/>
      <c r="L339" s="1287"/>
      <c r="M339" s="2220"/>
      <c r="N339" s="2218"/>
    </row>
    <row r="340" spans="2:14" s="580" customFormat="1" ht="15" customHeight="1">
      <c r="B340" s="18"/>
      <c r="C340" s="3015"/>
      <c r="D340" s="3014"/>
      <c r="E340" s="1112" t="s">
        <v>1932</v>
      </c>
      <c r="F340" s="2706"/>
      <c r="H340" s="1431" t="str">
        <f t="shared" si="54"/>
        <v/>
      </c>
      <c r="I340" s="1287"/>
      <c r="J340" s="1288" t="str">
        <f>IF(C332="","",IF(AND(C332&lt;&gt;"&lt;Enter connection point name&gt;",F340=""),"X",""))</f>
        <v/>
      </c>
      <c r="K340" s="1569"/>
      <c r="L340" s="1287"/>
      <c r="M340" s="2220"/>
      <c r="N340" s="2218"/>
    </row>
    <row r="341" spans="2:14" s="580" customFormat="1" ht="15" customHeight="1">
      <c r="B341" s="18"/>
      <c r="C341" s="3015" t="s">
        <v>730</v>
      </c>
      <c r="D341" s="3014" t="s">
        <v>1671</v>
      </c>
      <c r="E341" s="1112" t="s">
        <v>1931</v>
      </c>
      <c r="F341" s="2712"/>
      <c r="H341" s="1431" t="str">
        <f t="shared" si="54"/>
        <v/>
      </c>
      <c r="I341" s="1287"/>
      <c r="J341" s="1288" t="str">
        <f>IF(C332="","",IF(AND(C332&lt;&gt;"&lt;Enter connection point name&gt;",F341=""),"X",""))</f>
        <v/>
      </c>
      <c r="K341" s="1569"/>
      <c r="L341" s="2220"/>
      <c r="M341" s="1287"/>
      <c r="N341" s="2218"/>
    </row>
    <row r="342" spans="2:14" s="580" customFormat="1" ht="15" customHeight="1">
      <c r="B342" s="18"/>
      <c r="C342" s="3015"/>
      <c r="D342" s="3014"/>
      <c r="E342" s="1112" t="s">
        <v>1932</v>
      </c>
      <c r="F342" s="2712"/>
      <c r="H342" s="1431" t="str">
        <f t="shared" si="54"/>
        <v/>
      </c>
      <c r="I342" s="1287"/>
      <c r="J342" s="1288" t="str">
        <f>IF(C332="","",IF(AND(C332&lt;&gt;"&lt;Enter connection point name&gt;",F342=""),"X",""))</f>
        <v/>
      </c>
      <c r="K342" s="1569"/>
      <c r="L342" s="2220"/>
      <c r="M342" s="1287"/>
      <c r="N342" s="2218"/>
    </row>
    <row r="343" spans="2:14" s="580" customFormat="1" ht="15" customHeight="1">
      <c r="B343" s="18"/>
      <c r="C343" s="3015" t="s">
        <v>1934</v>
      </c>
      <c r="D343" s="3014" t="s">
        <v>2045</v>
      </c>
      <c r="E343" s="1112" t="s">
        <v>1931</v>
      </c>
      <c r="F343" s="2708"/>
      <c r="H343" s="1436"/>
      <c r="I343" s="1287"/>
      <c r="J343" s="1288" t="str">
        <f>IF(C332="","",IF(AND(C332&lt;&gt;"&lt;Enter connection point name&gt;",F343=""),"X",""))</f>
        <v/>
      </c>
      <c r="K343" s="1432" t="str">
        <f>IF(F343="","",(IF(OR(F343="Winter",F343="Summer"),"","X")))</f>
        <v/>
      </c>
      <c r="L343" s="2220"/>
      <c r="M343" s="2220"/>
      <c r="N343" s="2218"/>
    </row>
    <row r="344" spans="2:14" s="580" customFormat="1" ht="15" customHeight="1">
      <c r="B344" s="18"/>
      <c r="C344" s="3015"/>
      <c r="D344" s="3014"/>
      <c r="E344" s="1112" t="s">
        <v>1932</v>
      </c>
      <c r="F344" s="2708"/>
      <c r="H344" s="1436"/>
      <c r="I344" s="1287"/>
      <c r="J344" s="1288" t="str">
        <f>IF(C332="","",IF(AND(C332&lt;&gt;"&lt;Enter connection point name&gt;",F344=""),"X",""))</f>
        <v/>
      </c>
      <c r="K344" s="1432" t="str">
        <f>IF(F344="","",(IF(OR(F344="Winter",F344="Summer"),"","X")))</f>
        <v/>
      </c>
      <c r="L344" s="2220"/>
      <c r="M344" s="2220"/>
      <c r="N344" s="2218"/>
    </row>
    <row r="345" spans="2:14" s="580" customFormat="1" ht="15" customHeight="1">
      <c r="B345" s="18"/>
      <c r="C345" s="3015" t="s">
        <v>1935</v>
      </c>
      <c r="D345" s="3014" t="s">
        <v>497</v>
      </c>
      <c r="E345" s="1112" t="s">
        <v>1931</v>
      </c>
      <c r="F345" s="2708"/>
      <c r="H345" s="1431" t="str">
        <f t="shared" ref="H345:H354" si="56">IF(ISNONTEXT(F345)=TRUE,"","X")</f>
        <v/>
      </c>
      <c r="I345" s="1288" t="str">
        <f t="shared" ref="I345:I354" si="57">IF(AND(F345&gt;=0)=TRUE,"","X")</f>
        <v/>
      </c>
      <c r="J345" s="1288" t="str">
        <f>IF(C332="","",IF(AND(C332&lt;&gt;"&lt;Enter connection point name&gt;",F345=""),"X",""))</f>
        <v/>
      </c>
      <c r="K345" s="1569"/>
      <c r="L345" s="2220"/>
      <c r="M345" s="2220"/>
      <c r="N345" s="2218"/>
    </row>
    <row r="346" spans="2:14" s="580" customFormat="1" ht="15" customHeight="1">
      <c r="B346" s="18"/>
      <c r="C346" s="3015"/>
      <c r="D346" s="3014"/>
      <c r="E346" s="1112" t="s">
        <v>1932</v>
      </c>
      <c r="F346" s="2708"/>
      <c r="H346" s="1431" t="str">
        <f t="shared" si="56"/>
        <v/>
      </c>
      <c r="I346" s="1288" t="str">
        <f t="shared" si="57"/>
        <v/>
      </c>
      <c r="J346" s="1288" t="str">
        <f>IF(C332="","",IF(AND(C332&lt;&gt;"&lt;Enter connection point name&gt;",F346=""),"X",""))</f>
        <v/>
      </c>
      <c r="K346" s="1569"/>
      <c r="L346" s="2220"/>
      <c r="M346" s="2220"/>
      <c r="N346" s="2218"/>
    </row>
    <row r="347" spans="2:14" s="580" customFormat="1" ht="15" customHeight="1">
      <c r="B347" s="18"/>
      <c r="C347" s="3015" t="s">
        <v>1936</v>
      </c>
      <c r="D347" s="3014" t="s">
        <v>497</v>
      </c>
      <c r="E347" s="1112" t="s">
        <v>1931</v>
      </c>
      <c r="F347" s="2708"/>
      <c r="H347" s="1431" t="str">
        <f t="shared" si="56"/>
        <v/>
      </c>
      <c r="I347" s="1288" t="str">
        <f t="shared" si="57"/>
        <v/>
      </c>
      <c r="J347" s="1288" t="str">
        <f>IF(C332="","",IF(AND(C332&lt;&gt;"&lt;Enter connection point name&gt;",F347=""),"X",""))</f>
        <v/>
      </c>
      <c r="K347" s="1569"/>
      <c r="L347" s="2220"/>
      <c r="M347" s="2220"/>
      <c r="N347" s="1432" t="str">
        <f>IF(AND(F347&lt;=F349),"","X")</f>
        <v/>
      </c>
    </row>
    <row r="348" spans="2:14" s="580" customFormat="1" ht="15" customHeight="1">
      <c r="B348" s="18"/>
      <c r="C348" s="3015"/>
      <c r="D348" s="3014"/>
      <c r="E348" s="1112" t="s">
        <v>1932</v>
      </c>
      <c r="F348" s="2708"/>
      <c r="H348" s="1431" t="str">
        <f t="shared" si="56"/>
        <v/>
      </c>
      <c r="I348" s="1288" t="str">
        <f t="shared" si="57"/>
        <v/>
      </c>
      <c r="J348" s="1288" t="str">
        <f>IF(C332="","",IF(AND(C332&lt;&gt;"&lt;Enter connection point name&gt;",F348=""),"X",""))</f>
        <v/>
      </c>
      <c r="K348" s="1569"/>
      <c r="L348" s="2220"/>
      <c r="M348" s="2220"/>
      <c r="N348" s="1432" t="str">
        <f>IF(AND(F348&lt;=F350),"","X")</f>
        <v/>
      </c>
    </row>
    <row r="349" spans="2:14" s="580" customFormat="1" ht="15" customHeight="1">
      <c r="B349" s="18"/>
      <c r="C349" s="3015" t="s">
        <v>1936</v>
      </c>
      <c r="D349" s="3014" t="s">
        <v>509</v>
      </c>
      <c r="E349" s="1112" t="s">
        <v>1931</v>
      </c>
      <c r="F349" s="2708"/>
      <c r="H349" s="1431" t="str">
        <f t="shared" si="56"/>
        <v/>
      </c>
      <c r="I349" s="1288" t="str">
        <f t="shared" si="57"/>
        <v/>
      </c>
      <c r="J349" s="1288" t="str">
        <f>IF(C332="","",IF(AND(C332&lt;&gt;"&lt;Enter connection point name&gt;",F349=""),"X",""))</f>
        <v/>
      </c>
      <c r="K349" s="1569"/>
      <c r="L349" s="2220"/>
      <c r="M349" s="2220"/>
      <c r="N349" s="1432" t="str">
        <f>IF(AND(F347&lt;=F349),"","X")</f>
        <v/>
      </c>
    </row>
    <row r="350" spans="2:14" s="580" customFormat="1" ht="15" customHeight="1">
      <c r="B350" s="18"/>
      <c r="C350" s="3015"/>
      <c r="D350" s="3014"/>
      <c r="E350" s="1112" t="s">
        <v>1932</v>
      </c>
      <c r="F350" s="2708"/>
      <c r="H350" s="1431" t="str">
        <f t="shared" si="56"/>
        <v/>
      </c>
      <c r="I350" s="1288" t="str">
        <f t="shared" si="57"/>
        <v/>
      </c>
      <c r="J350" s="1288" t="str">
        <f>IF(C332="","",IF(AND(C332&lt;&gt;"&lt;Enter connection point name&gt;",F350=""),"X",""))</f>
        <v/>
      </c>
      <c r="K350" s="1569"/>
      <c r="L350" s="2220"/>
      <c r="M350" s="2220"/>
      <c r="N350" s="1432" t="str">
        <f>IF(AND(F348&lt;=F350),"","X")</f>
        <v/>
      </c>
    </row>
    <row r="351" spans="2:14" s="580" customFormat="1" ht="15" customHeight="1">
      <c r="B351" s="18"/>
      <c r="C351" s="3015" t="s">
        <v>1937</v>
      </c>
      <c r="D351" s="3014" t="s">
        <v>497</v>
      </c>
      <c r="E351" s="1112" t="s">
        <v>1931</v>
      </c>
      <c r="F351" s="2708"/>
      <c r="H351" s="1431" t="str">
        <f t="shared" si="56"/>
        <v/>
      </c>
      <c r="I351" s="1288" t="str">
        <f t="shared" si="57"/>
        <v/>
      </c>
      <c r="J351" s="1288" t="str">
        <f>IF(C332="","",IF(AND(C332&lt;&gt;"&lt;Enter connection point name&gt;",F351=""),"X",""))</f>
        <v/>
      </c>
      <c r="K351" s="1569"/>
      <c r="L351" s="2220"/>
      <c r="M351" s="2220"/>
      <c r="N351" s="1432" t="str">
        <f>IF(AND(F351&lt;=F353),"","X")</f>
        <v/>
      </c>
    </row>
    <row r="352" spans="2:14" s="580" customFormat="1" ht="15" customHeight="1">
      <c r="B352" s="18"/>
      <c r="C352" s="3015"/>
      <c r="D352" s="3014"/>
      <c r="E352" s="1112" t="s">
        <v>1932</v>
      </c>
      <c r="F352" s="2708"/>
      <c r="H352" s="1431" t="str">
        <f t="shared" si="56"/>
        <v/>
      </c>
      <c r="I352" s="1288" t="str">
        <f t="shared" si="57"/>
        <v/>
      </c>
      <c r="J352" s="1288" t="str">
        <f>IF(C332="","",IF(AND(C332&lt;&gt;"&lt;Enter connection point name&gt;",F352=""),"X",""))</f>
        <v/>
      </c>
      <c r="K352" s="1569"/>
      <c r="L352" s="2220"/>
      <c r="M352" s="2220"/>
      <c r="N352" s="1432" t="str">
        <f>IF(AND(F352&lt;=F354),"","X")</f>
        <v/>
      </c>
    </row>
    <row r="353" spans="2:14" s="580" customFormat="1" ht="15" customHeight="1">
      <c r="B353" s="18"/>
      <c r="C353" s="3015" t="s">
        <v>1937</v>
      </c>
      <c r="D353" s="3014" t="s">
        <v>509</v>
      </c>
      <c r="E353" s="1112" t="s">
        <v>1931</v>
      </c>
      <c r="F353" s="2708"/>
      <c r="H353" s="1431" t="str">
        <f t="shared" si="56"/>
        <v/>
      </c>
      <c r="I353" s="1288" t="str">
        <f t="shared" si="57"/>
        <v/>
      </c>
      <c r="J353" s="1288" t="str">
        <f>IF(C332="","",IF(AND(C332&lt;&gt;"&lt;Enter connection point name&gt;",F353=""),"X",""))</f>
        <v/>
      </c>
      <c r="K353" s="1569"/>
      <c r="L353" s="2220"/>
      <c r="M353" s="2220"/>
      <c r="N353" s="1432" t="str">
        <f>IF(AND(F351&lt;=F353),"","X")</f>
        <v/>
      </c>
    </row>
    <row r="354" spans="2:14" s="580" customFormat="1" ht="15" customHeight="1">
      <c r="B354" s="18"/>
      <c r="C354" s="3018"/>
      <c r="D354" s="3019"/>
      <c r="E354" s="1113" t="s">
        <v>1932</v>
      </c>
      <c r="F354" s="2714"/>
      <c r="H354" s="1433" t="str">
        <f t="shared" si="56"/>
        <v/>
      </c>
      <c r="I354" s="1434" t="str">
        <f t="shared" si="57"/>
        <v/>
      </c>
      <c r="J354" s="1434" t="str">
        <f>IF(C332="","",IF(AND(C332&lt;&gt;"&lt;Enter connection point name&gt;",F354=""),"X",""))</f>
        <v/>
      </c>
      <c r="K354" s="1570"/>
      <c r="L354" s="2221"/>
      <c r="M354" s="2221"/>
      <c r="N354" s="1435" t="str">
        <f>IF(AND(F352&lt;=F354),"","X")</f>
        <v/>
      </c>
    </row>
    <row r="355" spans="2:14" s="580" customFormat="1" ht="15" customHeight="1">
      <c r="B355" s="1046">
        <v>16</v>
      </c>
      <c r="C355" s="1027" t="s">
        <v>1929</v>
      </c>
      <c r="D355" s="575"/>
      <c r="E355" s="1111"/>
      <c r="F355" s="2711"/>
    </row>
    <row r="356" spans="2:14" s="580" customFormat="1" ht="15" customHeight="1">
      <c r="B356" s="1046"/>
      <c r="C356" s="3016" t="s">
        <v>1930</v>
      </c>
      <c r="D356" s="3017" t="s">
        <v>509</v>
      </c>
      <c r="E356" s="1681" t="s">
        <v>1931</v>
      </c>
      <c r="F356" s="2713"/>
      <c r="H356" s="1503" t="str">
        <f>IF(ISNONTEXT(F356)=TRUE,"","X")</f>
        <v/>
      </c>
      <c r="I356" s="1542" t="str">
        <f>IF(AND(F356&gt;=0)=TRUE,"","X")</f>
        <v/>
      </c>
      <c r="J356" s="2024" t="str">
        <f>IF(C355="","",IF(AND(C355&lt;&gt;"&lt;Enter connection point name&gt;",F356=""),"X",""))</f>
        <v/>
      </c>
      <c r="K356" s="1568"/>
      <c r="L356" s="2219"/>
      <c r="M356" s="2219"/>
      <c r="N356" s="2217"/>
    </row>
    <row r="357" spans="2:14" s="580" customFormat="1" ht="15" customHeight="1">
      <c r="B357" s="1046"/>
      <c r="C357" s="3015"/>
      <c r="D357" s="3014"/>
      <c r="E357" s="1112" t="s">
        <v>1932</v>
      </c>
      <c r="F357" s="2708"/>
      <c r="H357" s="1431" t="str">
        <f>IF(ISNONTEXT(F357)=TRUE,"","X")</f>
        <v/>
      </c>
      <c r="I357" s="1288" t="str">
        <f>IF(AND(F357&gt;=0)=TRUE,"","X")</f>
        <v/>
      </c>
      <c r="J357" s="1288" t="str">
        <f>IF(C355="","",IF(AND(C355&lt;&gt;"&lt;Enter connection point name&gt;",F357=""),"X",""))</f>
        <v/>
      </c>
      <c r="K357" s="1569"/>
      <c r="L357" s="2220"/>
      <c r="M357" s="2220"/>
      <c r="N357" s="2218"/>
    </row>
    <row r="358" spans="2:14" s="580" customFormat="1" ht="15" customHeight="1">
      <c r="B358" s="1046"/>
      <c r="C358" s="3015" t="s">
        <v>1933</v>
      </c>
      <c r="D358" s="3014" t="s">
        <v>497</v>
      </c>
      <c r="E358" s="1112" t="s">
        <v>1931</v>
      </c>
      <c r="F358" s="2708"/>
      <c r="H358" s="1431" t="str">
        <f t="shared" ref="H358:H365" si="58">IF(ISNONTEXT(F358)=TRUE,"","X")</f>
        <v/>
      </c>
      <c r="I358" s="1288" t="str">
        <f>IF(AND(F358&gt;=0)=TRUE,"","X")</f>
        <v/>
      </c>
      <c r="J358" s="1288" t="str">
        <f>IF(C355="","",IF(AND(C355&lt;&gt;"&lt;Enter connection point name&gt;",F358=""),"X",""))</f>
        <v/>
      </c>
      <c r="K358" s="1569"/>
      <c r="L358" s="2220"/>
      <c r="M358" s="2220"/>
      <c r="N358" s="1432" t="str">
        <f>IF(AND(F358&lt;=F360),"","X")</f>
        <v/>
      </c>
    </row>
    <row r="359" spans="2:14" s="580" customFormat="1" ht="15" customHeight="1">
      <c r="B359" s="1046"/>
      <c r="C359" s="3015"/>
      <c r="D359" s="3014"/>
      <c r="E359" s="1112" t="s">
        <v>1932</v>
      </c>
      <c r="F359" s="2708"/>
      <c r="H359" s="1431" t="str">
        <f t="shared" si="58"/>
        <v/>
      </c>
      <c r="I359" s="1288" t="str">
        <f t="shared" ref="I359:I362" si="59">IF(AND(F359&gt;=0)=TRUE,"","X")</f>
        <v/>
      </c>
      <c r="J359" s="1288" t="str">
        <f>IF(C355="","",IF(AND(C355&lt;&gt;"&lt;Enter connection point name&gt;",F359=""),"X",""))</f>
        <v/>
      </c>
      <c r="K359" s="1569"/>
      <c r="L359" s="2220"/>
      <c r="M359" s="2220"/>
      <c r="N359" s="1432" t="str">
        <f>IF(AND(F359&lt;=F361),"","X")</f>
        <v/>
      </c>
    </row>
    <row r="360" spans="2:14" s="580" customFormat="1" ht="15" customHeight="1">
      <c r="B360" s="1046"/>
      <c r="C360" s="3015" t="s">
        <v>1933</v>
      </c>
      <c r="D360" s="3014" t="s">
        <v>509</v>
      </c>
      <c r="E360" s="1112" t="s">
        <v>1931</v>
      </c>
      <c r="F360" s="2708"/>
      <c r="H360" s="1431" t="str">
        <f t="shared" si="58"/>
        <v/>
      </c>
      <c r="I360" s="1288" t="str">
        <f t="shared" si="59"/>
        <v/>
      </c>
      <c r="J360" s="1288" t="str">
        <f>IF(C355="","",IF(AND(C355&lt;&gt;"&lt;Enter connection point name&gt;",F360=""),"X",""))</f>
        <v/>
      </c>
      <c r="K360" s="1569"/>
      <c r="L360" s="2220"/>
      <c r="M360" s="2220"/>
      <c r="N360" s="1432" t="str">
        <f>IF(AND(F358&lt;=F360),"","X")</f>
        <v/>
      </c>
    </row>
    <row r="361" spans="2:14" s="580" customFormat="1" ht="15" customHeight="1">
      <c r="B361" s="1046"/>
      <c r="C361" s="3015"/>
      <c r="D361" s="3014"/>
      <c r="E361" s="1112" t="s">
        <v>1932</v>
      </c>
      <c r="F361" s="2708"/>
      <c r="H361" s="1431" t="str">
        <f t="shared" si="58"/>
        <v/>
      </c>
      <c r="I361" s="1288" t="str">
        <f t="shared" si="59"/>
        <v/>
      </c>
      <c r="J361" s="1288" t="str">
        <f>IF(C355="","",IF(AND(C355&lt;&gt;"&lt;Enter connection point name&gt;",F361=""),"X",""))</f>
        <v/>
      </c>
      <c r="K361" s="1569"/>
      <c r="L361" s="2220"/>
      <c r="M361" s="2220"/>
      <c r="N361" s="1432" t="str">
        <f>IF(AND(F359&lt;=F361),"","X")</f>
        <v/>
      </c>
    </row>
    <row r="362" spans="2:14" s="580" customFormat="1" ht="15" customHeight="1">
      <c r="B362" s="1046"/>
      <c r="C362" s="3015" t="s">
        <v>729</v>
      </c>
      <c r="D362" s="3014" t="s">
        <v>1670</v>
      </c>
      <c r="E362" s="1112" t="s">
        <v>1931</v>
      </c>
      <c r="F362" s="2706"/>
      <c r="H362" s="1431" t="str">
        <f t="shared" si="58"/>
        <v/>
      </c>
      <c r="I362" s="1287" t="str">
        <f t="shared" si="59"/>
        <v/>
      </c>
      <c r="J362" s="1288" t="str">
        <f>IF(C355="","",IF(AND(C355&lt;&gt;"&lt;Enter connection point name&gt;",F362=""),"X",""))</f>
        <v/>
      </c>
      <c r="K362" s="1569"/>
      <c r="L362" s="1287"/>
      <c r="M362" s="2220"/>
      <c r="N362" s="2218"/>
    </row>
    <row r="363" spans="2:14" s="580" customFormat="1" ht="15" customHeight="1">
      <c r="B363" s="18"/>
      <c r="C363" s="3015"/>
      <c r="D363" s="3014"/>
      <c r="E363" s="1112" t="s">
        <v>1932</v>
      </c>
      <c r="F363" s="2706"/>
      <c r="H363" s="1431" t="str">
        <f t="shared" si="58"/>
        <v/>
      </c>
      <c r="I363" s="1287"/>
      <c r="J363" s="1288" t="str">
        <f>IF(C355="","",IF(AND(C355&lt;&gt;"&lt;Enter connection point name&gt;",F363=""),"X",""))</f>
        <v/>
      </c>
      <c r="K363" s="1569"/>
      <c r="L363" s="1287"/>
      <c r="M363" s="2220"/>
      <c r="N363" s="2218"/>
    </row>
    <row r="364" spans="2:14" s="580" customFormat="1" ht="15" customHeight="1">
      <c r="B364" s="18"/>
      <c r="C364" s="3015" t="s">
        <v>730</v>
      </c>
      <c r="D364" s="3014" t="s">
        <v>1671</v>
      </c>
      <c r="E364" s="1112" t="s">
        <v>1931</v>
      </c>
      <c r="F364" s="2712"/>
      <c r="H364" s="1431" t="str">
        <f t="shared" si="58"/>
        <v/>
      </c>
      <c r="I364" s="1287"/>
      <c r="J364" s="1288" t="str">
        <f>IF(C355="","",IF(AND(C355&lt;&gt;"&lt;Enter connection point name&gt;",F364=""),"X",""))</f>
        <v/>
      </c>
      <c r="K364" s="1569"/>
      <c r="L364" s="2220"/>
      <c r="M364" s="1287"/>
      <c r="N364" s="2218"/>
    </row>
    <row r="365" spans="2:14" s="580" customFormat="1" ht="15" customHeight="1">
      <c r="B365" s="18"/>
      <c r="C365" s="3015"/>
      <c r="D365" s="3014"/>
      <c r="E365" s="1112" t="s">
        <v>1932</v>
      </c>
      <c r="F365" s="2712"/>
      <c r="H365" s="1431" t="str">
        <f t="shared" si="58"/>
        <v/>
      </c>
      <c r="I365" s="1287"/>
      <c r="J365" s="1288" t="str">
        <f>IF(C355="","",IF(AND(C355&lt;&gt;"&lt;Enter connection point name&gt;",F365=""),"X",""))</f>
        <v/>
      </c>
      <c r="K365" s="1569"/>
      <c r="L365" s="2220"/>
      <c r="M365" s="1287"/>
      <c r="N365" s="2218"/>
    </row>
    <row r="366" spans="2:14" s="580" customFormat="1" ht="15" customHeight="1">
      <c r="B366" s="18"/>
      <c r="C366" s="3015" t="s">
        <v>1934</v>
      </c>
      <c r="D366" s="3014" t="s">
        <v>2045</v>
      </c>
      <c r="E366" s="1112" t="s">
        <v>1931</v>
      </c>
      <c r="F366" s="2708"/>
      <c r="H366" s="1436"/>
      <c r="I366" s="1287"/>
      <c r="J366" s="1288" t="str">
        <f>IF(C355="","",IF(AND(C355&lt;&gt;"&lt;Enter connection point name&gt;",F366=""),"X",""))</f>
        <v/>
      </c>
      <c r="K366" s="1432" t="str">
        <f>IF(F366="","",(IF(OR(F366="Winter",F366="Summer"),"","X")))</f>
        <v/>
      </c>
      <c r="L366" s="2220"/>
      <c r="M366" s="2220"/>
      <c r="N366" s="2218"/>
    </row>
    <row r="367" spans="2:14" s="580" customFormat="1" ht="15" customHeight="1">
      <c r="B367" s="18"/>
      <c r="C367" s="3015"/>
      <c r="D367" s="3014"/>
      <c r="E367" s="1112" t="s">
        <v>1932</v>
      </c>
      <c r="F367" s="2708"/>
      <c r="H367" s="1436"/>
      <c r="I367" s="1287"/>
      <c r="J367" s="1288" t="str">
        <f>IF(C355="","",IF(AND(C355&lt;&gt;"&lt;Enter connection point name&gt;",F367=""),"X",""))</f>
        <v/>
      </c>
      <c r="K367" s="1432" t="str">
        <f>IF(F367="","",(IF(OR(F367="Winter",F367="Summer"),"","X")))</f>
        <v/>
      </c>
      <c r="L367" s="2220"/>
      <c r="M367" s="2220"/>
      <c r="N367" s="2218"/>
    </row>
    <row r="368" spans="2:14" s="580" customFormat="1" ht="15" customHeight="1">
      <c r="B368" s="18"/>
      <c r="C368" s="3015" t="s">
        <v>1935</v>
      </c>
      <c r="D368" s="3014" t="s">
        <v>497</v>
      </c>
      <c r="E368" s="1112" t="s">
        <v>1931</v>
      </c>
      <c r="F368" s="2708"/>
      <c r="H368" s="1431" t="str">
        <f t="shared" ref="H368:H377" si="60">IF(ISNONTEXT(F368)=TRUE,"","X")</f>
        <v/>
      </c>
      <c r="I368" s="1288" t="str">
        <f t="shared" ref="I368:I377" si="61">IF(AND(F368&gt;=0)=TRUE,"","X")</f>
        <v/>
      </c>
      <c r="J368" s="1288" t="str">
        <f>IF(C355="","",IF(AND(C355&lt;&gt;"&lt;Enter connection point name&gt;",F368=""),"X",""))</f>
        <v/>
      </c>
      <c r="K368" s="1569"/>
      <c r="L368" s="2220"/>
      <c r="M368" s="2220"/>
      <c r="N368" s="2218"/>
    </row>
    <row r="369" spans="2:14" s="580" customFormat="1" ht="15" customHeight="1">
      <c r="B369" s="18"/>
      <c r="C369" s="3015"/>
      <c r="D369" s="3014"/>
      <c r="E369" s="1112" t="s">
        <v>1932</v>
      </c>
      <c r="F369" s="2708"/>
      <c r="H369" s="1431" t="str">
        <f t="shared" si="60"/>
        <v/>
      </c>
      <c r="I369" s="1288" t="str">
        <f t="shared" si="61"/>
        <v/>
      </c>
      <c r="J369" s="1288" t="str">
        <f>IF(C355="","",IF(AND(C355&lt;&gt;"&lt;Enter connection point name&gt;",F369=""),"X",""))</f>
        <v/>
      </c>
      <c r="K369" s="1569"/>
      <c r="L369" s="2220"/>
      <c r="M369" s="2220"/>
      <c r="N369" s="2218"/>
    </row>
    <row r="370" spans="2:14" s="580" customFormat="1" ht="15" customHeight="1">
      <c r="B370" s="18"/>
      <c r="C370" s="3015" t="s">
        <v>1936</v>
      </c>
      <c r="D370" s="3014" t="s">
        <v>497</v>
      </c>
      <c r="E370" s="1112" t="s">
        <v>1931</v>
      </c>
      <c r="F370" s="2708"/>
      <c r="H370" s="1431" t="str">
        <f t="shared" si="60"/>
        <v/>
      </c>
      <c r="I370" s="1288" t="str">
        <f t="shared" si="61"/>
        <v/>
      </c>
      <c r="J370" s="1288" t="str">
        <f>IF(C355="","",IF(AND(C355&lt;&gt;"&lt;Enter connection point name&gt;",F370=""),"X",""))</f>
        <v/>
      </c>
      <c r="K370" s="1569"/>
      <c r="L370" s="2220"/>
      <c r="M370" s="2220"/>
      <c r="N370" s="1432" t="str">
        <f>IF(AND(F370&lt;=F372),"","X")</f>
        <v/>
      </c>
    </row>
    <row r="371" spans="2:14" s="580" customFormat="1" ht="15" customHeight="1">
      <c r="B371" s="18"/>
      <c r="C371" s="3015"/>
      <c r="D371" s="3014"/>
      <c r="E371" s="1112" t="s">
        <v>1932</v>
      </c>
      <c r="F371" s="2708"/>
      <c r="H371" s="1431" t="str">
        <f t="shared" si="60"/>
        <v/>
      </c>
      <c r="I371" s="1288" t="str">
        <f t="shared" si="61"/>
        <v/>
      </c>
      <c r="J371" s="1288" t="str">
        <f>IF(C355="","",IF(AND(C355&lt;&gt;"&lt;Enter connection point name&gt;",F371=""),"X",""))</f>
        <v/>
      </c>
      <c r="K371" s="1569"/>
      <c r="L371" s="2220"/>
      <c r="M371" s="2220"/>
      <c r="N371" s="1432" t="str">
        <f>IF(AND(F371&lt;=F373),"","X")</f>
        <v/>
      </c>
    </row>
    <row r="372" spans="2:14" s="580" customFormat="1" ht="15" customHeight="1">
      <c r="B372" s="18"/>
      <c r="C372" s="3015" t="s">
        <v>1936</v>
      </c>
      <c r="D372" s="3014" t="s">
        <v>509</v>
      </c>
      <c r="E372" s="1112" t="s">
        <v>1931</v>
      </c>
      <c r="F372" s="2708"/>
      <c r="H372" s="1431" t="str">
        <f t="shared" si="60"/>
        <v/>
      </c>
      <c r="I372" s="1288" t="str">
        <f t="shared" si="61"/>
        <v/>
      </c>
      <c r="J372" s="1288" t="str">
        <f>IF(C355="","",IF(AND(C355&lt;&gt;"&lt;Enter connection point name&gt;",F372=""),"X",""))</f>
        <v/>
      </c>
      <c r="K372" s="1569"/>
      <c r="L372" s="2220"/>
      <c r="M372" s="2220"/>
      <c r="N372" s="1432" t="str">
        <f>IF(AND(F370&lt;=F372),"","X")</f>
        <v/>
      </c>
    </row>
    <row r="373" spans="2:14" s="580" customFormat="1" ht="15" customHeight="1">
      <c r="B373" s="18"/>
      <c r="C373" s="3015"/>
      <c r="D373" s="3014"/>
      <c r="E373" s="1112" t="s">
        <v>1932</v>
      </c>
      <c r="F373" s="2708"/>
      <c r="H373" s="1431" t="str">
        <f t="shared" si="60"/>
        <v/>
      </c>
      <c r="I373" s="1288" t="str">
        <f t="shared" si="61"/>
        <v/>
      </c>
      <c r="J373" s="1288" t="str">
        <f>IF(C355="","",IF(AND(C355&lt;&gt;"&lt;Enter connection point name&gt;",F373=""),"X",""))</f>
        <v/>
      </c>
      <c r="K373" s="1569"/>
      <c r="L373" s="2220"/>
      <c r="M373" s="2220"/>
      <c r="N373" s="1432" t="str">
        <f>IF(AND(F371&lt;=F373),"","X")</f>
        <v/>
      </c>
    </row>
    <row r="374" spans="2:14" s="580" customFormat="1" ht="15" customHeight="1">
      <c r="B374" s="18"/>
      <c r="C374" s="3015" t="s">
        <v>1937</v>
      </c>
      <c r="D374" s="3014" t="s">
        <v>497</v>
      </c>
      <c r="E374" s="1112" t="s">
        <v>1931</v>
      </c>
      <c r="F374" s="2708"/>
      <c r="H374" s="1431" t="str">
        <f t="shared" si="60"/>
        <v/>
      </c>
      <c r="I374" s="1288" t="str">
        <f t="shared" si="61"/>
        <v/>
      </c>
      <c r="J374" s="1288" t="str">
        <f>IF(C355="","",IF(AND(C355&lt;&gt;"&lt;Enter connection point name&gt;",F374=""),"X",""))</f>
        <v/>
      </c>
      <c r="K374" s="1569"/>
      <c r="L374" s="2220"/>
      <c r="M374" s="2220"/>
      <c r="N374" s="1432" t="str">
        <f>IF(AND(F374&lt;=F376),"","X")</f>
        <v/>
      </c>
    </row>
    <row r="375" spans="2:14" s="580" customFormat="1" ht="15" customHeight="1">
      <c r="B375" s="18"/>
      <c r="C375" s="3015"/>
      <c r="D375" s="3014"/>
      <c r="E375" s="1112" t="s">
        <v>1932</v>
      </c>
      <c r="F375" s="2708"/>
      <c r="H375" s="1431" t="str">
        <f t="shared" si="60"/>
        <v/>
      </c>
      <c r="I375" s="1288" t="str">
        <f t="shared" si="61"/>
        <v/>
      </c>
      <c r="J375" s="1288" t="str">
        <f>IF(C355="","",IF(AND(C355&lt;&gt;"&lt;Enter connection point name&gt;",F375=""),"X",""))</f>
        <v/>
      </c>
      <c r="K375" s="1569"/>
      <c r="L375" s="2220"/>
      <c r="M375" s="2220"/>
      <c r="N375" s="1432" t="str">
        <f>IF(AND(F375&lt;=F377),"","X")</f>
        <v/>
      </c>
    </row>
    <row r="376" spans="2:14" s="580" customFormat="1" ht="15" customHeight="1">
      <c r="B376" s="18"/>
      <c r="C376" s="3015" t="s">
        <v>1937</v>
      </c>
      <c r="D376" s="3014" t="s">
        <v>509</v>
      </c>
      <c r="E376" s="1112" t="s">
        <v>1931</v>
      </c>
      <c r="F376" s="2708"/>
      <c r="H376" s="1431" t="str">
        <f t="shared" si="60"/>
        <v/>
      </c>
      <c r="I376" s="1288" t="str">
        <f t="shared" si="61"/>
        <v/>
      </c>
      <c r="J376" s="1288" t="str">
        <f>IF(C355="","",IF(AND(C355&lt;&gt;"&lt;Enter connection point name&gt;",F376=""),"X",""))</f>
        <v/>
      </c>
      <c r="K376" s="1569"/>
      <c r="L376" s="2220"/>
      <c r="M376" s="2220"/>
      <c r="N376" s="1432" t="str">
        <f>IF(AND(F374&lt;=F376),"","X")</f>
        <v/>
      </c>
    </row>
    <row r="377" spans="2:14" s="580" customFormat="1" ht="15" customHeight="1">
      <c r="B377" s="18"/>
      <c r="C377" s="3018"/>
      <c r="D377" s="3019"/>
      <c r="E377" s="1113" t="s">
        <v>1932</v>
      </c>
      <c r="F377" s="2714"/>
      <c r="H377" s="1433" t="str">
        <f t="shared" si="60"/>
        <v/>
      </c>
      <c r="I377" s="1434" t="str">
        <f t="shared" si="61"/>
        <v/>
      </c>
      <c r="J377" s="1434" t="str">
        <f>IF(C355="","",IF(AND(C355&lt;&gt;"&lt;Enter connection point name&gt;",F377=""),"X",""))</f>
        <v/>
      </c>
      <c r="K377" s="1570"/>
      <c r="L377" s="2221"/>
      <c r="M377" s="2221"/>
      <c r="N377" s="1435" t="str">
        <f>IF(AND(F375&lt;=F377),"","X")</f>
        <v/>
      </c>
    </row>
    <row r="378" spans="2:14" s="580" customFormat="1" ht="15" customHeight="1">
      <c r="B378" s="1046">
        <v>17</v>
      </c>
      <c r="C378" s="1027" t="s">
        <v>1929</v>
      </c>
      <c r="D378" s="575"/>
      <c r="E378" s="1111"/>
      <c r="F378" s="2711"/>
    </row>
    <row r="379" spans="2:14" s="580" customFormat="1" ht="15" customHeight="1">
      <c r="B379" s="1046"/>
      <c r="C379" s="3016" t="s">
        <v>1930</v>
      </c>
      <c r="D379" s="3017" t="s">
        <v>509</v>
      </c>
      <c r="E379" s="1681" t="s">
        <v>1931</v>
      </c>
      <c r="F379" s="2713"/>
      <c r="H379" s="1503" t="str">
        <f>IF(ISNONTEXT(F379)=TRUE,"","X")</f>
        <v/>
      </c>
      <c r="I379" s="1542" t="str">
        <f>IF(AND(F379&gt;=0)=TRUE,"","X")</f>
        <v/>
      </c>
      <c r="J379" s="2024" t="str">
        <f>IF(C378="","",IF(AND(C378&lt;&gt;"&lt;Enter connection point name&gt;",F379=""),"X",""))</f>
        <v/>
      </c>
      <c r="K379" s="1568"/>
      <c r="L379" s="2219"/>
      <c r="M379" s="2219"/>
      <c r="N379" s="2217"/>
    </row>
    <row r="380" spans="2:14" s="580" customFormat="1" ht="15" customHeight="1">
      <c r="B380" s="1046"/>
      <c r="C380" s="3015"/>
      <c r="D380" s="3014"/>
      <c r="E380" s="1112" t="s">
        <v>1932</v>
      </c>
      <c r="F380" s="2708"/>
      <c r="H380" s="1431" t="str">
        <f>IF(ISNONTEXT(F380)=TRUE,"","X")</f>
        <v/>
      </c>
      <c r="I380" s="1288" t="str">
        <f>IF(AND(F380&gt;=0)=TRUE,"","X")</f>
        <v/>
      </c>
      <c r="J380" s="1288" t="str">
        <f>IF(C378="","",IF(AND(C378&lt;&gt;"&lt;Enter connection point name&gt;",F380=""),"X",""))</f>
        <v/>
      </c>
      <c r="K380" s="1569"/>
      <c r="L380" s="2220"/>
      <c r="M380" s="2220"/>
      <c r="N380" s="2218"/>
    </row>
    <row r="381" spans="2:14" s="580" customFormat="1" ht="15" customHeight="1">
      <c r="B381" s="1046"/>
      <c r="C381" s="3015" t="s">
        <v>1933</v>
      </c>
      <c r="D381" s="3014" t="s">
        <v>497</v>
      </c>
      <c r="E381" s="1112" t="s">
        <v>1931</v>
      </c>
      <c r="F381" s="2708"/>
      <c r="H381" s="1431" t="str">
        <f t="shared" ref="H381:H388" si="62">IF(ISNONTEXT(F381)=TRUE,"","X")</f>
        <v/>
      </c>
      <c r="I381" s="1288" t="str">
        <f>IF(AND(F381&gt;=0)=TRUE,"","X")</f>
        <v/>
      </c>
      <c r="J381" s="1288" t="str">
        <f>IF(C378="","",IF(AND(C378&lt;&gt;"&lt;Enter connection point name&gt;",F381=""),"X",""))</f>
        <v/>
      </c>
      <c r="K381" s="1569"/>
      <c r="L381" s="2220"/>
      <c r="M381" s="2220"/>
      <c r="N381" s="1432" t="str">
        <f>IF(AND(F381&lt;=F383),"","X")</f>
        <v/>
      </c>
    </row>
    <row r="382" spans="2:14" s="580" customFormat="1" ht="15" customHeight="1">
      <c r="B382" s="1046"/>
      <c r="C382" s="3015"/>
      <c r="D382" s="3014"/>
      <c r="E382" s="1112" t="s">
        <v>1932</v>
      </c>
      <c r="F382" s="2708"/>
      <c r="H382" s="1431" t="str">
        <f t="shared" si="62"/>
        <v/>
      </c>
      <c r="I382" s="1288" t="str">
        <f t="shared" ref="I382:I385" si="63">IF(AND(F382&gt;=0)=TRUE,"","X")</f>
        <v/>
      </c>
      <c r="J382" s="1288" t="str">
        <f>IF(C378="","",IF(AND(C378&lt;&gt;"&lt;Enter connection point name&gt;",F382=""),"X",""))</f>
        <v/>
      </c>
      <c r="K382" s="1569"/>
      <c r="L382" s="2220"/>
      <c r="M382" s="2220"/>
      <c r="N382" s="1432" t="str">
        <f>IF(AND(F382&lt;=F384),"","X")</f>
        <v/>
      </c>
    </row>
    <row r="383" spans="2:14" s="580" customFormat="1" ht="15" customHeight="1">
      <c r="B383" s="1046"/>
      <c r="C383" s="3015" t="s">
        <v>1933</v>
      </c>
      <c r="D383" s="3014" t="s">
        <v>509</v>
      </c>
      <c r="E383" s="1112" t="s">
        <v>1931</v>
      </c>
      <c r="F383" s="2708"/>
      <c r="H383" s="1431" t="str">
        <f t="shared" si="62"/>
        <v/>
      </c>
      <c r="I383" s="1288" t="str">
        <f t="shared" si="63"/>
        <v/>
      </c>
      <c r="J383" s="1288" t="str">
        <f>IF(C378="","",IF(AND(C378&lt;&gt;"&lt;Enter connection point name&gt;",F383=""),"X",""))</f>
        <v/>
      </c>
      <c r="K383" s="1569"/>
      <c r="L383" s="2220"/>
      <c r="M383" s="2220"/>
      <c r="N383" s="1432" t="str">
        <f>IF(AND(F381&lt;=F383),"","X")</f>
        <v/>
      </c>
    </row>
    <row r="384" spans="2:14" s="580" customFormat="1" ht="15" customHeight="1">
      <c r="B384" s="1046"/>
      <c r="C384" s="3015"/>
      <c r="D384" s="3014"/>
      <c r="E384" s="1112" t="s">
        <v>1932</v>
      </c>
      <c r="F384" s="2708"/>
      <c r="H384" s="1431" t="str">
        <f t="shared" si="62"/>
        <v/>
      </c>
      <c r="I384" s="1288" t="str">
        <f t="shared" si="63"/>
        <v/>
      </c>
      <c r="J384" s="1288" t="str">
        <f>IF(C378="","",IF(AND(C378&lt;&gt;"&lt;Enter connection point name&gt;",F384=""),"X",""))</f>
        <v/>
      </c>
      <c r="K384" s="1569"/>
      <c r="L384" s="2220"/>
      <c r="M384" s="2220"/>
      <c r="N384" s="1432" t="str">
        <f>IF(AND(F382&lt;=F384),"","X")</f>
        <v/>
      </c>
    </row>
    <row r="385" spans="2:14" s="580" customFormat="1" ht="15" customHeight="1">
      <c r="B385" s="1046"/>
      <c r="C385" s="3015" t="s">
        <v>729</v>
      </c>
      <c r="D385" s="3014" t="s">
        <v>1670</v>
      </c>
      <c r="E385" s="1112" t="s">
        <v>1931</v>
      </c>
      <c r="F385" s="2706"/>
      <c r="H385" s="1431" t="str">
        <f t="shared" si="62"/>
        <v/>
      </c>
      <c r="I385" s="1287" t="str">
        <f t="shared" si="63"/>
        <v/>
      </c>
      <c r="J385" s="1288" t="str">
        <f>IF(C378="","",IF(AND(C378&lt;&gt;"&lt;Enter connection point name&gt;",F385=""),"X",""))</f>
        <v/>
      </c>
      <c r="K385" s="1569"/>
      <c r="L385" s="1287"/>
      <c r="M385" s="2220"/>
      <c r="N385" s="2218"/>
    </row>
    <row r="386" spans="2:14" s="580" customFormat="1" ht="15" customHeight="1">
      <c r="B386" s="18"/>
      <c r="C386" s="3015"/>
      <c r="D386" s="3014"/>
      <c r="E386" s="1112" t="s">
        <v>1932</v>
      </c>
      <c r="F386" s="2706"/>
      <c r="H386" s="1431" t="str">
        <f t="shared" si="62"/>
        <v/>
      </c>
      <c r="I386" s="1287"/>
      <c r="J386" s="1288" t="str">
        <f>IF(C378="","",IF(AND(C378&lt;&gt;"&lt;Enter connection point name&gt;",F386=""),"X",""))</f>
        <v/>
      </c>
      <c r="K386" s="1569"/>
      <c r="L386" s="1287"/>
      <c r="M386" s="2220"/>
      <c r="N386" s="2218"/>
    </row>
    <row r="387" spans="2:14" s="580" customFormat="1" ht="15" customHeight="1">
      <c r="B387" s="18"/>
      <c r="C387" s="3015" t="s">
        <v>730</v>
      </c>
      <c r="D387" s="3014" t="s">
        <v>1671</v>
      </c>
      <c r="E387" s="1112" t="s">
        <v>1931</v>
      </c>
      <c r="F387" s="2712"/>
      <c r="H387" s="1431" t="str">
        <f t="shared" si="62"/>
        <v/>
      </c>
      <c r="I387" s="1287"/>
      <c r="J387" s="1288" t="str">
        <f>IF(C378="","",IF(AND(C378&lt;&gt;"&lt;Enter connection point name&gt;",F387=""),"X",""))</f>
        <v/>
      </c>
      <c r="K387" s="1569"/>
      <c r="L387" s="2220"/>
      <c r="M387" s="1287"/>
      <c r="N387" s="2218"/>
    </row>
    <row r="388" spans="2:14" s="580" customFormat="1" ht="15" customHeight="1">
      <c r="B388" s="18"/>
      <c r="C388" s="3015"/>
      <c r="D388" s="3014"/>
      <c r="E388" s="1112" t="s">
        <v>1932</v>
      </c>
      <c r="F388" s="2712"/>
      <c r="H388" s="1431" t="str">
        <f t="shared" si="62"/>
        <v/>
      </c>
      <c r="I388" s="1287"/>
      <c r="J388" s="1288" t="str">
        <f>IF(C378="","",IF(AND(C378&lt;&gt;"&lt;Enter connection point name&gt;",F388=""),"X",""))</f>
        <v/>
      </c>
      <c r="K388" s="1569"/>
      <c r="L388" s="2220"/>
      <c r="M388" s="1287"/>
      <c r="N388" s="2218"/>
    </row>
    <row r="389" spans="2:14" s="580" customFormat="1" ht="15" customHeight="1">
      <c r="B389" s="18"/>
      <c r="C389" s="3015" t="s">
        <v>1934</v>
      </c>
      <c r="D389" s="3014" t="s">
        <v>2045</v>
      </c>
      <c r="E389" s="1112" t="s">
        <v>1931</v>
      </c>
      <c r="F389" s="2708"/>
      <c r="H389" s="1436"/>
      <c r="I389" s="1287"/>
      <c r="J389" s="1288" t="str">
        <f>IF(C378="","",IF(AND(C378&lt;&gt;"&lt;Enter connection point name&gt;",F389=""),"X",""))</f>
        <v/>
      </c>
      <c r="K389" s="1432" t="str">
        <f>IF(F389="","",(IF(OR(F389="Winter",F389="Summer"),"","X")))</f>
        <v/>
      </c>
      <c r="L389" s="2220"/>
      <c r="M389" s="2220"/>
      <c r="N389" s="2218"/>
    </row>
    <row r="390" spans="2:14" s="580" customFormat="1" ht="15" customHeight="1">
      <c r="B390" s="18"/>
      <c r="C390" s="3015"/>
      <c r="D390" s="3014"/>
      <c r="E390" s="1112" t="s">
        <v>1932</v>
      </c>
      <c r="F390" s="2708"/>
      <c r="H390" s="1436"/>
      <c r="I390" s="1287"/>
      <c r="J390" s="1288" t="str">
        <f>IF(C378="","",IF(AND(C378&lt;&gt;"&lt;Enter connection point name&gt;",F390=""),"X",""))</f>
        <v/>
      </c>
      <c r="K390" s="1432" t="str">
        <f>IF(F390="","",(IF(OR(F390="Winter",F390="Summer"),"","X")))</f>
        <v/>
      </c>
      <c r="L390" s="2220"/>
      <c r="M390" s="2220"/>
      <c r="N390" s="2218"/>
    </row>
    <row r="391" spans="2:14" s="580" customFormat="1" ht="15" customHeight="1">
      <c r="B391" s="18"/>
      <c r="C391" s="3015" t="s">
        <v>1935</v>
      </c>
      <c r="D391" s="3014" t="s">
        <v>497</v>
      </c>
      <c r="E391" s="1112" t="s">
        <v>1931</v>
      </c>
      <c r="F391" s="2708"/>
      <c r="H391" s="1431" t="str">
        <f t="shared" ref="H391:H400" si="64">IF(ISNONTEXT(F391)=TRUE,"","X")</f>
        <v/>
      </c>
      <c r="I391" s="1288" t="str">
        <f t="shared" ref="I391:I400" si="65">IF(AND(F391&gt;=0)=TRUE,"","X")</f>
        <v/>
      </c>
      <c r="J391" s="1288" t="str">
        <f>IF(C378="","",IF(AND(C378&lt;&gt;"&lt;Enter connection point name&gt;",F391=""),"X",""))</f>
        <v/>
      </c>
      <c r="K391" s="1569"/>
      <c r="L391" s="2220"/>
      <c r="M391" s="2220"/>
      <c r="N391" s="2218"/>
    </row>
    <row r="392" spans="2:14" s="580" customFormat="1" ht="15" customHeight="1">
      <c r="B392" s="18"/>
      <c r="C392" s="3015"/>
      <c r="D392" s="3014"/>
      <c r="E392" s="1112" t="s">
        <v>1932</v>
      </c>
      <c r="F392" s="2708"/>
      <c r="H392" s="1431" t="str">
        <f t="shared" si="64"/>
        <v/>
      </c>
      <c r="I392" s="1288" t="str">
        <f t="shared" si="65"/>
        <v/>
      </c>
      <c r="J392" s="1288" t="str">
        <f>IF(C378="","",IF(AND(C378&lt;&gt;"&lt;Enter connection point name&gt;",F392=""),"X",""))</f>
        <v/>
      </c>
      <c r="K392" s="1569"/>
      <c r="L392" s="2220"/>
      <c r="M392" s="2220"/>
      <c r="N392" s="2218"/>
    </row>
    <row r="393" spans="2:14" s="580" customFormat="1" ht="15" customHeight="1">
      <c r="B393" s="18"/>
      <c r="C393" s="3015" t="s">
        <v>1936</v>
      </c>
      <c r="D393" s="3014" t="s">
        <v>497</v>
      </c>
      <c r="E393" s="1112" t="s">
        <v>1931</v>
      </c>
      <c r="F393" s="2708"/>
      <c r="H393" s="1431" t="str">
        <f t="shared" si="64"/>
        <v/>
      </c>
      <c r="I393" s="1288" t="str">
        <f t="shared" si="65"/>
        <v/>
      </c>
      <c r="J393" s="1288" t="str">
        <f>IF(C378="","",IF(AND(C378&lt;&gt;"&lt;Enter connection point name&gt;",F393=""),"X",""))</f>
        <v/>
      </c>
      <c r="K393" s="1569"/>
      <c r="L393" s="2220"/>
      <c r="M393" s="2220"/>
      <c r="N393" s="1432" t="str">
        <f>IF(AND(F393&lt;=F395),"","X")</f>
        <v/>
      </c>
    </row>
    <row r="394" spans="2:14" s="580" customFormat="1" ht="15" customHeight="1">
      <c r="B394" s="18"/>
      <c r="C394" s="3015"/>
      <c r="D394" s="3014"/>
      <c r="E394" s="1112" t="s">
        <v>1932</v>
      </c>
      <c r="F394" s="2708"/>
      <c r="H394" s="1431" t="str">
        <f t="shared" si="64"/>
        <v/>
      </c>
      <c r="I394" s="1288" t="str">
        <f t="shared" si="65"/>
        <v/>
      </c>
      <c r="J394" s="1288" t="str">
        <f>IF(C378="","",IF(AND(C378&lt;&gt;"&lt;Enter connection point name&gt;",F394=""),"X",""))</f>
        <v/>
      </c>
      <c r="K394" s="1569"/>
      <c r="L394" s="2220"/>
      <c r="M394" s="2220"/>
      <c r="N394" s="1432" t="str">
        <f>IF(AND(F394&lt;=F396),"","X")</f>
        <v/>
      </c>
    </row>
    <row r="395" spans="2:14" s="580" customFormat="1" ht="15" customHeight="1">
      <c r="B395" s="18"/>
      <c r="C395" s="3015" t="s">
        <v>1936</v>
      </c>
      <c r="D395" s="3014" t="s">
        <v>509</v>
      </c>
      <c r="E395" s="1112" t="s">
        <v>1931</v>
      </c>
      <c r="F395" s="2708"/>
      <c r="H395" s="1431" t="str">
        <f t="shared" si="64"/>
        <v/>
      </c>
      <c r="I395" s="1288" t="str">
        <f t="shared" si="65"/>
        <v/>
      </c>
      <c r="J395" s="1288" t="str">
        <f>IF(C378="","",IF(AND(C378&lt;&gt;"&lt;Enter connection point name&gt;",F395=""),"X",""))</f>
        <v/>
      </c>
      <c r="K395" s="1569"/>
      <c r="L395" s="2220"/>
      <c r="M395" s="2220"/>
      <c r="N395" s="1432" t="str">
        <f>IF(AND(F393&lt;=F395),"","X")</f>
        <v/>
      </c>
    </row>
    <row r="396" spans="2:14" s="580" customFormat="1" ht="15" customHeight="1">
      <c r="B396" s="18"/>
      <c r="C396" s="3015"/>
      <c r="D396" s="3014"/>
      <c r="E396" s="1112" t="s">
        <v>1932</v>
      </c>
      <c r="F396" s="2708"/>
      <c r="H396" s="1431" t="str">
        <f t="shared" si="64"/>
        <v/>
      </c>
      <c r="I396" s="1288" t="str">
        <f t="shared" si="65"/>
        <v/>
      </c>
      <c r="J396" s="1288" t="str">
        <f>IF(C378="","",IF(AND(C378&lt;&gt;"&lt;Enter connection point name&gt;",F396=""),"X",""))</f>
        <v/>
      </c>
      <c r="K396" s="1569"/>
      <c r="L396" s="2220"/>
      <c r="M396" s="2220"/>
      <c r="N396" s="1432" t="str">
        <f>IF(AND(F394&lt;=F396),"","X")</f>
        <v/>
      </c>
    </row>
    <row r="397" spans="2:14" s="580" customFormat="1" ht="15" customHeight="1">
      <c r="B397" s="18"/>
      <c r="C397" s="3015" t="s">
        <v>1937</v>
      </c>
      <c r="D397" s="3014" t="s">
        <v>497</v>
      </c>
      <c r="E397" s="1112" t="s">
        <v>1931</v>
      </c>
      <c r="F397" s="2708"/>
      <c r="H397" s="1431" t="str">
        <f t="shared" si="64"/>
        <v/>
      </c>
      <c r="I397" s="1288" t="str">
        <f t="shared" si="65"/>
        <v/>
      </c>
      <c r="J397" s="1288" t="str">
        <f>IF(C378="","",IF(AND(C378&lt;&gt;"&lt;Enter connection point name&gt;",F397=""),"X",""))</f>
        <v/>
      </c>
      <c r="K397" s="1569"/>
      <c r="L397" s="2220"/>
      <c r="M397" s="2220"/>
      <c r="N397" s="1432" t="str">
        <f>IF(AND(F397&lt;=F399),"","X")</f>
        <v/>
      </c>
    </row>
    <row r="398" spans="2:14" s="580" customFormat="1" ht="15" customHeight="1">
      <c r="B398" s="18"/>
      <c r="C398" s="3015"/>
      <c r="D398" s="3014"/>
      <c r="E398" s="1112" t="s">
        <v>1932</v>
      </c>
      <c r="F398" s="2708"/>
      <c r="H398" s="1431" t="str">
        <f t="shared" si="64"/>
        <v/>
      </c>
      <c r="I398" s="1288" t="str">
        <f t="shared" si="65"/>
        <v/>
      </c>
      <c r="J398" s="1288" t="str">
        <f>IF(C378="","",IF(AND(C378&lt;&gt;"&lt;Enter connection point name&gt;",F398=""),"X",""))</f>
        <v/>
      </c>
      <c r="K398" s="1569"/>
      <c r="L398" s="2220"/>
      <c r="M398" s="2220"/>
      <c r="N398" s="1432" t="str">
        <f>IF(AND(F398&lt;=F400),"","X")</f>
        <v/>
      </c>
    </row>
    <row r="399" spans="2:14" s="580" customFormat="1" ht="15" customHeight="1">
      <c r="B399" s="18"/>
      <c r="C399" s="3015" t="s">
        <v>1937</v>
      </c>
      <c r="D399" s="3014" t="s">
        <v>509</v>
      </c>
      <c r="E399" s="1112" t="s">
        <v>1931</v>
      </c>
      <c r="F399" s="2708"/>
      <c r="H399" s="1431" t="str">
        <f t="shared" si="64"/>
        <v/>
      </c>
      <c r="I399" s="1288" t="str">
        <f t="shared" si="65"/>
        <v/>
      </c>
      <c r="J399" s="1288" t="str">
        <f>IF(C378="","",IF(AND(C378&lt;&gt;"&lt;Enter connection point name&gt;",F399=""),"X",""))</f>
        <v/>
      </c>
      <c r="K399" s="1569"/>
      <c r="L399" s="2220"/>
      <c r="M399" s="2220"/>
      <c r="N399" s="1432" t="str">
        <f>IF(AND(F397&lt;=F399),"","X")</f>
        <v/>
      </c>
    </row>
    <row r="400" spans="2:14" s="580" customFormat="1" ht="15" customHeight="1">
      <c r="B400" s="18"/>
      <c r="C400" s="3018"/>
      <c r="D400" s="3019"/>
      <c r="E400" s="1113" t="s">
        <v>1932</v>
      </c>
      <c r="F400" s="2714"/>
      <c r="H400" s="1433" t="str">
        <f t="shared" si="64"/>
        <v/>
      </c>
      <c r="I400" s="1434" t="str">
        <f t="shared" si="65"/>
        <v/>
      </c>
      <c r="J400" s="1434" t="str">
        <f>IF(C378="","",IF(AND(C378&lt;&gt;"&lt;Enter connection point name&gt;",F400=""),"X",""))</f>
        <v/>
      </c>
      <c r="K400" s="1570"/>
      <c r="L400" s="2221"/>
      <c r="M400" s="2221"/>
      <c r="N400" s="1435" t="str">
        <f>IF(AND(F398&lt;=F400),"","X")</f>
        <v/>
      </c>
    </row>
    <row r="401" spans="2:14" s="580" customFormat="1" ht="15" customHeight="1">
      <c r="B401" s="1046">
        <v>18</v>
      </c>
      <c r="C401" s="1027" t="s">
        <v>1929</v>
      </c>
      <c r="D401" s="575"/>
      <c r="E401" s="1111"/>
      <c r="F401" s="2711"/>
    </row>
    <row r="402" spans="2:14" s="580" customFormat="1" ht="15" customHeight="1">
      <c r="B402" s="1046"/>
      <c r="C402" s="3016" t="s">
        <v>1930</v>
      </c>
      <c r="D402" s="3017" t="s">
        <v>509</v>
      </c>
      <c r="E402" s="1681" t="s">
        <v>1931</v>
      </c>
      <c r="F402" s="2713"/>
      <c r="H402" s="1503" t="str">
        <f>IF(ISNONTEXT(F402)=TRUE,"","X")</f>
        <v/>
      </c>
      <c r="I402" s="1542" t="str">
        <f>IF(AND(F402&gt;=0)=TRUE,"","X")</f>
        <v/>
      </c>
      <c r="J402" s="2024" t="str">
        <f>IF(C401="","",IF(AND(C401&lt;&gt;"&lt;Enter connection point name&gt;",F402=""),"X",""))</f>
        <v/>
      </c>
      <c r="K402" s="1568"/>
      <c r="L402" s="2219"/>
      <c r="M402" s="2219"/>
      <c r="N402" s="2217"/>
    </row>
    <row r="403" spans="2:14" s="580" customFormat="1" ht="15" customHeight="1">
      <c r="B403" s="1046"/>
      <c r="C403" s="3015"/>
      <c r="D403" s="3014"/>
      <c r="E403" s="1112" t="s">
        <v>1932</v>
      </c>
      <c r="F403" s="2708"/>
      <c r="H403" s="1431" t="str">
        <f>IF(ISNONTEXT(F403)=TRUE,"","X")</f>
        <v/>
      </c>
      <c r="I403" s="1288" t="str">
        <f>IF(AND(F403&gt;=0)=TRUE,"","X")</f>
        <v/>
      </c>
      <c r="J403" s="1288" t="str">
        <f>IF(C401="","",IF(AND(C401&lt;&gt;"&lt;Enter connection point name&gt;",F403=""),"X",""))</f>
        <v/>
      </c>
      <c r="K403" s="1569"/>
      <c r="L403" s="2220"/>
      <c r="M403" s="2220"/>
      <c r="N403" s="2218"/>
    </row>
    <row r="404" spans="2:14" s="580" customFormat="1" ht="15" customHeight="1">
      <c r="B404" s="1046"/>
      <c r="C404" s="3015" t="s">
        <v>1933</v>
      </c>
      <c r="D404" s="3014" t="s">
        <v>497</v>
      </c>
      <c r="E404" s="1112" t="s">
        <v>1931</v>
      </c>
      <c r="F404" s="2708"/>
      <c r="H404" s="1431" t="str">
        <f t="shared" ref="H404:H411" si="66">IF(ISNONTEXT(F404)=TRUE,"","X")</f>
        <v/>
      </c>
      <c r="I404" s="1288" t="str">
        <f>IF(AND(F404&gt;=0)=TRUE,"","X")</f>
        <v/>
      </c>
      <c r="J404" s="1288" t="str">
        <f>IF(C401="","",IF(AND(C401&lt;&gt;"&lt;Enter connection point name&gt;",F404=""),"X",""))</f>
        <v/>
      </c>
      <c r="K404" s="1569"/>
      <c r="L404" s="2220"/>
      <c r="M404" s="2220"/>
      <c r="N404" s="1432" t="str">
        <f>IF(AND(F404&lt;=F406),"","X")</f>
        <v/>
      </c>
    </row>
    <row r="405" spans="2:14" s="580" customFormat="1" ht="15" customHeight="1">
      <c r="B405" s="1046"/>
      <c r="C405" s="3015"/>
      <c r="D405" s="3014"/>
      <c r="E405" s="1112" t="s">
        <v>1932</v>
      </c>
      <c r="F405" s="2708"/>
      <c r="H405" s="1431" t="str">
        <f t="shared" si="66"/>
        <v/>
      </c>
      <c r="I405" s="1288" t="str">
        <f t="shared" ref="I405:I408" si="67">IF(AND(F405&gt;=0)=TRUE,"","X")</f>
        <v/>
      </c>
      <c r="J405" s="1288" t="str">
        <f>IF(C401="","",IF(AND(C401&lt;&gt;"&lt;Enter connection point name&gt;",F405=""),"X",""))</f>
        <v/>
      </c>
      <c r="K405" s="1569"/>
      <c r="L405" s="2220"/>
      <c r="M405" s="2220"/>
      <c r="N405" s="1432" t="str">
        <f>IF(AND(F405&lt;=F407),"","X")</f>
        <v/>
      </c>
    </row>
    <row r="406" spans="2:14" s="580" customFormat="1" ht="15" customHeight="1">
      <c r="B406" s="1046"/>
      <c r="C406" s="3015" t="s">
        <v>1933</v>
      </c>
      <c r="D406" s="3014" t="s">
        <v>509</v>
      </c>
      <c r="E406" s="1112" t="s">
        <v>1931</v>
      </c>
      <c r="F406" s="2708"/>
      <c r="H406" s="1431" t="str">
        <f t="shared" si="66"/>
        <v/>
      </c>
      <c r="I406" s="1288" t="str">
        <f t="shared" si="67"/>
        <v/>
      </c>
      <c r="J406" s="1288" t="str">
        <f>IF(C401="","",IF(AND(C401&lt;&gt;"&lt;Enter connection point name&gt;",F406=""),"X",""))</f>
        <v/>
      </c>
      <c r="K406" s="1569"/>
      <c r="L406" s="2220"/>
      <c r="M406" s="2220"/>
      <c r="N406" s="1432" t="str">
        <f>IF(AND(F404&lt;=F406),"","X")</f>
        <v/>
      </c>
    </row>
    <row r="407" spans="2:14" s="580" customFormat="1" ht="15" customHeight="1">
      <c r="B407" s="1046"/>
      <c r="C407" s="3015"/>
      <c r="D407" s="3014"/>
      <c r="E407" s="1112" t="s">
        <v>1932</v>
      </c>
      <c r="F407" s="2708"/>
      <c r="H407" s="1431" t="str">
        <f t="shared" si="66"/>
        <v/>
      </c>
      <c r="I407" s="1288" t="str">
        <f t="shared" si="67"/>
        <v/>
      </c>
      <c r="J407" s="1288" t="str">
        <f>IF(C401="","",IF(AND(C401&lt;&gt;"&lt;Enter connection point name&gt;",F407=""),"X",""))</f>
        <v/>
      </c>
      <c r="K407" s="1569"/>
      <c r="L407" s="2220"/>
      <c r="M407" s="2220"/>
      <c r="N407" s="1432" t="str">
        <f>IF(AND(F405&lt;=F407),"","X")</f>
        <v/>
      </c>
    </row>
    <row r="408" spans="2:14" s="580" customFormat="1" ht="15" customHeight="1">
      <c r="B408" s="1046"/>
      <c r="C408" s="3015" t="s">
        <v>729</v>
      </c>
      <c r="D408" s="3014" t="s">
        <v>1670</v>
      </c>
      <c r="E408" s="1112" t="s">
        <v>1931</v>
      </c>
      <c r="F408" s="2706"/>
      <c r="H408" s="1431" t="str">
        <f t="shared" si="66"/>
        <v/>
      </c>
      <c r="I408" s="1287" t="str">
        <f t="shared" si="67"/>
        <v/>
      </c>
      <c r="J408" s="1288" t="str">
        <f>IF(C401="","",IF(AND(C401&lt;&gt;"&lt;Enter connection point name&gt;",F408=""),"X",""))</f>
        <v/>
      </c>
      <c r="K408" s="1569"/>
      <c r="L408" s="1287"/>
      <c r="M408" s="2220"/>
      <c r="N408" s="2218"/>
    </row>
    <row r="409" spans="2:14" s="580" customFormat="1" ht="15" customHeight="1">
      <c r="B409" s="18"/>
      <c r="C409" s="3015"/>
      <c r="D409" s="3014"/>
      <c r="E409" s="1112" t="s">
        <v>1932</v>
      </c>
      <c r="F409" s="2706"/>
      <c r="H409" s="1431" t="str">
        <f t="shared" si="66"/>
        <v/>
      </c>
      <c r="I409" s="1287"/>
      <c r="J409" s="1288" t="str">
        <f>IF(C401="","",IF(AND(C401&lt;&gt;"&lt;Enter connection point name&gt;",F409=""),"X",""))</f>
        <v/>
      </c>
      <c r="K409" s="1569"/>
      <c r="L409" s="1287"/>
      <c r="M409" s="2220"/>
      <c r="N409" s="2218"/>
    </row>
    <row r="410" spans="2:14" s="580" customFormat="1" ht="15" customHeight="1">
      <c r="B410" s="18"/>
      <c r="C410" s="3015" t="s">
        <v>730</v>
      </c>
      <c r="D410" s="3014" t="s">
        <v>1671</v>
      </c>
      <c r="E410" s="1112" t="s">
        <v>1931</v>
      </c>
      <c r="F410" s="2712"/>
      <c r="H410" s="1431" t="str">
        <f t="shared" si="66"/>
        <v/>
      </c>
      <c r="I410" s="1287"/>
      <c r="J410" s="1288" t="str">
        <f>IF(C401="","",IF(AND(C401&lt;&gt;"&lt;Enter connection point name&gt;",F410=""),"X",""))</f>
        <v/>
      </c>
      <c r="K410" s="1569"/>
      <c r="L410" s="2220"/>
      <c r="M410" s="1287"/>
      <c r="N410" s="2218"/>
    </row>
    <row r="411" spans="2:14" s="580" customFormat="1" ht="15" customHeight="1">
      <c r="B411" s="18"/>
      <c r="C411" s="3015"/>
      <c r="D411" s="3014"/>
      <c r="E411" s="1112" t="s">
        <v>1932</v>
      </c>
      <c r="F411" s="2712"/>
      <c r="H411" s="1431" t="str">
        <f t="shared" si="66"/>
        <v/>
      </c>
      <c r="I411" s="1287"/>
      <c r="J411" s="1288" t="str">
        <f>IF(C401="","",IF(AND(C401&lt;&gt;"&lt;Enter connection point name&gt;",F411=""),"X",""))</f>
        <v/>
      </c>
      <c r="K411" s="1569"/>
      <c r="L411" s="2220"/>
      <c r="M411" s="1287"/>
      <c r="N411" s="2218"/>
    </row>
    <row r="412" spans="2:14" s="580" customFormat="1" ht="15" customHeight="1">
      <c r="B412" s="18"/>
      <c r="C412" s="3015" t="s">
        <v>1934</v>
      </c>
      <c r="D412" s="3014" t="s">
        <v>2045</v>
      </c>
      <c r="E412" s="1112" t="s">
        <v>1931</v>
      </c>
      <c r="F412" s="2708"/>
      <c r="H412" s="1436"/>
      <c r="I412" s="1287"/>
      <c r="J412" s="1288" t="str">
        <f>IF(C401="","",IF(AND(C401&lt;&gt;"&lt;Enter connection point name&gt;",F412=""),"X",""))</f>
        <v/>
      </c>
      <c r="K412" s="1432" t="str">
        <f>IF(F412="","",(IF(OR(F412="Winter",F412="Summer"),"","X")))</f>
        <v/>
      </c>
      <c r="L412" s="2220"/>
      <c r="M412" s="2220"/>
      <c r="N412" s="2218"/>
    </row>
    <row r="413" spans="2:14" s="580" customFormat="1" ht="15" customHeight="1">
      <c r="B413" s="18"/>
      <c r="C413" s="3015"/>
      <c r="D413" s="3014"/>
      <c r="E413" s="1112" t="s">
        <v>1932</v>
      </c>
      <c r="F413" s="2708"/>
      <c r="H413" s="1436"/>
      <c r="I413" s="1287"/>
      <c r="J413" s="1288" t="str">
        <f>IF(C401="","",IF(AND(C401&lt;&gt;"&lt;Enter connection point name&gt;",F413=""),"X",""))</f>
        <v/>
      </c>
      <c r="K413" s="1432" t="str">
        <f>IF(F413="","",(IF(OR(F413="Winter",F413="Summer"),"","X")))</f>
        <v/>
      </c>
      <c r="L413" s="2220"/>
      <c r="M413" s="2220"/>
      <c r="N413" s="2218"/>
    </row>
    <row r="414" spans="2:14" s="580" customFormat="1" ht="15" customHeight="1">
      <c r="B414" s="18"/>
      <c r="C414" s="3015" t="s">
        <v>1935</v>
      </c>
      <c r="D414" s="3014" t="s">
        <v>497</v>
      </c>
      <c r="E414" s="1112" t="s">
        <v>1931</v>
      </c>
      <c r="F414" s="2708"/>
      <c r="H414" s="1431" t="str">
        <f t="shared" ref="H414:H423" si="68">IF(ISNONTEXT(F414)=TRUE,"","X")</f>
        <v/>
      </c>
      <c r="I414" s="1288" t="str">
        <f t="shared" ref="I414:I423" si="69">IF(AND(F414&gt;=0)=TRUE,"","X")</f>
        <v/>
      </c>
      <c r="J414" s="1288" t="str">
        <f>IF(C401="","",IF(AND(C401&lt;&gt;"&lt;Enter connection point name&gt;",F414=""),"X",""))</f>
        <v/>
      </c>
      <c r="K414" s="1569"/>
      <c r="L414" s="2220"/>
      <c r="M414" s="2220"/>
      <c r="N414" s="2218"/>
    </row>
    <row r="415" spans="2:14" s="580" customFormat="1" ht="15" customHeight="1">
      <c r="B415" s="18"/>
      <c r="C415" s="3015"/>
      <c r="D415" s="3014"/>
      <c r="E415" s="1112" t="s">
        <v>1932</v>
      </c>
      <c r="F415" s="2708"/>
      <c r="H415" s="1431" t="str">
        <f t="shared" si="68"/>
        <v/>
      </c>
      <c r="I415" s="1288" t="str">
        <f t="shared" si="69"/>
        <v/>
      </c>
      <c r="J415" s="1288" t="str">
        <f>IF(C401="","",IF(AND(C401&lt;&gt;"&lt;Enter connection point name&gt;",F415=""),"X",""))</f>
        <v/>
      </c>
      <c r="K415" s="1569"/>
      <c r="L415" s="2220"/>
      <c r="M415" s="2220"/>
      <c r="N415" s="2218"/>
    </row>
    <row r="416" spans="2:14" s="580" customFormat="1" ht="15" customHeight="1">
      <c r="B416" s="18"/>
      <c r="C416" s="3015" t="s">
        <v>1936</v>
      </c>
      <c r="D416" s="3014" t="s">
        <v>497</v>
      </c>
      <c r="E416" s="1112" t="s">
        <v>1931</v>
      </c>
      <c r="F416" s="2708"/>
      <c r="H416" s="1431" t="str">
        <f t="shared" si="68"/>
        <v/>
      </c>
      <c r="I416" s="1288" t="str">
        <f t="shared" si="69"/>
        <v/>
      </c>
      <c r="J416" s="1288" t="str">
        <f>IF(C401="","",IF(AND(C401&lt;&gt;"&lt;Enter connection point name&gt;",F416=""),"X",""))</f>
        <v/>
      </c>
      <c r="K416" s="1569"/>
      <c r="L416" s="2220"/>
      <c r="M416" s="2220"/>
      <c r="N416" s="1432" t="str">
        <f>IF(AND(F416&lt;=F418),"","X")</f>
        <v/>
      </c>
    </row>
    <row r="417" spans="2:14" s="580" customFormat="1" ht="15" customHeight="1">
      <c r="B417" s="18"/>
      <c r="C417" s="3015"/>
      <c r="D417" s="3014"/>
      <c r="E417" s="1112" t="s">
        <v>1932</v>
      </c>
      <c r="F417" s="2708"/>
      <c r="H417" s="1431" t="str">
        <f t="shared" si="68"/>
        <v/>
      </c>
      <c r="I417" s="1288" t="str">
        <f t="shared" si="69"/>
        <v/>
      </c>
      <c r="J417" s="1288" t="str">
        <f>IF(C401="","",IF(AND(C401&lt;&gt;"&lt;Enter connection point name&gt;",F417=""),"X",""))</f>
        <v/>
      </c>
      <c r="K417" s="1569"/>
      <c r="L417" s="2220"/>
      <c r="M417" s="2220"/>
      <c r="N417" s="1432" t="str">
        <f>IF(AND(F417&lt;=F419),"","X")</f>
        <v/>
      </c>
    </row>
    <row r="418" spans="2:14" s="580" customFormat="1" ht="15" customHeight="1">
      <c r="B418" s="18"/>
      <c r="C418" s="3015" t="s">
        <v>1936</v>
      </c>
      <c r="D418" s="3014" t="s">
        <v>509</v>
      </c>
      <c r="E418" s="1112" t="s">
        <v>1931</v>
      </c>
      <c r="F418" s="2708"/>
      <c r="H418" s="1431" t="str">
        <f t="shared" si="68"/>
        <v/>
      </c>
      <c r="I418" s="1288" t="str">
        <f t="shared" si="69"/>
        <v/>
      </c>
      <c r="J418" s="1288" t="str">
        <f>IF(C401="","",IF(AND(C401&lt;&gt;"&lt;Enter connection point name&gt;",F418=""),"X",""))</f>
        <v/>
      </c>
      <c r="K418" s="1569"/>
      <c r="L418" s="2220"/>
      <c r="M418" s="2220"/>
      <c r="N418" s="1432" t="str">
        <f>IF(AND(F416&lt;=F418),"","X")</f>
        <v/>
      </c>
    </row>
    <row r="419" spans="2:14" s="580" customFormat="1" ht="15" customHeight="1">
      <c r="B419" s="18"/>
      <c r="C419" s="3015"/>
      <c r="D419" s="3014"/>
      <c r="E419" s="1112" t="s">
        <v>1932</v>
      </c>
      <c r="F419" s="2708"/>
      <c r="H419" s="1431" t="str">
        <f t="shared" si="68"/>
        <v/>
      </c>
      <c r="I419" s="1288" t="str">
        <f t="shared" si="69"/>
        <v/>
      </c>
      <c r="J419" s="1288" t="str">
        <f>IF(C401="","",IF(AND(C401&lt;&gt;"&lt;Enter connection point name&gt;",F419=""),"X",""))</f>
        <v/>
      </c>
      <c r="K419" s="1569"/>
      <c r="L419" s="2220"/>
      <c r="M419" s="2220"/>
      <c r="N419" s="1432" t="str">
        <f>IF(AND(F417&lt;=F419),"","X")</f>
        <v/>
      </c>
    </row>
    <row r="420" spans="2:14" s="580" customFormat="1" ht="15" customHeight="1">
      <c r="B420" s="18"/>
      <c r="C420" s="3015" t="s">
        <v>1937</v>
      </c>
      <c r="D420" s="3014" t="s">
        <v>497</v>
      </c>
      <c r="E420" s="1112" t="s">
        <v>1931</v>
      </c>
      <c r="F420" s="2708"/>
      <c r="H420" s="1431" t="str">
        <f t="shared" si="68"/>
        <v/>
      </c>
      <c r="I420" s="1288" t="str">
        <f t="shared" si="69"/>
        <v/>
      </c>
      <c r="J420" s="1288" t="str">
        <f>IF(C401="","",IF(AND(C401&lt;&gt;"&lt;Enter connection point name&gt;",F420=""),"X",""))</f>
        <v/>
      </c>
      <c r="K420" s="1569"/>
      <c r="L420" s="2220"/>
      <c r="M420" s="2220"/>
      <c r="N420" s="1432" t="str">
        <f>IF(AND(F420&lt;=F422),"","X")</f>
        <v/>
      </c>
    </row>
    <row r="421" spans="2:14" s="580" customFormat="1" ht="15" customHeight="1">
      <c r="B421" s="18"/>
      <c r="C421" s="3015"/>
      <c r="D421" s="3014"/>
      <c r="E421" s="1112" t="s">
        <v>1932</v>
      </c>
      <c r="F421" s="2708"/>
      <c r="H421" s="1431" t="str">
        <f t="shared" si="68"/>
        <v/>
      </c>
      <c r="I421" s="1288" t="str">
        <f t="shared" si="69"/>
        <v/>
      </c>
      <c r="J421" s="1288" t="str">
        <f>IF(C401="","",IF(AND(C401&lt;&gt;"&lt;Enter connection point name&gt;",F421=""),"X",""))</f>
        <v/>
      </c>
      <c r="K421" s="1569"/>
      <c r="L421" s="2220"/>
      <c r="M421" s="2220"/>
      <c r="N421" s="1432" t="str">
        <f>IF(AND(F421&lt;=F423),"","X")</f>
        <v/>
      </c>
    </row>
    <row r="422" spans="2:14" s="580" customFormat="1" ht="15" customHeight="1">
      <c r="B422" s="18"/>
      <c r="C422" s="3015" t="s">
        <v>1937</v>
      </c>
      <c r="D422" s="3014" t="s">
        <v>509</v>
      </c>
      <c r="E422" s="1112" t="s">
        <v>1931</v>
      </c>
      <c r="F422" s="2708"/>
      <c r="H422" s="1431" t="str">
        <f t="shared" si="68"/>
        <v/>
      </c>
      <c r="I422" s="1288" t="str">
        <f t="shared" si="69"/>
        <v/>
      </c>
      <c r="J422" s="1288" t="str">
        <f>IF(C401="","",IF(AND(C401&lt;&gt;"&lt;Enter connection point name&gt;",F422=""),"X",""))</f>
        <v/>
      </c>
      <c r="K422" s="1569"/>
      <c r="L422" s="2220"/>
      <c r="M422" s="2220"/>
      <c r="N422" s="1432" t="str">
        <f>IF(AND(F420&lt;=F422),"","X")</f>
        <v/>
      </c>
    </row>
    <row r="423" spans="2:14" s="580" customFormat="1" ht="15" customHeight="1">
      <c r="B423" s="18"/>
      <c r="C423" s="3018"/>
      <c r="D423" s="3019"/>
      <c r="E423" s="1113" t="s">
        <v>1932</v>
      </c>
      <c r="F423" s="2714"/>
      <c r="H423" s="1433" t="str">
        <f t="shared" si="68"/>
        <v/>
      </c>
      <c r="I423" s="1434" t="str">
        <f t="shared" si="69"/>
        <v/>
      </c>
      <c r="J423" s="1434" t="str">
        <f>IF(C401="","",IF(AND(C401&lt;&gt;"&lt;Enter connection point name&gt;",F423=""),"X",""))</f>
        <v/>
      </c>
      <c r="K423" s="1570"/>
      <c r="L423" s="2221"/>
      <c r="M423" s="2221"/>
      <c r="N423" s="1435" t="str">
        <f>IF(AND(F421&lt;=F423),"","X")</f>
        <v/>
      </c>
    </row>
    <row r="424" spans="2:14" s="580" customFormat="1" ht="15" customHeight="1">
      <c r="B424" s="1046">
        <v>19</v>
      </c>
      <c r="C424" s="1027" t="s">
        <v>1929</v>
      </c>
      <c r="D424" s="575"/>
      <c r="E424" s="1111"/>
      <c r="F424" s="2711"/>
    </row>
    <row r="425" spans="2:14" s="580" customFormat="1" ht="15" customHeight="1">
      <c r="B425" s="1046"/>
      <c r="C425" s="3016" t="s">
        <v>1930</v>
      </c>
      <c r="D425" s="3017" t="s">
        <v>509</v>
      </c>
      <c r="E425" s="1681" t="s">
        <v>1931</v>
      </c>
      <c r="F425" s="2713"/>
      <c r="H425" s="1503" t="str">
        <f>IF(ISNONTEXT(F425)=TRUE,"","X")</f>
        <v/>
      </c>
      <c r="I425" s="1542" t="str">
        <f>IF(AND(F425&gt;=0)=TRUE,"","X")</f>
        <v/>
      </c>
      <c r="J425" s="2024" t="str">
        <f>IF(C424="","",IF(AND(C424&lt;&gt;"&lt;Enter connection point name&gt;",F425=""),"X",""))</f>
        <v/>
      </c>
      <c r="K425" s="1568"/>
      <c r="L425" s="2219"/>
      <c r="M425" s="2219"/>
      <c r="N425" s="2217"/>
    </row>
    <row r="426" spans="2:14" s="580" customFormat="1" ht="15" customHeight="1">
      <c r="B426" s="1046"/>
      <c r="C426" s="3015"/>
      <c r="D426" s="3014"/>
      <c r="E426" s="1112" t="s">
        <v>1932</v>
      </c>
      <c r="F426" s="2708"/>
      <c r="H426" s="1431" t="str">
        <f>IF(ISNONTEXT(F426)=TRUE,"","X")</f>
        <v/>
      </c>
      <c r="I426" s="1288" t="str">
        <f>IF(AND(F426&gt;=0)=TRUE,"","X")</f>
        <v/>
      </c>
      <c r="J426" s="1288" t="str">
        <f>IF(C424="","",IF(AND(C424&lt;&gt;"&lt;Enter connection point name&gt;",F426=""),"X",""))</f>
        <v/>
      </c>
      <c r="K426" s="1569"/>
      <c r="L426" s="2220"/>
      <c r="M426" s="2220"/>
      <c r="N426" s="2218"/>
    </row>
    <row r="427" spans="2:14" s="580" customFormat="1" ht="15" customHeight="1">
      <c r="B427" s="1046"/>
      <c r="C427" s="3015" t="s">
        <v>1933</v>
      </c>
      <c r="D427" s="3014" t="s">
        <v>497</v>
      </c>
      <c r="E427" s="1112" t="s">
        <v>1931</v>
      </c>
      <c r="F427" s="2708"/>
      <c r="H427" s="1431" t="str">
        <f t="shared" ref="H427:H434" si="70">IF(ISNONTEXT(F427)=TRUE,"","X")</f>
        <v/>
      </c>
      <c r="I427" s="1288" t="str">
        <f>IF(AND(F427&gt;=0)=TRUE,"","X")</f>
        <v/>
      </c>
      <c r="J427" s="1288" t="str">
        <f>IF(C424="","",IF(AND(C424&lt;&gt;"&lt;Enter connection point name&gt;",F427=""),"X",""))</f>
        <v/>
      </c>
      <c r="K427" s="1569"/>
      <c r="L427" s="2220"/>
      <c r="M427" s="2220"/>
      <c r="N427" s="1432" t="str">
        <f>IF(AND(F427&lt;=F429),"","X")</f>
        <v/>
      </c>
    </row>
    <row r="428" spans="2:14" s="580" customFormat="1" ht="15" customHeight="1">
      <c r="B428" s="1046"/>
      <c r="C428" s="3015"/>
      <c r="D428" s="3014"/>
      <c r="E428" s="1112" t="s">
        <v>1932</v>
      </c>
      <c r="F428" s="2708"/>
      <c r="H428" s="1431" t="str">
        <f t="shared" si="70"/>
        <v/>
      </c>
      <c r="I428" s="1288" t="str">
        <f t="shared" ref="I428:I431" si="71">IF(AND(F428&gt;=0)=TRUE,"","X")</f>
        <v/>
      </c>
      <c r="J428" s="1288" t="str">
        <f>IF(C424="","",IF(AND(C424&lt;&gt;"&lt;Enter connection point name&gt;",F428=""),"X",""))</f>
        <v/>
      </c>
      <c r="K428" s="1569"/>
      <c r="L428" s="2220"/>
      <c r="M428" s="2220"/>
      <c r="N428" s="1432" t="str">
        <f>IF(AND(F428&lt;=F430),"","X")</f>
        <v/>
      </c>
    </row>
    <row r="429" spans="2:14" s="580" customFormat="1" ht="15" customHeight="1">
      <c r="B429" s="1046"/>
      <c r="C429" s="3015" t="s">
        <v>1933</v>
      </c>
      <c r="D429" s="3014" t="s">
        <v>509</v>
      </c>
      <c r="E429" s="1112" t="s">
        <v>1931</v>
      </c>
      <c r="F429" s="2708"/>
      <c r="H429" s="1431" t="str">
        <f t="shared" si="70"/>
        <v/>
      </c>
      <c r="I429" s="1288" t="str">
        <f t="shared" si="71"/>
        <v/>
      </c>
      <c r="J429" s="1288" t="str">
        <f>IF(C424="","",IF(AND(C424&lt;&gt;"&lt;Enter connection point name&gt;",F429=""),"X",""))</f>
        <v/>
      </c>
      <c r="K429" s="1569"/>
      <c r="L429" s="2220"/>
      <c r="M429" s="2220"/>
      <c r="N429" s="1432" t="str">
        <f>IF(AND(F427&lt;=F429),"","X")</f>
        <v/>
      </c>
    </row>
    <row r="430" spans="2:14" s="580" customFormat="1" ht="15" customHeight="1">
      <c r="B430" s="1046"/>
      <c r="C430" s="3015"/>
      <c r="D430" s="3014"/>
      <c r="E430" s="1112" t="s">
        <v>1932</v>
      </c>
      <c r="F430" s="2708"/>
      <c r="H430" s="1431" t="str">
        <f t="shared" si="70"/>
        <v/>
      </c>
      <c r="I430" s="1288" t="str">
        <f t="shared" si="71"/>
        <v/>
      </c>
      <c r="J430" s="1288" t="str">
        <f>IF(C424="","",IF(AND(C424&lt;&gt;"&lt;Enter connection point name&gt;",F430=""),"X",""))</f>
        <v/>
      </c>
      <c r="K430" s="1569"/>
      <c r="L430" s="2220"/>
      <c r="M430" s="2220"/>
      <c r="N430" s="1432" t="str">
        <f>IF(AND(F428&lt;=F430),"","X")</f>
        <v/>
      </c>
    </row>
    <row r="431" spans="2:14" s="580" customFormat="1" ht="15" customHeight="1">
      <c r="B431" s="1046"/>
      <c r="C431" s="3015" t="s">
        <v>729</v>
      </c>
      <c r="D431" s="3014" t="s">
        <v>1670</v>
      </c>
      <c r="E431" s="1112" t="s">
        <v>1931</v>
      </c>
      <c r="F431" s="2706"/>
      <c r="H431" s="1431" t="str">
        <f t="shared" si="70"/>
        <v/>
      </c>
      <c r="I431" s="1287" t="str">
        <f t="shared" si="71"/>
        <v/>
      </c>
      <c r="J431" s="1288" t="str">
        <f>IF(C424="","",IF(AND(C424&lt;&gt;"&lt;Enter connection point name&gt;",F431=""),"X",""))</f>
        <v/>
      </c>
      <c r="K431" s="1569"/>
      <c r="L431" s="1287"/>
      <c r="M431" s="2220"/>
      <c r="N431" s="2218"/>
    </row>
    <row r="432" spans="2:14" s="580" customFormat="1" ht="15" customHeight="1">
      <c r="B432" s="18"/>
      <c r="C432" s="3015"/>
      <c r="D432" s="3014"/>
      <c r="E432" s="1112" t="s">
        <v>1932</v>
      </c>
      <c r="F432" s="2706"/>
      <c r="H432" s="1431" t="str">
        <f t="shared" si="70"/>
        <v/>
      </c>
      <c r="I432" s="1287"/>
      <c r="J432" s="1288" t="str">
        <f>IF(C424="","",IF(AND(C424&lt;&gt;"&lt;Enter connection point name&gt;",F432=""),"X",""))</f>
        <v/>
      </c>
      <c r="K432" s="1569"/>
      <c r="L432" s="1287"/>
      <c r="M432" s="2220"/>
      <c r="N432" s="2218"/>
    </row>
    <row r="433" spans="2:14" s="580" customFormat="1" ht="15" customHeight="1">
      <c r="B433" s="18"/>
      <c r="C433" s="3015" t="s">
        <v>730</v>
      </c>
      <c r="D433" s="3014" t="s">
        <v>1671</v>
      </c>
      <c r="E433" s="1112" t="s">
        <v>1931</v>
      </c>
      <c r="F433" s="2712"/>
      <c r="H433" s="1431" t="str">
        <f t="shared" si="70"/>
        <v/>
      </c>
      <c r="I433" s="1287"/>
      <c r="J433" s="1288" t="str">
        <f>IF(C424="","",IF(AND(C424&lt;&gt;"&lt;Enter connection point name&gt;",F433=""),"X",""))</f>
        <v/>
      </c>
      <c r="K433" s="1569"/>
      <c r="L433" s="2220"/>
      <c r="M433" s="1287"/>
      <c r="N433" s="2218"/>
    </row>
    <row r="434" spans="2:14" s="580" customFormat="1" ht="15" customHeight="1">
      <c r="B434" s="18"/>
      <c r="C434" s="3015"/>
      <c r="D434" s="3014"/>
      <c r="E434" s="1112" t="s">
        <v>1932</v>
      </c>
      <c r="F434" s="2712"/>
      <c r="H434" s="1431" t="str">
        <f t="shared" si="70"/>
        <v/>
      </c>
      <c r="I434" s="1287"/>
      <c r="J434" s="1288" t="str">
        <f>IF(C424="","",IF(AND(C424&lt;&gt;"&lt;Enter connection point name&gt;",F434=""),"X",""))</f>
        <v/>
      </c>
      <c r="K434" s="1569"/>
      <c r="L434" s="2220"/>
      <c r="M434" s="1287"/>
      <c r="N434" s="2218"/>
    </row>
    <row r="435" spans="2:14" s="580" customFormat="1" ht="15" customHeight="1">
      <c r="B435" s="18"/>
      <c r="C435" s="3015" t="s">
        <v>1934</v>
      </c>
      <c r="D435" s="3014" t="s">
        <v>2045</v>
      </c>
      <c r="E435" s="1112" t="s">
        <v>1931</v>
      </c>
      <c r="F435" s="2708"/>
      <c r="H435" s="1436"/>
      <c r="I435" s="1287"/>
      <c r="J435" s="1288" t="str">
        <f>IF(C424="","",IF(AND(C424&lt;&gt;"&lt;Enter connection point name&gt;",F435=""),"X",""))</f>
        <v/>
      </c>
      <c r="K435" s="1432" t="str">
        <f>IF(F435="","",(IF(OR(F435="Winter",F435="Summer"),"","X")))</f>
        <v/>
      </c>
      <c r="L435" s="2220"/>
      <c r="M435" s="2220"/>
      <c r="N435" s="2218"/>
    </row>
    <row r="436" spans="2:14" s="580" customFormat="1" ht="15" customHeight="1">
      <c r="B436" s="18"/>
      <c r="C436" s="3015"/>
      <c r="D436" s="3014"/>
      <c r="E436" s="1112" t="s">
        <v>1932</v>
      </c>
      <c r="F436" s="2708"/>
      <c r="H436" s="1436"/>
      <c r="I436" s="1287"/>
      <c r="J436" s="1288" t="str">
        <f>IF(C424="","",IF(AND(C424&lt;&gt;"&lt;Enter connection point name&gt;",F436=""),"X",""))</f>
        <v/>
      </c>
      <c r="K436" s="1432" t="str">
        <f>IF(F436="","",(IF(OR(F436="Winter",F436="Summer"),"","X")))</f>
        <v/>
      </c>
      <c r="L436" s="2220"/>
      <c r="M436" s="2220"/>
      <c r="N436" s="2218"/>
    </row>
    <row r="437" spans="2:14" s="580" customFormat="1" ht="15" customHeight="1">
      <c r="B437" s="18"/>
      <c r="C437" s="3015" t="s">
        <v>1935</v>
      </c>
      <c r="D437" s="3014" t="s">
        <v>497</v>
      </c>
      <c r="E437" s="1112" t="s">
        <v>1931</v>
      </c>
      <c r="F437" s="2708"/>
      <c r="H437" s="1431" t="str">
        <f t="shared" ref="H437:H446" si="72">IF(ISNONTEXT(F437)=TRUE,"","X")</f>
        <v/>
      </c>
      <c r="I437" s="1288" t="str">
        <f t="shared" ref="I437:I446" si="73">IF(AND(F437&gt;=0)=TRUE,"","X")</f>
        <v/>
      </c>
      <c r="J437" s="1288" t="str">
        <f>IF(C424="","",IF(AND(C424&lt;&gt;"&lt;Enter connection point name&gt;",F437=""),"X",""))</f>
        <v/>
      </c>
      <c r="K437" s="1569"/>
      <c r="L437" s="2220"/>
      <c r="M437" s="2220"/>
      <c r="N437" s="2218"/>
    </row>
    <row r="438" spans="2:14" s="580" customFormat="1" ht="15" customHeight="1">
      <c r="B438" s="18"/>
      <c r="C438" s="3015"/>
      <c r="D438" s="3014"/>
      <c r="E438" s="1112" t="s">
        <v>1932</v>
      </c>
      <c r="F438" s="2708"/>
      <c r="H438" s="1431" t="str">
        <f t="shared" si="72"/>
        <v/>
      </c>
      <c r="I438" s="1288" t="str">
        <f t="shared" si="73"/>
        <v/>
      </c>
      <c r="J438" s="1288" t="str">
        <f>IF(C424="","",IF(AND(C424&lt;&gt;"&lt;Enter connection point name&gt;",F438=""),"X",""))</f>
        <v/>
      </c>
      <c r="K438" s="1569"/>
      <c r="L438" s="2220"/>
      <c r="M438" s="2220"/>
      <c r="N438" s="2218"/>
    </row>
    <row r="439" spans="2:14" s="580" customFormat="1" ht="15" customHeight="1">
      <c r="B439" s="18"/>
      <c r="C439" s="3015" t="s">
        <v>1936</v>
      </c>
      <c r="D439" s="3014" t="s">
        <v>497</v>
      </c>
      <c r="E439" s="1112" t="s">
        <v>1931</v>
      </c>
      <c r="F439" s="2708"/>
      <c r="H439" s="1431" t="str">
        <f t="shared" si="72"/>
        <v/>
      </c>
      <c r="I439" s="1288" t="str">
        <f t="shared" si="73"/>
        <v/>
      </c>
      <c r="J439" s="1288" t="str">
        <f>IF(C424="","",IF(AND(C424&lt;&gt;"&lt;Enter connection point name&gt;",F439=""),"X",""))</f>
        <v/>
      </c>
      <c r="K439" s="1569"/>
      <c r="L439" s="2220"/>
      <c r="M439" s="2220"/>
      <c r="N439" s="1432" t="str">
        <f>IF(AND(F439&lt;=F441),"","X")</f>
        <v/>
      </c>
    </row>
    <row r="440" spans="2:14" s="580" customFormat="1" ht="15" customHeight="1">
      <c r="B440" s="18"/>
      <c r="C440" s="3015"/>
      <c r="D440" s="3014"/>
      <c r="E440" s="1112" t="s">
        <v>1932</v>
      </c>
      <c r="F440" s="2708"/>
      <c r="H440" s="1431" t="str">
        <f t="shared" si="72"/>
        <v/>
      </c>
      <c r="I440" s="1288" t="str">
        <f t="shared" si="73"/>
        <v/>
      </c>
      <c r="J440" s="1288" t="str">
        <f>IF(C424="","",IF(AND(C424&lt;&gt;"&lt;Enter connection point name&gt;",F440=""),"X",""))</f>
        <v/>
      </c>
      <c r="K440" s="1569"/>
      <c r="L440" s="2220"/>
      <c r="M440" s="2220"/>
      <c r="N440" s="1432" t="str">
        <f>IF(AND(F440&lt;=F442),"","X")</f>
        <v/>
      </c>
    </row>
    <row r="441" spans="2:14" s="580" customFormat="1" ht="15" customHeight="1">
      <c r="B441" s="18"/>
      <c r="C441" s="3015" t="s">
        <v>1936</v>
      </c>
      <c r="D441" s="3014" t="s">
        <v>509</v>
      </c>
      <c r="E441" s="1112" t="s">
        <v>1931</v>
      </c>
      <c r="F441" s="2708"/>
      <c r="H441" s="1431" t="str">
        <f t="shared" si="72"/>
        <v/>
      </c>
      <c r="I441" s="1288" t="str">
        <f t="shared" si="73"/>
        <v/>
      </c>
      <c r="J441" s="1288" t="str">
        <f>IF(C424="","",IF(AND(C424&lt;&gt;"&lt;Enter connection point name&gt;",F441=""),"X",""))</f>
        <v/>
      </c>
      <c r="K441" s="1569"/>
      <c r="L441" s="2220"/>
      <c r="M441" s="2220"/>
      <c r="N441" s="1432" t="str">
        <f>IF(AND(F439&lt;=F441),"","X")</f>
        <v/>
      </c>
    </row>
    <row r="442" spans="2:14" s="580" customFormat="1" ht="15" customHeight="1">
      <c r="B442" s="18"/>
      <c r="C442" s="3015"/>
      <c r="D442" s="3014"/>
      <c r="E442" s="1112" t="s">
        <v>1932</v>
      </c>
      <c r="F442" s="2708"/>
      <c r="H442" s="1431" t="str">
        <f t="shared" si="72"/>
        <v/>
      </c>
      <c r="I442" s="1288" t="str">
        <f t="shared" si="73"/>
        <v/>
      </c>
      <c r="J442" s="1288" t="str">
        <f>IF(C424="","",IF(AND(C424&lt;&gt;"&lt;Enter connection point name&gt;",F442=""),"X",""))</f>
        <v/>
      </c>
      <c r="K442" s="1569"/>
      <c r="L442" s="2220"/>
      <c r="M442" s="2220"/>
      <c r="N442" s="1432" t="str">
        <f>IF(AND(F440&lt;=F442),"","X")</f>
        <v/>
      </c>
    </row>
    <row r="443" spans="2:14" s="580" customFormat="1" ht="15" customHeight="1">
      <c r="B443" s="18"/>
      <c r="C443" s="3015" t="s">
        <v>1937</v>
      </c>
      <c r="D443" s="3014" t="s">
        <v>497</v>
      </c>
      <c r="E443" s="1112" t="s">
        <v>1931</v>
      </c>
      <c r="F443" s="2708"/>
      <c r="H443" s="1431" t="str">
        <f t="shared" si="72"/>
        <v/>
      </c>
      <c r="I443" s="1288" t="str">
        <f t="shared" si="73"/>
        <v/>
      </c>
      <c r="J443" s="1288" t="str">
        <f>IF(C424="","",IF(AND(C424&lt;&gt;"&lt;Enter connection point name&gt;",F443=""),"X",""))</f>
        <v/>
      </c>
      <c r="K443" s="1569"/>
      <c r="L443" s="2220"/>
      <c r="M443" s="2220"/>
      <c r="N443" s="1432" t="str">
        <f>IF(AND(F443&lt;=F445),"","X")</f>
        <v/>
      </c>
    </row>
    <row r="444" spans="2:14" s="580" customFormat="1" ht="15" customHeight="1">
      <c r="B444" s="18"/>
      <c r="C444" s="3015"/>
      <c r="D444" s="3014"/>
      <c r="E444" s="1112" t="s">
        <v>1932</v>
      </c>
      <c r="F444" s="2708"/>
      <c r="H444" s="1431" t="str">
        <f t="shared" si="72"/>
        <v/>
      </c>
      <c r="I444" s="1288" t="str">
        <f t="shared" si="73"/>
        <v/>
      </c>
      <c r="J444" s="1288" t="str">
        <f>IF(C424="","",IF(AND(C424&lt;&gt;"&lt;Enter connection point name&gt;",F444=""),"X",""))</f>
        <v/>
      </c>
      <c r="K444" s="1569"/>
      <c r="L444" s="2220"/>
      <c r="M444" s="2220"/>
      <c r="N444" s="1432" t="str">
        <f>IF(AND(F444&lt;=F446),"","X")</f>
        <v/>
      </c>
    </row>
    <row r="445" spans="2:14" s="580" customFormat="1" ht="15" customHeight="1">
      <c r="B445" s="18"/>
      <c r="C445" s="3015" t="s">
        <v>1937</v>
      </c>
      <c r="D445" s="3014" t="s">
        <v>509</v>
      </c>
      <c r="E445" s="1112" t="s">
        <v>1931</v>
      </c>
      <c r="F445" s="2708"/>
      <c r="H445" s="1431" t="str">
        <f t="shared" si="72"/>
        <v/>
      </c>
      <c r="I445" s="1288" t="str">
        <f t="shared" si="73"/>
        <v/>
      </c>
      <c r="J445" s="1288" t="str">
        <f>IF(C424="","",IF(AND(C424&lt;&gt;"&lt;Enter connection point name&gt;",F445=""),"X",""))</f>
        <v/>
      </c>
      <c r="K445" s="1569"/>
      <c r="L445" s="2220"/>
      <c r="M445" s="2220"/>
      <c r="N445" s="1432" t="str">
        <f>IF(AND(F443&lt;=F445),"","X")</f>
        <v/>
      </c>
    </row>
    <row r="446" spans="2:14" s="580" customFormat="1" ht="15" customHeight="1">
      <c r="B446" s="18"/>
      <c r="C446" s="3018"/>
      <c r="D446" s="3019"/>
      <c r="E446" s="1113" t="s">
        <v>1932</v>
      </c>
      <c r="F446" s="2714"/>
      <c r="H446" s="1433" t="str">
        <f t="shared" si="72"/>
        <v/>
      </c>
      <c r="I446" s="1434" t="str">
        <f t="shared" si="73"/>
        <v/>
      </c>
      <c r="J446" s="1434" t="str">
        <f>IF(C424="","",IF(AND(C424&lt;&gt;"&lt;Enter connection point name&gt;",F446=""),"X",""))</f>
        <v/>
      </c>
      <c r="K446" s="1570"/>
      <c r="L446" s="2221"/>
      <c r="M446" s="2221"/>
      <c r="N446" s="1435" t="str">
        <f>IF(AND(F444&lt;=F446),"","X")</f>
        <v/>
      </c>
    </row>
    <row r="447" spans="2:14" s="580" customFormat="1" ht="15" customHeight="1">
      <c r="B447" s="1046">
        <v>20</v>
      </c>
      <c r="C447" s="1027" t="s">
        <v>1929</v>
      </c>
      <c r="D447" s="575"/>
      <c r="E447" s="1111"/>
      <c r="F447" s="2711"/>
    </row>
    <row r="448" spans="2:14" s="580" customFormat="1" ht="15" customHeight="1">
      <c r="B448" s="1046"/>
      <c r="C448" s="3016" t="s">
        <v>1930</v>
      </c>
      <c r="D448" s="3017" t="s">
        <v>509</v>
      </c>
      <c r="E448" s="1681" t="s">
        <v>1931</v>
      </c>
      <c r="F448" s="2713"/>
      <c r="H448" s="1503" t="str">
        <f>IF(ISNONTEXT(F448)=TRUE,"","X")</f>
        <v/>
      </c>
      <c r="I448" s="1542" t="str">
        <f>IF(AND(F448&gt;=0)=TRUE,"","X")</f>
        <v/>
      </c>
      <c r="J448" s="2024" t="str">
        <f>IF(C447="","",IF(AND(C447&lt;&gt;"&lt;Enter connection point name&gt;",F448=""),"X",""))</f>
        <v/>
      </c>
      <c r="K448" s="1568"/>
      <c r="L448" s="2219"/>
      <c r="M448" s="2219"/>
      <c r="N448" s="2217"/>
    </row>
    <row r="449" spans="2:14" s="580" customFormat="1" ht="15" customHeight="1">
      <c r="B449" s="1046"/>
      <c r="C449" s="3015"/>
      <c r="D449" s="3014"/>
      <c r="E449" s="1112" t="s">
        <v>1932</v>
      </c>
      <c r="F449" s="2708"/>
      <c r="H449" s="1431" t="str">
        <f>IF(ISNONTEXT(F449)=TRUE,"","X")</f>
        <v/>
      </c>
      <c r="I449" s="1288" t="str">
        <f>IF(AND(F449&gt;=0)=TRUE,"","X")</f>
        <v/>
      </c>
      <c r="J449" s="1288" t="str">
        <f>IF(C447="","",IF(AND(C447&lt;&gt;"&lt;Enter connection point name&gt;",F449=""),"X",""))</f>
        <v/>
      </c>
      <c r="K449" s="1569"/>
      <c r="L449" s="2220"/>
      <c r="M449" s="2220"/>
      <c r="N449" s="2218"/>
    </row>
    <row r="450" spans="2:14" s="580" customFormat="1" ht="15" customHeight="1">
      <c r="B450" s="1046"/>
      <c r="C450" s="3015" t="s">
        <v>1933</v>
      </c>
      <c r="D450" s="3014" t="s">
        <v>497</v>
      </c>
      <c r="E450" s="1112" t="s">
        <v>1931</v>
      </c>
      <c r="F450" s="2708"/>
      <c r="H450" s="1431" t="str">
        <f t="shared" ref="H450:H457" si="74">IF(ISNONTEXT(F450)=TRUE,"","X")</f>
        <v/>
      </c>
      <c r="I450" s="1288" t="str">
        <f>IF(AND(F450&gt;=0)=TRUE,"","X")</f>
        <v/>
      </c>
      <c r="J450" s="1288" t="str">
        <f>IF(C447="","",IF(AND(C447&lt;&gt;"&lt;Enter connection point name&gt;",F450=""),"X",""))</f>
        <v/>
      </c>
      <c r="K450" s="1569"/>
      <c r="L450" s="2220"/>
      <c r="M450" s="2220"/>
      <c r="N450" s="1432" t="str">
        <f>IF(AND(F450&lt;=F452),"","X")</f>
        <v/>
      </c>
    </row>
    <row r="451" spans="2:14" s="580" customFormat="1" ht="15" customHeight="1">
      <c r="B451" s="1046"/>
      <c r="C451" s="3015"/>
      <c r="D451" s="3014"/>
      <c r="E451" s="1112" t="s">
        <v>1932</v>
      </c>
      <c r="F451" s="2708"/>
      <c r="H451" s="1431" t="str">
        <f t="shared" si="74"/>
        <v/>
      </c>
      <c r="I451" s="1288" t="str">
        <f t="shared" ref="I451:I454" si="75">IF(AND(F451&gt;=0)=TRUE,"","X")</f>
        <v/>
      </c>
      <c r="J451" s="1288" t="str">
        <f>IF(C447="","",IF(AND(C447&lt;&gt;"&lt;Enter connection point name&gt;",F451=""),"X",""))</f>
        <v/>
      </c>
      <c r="K451" s="1569"/>
      <c r="L451" s="2220"/>
      <c r="M451" s="2220"/>
      <c r="N451" s="1432" t="str">
        <f>IF(AND(F451&lt;=F453),"","X")</f>
        <v/>
      </c>
    </row>
    <row r="452" spans="2:14" s="580" customFormat="1" ht="15" customHeight="1">
      <c r="B452" s="1046"/>
      <c r="C452" s="3015" t="s">
        <v>1933</v>
      </c>
      <c r="D452" s="3014" t="s">
        <v>509</v>
      </c>
      <c r="E452" s="1112" t="s">
        <v>1931</v>
      </c>
      <c r="F452" s="2708"/>
      <c r="H452" s="1431" t="str">
        <f t="shared" si="74"/>
        <v/>
      </c>
      <c r="I452" s="1288" t="str">
        <f t="shared" si="75"/>
        <v/>
      </c>
      <c r="J452" s="1288" t="str">
        <f>IF(C447="","",IF(AND(C447&lt;&gt;"&lt;Enter connection point name&gt;",F452=""),"X",""))</f>
        <v/>
      </c>
      <c r="K452" s="1569"/>
      <c r="L452" s="2220"/>
      <c r="M452" s="2220"/>
      <c r="N452" s="1432" t="str">
        <f>IF(AND(F450&lt;=F452),"","X")</f>
        <v/>
      </c>
    </row>
    <row r="453" spans="2:14" s="580" customFormat="1" ht="15" customHeight="1">
      <c r="B453" s="1046"/>
      <c r="C453" s="3015"/>
      <c r="D453" s="3014"/>
      <c r="E453" s="1112" t="s">
        <v>1932</v>
      </c>
      <c r="F453" s="2708"/>
      <c r="H453" s="1431" t="str">
        <f t="shared" si="74"/>
        <v/>
      </c>
      <c r="I453" s="1288" t="str">
        <f t="shared" si="75"/>
        <v/>
      </c>
      <c r="J453" s="1288" t="str">
        <f>IF(C447="","",IF(AND(C447&lt;&gt;"&lt;Enter connection point name&gt;",F453=""),"X",""))</f>
        <v/>
      </c>
      <c r="K453" s="1569"/>
      <c r="L453" s="2220"/>
      <c r="M453" s="2220"/>
      <c r="N453" s="1432" t="str">
        <f>IF(AND(F451&lt;=F453),"","X")</f>
        <v/>
      </c>
    </row>
    <row r="454" spans="2:14" s="580" customFormat="1" ht="15" customHeight="1">
      <c r="B454" s="1046"/>
      <c r="C454" s="3015" t="s">
        <v>729</v>
      </c>
      <c r="D454" s="3014" t="s">
        <v>1670</v>
      </c>
      <c r="E454" s="1112" t="s">
        <v>1931</v>
      </c>
      <c r="F454" s="2706"/>
      <c r="H454" s="1431" t="str">
        <f t="shared" si="74"/>
        <v/>
      </c>
      <c r="I454" s="1287" t="str">
        <f t="shared" si="75"/>
        <v/>
      </c>
      <c r="J454" s="1288" t="str">
        <f>IF(C447="","",IF(AND(C447&lt;&gt;"&lt;Enter connection point name&gt;",F454=""),"X",""))</f>
        <v/>
      </c>
      <c r="K454" s="1569"/>
      <c r="L454" s="1287"/>
      <c r="M454" s="2220"/>
      <c r="N454" s="2218"/>
    </row>
    <row r="455" spans="2:14" s="580" customFormat="1" ht="15" customHeight="1">
      <c r="B455" s="18"/>
      <c r="C455" s="3015"/>
      <c r="D455" s="3014"/>
      <c r="E455" s="1112" t="s">
        <v>1932</v>
      </c>
      <c r="F455" s="2706"/>
      <c r="H455" s="1431" t="str">
        <f t="shared" si="74"/>
        <v/>
      </c>
      <c r="I455" s="1287"/>
      <c r="J455" s="1288" t="str">
        <f>IF(C447="","",IF(AND(C447&lt;&gt;"&lt;Enter connection point name&gt;",F455=""),"X",""))</f>
        <v/>
      </c>
      <c r="K455" s="1569"/>
      <c r="L455" s="1287"/>
      <c r="M455" s="2220"/>
      <c r="N455" s="2218"/>
    </row>
    <row r="456" spans="2:14" s="580" customFormat="1" ht="15" customHeight="1">
      <c r="B456" s="18"/>
      <c r="C456" s="3015" t="s">
        <v>730</v>
      </c>
      <c r="D456" s="3014" t="s">
        <v>1671</v>
      </c>
      <c r="E456" s="1112" t="s">
        <v>1931</v>
      </c>
      <c r="F456" s="2712"/>
      <c r="H456" s="1431" t="str">
        <f t="shared" si="74"/>
        <v/>
      </c>
      <c r="I456" s="1287"/>
      <c r="J456" s="1288" t="str">
        <f>IF(C447="","",IF(AND(C447&lt;&gt;"&lt;Enter connection point name&gt;",F456=""),"X",""))</f>
        <v/>
      </c>
      <c r="K456" s="1569"/>
      <c r="L456" s="2220"/>
      <c r="M456" s="1287"/>
      <c r="N456" s="2218"/>
    </row>
    <row r="457" spans="2:14" s="580" customFormat="1" ht="15" customHeight="1">
      <c r="B457" s="18"/>
      <c r="C457" s="3015"/>
      <c r="D457" s="3014"/>
      <c r="E457" s="1112" t="s">
        <v>1932</v>
      </c>
      <c r="F457" s="2712"/>
      <c r="H457" s="1431" t="str">
        <f t="shared" si="74"/>
        <v/>
      </c>
      <c r="I457" s="1287"/>
      <c r="J457" s="1288" t="str">
        <f>IF(C447="","",IF(AND(C447&lt;&gt;"&lt;Enter connection point name&gt;",F457=""),"X",""))</f>
        <v/>
      </c>
      <c r="K457" s="1569"/>
      <c r="L457" s="2220"/>
      <c r="M457" s="1287"/>
      <c r="N457" s="2218"/>
    </row>
    <row r="458" spans="2:14" s="580" customFormat="1" ht="15" customHeight="1">
      <c r="B458" s="18"/>
      <c r="C458" s="3015" t="s">
        <v>1934</v>
      </c>
      <c r="D458" s="3014" t="s">
        <v>2045</v>
      </c>
      <c r="E458" s="1112" t="s">
        <v>1931</v>
      </c>
      <c r="F458" s="2708"/>
      <c r="H458" s="1436"/>
      <c r="I458" s="1287"/>
      <c r="J458" s="1288" t="str">
        <f>IF(C447="","",IF(AND(C447&lt;&gt;"&lt;Enter connection point name&gt;",F458=""),"X",""))</f>
        <v/>
      </c>
      <c r="K458" s="1432" t="str">
        <f>IF(F458="","",(IF(OR(F458="Winter",F458="Summer"),"","X")))</f>
        <v/>
      </c>
      <c r="L458" s="2220"/>
      <c r="M458" s="2220"/>
      <c r="N458" s="2218"/>
    </row>
    <row r="459" spans="2:14" s="580" customFormat="1" ht="15" customHeight="1">
      <c r="B459" s="18"/>
      <c r="C459" s="3015"/>
      <c r="D459" s="3014"/>
      <c r="E459" s="1112" t="s">
        <v>1932</v>
      </c>
      <c r="F459" s="2708"/>
      <c r="H459" s="1436"/>
      <c r="I459" s="1287"/>
      <c r="J459" s="1288" t="str">
        <f>IF(C447="","",IF(AND(C447&lt;&gt;"&lt;Enter connection point name&gt;",F459=""),"X",""))</f>
        <v/>
      </c>
      <c r="K459" s="1432" t="str">
        <f>IF(F459="","",(IF(OR(F459="Winter",F459="Summer"),"","X")))</f>
        <v/>
      </c>
      <c r="L459" s="2220"/>
      <c r="M459" s="2220"/>
      <c r="N459" s="2218"/>
    </row>
    <row r="460" spans="2:14" s="580" customFormat="1" ht="15" customHeight="1">
      <c r="B460" s="18"/>
      <c r="C460" s="3015" t="s">
        <v>1935</v>
      </c>
      <c r="D460" s="3014" t="s">
        <v>497</v>
      </c>
      <c r="E460" s="1112" t="s">
        <v>1931</v>
      </c>
      <c r="F460" s="2708"/>
      <c r="H460" s="1431" t="str">
        <f t="shared" ref="H460:H469" si="76">IF(ISNONTEXT(F460)=TRUE,"","X")</f>
        <v/>
      </c>
      <c r="I460" s="1288" t="str">
        <f t="shared" ref="I460:I469" si="77">IF(AND(F460&gt;=0)=TRUE,"","X")</f>
        <v/>
      </c>
      <c r="J460" s="1288" t="str">
        <f>IF(C447="","",IF(AND(C447&lt;&gt;"&lt;Enter connection point name&gt;",F460=""),"X",""))</f>
        <v/>
      </c>
      <c r="K460" s="1569"/>
      <c r="L460" s="2220"/>
      <c r="M460" s="2220"/>
      <c r="N460" s="2218"/>
    </row>
    <row r="461" spans="2:14" s="580" customFormat="1" ht="15" customHeight="1">
      <c r="B461" s="18"/>
      <c r="C461" s="3015"/>
      <c r="D461" s="3014"/>
      <c r="E461" s="1112" t="s">
        <v>1932</v>
      </c>
      <c r="F461" s="2708"/>
      <c r="H461" s="1431" t="str">
        <f t="shared" si="76"/>
        <v/>
      </c>
      <c r="I461" s="1288" t="str">
        <f t="shared" si="77"/>
        <v/>
      </c>
      <c r="J461" s="1288" t="str">
        <f>IF(C447="","",IF(AND(C447&lt;&gt;"&lt;Enter connection point name&gt;",F461=""),"X",""))</f>
        <v/>
      </c>
      <c r="K461" s="1569"/>
      <c r="L461" s="2220"/>
      <c r="M461" s="2220"/>
      <c r="N461" s="2218"/>
    </row>
    <row r="462" spans="2:14" s="580" customFormat="1" ht="15" customHeight="1">
      <c r="B462" s="18"/>
      <c r="C462" s="3015" t="s">
        <v>1936</v>
      </c>
      <c r="D462" s="3014" t="s">
        <v>497</v>
      </c>
      <c r="E462" s="1112" t="s">
        <v>1931</v>
      </c>
      <c r="F462" s="2708"/>
      <c r="H462" s="1431" t="str">
        <f t="shared" si="76"/>
        <v/>
      </c>
      <c r="I462" s="1288" t="str">
        <f t="shared" si="77"/>
        <v/>
      </c>
      <c r="J462" s="1288" t="str">
        <f>IF(C447="","",IF(AND(C447&lt;&gt;"&lt;Enter connection point name&gt;",F462=""),"X",""))</f>
        <v/>
      </c>
      <c r="K462" s="1569"/>
      <c r="L462" s="2220"/>
      <c r="M462" s="2220"/>
      <c r="N462" s="1432" t="str">
        <f>IF(AND(F462&lt;=F464),"","X")</f>
        <v/>
      </c>
    </row>
    <row r="463" spans="2:14" s="580" customFormat="1" ht="15" customHeight="1">
      <c r="B463" s="18"/>
      <c r="C463" s="3015"/>
      <c r="D463" s="3014"/>
      <c r="E463" s="1112" t="s">
        <v>1932</v>
      </c>
      <c r="F463" s="2708"/>
      <c r="H463" s="1431" t="str">
        <f t="shared" si="76"/>
        <v/>
      </c>
      <c r="I463" s="1288" t="str">
        <f t="shared" si="77"/>
        <v/>
      </c>
      <c r="J463" s="1288" t="str">
        <f>IF(C447="","",IF(AND(C447&lt;&gt;"&lt;Enter connection point name&gt;",F463=""),"X",""))</f>
        <v/>
      </c>
      <c r="K463" s="1569"/>
      <c r="L463" s="2220"/>
      <c r="M463" s="2220"/>
      <c r="N463" s="1432" t="str">
        <f>IF(AND(F463&lt;=F465),"","X")</f>
        <v/>
      </c>
    </row>
    <row r="464" spans="2:14" s="580" customFormat="1" ht="15" customHeight="1">
      <c r="B464" s="18"/>
      <c r="C464" s="3015" t="s">
        <v>1936</v>
      </c>
      <c r="D464" s="3014" t="s">
        <v>509</v>
      </c>
      <c r="E464" s="1112" t="s">
        <v>1931</v>
      </c>
      <c r="F464" s="2708"/>
      <c r="H464" s="1431" t="str">
        <f t="shared" si="76"/>
        <v/>
      </c>
      <c r="I464" s="1288" t="str">
        <f t="shared" si="77"/>
        <v/>
      </c>
      <c r="J464" s="1288" t="str">
        <f>IF(C447="","",IF(AND(C447&lt;&gt;"&lt;Enter connection point name&gt;",F464=""),"X",""))</f>
        <v/>
      </c>
      <c r="K464" s="1569"/>
      <c r="L464" s="2220"/>
      <c r="M464" s="2220"/>
      <c r="N464" s="1432" t="str">
        <f>IF(AND(F462&lt;=F464),"","X")</f>
        <v/>
      </c>
    </row>
    <row r="465" spans="2:14" s="580" customFormat="1" ht="15" customHeight="1">
      <c r="B465" s="18"/>
      <c r="C465" s="3015"/>
      <c r="D465" s="3014"/>
      <c r="E465" s="1112" t="s">
        <v>1932</v>
      </c>
      <c r="F465" s="2708"/>
      <c r="H465" s="1431" t="str">
        <f t="shared" si="76"/>
        <v/>
      </c>
      <c r="I465" s="1288" t="str">
        <f t="shared" si="77"/>
        <v/>
      </c>
      <c r="J465" s="1288" t="str">
        <f>IF(C447="","",IF(AND(C447&lt;&gt;"&lt;Enter connection point name&gt;",F465=""),"X",""))</f>
        <v/>
      </c>
      <c r="K465" s="1569"/>
      <c r="L465" s="2220"/>
      <c r="M465" s="2220"/>
      <c r="N465" s="1432" t="str">
        <f>IF(AND(F463&lt;=F465),"","X")</f>
        <v/>
      </c>
    </row>
    <row r="466" spans="2:14" s="580" customFormat="1" ht="15" customHeight="1">
      <c r="B466" s="18"/>
      <c r="C466" s="3015" t="s">
        <v>1937</v>
      </c>
      <c r="D466" s="3014" t="s">
        <v>497</v>
      </c>
      <c r="E466" s="1112" t="s">
        <v>1931</v>
      </c>
      <c r="F466" s="2708"/>
      <c r="H466" s="1431" t="str">
        <f t="shared" si="76"/>
        <v/>
      </c>
      <c r="I466" s="1288" t="str">
        <f t="shared" si="77"/>
        <v/>
      </c>
      <c r="J466" s="1288" t="str">
        <f>IF(C447="","",IF(AND(C447&lt;&gt;"&lt;Enter connection point name&gt;",F466=""),"X",""))</f>
        <v/>
      </c>
      <c r="K466" s="1569"/>
      <c r="L466" s="2220"/>
      <c r="M466" s="2220"/>
      <c r="N466" s="1432" t="str">
        <f>IF(AND(F466&lt;=F468),"","X")</f>
        <v/>
      </c>
    </row>
    <row r="467" spans="2:14" s="580" customFormat="1" ht="15" customHeight="1">
      <c r="B467" s="18"/>
      <c r="C467" s="3015"/>
      <c r="D467" s="3014"/>
      <c r="E467" s="1112" t="s">
        <v>1932</v>
      </c>
      <c r="F467" s="2708"/>
      <c r="H467" s="1431" t="str">
        <f t="shared" si="76"/>
        <v/>
      </c>
      <c r="I467" s="1288" t="str">
        <f t="shared" si="77"/>
        <v/>
      </c>
      <c r="J467" s="1288" t="str">
        <f>IF(C447="","",IF(AND(C447&lt;&gt;"&lt;Enter connection point name&gt;",F467=""),"X",""))</f>
        <v/>
      </c>
      <c r="K467" s="1569"/>
      <c r="L467" s="2220"/>
      <c r="M467" s="2220"/>
      <c r="N467" s="1432" t="str">
        <f>IF(AND(F467&lt;=F469),"","X")</f>
        <v/>
      </c>
    </row>
    <row r="468" spans="2:14" s="580" customFormat="1" ht="15" customHeight="1">
      <c r="B468" s="18"/>
      <c r="C468" s="3015" t="s">
        <v>1937</v>
      </c>
      <c r="D468" s="3014" t="s">
        <v>509</v>
      </c>
      <c r="E468" s="1112" t="s">
        <v>1931</v>
      </c>
      <c r="F468" s="2708"/>
      <c r="H468" s="1431" t="str">
        <f t="shared" si="76"/>
        <v/>
      </c>
      <c r="I468" s="1288" t="str">
        <f t="shared" si="77"/>
        <v/>
      </c>
      <c r="J468" s="1288" t="str">
        <f>IF(C447="","",IF(AND(C447&lt;&gt;"&lt;Enter connection point name&gt;",F468=""),"X",""))</f>
        <v/>
      </c>
      <c r="K468" s="1569"/>
      <c r="L468" s="2220"/>
      <c r="M468" s="2220"/>
      <c r="N468" s="1432" t="str">
        <f>IF(AND(F466&lt;=F468),"","X")</f>
        <v/>
      </c>
    </row>
    <row r="469" spans="2:14" s="580" customFormat="1" ht="15" customHeight="1">
      <c r="B469" s="18"/>
      <c r="C469" s="3018"/>
      <c r="D469" s="3019"/>
      <c r="E469" s="1113" t="s">
        <v>1932</v>
      </c>
      <c r="F469" s="2714"/>
      <c r="H469" s="1433" t="str">
        <f t="shared" si="76"/>
        <v/>
      </c>
      <c r="I469" s="1434" t="str">
        <f t="shared" si="77"/>
        <v/>
      </c>
      <c r="J469" s="1434" t="str">
        <f>IF(C447="","",IF(AND(C447&lt;&gt;"&lt;Enter connection point name&gt;",F469=""),"X",""))</f>
        <v/>
      </c>
      <c r="K469" s="1570"/>
      <c r="L469" s="2221"/>
      <c r="M469" s="2221"/>
      <c r="N469" s="1435" t="str">
        <f>IF(AND(F467&lt;=F469),"","X")</f>
        <v/>
      </c>
    </row>
    <row r="470" spans="2:14" s="580" customFormat="1" ht="15" customHeight="1">
      <c r="B470" s="1046">
        <v>21</v>
      </c>
      <c r="C470" s="1027" t="s">
        <v>1929</v>
      </c>
      <c r="D470" s="575"/>
      <c r="E470" s="1111"/>
      <c r="F470" s="2711"/>
    </row>
    <row r="471" spans="2:14" s="580" customFormat="1" ht="15" customHeight="1">
      <c r="B471" s="1046"/>
      <c r="C471" s="3016" t="s">
        <v>1930</v>
      </c>
      <c r="D471" s="3017" t="s">
        <v>509</v>
      </c>
      <c r="E471" s="1681" t="s">
        <v>1931</v>
      </c>
      <c r="F471" s="2713"/>
      <c r="H471" s="1503" t="str">
        <f>IF(ISNONTEXT(F471)=TRUE,"","X")</f>
        <v/>
      </c>
      <c r="I471" s="1542" t="str">
        <f>IF(AND(F471&gt;=0)=TRUE,"","X")</f>
        <v/>
      </c>
      <c r="J471" s="2024" t="str">
        <f>IF(C470="","",IF(AND(C470&lt;&gt;"&lt;Enter connection point name&gt;",F471=""),"X",""))</f>
        <v/>
      </c>
      <c r="K471" s="1568"/>
      <c r="L471" s="2219"/>
      <c r="M471" s="2219"/>
      <c r="N471" s="2217"/>
    </row>
    <row r="472" spans="2:14" s="580" customFormat="1" ht="15" customHeight="1">
      <c r="B472" s="1046"/>
      <c r="C472" s="3015"/>
      <c r="D472" s="3014"/>
      <c r="E472" s="1112" t="s">
        <v>1932</v>
      </c>
      <c r="F472" s="2708"/>
      <c r="H472" s="1431" t="str">
        <f>IF(ISNONTEXT(F472)=TRUE,"","X")</f>
        <v/>
      </c>
      <c r="I472" s="1288" t="str">
        <f>IF(AND(F472&gt;=0)=TRUE,"","X")</f>
        <v/>
      </c>
      <c r="J472" s="1288" t="str">
        <f>IF(C470="","",IF(AND(C470&lt;&gt;"&lt;Enter connection point name&gt;",F472=""),"X",""))</f>
        <v/>
      </c>
      <c r="K472" s="1569"/>
      <c r="L472" s="2220"/>
      <c r="M472" s="2220"/>
      <c r="N472" s="2218"/>
    </row>
    <row r="473" spans="2:14" s="580" customFormat="1" ht="15" customHeight="1">
      <c r="B473" s="1046"/>
      <c r="C473" s="3015" t="s">
        <v>1933</v>
      </c>
      <c r="D473" s="3014" t="s">
        <v>497</v>
      </c>
      <c r="E473" s="1112" t="s">
        <v>1931</v>
      </c>
      <c r="F473" s="2708"/>
      <c r="H473" s="1431" t="str">
        <f t="shared" ref="H473:H480" si="78">IF(ISNONTEXT(F473)=TRUE,"","X")</f>
        <v/>
      </c>
      <c r="I473" s="1288" t="str">
        <f>IF(AND(F473&gt;=0)=TRUE,"","X")</f>
        <v/>
      </c>
      <c r="J473" s="1288" t="str">
        <f>IF(C470="","",IF(AND(C470&lt;&gt;"&lt;Enter connection point name&gt;",F473=""),"X",""))</f>
        <v/>
      </c>
      <c r="K473" s="1569"/>
      <c r="L473" s="2220"/>
      <c r="M473" s="2220"/>
      <c r="N473" s="1432" t="str">
        <f>IF(AND(F473&lt;=F475),"","X")</f>
        <v/>
      </c>
    </row>
    <row r="474" spans="2:14" s="580" customFormat="1" ht="15" customHeight="1">
      <c r="B474" s="1046"/>
      <c r="C474" s="3015"/>
      <c r="D474" s="3014"/>
      <c r="E474" s="1112" t="s">
        <v>1932</v>
      </c>
      <c r="F474" s="2708"/>
      <c r="H474" s="1431" t="str">
        <f t="shared" si="78"/>
        <v/>
      </c>
      <c r="I474" s="1288" t="str">
        <f t="shared" ref="I474:I477" si="79">IF(AND(F474&gt;=0)=TRUE,"","X")</f>
        <v/>
      </c>
      <c r="J474" s="1288" t="str">
        <f>IF(C470="","",IF(AND(C470&lt;&gt;"&lt;Enter connection point name&gt;",F474=""),"X",""))</f>
        <v/>
      </c>
      <c r="K474" s="1569"/>
      <c r="L474" s="2220"/>
      <c r="M474" s="2220"/>
      <c r="N474" s="1432" t="str">
        <f>IF(AND(F474&lt;=F476),"","X")</f>
        <v/>
      </c>
    </row>
    <row r="475" spans="2:14" s="580" customFormat="1" ht="15" customHeight="1">
      <c r="B475" s="1046"/>
      <c r="C475" s="3015" t="s">
        <v>1933</v>
      </c>
      <c r="D475" s="3014" t="s">
        <v>509</v>
      </c>
      <c r="E475" s="1112" t="s">
        <v>1931</v>
      </c>
      <c r="F475" s="2708"/>
      <c r="H475" s="1431" t="str">
        <f t="shared" si="78"/>
        <v/>
      </c>
      <c r="I475" s="1288" t="str">
        <f t="shared" si="79"/>
        <v/>
      </c>
      <c r="J475" s="1288" t="str">
        <f>IF(C470="","",IF(AND(C470&lt;&gt;"&lt;Enter connection point name&gt;",F475=""),"X",""))</f>
        <v/>
      </c>
      <c r="K475" s="1569"/>
      <c r="L475" s="2220"/>
      <c r="M475" s="2220"/>
      <c r="N475" s="1432" t="str">
        <f>IF(AND(F473&lt;=F475),"","X")</f>
        <v/>
      </c>
    </row>
    <row r="476" spans="2:14" s="580" customFormat="1" ht="15" customHeight="1">
      <c r="B476" s="1046"/>
      <c r="C476" s="3015"/>
      <c r="D476" s="3014"/>
      <c r="E476" s="1112" t="s">
        <v>1932</v>
      </c>
      <c r="F476" s="2708"/>
      <c r="H476" s="1431" t="str">
        <f t="shared" si="78"/>
        <v/>
      </c>
      <c r="I476" s="1288" t="str">
        <f t="shared" si="79"/>
        <v/>
      </c>
      <c r="J476" s="1288" t="str">
        <f>IF(C470="","",IF(AND(C470&lt;&gt;"&lt;Enter connection point name&gt;",F476=""),"X",""))</f>
        <v/>
      </c>
      <c r="K476" s="1569"/>
      <c r="L476" s="2220"/>
      <c r="M476" s="2220"/>
      <c r="N476" s="1432" t="str">
        <f>IF(AND(F474&lt;=F476),"","X")</f>
        <v/>
      </c>
    </row>
    <row r="477" spans="2:14" s="580" customFormat="1" ht="15" customHeight="1">
      <c r="B477" s="1046"/>
      <c r="C477" s="3015" t="s">
        <v>729</v>
      </c>
      <c r="D477" s="3014" t="s">
        <v>1670</v>
      </c>
      <c r="E477" s="1112" t="s">
        <v>1931</v>
      </c>
      <c r="F477" s="2706"/>
      <c r="H477" s="1431" t="str">
        <f t="shared" si="78"/>
        <v/>
      </c>
      <c r="I477" s="1287" t="str">
        <f t="shared" si="79"/>
        <v/>
      </c>
      <c r="J477" s="1288" t="str">
        <f>IF(C470="","",IF(AND(C470&lt;&gt;"&lt;Enter connection point name&gt;",F477=""),"X",""))</f>
        <v/>
      </c>
      <c r="K477" s="1569"/>
      <c r="L477" s="1287"/>
      <c r="M477" s="2220"/>
      <c r="N477" s="2218"/>
    </row>
    <row r="478" spans="2:14" s="580" customFormat="1" ht="15" customHeight="1">
      <c r="B478" s="18"/>
      <c r="C478" s="3015"/>
      <c r="D478" s="3014"/>
      <c r="E478" s="1112" t="s">
        <v>1932</v>
      </c>
      <c r="F478" s="2706"/>
      <c r="H478" s="1431" t="str">
        <f t="shared" si="78"/>
        <v/>
      </c>
      <c r="I478" s="1287"/>
      <c r="J478" s="1288" t="str">
        <f>IF(C470="","",IF(AND(C470&lt;&gt;"&lt;Enter connection point name&gt;",F478=""),"X",""))</f>
        <v/>
      </c>
      <c r="K478" s="1569"/>
      <c r="L478" s="1287"/>
      <c r="M478" s="2220"/>
      <c r="N478" s="2218"/>
    </row>
    <row r="479" spans="2:14" s="580" customFormat="1" ht="15" customHeight="1">
      <c r="B479" s="18"/>
      <c r="C479" s="3015" t="s">
        <v>730</v>
      </c>
      <c r="D479" s="3014" t="s">
        <v>1671</v>
      </c>
      <c r="E479" s="1112" t="s">
        <v>1931</v>
      </c>
      <c r="F479" s="2712"/>
      <c r="H479" s="1431" t="str">
        <f t="shared" si="78"/>
        <v/>
      </c>
      <c r="I479" s="1287"/>
      <c r="J479" s="1288" t="str">
        <f>IF(C470="","",IF(AND(C470&lt;&gt;"&lt;Enter connection point name&gt;",F479=""),"X",""))</f>
        <v/>
      </c>
      <c r="K479" s="1569"/>
      <c r="L479" s="2220"/>
      <c r="M479" s="1287"/>
      <c r="N479" s="2218"/>
    </row>
    <row r="480" spans="2:14" s="580" customFormat="1" ht="15" customHeight="1">
      <c r="B480" s="18"/>
      <c r="C480" s="3015"/>
      <c r="D480" s="3014"/>
      <c r="E480" s="1112" t="s">
        <v>1932</v>
      </c>
      <c r="F480" s="2712"/>
      <c r="H480" s="1431" t="str">
        <f t="shared" si="78"/>
        <v/>
      </c>
      <c r="I480" s="1287"/>
      <c r="J480" s="1288" t="str">
        <f>IF(C470="","",IF(AND(C470&lt;&gt;"&lt;Enter connection point name&gt;",F480=""),"X",""))</f>
        <v/>
      </c>
      <c r="K480" s="1569"/>
      <c r="L480" s="2220"/>
      <c r="M480" s="1287"/>
      <c r="N480" s="2218"/>
    </row>
    <row r="481" spans="2:14" s="580" customFormat="1" ht="15" customHeight="1">
      <c r="B481" s="18"/>
      <c r="C481" s="3015" t="s">
        <v>1934</v>
      </c>
      <c r="D481" s="3014" t="s">
        <v>2045</v>
      </c>
      <c r="E481" s="1112" t="s">
        <v>1931</v>
      </c>
      <c r="F481" s="2708"/>
      <c r="H481" s="1436"/>
      <c r="I481" s="1287"/>
      <c r="J481" s="1288" t="str">
        <f>IF(C470="","",IF(AND(C470&lt;&gt;"&lt;Enter connection point name&gt;",F481=""),"X",""))</f>
        <v/>
      </c>
      <c r="K481" s="1432" t="str">
        <f>IF(F481="","",(IF(OR(F481="Winter",F481="Summer"),"","X")))</f>
        <v/>
      </c>
      <c r="L481" s="2220"/>
      <c r="M481" s="2220"/>
      <c r="N481" s="2218"/>
    </row>
    <row r="482" spans="2:14" s="580" customFormat="1" ht="15" customHeight="1">
      <c r="B482" s="18"/>
      <c r="C482" s="3015"/>
      <c r="D482" s="3014"/>
      <c r="E482" s="1112" t="s">
        <v>1932</v>
      </c>
      <c r="F482" s="2708"/>
      <c r="H482" s="1436"/>
      <c r="I482" s="1287"/>
      <c r="J482" s="1288" t="str">
        <f>IF(C470="","",IF(AND(C470&lt;&gt;"&lt;Enter connection point name&gt;",F482=""),"X",""))</f>
        <v/>
      </c>
      <c r="K482" s="1432" t="str">
        <f>IF(F482="","",(IF(OR(F482="Winter",F482="Summer"),"","X")))</f>
        <v/>
      </c>
      <c r="L482" s="2220"/>
      <c r="M482" s="2220"/>
      <c r="N482" s="2218"/>
    </row>
    <row r="483" spans="2:14" s="580" customFormat="1" ht="15" customHeight="1">
      <c r="B483" s="18"/>
      <c r="C483" s="3015" t="s">
        <v>1935</v>
      </c>
      <c r="D483" s="3014" t="s">
        <v>497</v>
      </c>
      <c r="E483" s="1112" t="s">
        <v>1931</v>
      </c>
      <c r="F483" s="2708"/>
      <c r="H483" s="1431" t="str">
        <f t="shared" ref="H483:H492" si="80">IF(ISNONTEXT(F483)=TRUE,"","X")</f>
        <v/>
      </c>
      <c r="I483" s="1288" t="str">
        <f t="shared" ref="I483:I492" si="81">IF(AND(F483&gt;=0)=TRUE,"","X")</f>
        <v/>
      </c>
      <c r="J483" s="1288" t="str">
        <f>IF(C470="","",IF(AND(C470&lt;&gt;"&lt;Enter connection point name&gt;",F483=""),"X",""))</f>
        <v/>
      </c>
      <c r="K483" s="1569"/>
      <c r="L483" s="2220"/>
      <c r="M483" s="2220"/>
      <c r="N483" s="2218"/>
    </row>
    <row r="484" spans="2:14" s="580" customFormat="1" ht="15" customHeight="1">
      <c r="B484" s="18"/>
      <c r="C484" s="3015"/>
      <c r="D484" s="3014"/>
      <c r="E484" s="1112" t="s">
        <v>1932</v>
      </c>
      <c r="F484" s="2708"/>
      <c r="H484" s="1431" t="str">
        <f t="shared" si="80"/>
        <v/>
      </c>
      <c r="I484" s="1288" t="str">
        <f t="shared" si="81"/>
        <v/>
      </c>
      <c r="J484" s="1288" t="str">
        <f>IF(C470="","",IF(AND(C470&lt;&gt;"&lt;Enter connection point name&gt;",F484=""),"X",""))</f>
        <v/>
      </c>
      <c r="K484" s="1569"/>
      <c r="L484" s="2220"/>
      <c r="M484" s="2220"/>
      <c r="N484" s="2218"/>
    </row>
    <row r="485" spans="2:14" s="580" customFormat="1" ht="15" customHeight="1">
      <c r="B485" s="18"/>
      <c r="C485" s="3015" t="s">
        <v>1936</v>
      </c>
      <c r="D485" s="3014" t="s">
        <v>497</v>
      </c>
      <c r="E485" s="1112" t="s">
        <v>1931</v>
      </c>
      <c r="F485" s="2708"/>
      <c r="H485" s="1431" t="str">
        <f t="shared" si="80"/>
        <v/>
      </c>
      <c r="I485" s="1288" t="str">
        <f t="shared" si="81"/>
        <v/>
      </c>
      <c r="J485" s="1288" t="str">
        <f>IF(C470="","",IF(AND(C470&lt;&gt;"&lt;Enter connection point name&gt;",F485=""),"X",""))</f>
        <v/>
      </c>
      <c r="K485" s="1569"/>
      <c r="L485" s="2220"/>
      <c r="M485" s="2220"/>
      <c r="N485" s="1432" t="str">
        <f>IF(AND(F485&lt;=F487),"","X")</f>
        <v/>
      </c>
    </row>
    <row r="486" spans="2:14" s="580" customFormat="1" ht="15" customHeight="1">
      <c r="B486" s="18"/>
      <c r="C486" s="3015"/>
      <c r="D486" s="3014"/>
      <c r="E486" s="1112" t="s">
        <v>1932</v>
      </c>
      <c r="F486" s="2708"/>
      <c r="H486" s="1431" t="str">
        <f t="shared" si="80"/>
        <v/>
      </c>
      <c r="I486" s="1288" t="str">
        <f t="shared" si="81"/>
        <v/>
      </c>
      <c r="J486" s="1288" t="str">
        <f>IF(C470="","",IF(AND(C470&lt;&gt;"&lt;Enter connection point name&gt;",F486=""),"X",""))</f>
        <v/>
      </c>
      <c r="K486" s="1569"/>
      <c r="L486" s="2220"/>
      <c r="M486" s="2220"/>
      <c r="N486" s="1432" t="str">
        <f>IF(AND(F486&lt;=F488),"","X")</f>
        <v/>
      </c>
    </row>
    <row r="487" spans="2:14" s="580" customFormat="1" ht="15" customHeight="1">
      <c r="B487" s="18"/>
      <c r="C487" s="3015" t="s">
        <v>1936</v>
      </c>
      <c r="D487" s="3014" t="s">
        <v>509</v>
      </c>
      <c r="E487" s="1112" t="s">
        <v>1931</v>
      </c>
      <c r="F487" s="2708"/>
      <c r="H487" s="1431" t="str">
        <f t="shared" si="80"/>
        <v/>
      </c>
      <c r="I487" s="1288" t="str">
        <f t="shared" si="81"/>
        <v/>
      </c>
      <c r="J487" s="1288" t="str">
        <f>IF(C470="","",IF(AND(C470&lt;&gt;"&lt;Enter connection point name&gt;",F487=""),"X",""))</f>
        <v/>
      </c>
      <c r="K487" s="1569"/>
      <c r="L487" s="2220"/>
      <c r="M487" s="2220"/>
      <c r="N487" s="1432" t="str">
        <f>IF(AND(F485&lt;=F487),"","X")</f>
        <v/>
      </c>
    </row>
    <row r="488" spans="2:14" s="580" customFormat="1" ht="15" customHeight="1">
      <c r="B488" s="18"/>
      <c r="C488" s="3015"/>
      <c r="D488" s="3014"/>
      <c r="E488" s="1112" t="s">
        <v>1932</v>
      </c>
      <c r="F488" s="2708"/>
      <c r="H488" s="1431" t="str">
        <f t="shared" si="80"/>
        <v/>
      </c>
      <c r="I488" s="1288" t="str">
        <f t="shared" si="81"/>
        <v/>
      </c>
      <c r="J488" s="1288" t="str">
        <f>IF(C470="","",IF(AND(C470&lt;&gt;"&lt;Enter connection point name&gt;",F488=""),"X",""))</f>
        <v/>
      </c>
      <c r="K488" s="1569"/>
      <c r="L488" s="2220"/>
      <c r="M488" s="2220"/>
      <c r="N488" s="1432" t="str">
        <f>IF(AND(F486&lt;=F488),"","X")</f>
        <v/>
      </c>
    </row>
    <row r="489" spans="2:14" s="580" customFormat="1" ht="15" customHeight="1">
      <c r="B489" s="18"/>
      <c r="C489" s="3015" t="s">
        <v>1937</v>
      </c>
      <c r="D489" s="3014" t="s">
        <v>497</v>
      </c>
      <c r="E489" s="1112" t="s">
        <v>1931</v>
      </c>
      <c r="F489" s="2708"/>
      <c r="H489" s="1431" t="str">
        <f t="shared" si="80"/>
        <v/>
      </c>
      <c r="I489" s="1288" t="str">
        <f t="shared" si="81"/>
        <v/>
      </c>
      <c r="J489" s="1288" t="str">
        <f>IF(C470="","",IF(AND(C470&lt;&gt;"&lt;Enter connection point name&gt;",F489=""),"X",""))</f>
        <v/>
      </c>
      <c r="K489" s="1569"/>
      <c r="L489" s="2220"/>
      <c r="M489" s="2220"/>
      <c r="N489" s="1432" t="str">
        <f>IF(AND(F489&lt;=F491),"","X")</f>
        <v/>
      </c>
    </row>
    <row r="490" spans="2:14" s="580" customFormat="1" ht="15" customHeight="1">
      <c r="B490" s="18"/>
      <c r="C490" s="3015"/>
      <c r="D490" s="3014"/>
      <c r="E490" s="1112" t="s">
        <v>1932</v>
      </c>
      <c r="F490" s="2708"/>
      <c r="H490" s="1431" t="str">
        <f t="shared" si="80"/>
        <v/>
      </c>
      <c r="I490" s="1288" t="str">
        <f t="shared" si="81"/>
        <v/>
      </c>
      <c r="J490" s="1288" t="str">
        <f>IF(C470="","",IF(AND(C470&lt;&gt;"&lt;Enter connection point name&gt;",F490=""),"X",""))</f>
        <v/>
      </c>
      <c r="K490" s="1569"/>
      <c r="L490" s="2220"/>
      <c r="M490" s="2220"/>
      <c r="N490" s="1432" t="str">
        <f>IF(AND(F490&lt;=F492),"","X")</f>
        <v/>
      </c>
    </row>
    <row r="491" spans="2:14" s="580" customFormat="1" ht="15" customHeight="1">
      <c r="B491" s="18"/>
      <c r="C491" s="3015" t="s">
        <v>1937</v>
      </c>
      <c r="D491" s="3014" t="s">
        <v>509</v>
      </c>
      <c r="E491" s="1112" t="s">
        <v>1931</v>
      </c>
      <c r="F491" s="2708"/>
      <c r="H491" s="1431" t="str">
        <f t="shared" si="80"/>
        <v/>
      </c>
      <c r="I491" s="1288" t="str">
        <f t="shared" si="81"/>
        <v/>
      </c>
      <c r="J491" s="1288" t="str">
        <f>IF(C470="","",IF(AND(C470&lt;&gt;"&lt;Enter connection point name&gt;",F491=""),"X",""))</f>
        <v/>
      </c>
      <c r="K491" s="1569"/>
      <c r="L491" s="2220"/>
      <c r="M491" s="2220"/>
      <c r="N491" s="1432" t="str">
        <f>IF(AND(F489&lt;=F491),"","X")</f>
        <v/>
      </c>
    </row>
    <row r="492" spans="2:14" s="580" customFormat="1" ht="15" customHeight="1">
      <c r="B492" s="18"/>
      <c r="C492" s="3018"/>
      <c r="D492" s="3019"/>
      <c r="E492" s="1113" t="s">
        <v>1932</v>
      </c>
      <c r="F492" s="2714"/>
      <c r="H492" s="1433" t="str">
        <f t="shared" si="80"/>
        <v/>
      </c>
      <c r="I492" s="1434" t="str">
        <f t="shared" si="81"/>
        <v/>
      </c>
      <c r="J492" s="1434" t="str">
        <f>IF(C470="","",IF(AND(C470&lt;&gt;"&lt;Enter connection point name&gt;",F492=""),"X",""))</f>
        <v/>
      </c>
      <c r="K492" s="1570"/>
      <c r="L492" s="2221"/>
      <c r="M492" s="2221"/>
      <c r="N492" s="1435" t="str">
        <f>IF(AND(F490&lt;=F492),"","X")</f>
        <v/>
      </c>
    </row>
    <row r="493" spans="2:14" s="580" customFormat="1" ht="15" customHeight="1">
      <c r="B493" s="1046">
        <v>22</v>
      </c>
      <c r="C493" s="1027" t="s">
        <v>1929</v>
      </c>
      <c r="D493" s="575"/>
      <c r="E493" s="1111"/>
      <c r="F493" s="2711"/>
    </row>
    <row r="494" spans="2:14" s="580" customFormat="1" ht="15" customHeight="1">
      <c r="B494" s="1046"/>
      <c r="C494" s="3016" t="s">
        <v>1930</v>
      </c>
      <c r="D494" s="3017" t="s">
        <v>509</v>
      </c>
      <c r="E494" s="1681" t="s">
        <v>1931</v>
      </c>
      <c r="F494" s="2713"/>
      <c r="H494" s="1503" t="str">
        <f>IF(ISNONTEXT(F494)=TRUE,"","X")</f>
        <v/>
      </c>
      <c r="I494" s="1542" t="str">
        <f>IF(AND(F494&gt;=0)=TRUE,"","X")</f>
        <v/>
      </c>
      <c r="J494" s="2024" t="str">
        <f>IF(C493="","",IF(AND(C493&lt;&gt;"&lt;Enter connection point name&gt;",F494=""),"X",""))</f>
        <v/>
      </c>
      <c r="K494" s="1568"/>
      <c r="L494" s="2219"/>
      <c r="M494" s="2219"/>
      <c r="N494" s="2217"/>
    </row>
    <row r="495" spans="2:14" s="580" customFormat="1" ht="15" customHeight="1">
      <c r="B495" s="1046"/>
      <c r="C495" s="3015"/>
      <c r="D495" s="3014"/>
      <c r="E495" s="1112" t="s">
        <v>1932</v>
      </c>
      <c r="F495" s="2708"/>
      <c r="H495" s="1431" t="str">
        <f>IF(ISNONTEXT(F495)=TRUE,"","X")</f>
        <v/>
      </c>
      <c r="I495" s="1288" t="str">
        <f>IF(AND(F495&gt;=0)=TRUE,"","X")</f>
        <v/>
      </c>
      <c r="J495" s="1288" t="str">
        <f>IF(C493="","",IF(AND(C493&lt;&gt;"&lt;Enter connection point name&gt;",F495=""),"X",""))</f>
        <v/>
      </c>
      <c r="K495" s="1569"/>
      <c r="L495" s="2220"/>
      <c r="M495" s="2220"/>
      <c r="N495" s="2218"/>
    </row>
    <row r="496" spans="2:14" s="580" customFormat="1" ht="15" customHeight="1">
      <c r="B496" s="1046"/>
      <c r="C496" s="3015" t="s">
        <v>1933</v>
      </c>
      <c r="D496" s="3014" t="s">
        <v>497</v>
      </c>
      <c r="E496" s="1112" t="s">
        <v>1931</v>
      </c>
      <c r="F496" s="2708"/>
      <c r="H496" s="1431" t="str">
        <f t="shared" ref="H496:H503" si="82">IF(ISNONTEXT(F496)=TRUE,"","X")</f>
        <v/>
      </c>
      <c r="I496" s="1288" t="str">
        <f>IF(AND(F496&gt;=0)=TRUE,"","X")</f>
        <v/>
      </c>
      <c r="J496" s="1288" t="str">
        <f>IF(C493="","",IF(AND(C493&lt;&gt;"&lt;Enter connection point name&gt;",F496=""),"X",""))</f>
        <v/>
      </c>
      <c r="K496" s="1569"/>
      <c r="L496" s="2220"/>
      <c r="M496" s="2220"/>
      <c r="N496" s="1432" t="str">
        <f>IF(AND(F496&lt;=F498),"","X")</f>
        <v/>
      </c>
    </row>
    <row r="497" spans="2:14" s="580" customFormat="1" ht="15" customHeight="1">
      <c r="B497" s="1046"/>
      <c r="C497" s="3015"/>
      <c r="D497" s="3014"/>
      <c r="E497" s="1112" t="s">
        <v>1932</v>
      </c>
      <c r="F497" s="2708"/>
      <c r="H497" s="1431" t="str">
        <f t="shared" si="82"/>
        <v/>
      </c>
      <c r="I497" s="1288" t="str">
        <f t="shared" ref="I497:I500" si="83">IF(AND(F497&gt;=0)=TRUE,"","X")</f>
        <v/>
      </c>
      <c r="J497" s="1288" t="str">
        <f>IF(C493="","",IF(AND(C493&lt;&gt;"&lt;Enter connection point name&gt;",F497=""),"X",""))</f>
        <v/>
      </c>
      <c r="K497" s="1569"/>
      <c r="L497" s="2220"/>
      <c r="M497" s="2220"/>
      <c r="N497" s="1432" t="str">
        <f>IF(AND(F497&lt;=F499),"","X")</f>
        <v/>
      </c>
    </row>
    <row r="498" spans="2:14" s="580" customFormat="1" ht="15" customHeight="1">
      <c r="B498" s="1046"/>
      <c r="C498" s="3015" t="s">
        <v>1933</v>
      </c>
      <c r="D498" s="3014" t="s">
        <v>509</v>
      </c>
      <c r="E498" s="1112" t="s">
        <v>1931</v>
      </c>
      <c r="F498" s="2708"/>
      <c r="H498" s="1431" t="str">
        <f t="shared" si="82"/>
        <v/>
      </c>
      <c r="I498" s="1288" t="str">
        <f t="shared" si="83"/>
        <v/>
      </c>
      <c r="J498" s="1288" t="str">
        <f>IF(C493="","",IF(AND(C493&lt;&gt;"&lt;Enter connection point name&gt;",F498=""),"X",""))</f>
        <v/>
      </c>
      <c r="K498" s="1569"/>
      <c r="L498" s="2220"/>
      <c r="M498" s="2220"/>
      <c r="N498" s="1432" t="str">
        <f>IF(AND(F496&lt;=F498),"","X")</f>
        <v/>
      </c>
    </row>
    <row r="499" spans="2:14" s="580" customFormat="1" ht="15" customHeight="1">
      <c r="B499" s="1046"/>
      <c r="C499" s="3015"/>
      <c r="D499" s="3014"/>
      <c r="E499" s="1112" t="s">
        <v>1932</v>
      </c>
      <c r="F499" s="2708"/>
      <c r="H499" s="1431" t="str">
        <f t="shared" si="82"/>
        <v/>
      </c>
      <c r="I499" s="1288" t="str">
        <f t="shared" si="83"/>
        <v/>
      </c>
      <c r="J499" s="1288" t="str">
        <f>IF(C493="","",IF(AND(C493&lt;&gt;"&lt;Enter connection point name&gt;",F499=""),"X",""))</f>
        <v/>
      </c>
      <c r="K499" s="1569"/>
      <c r="L499" s="2220"/>
      <c r="M499" s="2220"/>
      <c r="N499" s="1432" t="str">
        <f>IF(AND(F497&lt;=F499),"","X")</f>
        <v/>
      </c>
    </row>
    <row r="500" spans="2:14" s="580" customFormat="1" ht="15" customHeight="1">
      <c r="B500" s="1046"/>
      <c r="C500" s="3015" t="s">
        <v>729</v>
      </c>
      <c r="D500" s="3014" t="s">
        <v>1670</v>
      </c>
      <c r="E500" s="1112" t="s">
        <v>1931</v>
      </c>
      <c r="F500" s="2706"/>
      <c r="H500" s="1431" t="str">
        <f t="shared" si="82"/>
        <v/>
      </c>
      <c r="I500" s="1287" t="str">
        <f t="shared" si="83"/>
        <v/>
      </c>
      <c r="J500" s="1288" t="str">
        <f>IF(C493="","",IF(AND(C493&lt;&gt;"&lt;Enter connection point name&gt;",F500=""),"X",""))</f>
        <v/>
      </c>
      <c r="K500" s="1569"/>
      <c r="L500" s="1287"/>
      <c r="M500" s="2220"/>
      <c r="N500" s="2218"/>
    </row>
    <row r="501" spans="2:14" s="580" customFormat="1" ht="15" customHeight="1">
      <c r="B501" s="18"/>
      <c r="C501" s="3015"/>
      <c r="D501" s="3014"/>
      <c r="E501" s="1112" t="s">
        <v>1932</v>
      </c>
      <c r="F501" s="2706"/>
      <c r="H501" s="1431" t="str">
        <f t="shared" si="82"/>
        <v/>
      </c>
      <c r="I501" s="1287"/>
      <c r="J501" s="1288" t="str">
        <f>IF(C493="","",IF(AND(C493&lt;&gt;"&lt;Enter connection point name&gt;",F501=""),"X",""))</f>
        <v/>
      </c>
      <c r="K501" s="1569"/>
      <c r="L501" s="1287"/>
      <c r="M501" s="2220"/>
      <c r="N501" s="2218"/>
    </row>
    <row r="502" spans="2:14" s="580" customFormat="1" ht="15" customHeight="1">
      <c r="B502" s="18"/>
      <c r="C502" s="3015" t="s">
        <v>730</v>
      </c>
      <c r="D502" s="3014" t="s">
        <v>1671</v>
      </c>
      <c r="E502" s="1112" t="s">
        <v>1931</v>
      </c>
      <c r="F502" s="2712"/>
      <c r="H502" s="1431" t="str">
        <f t="shared" si="82"/>
        <v/>
      </c>
      <c r="I502" s="1287"/>
      <c r="J502" s="1288" t="str">
        <f>IF(C493="","",IF(AND(C493&lt;&gt;"&lt;Enter connection point name&gt;",F502=""),"X",""))</f>
        <v/>
      </c>
      <c r="K502" s="1569"/>
      <c r="L502" s="2220"/>
      <c r="M502" s="1287"/>
      <c r="N502" s="2218"/>
    </row>
    <row r="503" spans="2:14" s="580" customFormat="1" ht="15" customHeight="1">
      <c r="B503" s="18"/>
      <c r="C503" s="3015"/>
      <c r="D503" s="3014"/>
      <c r="E503" s="1112" t="s">
        <v>1932</v>
      </c>
      <c r="F503" s="2712"/>
      <c r="H503" s="1431" t="str">
        <f t="shared" si="82"/>
        <v/>
      </c>
      <c r="I503" s="1287"/>
      <c r="J503" s="1288" t="str">
        <f>IF(C493="","",IF(AND(C493&lt;&gt;"&lt;Enter connection point name&gt;",F503=""),"X",""))</f>
        <v/>
      </c>
      <c r="K503" s="1569"/>
      <c r="L503" s="2220"/>
      <c r="M503" s="1287"/>
      <c r="N503" s="2218"/>
    </row>
    <row r="504" spans="2:14" s="580" customFormat="1" ht="15" customHeight="1">
      <c r="B504" s="18"/>
      <c r="C504" s="3015" t="s">
        <v>1934</v>
      </c>
      <c r="D504" s="3014" t="s">
        <v>2045</v>
      </c>
      <c r="E504" s="1112" t="s">
        <v>1931</v>
      </c>
      <c r="F504" s="2708"/>
      <c r="H504" s="1436"/>
      <c r="I504" s="1287"/>
      <c r="J504" s="1288" t="str">
        <f>IF(C493="","",IF(AND(C493&lt;&gt;"&lt;Enter connection point name&gt;",F504=""),"X",""))</f>
        <v/>
      </c>
      <c r="K504" s="1432" t="str">
        <f>IF(F504="","",(IF(OR(F504="Winter",F504="Summer"),"","X")))</f>
        <v/>
      </c>
      <c r="L504" s="2220"/>
      <c r="M504" s="2220"/>
      <c r="N504" s="2218"/>
    </row>
    <row r="505" spans="2:14" s="580" customFormat="1" ht="15" customHeight="1">
      <c r="B505" s="18"/>
      <c r="C505" s="3015"/>
      <c r="D505" s="3014"/>
      <c r="E505" s="1112" t="s">
        <v>1932</v>
      </c>
      <c r="F505" s="2708"/>
      <c r="H505" s="1436"/>
      <c r="I505" s="1287"/>
      <c r="J505" s="1288" t="str">
        <f>IF(C493="","",IF(AND(C493&lt;&gt;"&lt;Enter connection point name&gt;",F505=""),"X",""))</f>
        <v/>
      </c>
      <c r="K505" s="1432" t="str">
        <f>IF(F505="","",(IF(OR(F505="Winter",F505="Summer"),"","X")))</f>
        <v/>
      </c>
      <c r="L505" s="2220"/>
      <c r="M505" s="2220"/>
      <c r="N505" s="2218"/>
    </row>
    <row r="506" spans="2:14" s="580" customFormat="1" ht="15" customHeight="1">
      <c r="B506" s="18"/>
      <c r="C506" s="3015" t="s">
        <v>1935</v>
      </c>
      <c r="D506" s="3014" t="s">
        <v>497</v>
      </c>
      <c r="E506" s="1112" t="s">
        <v>1931</v>
      </c>
      <c r="F506" s="2708"/>
      <c r="H506" s="1431" t="str">
        <f t="shared" ref="H506:H515" si="84">IF(ISNONTEXT(F506)=TRUE,"","X")</f>
        <v/>
      </c>
      <c r="I506" s="1288" t="str">
        <f t="shared" ref="I506:I515" si="85">IF(AND(F506&gt;=0)=TRUE,"","X")</f>
        <v/>
      </c>
      <c r="J506" s="1288" t="str">
        <f>IF(C493="","",IF(AND(C493&lt;&gt;"&lt;Enter connection point name&gt;",F506=""),"X",""))</f>
        <v/>
      </c>
      <c r="K506" s="1569"/>
      <c r="L506" s="2220"/>
      <c r="M506" s="2220"/>
      <c r="N506" s="2218"/>
    </row>
    <row r="507" spans="2:14" s="580" customFormat="1" ht="15" customHeight="1">
      <c r="B507" s="18"/>
      <c r="C507" s="3015"/>
      <c r="D507" s="3014"/>
      <c r="E507" s="1112" t="s">
        <v>1932</v>
      </c>
      <c r="F507" s="2708"/>
      <c r="H507" s="1431" t="str">
        <f t="shared" si="84"/>
        <v/>
      </c>
      <c r="I507" s="1288" t="str">
        <f t="shared" si="85"/>
        <v/>
      </c>
      <c r="J507" s="1288" t="str">
        <f>IF(C493="","",IF(AND(C493&lt;&gt;"&lt;Enter connection point name&gt;",F507=""),"X",""))</f>
        <v/>
      </c>
      <c r="K507" s="1569"/>
      <c r="L507" s="2220"/>
      <c r="M507" s="2220"/>
      <c r="N507" s="2218"/>
    </row>
    <row r="508" spans="2:14" s="580" customFormat="1" ht="15" customHeight="1">
      <c r="B508" s="18"/>
      <c r="C508" s="3015" t="s">
        <v>1936</v>
      </c>
      <c r="D508" s="3014" t="s">
        <v>497</v>
      </c>
      <c r="E508" s="1112" t="s">
        <v>1931</v>
      </c>
      <c r="F508" s="2708"/>
      <c r="H508" s="1431" t="str">
        <f t="shared" si="84"/>
        <v/>
      </c>
      <c r="I508" s="1288" t="str">
        <f t="shared" si="85"/>
        <v/>
      </c>
      <c r="J508" s="1288" t="str">
        <f>IF(C493="","",IF(AND(C493&lt;&gt;"&lt;Enter connection point name&gt;",F508=""),"X",""))</f>
        <v/>
      </c>
      <c r="K508" s="1569"/>
      <c r="L508" s="2220"/>
      <c r="M508" s="2220"/>
      <c r="N508" s="1432" t="str">
        <f>IF(AND(F508&lt;=F510),"","X")</f>
        <v/>
      </c>
    </row>
    <row r="509" spans="2:14" s="580" customFormat="1" ht="15" customHeight="1">
      <c r="B509" s="18"/>
      <c r="C509" s="3015"/>
      <c r="D509" s="3014"/>
      <c r="E509" s="1112" t="s">
        <v>1932</v>
      </c>
      <c r="F509" s="2708"/>
      <c r="H509" s="1431" t="str">
        <f t="shared" si="84"/>
        <v/>
      </c>
      <c r="I509" s="1288" t="str">
        <f t="shared" si="85"/>
        <v/>
      </c>
      <c r="J509" s="1288" t="str">
        <f>IF(C493="","",IF(AND(C493&lt;&gt;"&lt;Enter connection point name&gt;",F509=""),"X",""))</f>
        <v/>
      </c>
      <c r="K509" s="1569"/>
      <c r="L509" s="2220"/>
      <c r="M509" s="2220"/>
      <c r="N509" s="1432" t="str">
        <f>IF(AND(F509&lt;=F511),"","X")</f>
        <v/>
      </c>
    </row>
    <row r="510" spans="2:14" s="580" customFormat="1" ht="15" customHeight="1">
      <c r="B510" s="18"/>
      <c r="C510" s="3015" t="s">
        <v>1936</v>
      </c>
      <c r="D510" s="3014" t="s">
        <v>509</v>
      </c>
      <c r="E510" s="1112" t="s">
        <v>1931</v>
      </c>
      <c r="F510" s="2708"/>
      <c r="H510" s="1431" t="str">
        <f t="shared" si="84"/>
        <v/>
      </c>
      <c r="I510" s="1288" t="str">
        <f t="shared" si="85"/>
        <v/>
      </c>
      <c r="J510" s="1288" t="str">
        <f>IF(C493="","",IF(AND(C493&lt;&gt;"&lt;Enter connection point name&gt;",F510=""),"X",""))</f>
        <v/>
      </c>
      <c r="K510" s="1569"/>
      <c r="L510" s="2220"/>
      <c r="M510" s="2220"/>
      <c r="N510" s="1432" t="str">
        <f>IF(AND(F508&lt;=F510),"","X")</f>
        <v/>
      </c>
    </row>
    <row r="511" spans="2:14" s="580" customFormat="1" ht="15" customHeight="1">
      <c r="B511" s="18"/>
      <c r="C511" s="3015"/>
      <c r="D511" s="3014"/>
      <c r="E511" s="1112" t="s">
        <v>1932</v>
      </c>
      <c r="F511" s="2708"/>
      <c r="H511" s="1431" t="str">
        <f t="shared" si="84"/>
        <v/>
      </c>
      <c r="I511" s="1288" t="str">
        <f t="shared" si="85"/>
        <v/>
      </c>
      <c r="J511" s="1288" t="str">
        <f>IF(C493="","",IF(AND(C493&lt;&gt;"&lt;Enter connection point name&gt;",F511=""),"X",""))</f>
        <v/>
      </c>
      <c r="K511" s="1569"/>
      <c r="L511" s="2220"/>
      <c r="M511" s="2220"/>
      <c r="N511" s="1432" t="str">
        <f>IF(AND(F509&lt;=F511),"","X")</f>
        <v/>
      </c>
    </row>
    <row r="512" spans="2:14" s="580" customFormat="1" ht="15" customHeight="1">
      <c r="B512" s="18"/>
      <c r="C512" s="3015" t="s">
        <v>1937</v>
      </c>
      <c r="D512" s="3014" t="s">
        <v>497</v>
      </c>
      <c r="E512" s="1112" t="s">
        <v>1931</v>
      </c>
      <c r="F512" s="2708"/>
      <c r="H512" s="1431" t="str">
        <f t="shared" si="84"/>
        <v/>
      </c>
      <c r="I512" s="1288" t="str">
        <f t="shared" si="85"/>
        <v/>
      </c>
      <c r="J512" s="1288" t="str">
        <f>IF(C493="","",IF(AND(C493&lt;&gt;"&lt;Enter connection point name&gt;",F512=""),"X",""))</f>
        <v/>
      </c>
      <c r="K512" s="1569"/>
      <c r="L512" s="2220"/>
      <c r="M512" s="2220"/>
      <c r="N512" s="1432" t="str">
        <f>IF(AND(F512&lt;=F514),"","X")</f>
        <v/>
      </c>
    </row>
    <row r="513" spans="2:14" s="580" customFormat="1" ht="15" customHeight="1">
      <c r="B513" s="18"/>
      <c r="C513" s="3015"/>
      <c r="D513" s="3014"/>
      <c r="E513" s="1112" t="s">
        <v>1932</v>
      </c>
      <c r="F513" s="2708"/>
      <c r="H513" s="1431" t="str">
        <f t="shared" si="84"/>
        <v/>
      </c>
      <c r="I513" s="1288" t="str">
        <f t="shared" si="85"/>
        <v/>
      </c>
      <c r="J513" s="1288" t="str">
        <f>IF(C493="","",IF(AND(C493&lt;&gt;"&lt;Enter connection point name&gt;",F513=""),"X",""))</f>
        <v/>
      </c>
      <c r="K513" s="1569"/>
      <c r="L513" s="2220"/>
      <c r="M513" s="2220"/>
      <c r="N513" s="1432" t="str">
        <f>IF(AND(F513&lt;=F515),"","X")</f>
        <v/>
      </c>
    </row>
    <row r="514" spans="2:14" s="580" customFormat="1" ht="15" customHeight="1">
      <c r="B514" s="18"/>
      <c r="C514" s="3015" t="s">
        <v>1937</v>
      </c>
      <c r="D514" s="3014" t="s">
        <v>509</v>
      </c>
      <c r="E514" s="1112" t="s">
        <v>1931</v>
      </c>
      <c r="F514" s="2708"/>
      <c r="H514" s="1431" t="str">
        <f t="shared" si="84"/>
        <v/>
      </c>
      <c r="I514" s="1288" t="str">
        <f t="shared" si="85"/>
        <v/>
      </c>
      <c r="J514" s="1288" t="str">
        <f>IF(C493="","",IF(AND(C493&lt;&gt;"&lt;Enter connection point name&gt;",F514=""),"X",""))</f>
        <v/>
      </c>
      <c r="K514" s="1569"/>
      <c r="L514" s="2220"/>
      <c r="M514" s="2220"/>
      <c r="N514" s="1432" t="str">
        <f>IF(AND(F512&lt;=F514),"","X")</f>
        <v/>
      </c>
    </row>
    <row r="515" spans="2:14" s="580" customFormat="1" ht="15" customHeight="1">
      <c r="B515" s="18"/>
      <c r="C515" s="3018"/>
      <c r="D515" s="3019"/>
      <c r="E515" s="1113" t="s">
        <v>1932</v>
      </c>
      <c r="F515" s="2714"/>
      <c r="H515" s="1433" t="str">
        <f t="shared" si="84"/>
        <v/>
      </c>
      <c r="I515" s="1434" t="str">
        <f t="shared" si="85"/>
        <v/>
      </c>
      <c r="J515" s="1434" t="str">
        <f>IF(C493="","",IF(AND(C493&lt;&gt;"&lt;Enter connection point name&gt;",F515=""),"X",""))</f>
        <v/>
      </c>
      <c r="K515" s="1570"/>
      <c r="L515" s="2221"/>
      <c r="M515" s="2221"/>
      <c r="N515" s="1435" t="str">
        <f>IF(AND(F513&lt;=F515),"","X")</f>
        <v/>
      </c>
    </row>
    <row r="516" spans="2:14" s="580" customFormat="1" ht="15" customHeight="1">
      <c r="B516" s="1046">
        <v>23</v>
      </c>
      <c r="C516" s="1027" t="s">
        <v>1929</v>
      </c>
      <c r="D516" s="575"/>
      <c r="E516" s="1111"/>
      <c r="F516" s="2711"/>
    </row>
    <row r="517" spans="2:14" s="580" customFormat="1" ht="15" customHeight="1">
      <c r="B517" s="1046"/>
      <c r="C517" s="3016" t="s">
        <v>1930</v>
      </c>
      <c r="D517" s="3017" t="s">
        <v>509</v>
      </c>
      <c r="E517" s="1681" t="s">
        <v>1931</v>
      </c>
      <c r="F517" s="2713"/>
      <c r="H517" s="1503" t="str">
        <f>IF(ISNONTEXT(F517)=TRUE,"","X")</f>
        <v/>
      </c>
      <c r="I517" s="1542" t="str">
        <f>IF(AND(F517&gt;=0)=TRUE,"","X")</f>
        <v/>
      </c>
      <c r="J517" s="2024" t="str">
        <f>IF(C516="","",IF(AND(C516&lt;&gt;"&lt;Enter connection point name&gt;",F517=""),"X",""))</f>
        <v/>
      </c>
      <c r="K517" s="1568"/>
      <c r="L517" s="2219"/>
      <c r="M517" s="2219"/>
      <c r="N517" s="2217"/>
    </row>
    <row r="518" spans="2:14" s="580" customFormat="1" ht="15" customHeight="1">
      <c r="B518" s="1046"/>
      <c r="C518" s="3015"/>
      <c r="D518" s="3014"/>
      <c r="E518" s="1112" t="s">
        <v>1932</v>
      </c>
      <c r="F518" s="2708"/>
      <c r="H518" s="1431" t="str">
        <f>IF(ISNONTEXT(F518)=TRUE,"","X")</f>
        <v/>
      </c>
      <c r="I518" s="1288" t="str">
        <f>IF(AND(F518&gt;=0)=TRUE,"","X")</f>
        <v/>
      </c>
      <c r="J518" s="1288" t="str">
        <f>IF(C516="","",IF(AND(C516&lt;&gt;"&lt;Enter connection point name&gt;",F518=""),"X",""))</f>
        <v/>
      </c>
      <c r="K518" s="1569"/>
      <c r="L518" s="2220"/>
      <c r="M518" s="2220"/>
      <c r="N518" s="2218"/>
    </row>
    <row r="519" spans="2:14" s="580" customFormat="1" ht="15" customHeight="1">
      <c r="B519" s="1046"/>
      <c r="C519" s="3015" t="s">
        <v>1933</v>
      </c>
      <c r="D519" s="3014" t="s">
        <v>497</v>
      </c>
      <c r="E519" s="1112" t="s">
        <v>1931</v>
      </c>
      <c r="F519" s="2708"/>
      <c r="H519" s="1431" t="str">
        <f t="shared" ref="H519:H526" si="86">IF(ISNONTEXT(F519)=TRUE,"","X")</f>
        <v/>
      </c>
      <c r="I519" s="1288" t="str">
        <f>IF(AND(F519&gt;=0)=TRUE,"","X")</f>
        <v/>
      </c>
      <c r="J519" s="1288" t="str">
        <f>IF(C516="","",IF(AND(C516&lt;&gt;"&lt;Enter connection point name&gt;",F519=""),"X",""))</f>
        <v/>
      </c>
      <c r="K519" s="1569"/>
      <c r="L519" s="2220"/>
      <c r="M519" s="2220"/>
      <c r="N519" s="1432" t="str">
        <f>IF(AND(F519&lt;=F521),"","X")</f>
        <v/>
      </c>
    </row>
    <row r="520" spans="2:14" s="580" customFormat="1" ht="15" customHeight="1">
      <c r="B520" s="1046"/>
      <c r="C520" s="3015"/>
      <c r="D520" s="3014"/>
      <c r="E520" s="1112" t="s">
        <v>1932</v>
      </c>
      <c r="F520" s="2708"/>
      <c r="H520" s="1431" t="str">
        <f t="shared" si="86"/>
        <v/>
      </c>
      <c r="I520" s="1288" t="str">
        <f t="shared" ref="I520:I523" si="87">IF(AND(F520&gt;=0)=TRUE,"","X")</f>
        <v/>
      </c>
      <c r="J520" s="1288" t="str">
        <f>IF(C516="","",IF(AND(C516&lt;&gt;"&lt;Enter connection point name&gt;",F520=""),"X",""))</f>
        <v/>
      </c>
      <c r="K520" s="1569"/>
      <c r="L520" s="2220"/>
      <c r="M520" s="2220"/>
      <c r="N520" s="1432" t="str">
        <f>IF(AND(F520&lt;=F522),"","X")</f>
        <v/>
      </c>
    </row>
    <row r="521" spans="2:14" s="580" customFormat="1" ht="15" customHeight="1">
      <c r="B521" s="1046"/>
      <c r="C521" s="3015" t="s">
        <v>1933</v>
      </c>
      <c r="D521" s="3014" t="s">
        <v>509</v>
      </c>
      <c r="E521" s="1112" t="s">
        <v>1931</v>
      </c>
      <c r="F521" s="2708"/>
      <c r="H521" s="1431" t="str">
        <f t="shared" si="86"/>
        <v/>
      </c>
      <c r="I521" s="1288" t="str">
        <f t="shared" si="87"/>
        <v/>
      </c>
      <c r="J521" s="1288" t="str">
        <f>IF(C516="","",IF(AND(C516&lt;&gt;"&lt;Enter connection point name&gt;",F521=""),"X",""))</f>
        <v/>
      </c>
      <c r="K521" s="1569"/>
      <c r="L521" s="2220"/>
      <c r="M521" s="2220"/>
      <c r="N521" s="1432" t="str">
        <f>IF(AND(F519&lt;=F521),"","X")</f>
        <v/>
      </c>
    </row>
    <row r="522" spans="2:14" s="580" customFormat="1" ht="15" customHeight="1">
      <c r="B522" s="1046"/>
      <c r="C522" s="3015"/>
      <c r="D522" s="3014"/>
      <c r="E522" s="1112" t="s">
        <v>1932</v>
      </c>
      <c r="F522" s="2708"/>
      <c r="H522" s="1431" t="str">
        <f t="shared" si="86"/>
        <v/>
      </c>
      <c r="I522" s="1288" t="str">
        <f t="shared" si="87"/>
        <v/>
      </c>
      <c r="J522" s="1288" t="str">
        <f>IF(C516="","",IF(AND(C516&lt;&gt;"&lt;Enter connection point name&gt;",F522=""),"X",""))</f>
        <v/>
      </c>
      <c r="K522" s="1569"/>
      <c r="L522" s="2220"/>
      <c r="M522" s="2220"/>
      <c r="N522" s="1432" t="str">
        <f>IF(AND(F520&lt;=F522),"","X")</f>
        <v/>
      </c>
    </row>
    <row r="523" spans="2:14" s="580" customFormat="1" ht="15" customHeight="1">
      <c r="B523" s="1046"/>
      <c r="C523" s="3015" t="s">
        <v>729</v>
      </c>
      <c r="D523" s="3014" t="s">
        <v>1670</v>
      </c>
      <c r="E523" s="1112" t="s">
        <v>1931</v>
      </c>
      <c r="F523" s="2706"/>
      <c r="H523" s="1431" t="str">
        <f t="shared" si="86"/>
        <v/>
      </c>
      <c r="I523" s="1287" t="str">
        <f t="shared" si="87"/>
        <v/>
      </c>
      <c r="J523" s="1288" t="str">
        <f>IF(C516="","",IF(AND(C516&lt;&gt;"&lt;Enter connection point name&gt;",F523=""),"X",""))</f>
        <v/>
      </c>
      <c r="K523" s="1569"/>
      <c r="L523" s="1287"/>
      <c r="M523" s="2220"/>
      <c r="N523" s="2218"/>
    </row>
    <row r="524" spans="2:14" s="580" customFormat="1" ht="15" customHeight="1">
      <c r="B524" s="18"/>
      <c r="C524" s="3015"/>
      <c r="D524" s="3014"/>
      <c r="E524" s="1112" t="s">
        <v>1932</v>
      </c>
      <c r="F524" s="2706"/>
      <c r="H524" s="1431" t="str">
        <f t="shared" si="86"/>
        <v/>
      </c>
      <c r="I524" s="1287"/>
      <c r="J524" s="1288" t="str">
        <f>IF(C516="","",IF(AND(C516&lt;&gt;"&lt;Enter connection point name&gt;",F524=""),"X",""))</f>
        <v/>
      </c>
      <c r="K524" s="1569"/>
      <c r="L524" s="1287"/>
      <c r="M524" s="2220"/>
      <c r="N524" s="2218"/>
    </row>
    <row r="525" spans="2:14" s="580" customFormat="1" ht="15" customHeight="1">
      <c r="B525" s="18"/>
      <c r="C525" s="3015" t="s">
        <v>730</v>
      </c>
      <c r="D525" s="3014" t="s">
        <v>1671</v>
      </c>
      <c r="E525" s="1112" t="s">
        <v>1931</v>
      </c>
      <c r="F525" s="2712"/>
      <c r="H525" s="1431" t="str">
        <f t="shared" si="86"/>
        <v/>
      </c>
      <c r="I525" s="1287"/>
      <c r="J525" s="1288" t="str">
        <f>IF(C516="","",IF(AND(C516&lt;&gt;"&lt;Enter connection point name&gt;",F525=""),"X",""))</f>
        <v/>
      </c>
      <c r="K525" s="1569"/>
      <c r="L525" s="2220"/>
      <c r="M525" s="1287"/>
      <c r="N525" s="2218"/>
    </row>
    <row r="526" spans="2:14" s="580" customFormat="1" ht="15" customHeight="1">
      <c r="B526" s="18"/>
      <c r="C526" s="3015"/>
      <c r="D526" s="3014"/>
      <c r="E526" s="1112" t="s">
        <v>1932</v>
      </c>
      <c r="F526" s="2712"/>
      <c r="H526" s="1431" t="str">
        <f t="shared" si="86"/>
        <v/>
      </c>
      <c r="I526" s="1287"/>
      <c r="J526" s="1288" t="str">
        <f>IF(C516="","",IF(AND(C516&lt;&gt;"&lt;Enter connection point name&gt;",F526=""),"X",""))</f>
        <v/>
      </c>
      <c r="K526" s="1569"/>
      <c r="L526" s="2220"/>
      <c r="M526" s="1287"/>
      <c r="N526" s="2218"/>
    </row>
    <row r="527" spans="2:14" s="580" customFormat="1" ht="15" customHeight="1">
      <c r="B527" s="18"/>
      <c r="C527" s="3015" t="s">
        <v>1934</v>
      </c>
      <c r="D527" s="3014" t="s">
        <v>2045</v>
      </c>
      <c r="E527" s="1112" t="s">
        <v>1931</v>
      </c>
      <c r="F527" s="2708"/>
      <c r="H527" s="1436"/>
      <c r="I527" s="1287"/>
      <c r="J527" s="1288" t="str">
        <f>IF(C516="","",IF(AND(C516&lt;&gt;"&lt;Enter connection point name&gt;",F527=""),"X",""))</f>
        <v/>
      </c>
      <c r="K527" s="1432" t="str">
        <f>IF(F527="","",(IF(OR(F527="Winter",F527="Summer"),"","X")))</f>
        <v/>
      </c>
      <c r="L527" s="2220"/>
      <c r="M527" s="2220"/>
      <c r="N527" s="2218"/>
    </row>
    <row r="528" spans="2:14" s="580" customFormat="1" ht="15" customHeight="1">
      <c r="B528" s="18"/>
      <c r="C528" s="3015"/>
      <c r="D528" s="3014"/>
      <c r="E528" s="1112" t="s">
        <v>1932</v>
      </c>
      <c r="F528" s="2708"/>
      <c r="H528" s="1436"/>
      <c r="I528" s="1287"/>
      <c r="J528" s="1288" t="str">
        <f>IF(C516="","",IF(AND(C516&lt;&gt;"&lt;Enter connection point name&gt;",F528=""),"X",""))</f>
        <v/>
      </c>
      <c r="K528" s="1432" t="str">
        <f>IF(F528="","",(IF(OR(F528="Winter",F528="Summer"),"","X")))</f>
        <v/>
      </c>
      <c r="L528" s="2220"/>
      <c r="M528" s="2220"/>
      <c r="N528" s="2218"/>
    </row>
    <row r="529" spans="2:14" s="580" customFormat="1" ht="15" customHeight="1">
      <c r="B529" s="18"/>
      <c r="C529" s="3015" t="s">
        <v>1935</v>
      </c>
      <c r="D529" s="3014" t="s">
        <v>497</v>
      </c>
      <c r="E529" s="1112" t="s">
        <v>1931</v>
      </c>
      <c r="F529" s="2708"/>
      <c r="H529" s="1431" t="str">
        <f t="shared" ref="H529:H538" si="88">IF(ISNONTEXT(F529)=TRUE,"","X")</f>
        <v/>
      </c>
      <c r="I529" s="1288" t="str">
        <f t="shared" ref="I529:I538" si="89">IF(AND(F529&gt;=0)=TRUE,"","X")</f>
        <v/>
      </c>
      <c r="J529" s="1288" t="str">
        <f>IF(C516="","",IF(AND(C516&lt;&gt;"&lt;Enter connection point name&gt;",F529=""),"X",""))</f>
        <v/>
      </c>
      <c r="K529" s="1569"/>
      <c r="L529" s="2220"/>
      <c r="M529" s="2220"/>
      <c r="N529" s="2218"/>
    </row>
    <row r="530" spans="2:14" s="580" customFormat="1" ht="15" customHeight="1">
      <c r="B530" s="18"/>
      <c r="C530" s="3015"/>
      <c r="D530" s="3014"/>
      <c r="E530" s="1112" t="s">
        <v>1932</v>
      </c>
      <c r="F530" s="2708"/>
      <c r="H530" s="1431" t="str">
        <f t="shared" si="88"/>
        <v/>
      </c>
      <c r="I530" s="1288" t="str">
        <f t="shared" si="89"/>
        <v/>
      </c>
      <c r="J530" s="1288" t="str">
        <f>IF(C516="","",IF(AND(C516&lt;&gt;"&lt;Enter connection point name&gt;",F530=""),"X",""))</f>
        <v/>
      </c>
      <c r="K530" s="1569"/>
      <c r="L530" s="2220"/>
      <c r="M530" s="2220"/>
      <c r="N530" s="2218"/>
    </row>
    <row r="531" spans="2:14" s="580" customFormat="1" ht="15" customHeight="1">
      <c r="B531" s="18"/>
      <c r="C531" s="3015" t="s">
        <v>1936</v>
      </c>
      <c r="D531" s="3014" t="s">
        <v>497</v>
      </c>
      <c r="E531" s="1112" t="s">
        <v>1931</v>
      </c>
      <c r="F531" s="2708"/>
      <c r="H531" s="1431" t="str">
        <f t="shared" si="88"/>
        <v/>
      </c>
      <c r="I531" s="1288" t="str">
        <f t="shared" si="89"/>
        <v/>
      </c>
      <c r="J531" s="1288" t="str">
        <f>IF(C516="","",IF(AND(C516&lt;&gt;"&lt;Enter connection point name&gt;",F531=""),"X",""))</f>
        <v/>
      </c>
      <c r="K531" s="1569"/>
      <c r="L531" s="2220"/>
      <c r="M531" s="2220"/>
      <c r="N531" s="1432" t="str">
        <f>IF(AND(F531&lt;=F533),"","X")</f>
        <v/>
      </c>
    </row>
    <row r="532" spans="2:14" s="580" customFormat="1" ht="15" customHeight="1">
      <c r="B532" s="18"/>
      <c r="C532" s="3015"/>
      <c r="D532" s="3014"/>
      <c r="E532" s="1112" t="s">
        <v>1932</v>
      </c>
      <c r="F532" s="2708"/>
      <c r="H532" s="1431" t="str">
        <f t="shared" si="88"/>
        <v/>
      </c>
      <c r="I532" s="1288" t="str">
        <f t="shared" si="89"/>
        <v/>
      </c>
      <c r="J532" s="1288" t="str">
        <f>IF(C516="","",IF(AND(C516&lt;&gt;"&lt;Enter connection point name&gt;",F532=""),"X",""))</f>
        <v/>
      </c>
      <c r="K532" s="1569"/>
      <c r="L532" s="2220"/>
      <c r="M532" s="2220"/>
      <c r="N532" s="1432" t="str">
        <f>IF(AND(F532&lt;=F534),"","X")</f>
        <v/>
      </c>
    </row>
    <row r="533" spans="2:14" s="580" customFormat="1" ht="15" customHeight="1">
      <c r="B533" s="18"/>
      <c r="C533" s="3015" t="s">
        <v>1936</v>
      </c>
      <c r="D533" s="3014" t="s">
        <v>509</v>
      </c>
      <c r="E533" s="1112" t="s">
        <v>1931</v>
      </c>
      <c r="F533" s="2708"/>
      <c r="H533" s="1431" t="str">
        <f t="shared" si="88"/>
        <v/>
      </c>
      <c r="I533" s="1288" t="str">
        <f t="shared" si="89"/>
        <v/>
      </c>
      <c r="J533" s="1288" t="str">
        <f>IF(C516="","",IF(AND(C516&lt;&gt;"&lt;Enter connection point name&gt;",F533=""),"X",""))</f>
        <v/>
      </c>
      <c r="K533" s="1569"/>
      <c r="L533" s="2220"/>
      <c r="M533" s="2220"/>
      <c r="N533" s="1432" t="str">
        <f>IF(AND(F531&lt;=F533),"","X")</f>
        <v/>
      </c>
    </row>
    <row r="534" spans="2:14" s="580" customFormat="1" ht="15" customHeight="1">
      <c r="B534" s="18"/>
      <c r="C534" s="3015"/>
      <c r="D534" s="3014"/>
      <c r="E534" s="1112" t="s">
        <v>1932</v>
      </c>
      <c r="F534" s="2708"/>
      <c r="H534" s="1431" t="str">
        <f t="shared" si="88"/>
        <v/>
      </c>
      <c r="I534" s="1288" t="str">
        <f t="shared" si="89"/>
        <v/>
      </c>
      <c r="J534" s="1288" t="str">
        <f>IF(C516="","",IF(AND(C516&lt;&gt;"&lt;Enter connection point name&gt;",F534=""),"X",""))</f>
        <v/>
      </c>
      <c r="K534" s="1569"/>
      <c r="L534" s="2220"/>
      <c r="M534" s="2220"/>
      <c r="N534" s="1432" t="str">
        <f>IF(AND(F532&lt;=F534),"","X")</f>
        <v/>
      </c>
    </row>
    <row r="535" spans="2:14" s="580" customFormat="1" ht="15" customHeight="1">
      <c r="B535" s="18"/>
      <c r="C535" s="3015" t="s">
        <v>1937</v>
      </c>
      <c r="D535" s="3014" t="s">
        <v>497</v>
      </c>
      <c r="E535" s="1112" t="s">
        <v>1931</v>
      </c>
      <c r="F535" s="2708"/>
      <c r="H535" s="1431" t="str">
        <f t="shared" si="88"/>
        <v/>
      </c>
      <c r="I535" s="1288" t="str">
        <f t="shared" si="89"/>
        <v/>
      </c>
      <c r="J535" s="1288" t="str">
        <f>IF(C516="","",IF(AND(C516&lt;&gt;"&lt;Enter connection point name&gt;",F535=""),"X",""))</f>
        <v/>
      </c>
      <c r="K535" s="1569"/>
      <c r="L535" s="2220"/>
      <c r="M535" s="2220"/>
      <c r="N535" s="1432" t="str">
        <f>IF(AND(F535&lt;=F537),"","X")</f>
        <v/>
      </c>
    </row>
    <row r="536" spans="2:14" s="580" customFormat="1" ht="15" customHeight="1">
      <c r="B536" s="18"/>
      <c r="C536" s="3015"/>
      <c r="D536" s="3014"/>
      <c r="E536" s="1112" t="s">
        <v>1932</v>
      </c>
      <c r="F536" s="2708"/>
      <c r="H536" s="1431" t="str">
        <f t="shared" si="88"/>
        <v/>
      </c>
      <c r="I536" s="1288" t="str">
        <f t="shared" si="89"/>
        <v/>
      </c>
      <c r="J536" s="1288" t="str">
        <f>IF(C516="","",IF(AND(C516&lt;&gt;"&lt;Enter connection point name&gt;",F536=""),"X",""))</f>
        <v/>
      </c>
      <c r="K536" s="1569"/>
      <c r="L536" s="2220"/>
      <c r="M536" s="2220"/>
      <c r="N536" s="1432" t="str">
        <f>IF(AND(F536&lt;=F538),"","X")</f>
        <v/>
      </c>
    </row>
    <row r="537" spans="2:14" s="580" customFormat="1" ht="15" customHeight="1">
      <c r="B537" s="18"/>
      <c r="C537" s="3015" t="s">
        <v>1937</v>
      </c>
      <c r="D537" s="3014" t="s">
        <v>509</v>
      </c>
      <c r="E537" s="1112" t="s">
        <v>1931</v>
      </c>
      <c r="F537" s="2708"/>
      <c r="H537" s="1431" t="str">
        <f t="shared" si="88"/>
        <v/>
      </c>
      <c r="I537" s="1288" t="str">
        <f t="shared" si="89"/>
        <v/>
      </c>
      <c r="J537" s="1288" t="str">
        <f>IF(C516="","",IF(AND(C516&lt;&gt;"&lt;Enter connection point name&gt;",F537=""),"X",""))</f>
        <v/>
      </c>
      <c r="K537" s="1569"/>
      <c r="L537" s="2220"/>
      <c r="M537" s="2220"/>
      <c r="N537" s="1432" t="str">
        <f>IF(AND(F535&lt;=F537),"","X")</f>
        <v/>
      </c>
    </row>
    <row r="538" spans="2:14" s="580" customFormat="1" ht="15" customHeight="1">
      <c r="B538" s="18"/>
      <c r="C538" s="3018"/>
      <c r="D538" s="3019"/>
      <c r="E538" s="1113" t="s">
        <v>1932</v>
      </c>
      <c r="F538" s="2714"/>
      <c r="H538" s="1433" t="str">
        <f t="shared" si="88"/>
        <v/>
      </c>
      <c r="I538" s="1434" t="str">
        <f t="shared" si="89"/>
        <v/>
      </c>
      <c r="J538" s="1434" t="str">
        <f>IF(C516="","",IF(AND(C516&lt;&gt;"&lt;Enter connection point name&gt;",F538=""),"X",""))</f>
        <v/>
      </c>
      <c r="K538" s="1570"/>
      <c r="L538" s="2221"/>
      <c r="M538" s="2221"/>
      <c r="N538" s="1435" t="str">
        <f>IF(AND(F536&lt;=F538),"","X")</f>
        <v/>
      </c>
    </row>
    <row r="539" spans="2:14" s="580" customFormat="1" ht="15" customHeight="1">
      <c r="B539" s="1046">
        <v>24</v>
      </c>
      <c r="C539" s="1027" t="s">
        <v>1929</v>
      </c>
      <c r="D539" s="575"/>
      <c r="E539" s="1111"/>
      <c r="F539" s="2711"/>
    </row>
    <row r="540" spans="2:14" s="580" customFormat="1" ht="15" customHeight="1">
      <c r="B540" s="1046"/>
      <c r="C540" s="3016" t="s">
        <v>1930</v>
      </c>
      <c r="D540" s="3017" t="s">
        <v>509</v>
      </c>
      <c r="E540" s="1681" t="s">
        <v>1931</v>
      </c>
      <c r="F540" s="2713"/>
      <c r="H540" s="1503" t="str">
        <f>IF(ISNONTEXT(F540)=TRUE,"","X")</f>
        <v/>
      </c>
      <c r="I540" s="1542" t="str">
        <f>IF(AND(F540&gt;=0)=TRUE,"","X")</f>
        <v/>
      </c>
      <c r="J540" s="2024" t="str">
        <f>IF(C539="","",IF(AND(C539&lt;&gt;"&lt;Enter connection point name&gt;",F540=""),"X",""))</f>
        <v/>
      </c>
      <c r="K540" s="1568"/>
      <c r="L540" s="2219"/>
      <c r="M540" s="2219"/>
      <c r="N540" s="2217"/>
    </row>
    <row r="541" spans="2:14" s="580" customFormat="1" ht="15" customHeight="1">
      <c r="B541" s="1046"/>
      <c r="C541" s="3015"/>
      <c r="D541" s="3014"/>
      <c r="E541" s="1112" t="s">
        <v>1932</v>
      </c>
      <c r="F541" s="2708"/>
      <c r="H541" s="1431" t="str">
        <f>IF(ISNONTEXT(F541)=TRUE,"","X")</f>
        <v/>
      </c>
      <c r="I541" s="1288" t="str">
        <f>IF(AND(F541&gt;=0)=TRUE,"","X")</f>
        <v/>
      </c>
      <c r="J541" s="1288" t="str">
        <f>IF(C539="","",IF(AND(C539&lt;&gt;"&lt;Enter connection point name&gt;",F541=""),"X",""))</f>
        <v/>
      </c>
      <c r="K541" s="1569"/>
      <c r="L541" s="2220"/>
      <c r="M541" s="2220"/>
      <c r="N541" s="2218"/>
    </row>
    <row r="542" spans="2:14" s="580" customFormat="1" ht="15" customHeight="1">
      <c r="B542" s="1046"/>
      <c r="C542" s="3015" t="s">
        <v>1933</v>
      </c>
      <c r="D542" s="3014" t="s">
        <v>497</v>
      </c>
      <c r="E542" s="1112" t="s">
        <v>1931</v>
      </c>
      <c r="F542" s="2708"/>
      <c r="H542" s="1431" t="str">
        <f t="shared" ref="H542:H549" si="90">IF(ISNONTEXT(F542)=TRUE,"","X")</f>
        <v/>
      </c>
      <c r="I542" s="1288" t="str">
        <f>IF(AND(F542&gt;=0)=TRUE,"","X")</f>
        <v/>
      </c>
      <c r="J542" s="1288" t="str">
        <f>IF(C539="","",IF(AND(C539&lt;&gt;"&lt;Enter connection point name&gt;",F542=""),"X",""))</f>
        <v/>
      </c>
      <c r="K542" s="1569"/>
      <c r="L542" s="2220"/>
      <c r="M542" s="2220"/>
      <c r="N542" s="1432" t="str">
        <f>IF(AND(F542&lt;=F544),"","X")</f>
        <v/>
      </c>
    </row>
    <row r="543" spans="2:14" s="580" customFormat="1" ht="15" customHeight="1">
      <c r="B543" s="1046"/>
      <c r="C543" s="3015"/>
      <c r="D543" s="3014"/>
      <c r="E543" s="1112" t="s">
        <v>1932</v>
      </c>
      <c r="F543" s="2708"/>
      <c r="H543" s="1431" t="str">
        <f t="shared" si="90"/>
        <v/>
      </c>
      <c r="I543" s="1288" t="str">
        <f t="shared" ref="I543:I546" si="91">IF(AND(F543&gt;=0)=TRUE,"","X")</f>
        <v/>
      </c>
      <c r="J543" s="1288" t="str">
        <f>IF(C539="","",IF(AND(C539&lt;&gt;"&lt;Enter connection point name&gt;",F543=""),"X",""))</f>
        <v/>
      </c>
      <c r="K543" s="1569"/>
      <c r="L543" s="2220"/>
      <c r="M543" s="2220"/>
      <c r="N543" s="1432" t="str">
        <f>IF(AND(F543&lt;=F545),"","X")</f>
        <v/>
      </c>
    </row>
    <row r="544" spans="2:14" s="580" customFormat="1" ht="15" customHeight="1">
      <c r="B544" s="1046"/>
      <c r="C544" s="3015" t="s">
        <v>1933</v>
      </c>
      <c r="D544" s="3014" t="s">
        <v>509</v>
      </c>
      <c r="E544" s="1112" t="s">
        <v>1931</v>
      </c>
      <c r="F544" s="2708"/>
      <c r="H544" s="1431" t="str">
        <f t="shared" si="90"/>
        <v/>
      </c>
      <c r="I544" s="1288" t="str">
        <f t="shared" si="91"/>
        <v/>
      </c>
      <c r="J544" s="1288" t="str">
        <f>IF(C539="","",IF(AND(C539&lt;&gt;"&lt;Enter connection point name&gt;",F544=""),"X",""))</f>
        <v/>
      </c>
      <c r="K544" s="1569"/>
      <c r="L544" s="2220"/>
      <c r="M544" s="2220"/>
      <c r="N544" s="1432" t="str">
        <f>IF(AND(F542&lt;=F544),"","X")</f>
        <v/>
      </c>
    </row>
    <row r="545" spans="2:14" s="580" customFormat="1" ht="15" customHeight="1">
      <c r="B545" s="1046"/>
      <c r="C545" s="3015"/>
      <c r="D545" s="3014"/>
      <c r="E545" s="1112" t="s">
        <v>1932</v>
      </c>
      <c r="F545" s="2708"/>
      <c r="H545" s="1431" t="str">
        <f t="shared" si="90"/>
        <v/>
      </c>
      <c r="I545" s="1288" t="str">
        <f t="shared" si="91"/>
        <v/>
      </c>
      <c r="J545" s="1288" t="str">
        <f>IF(C539="","",IF(AND(C539&lt;&gt;"&lt;Enter connection point name&gt;",F545=""),"X",""))</f>
        <v/>
      </c>
      <c r="K545" s="1569"/>
      <c r="L545" s="2220"/>
      <c r="M545" s="2220"/>
      <c r="N545" s="1432" t="str">
        <f>IF(AND(F543&lt;=F545),"","X")</f>
        <v/>
      </c>
    </row>
    <row r="546" spans="2:14" s="580" customFormat="1" ht="15" customHeight="1">
      <c r="B546" s="1046"/>
      <c r="C546" s="3015" t="s">
        <v>729</v>
      </c>
      <c r="D546" s="3014" t="s">
        <v>1670</v>
      </c>
      <c r="E546" s="1112" t="s">
        <v>1931</v>
      </c>
      <c r="F546" s="2706"/>
      <c r="H546" s="1431" t="str">
        <f t="shared" si="90"/>
        <v/>
      </c>
      <c r="I546" s="1287" t="str">
        <f t="shared" si="91"/>
        <v/>
      </c>
      <c r="J546" s="1288" t="str">
        <f>IF(C539="","",IF(AND(C539&lt;&gt;"&lt;Enter connection point name&gt;",F546=""),"X",""))</f>
        <v/>
      </c>
      <c r="K546" s="1569"/>
      <c r="L546" s="1287"/>
      <c r="M546" s="2220"/>
      <c r="N546" s="2218"/>
    </row>
    <row r="547" spans="2:14" s="580" customFormat="1" ht="15" customHeight="1">
      <c r="B547" s="18"/>
      <c r="C547" s="3015"/>
      <c r="D547" s="3014"/>
      <c r="E547" s="1112" t="s">
        <v>1932</v>
      </c>
      <c r="F547" s="2706"/>
      <c r="H547" s="1431" t="str">
        <f t="shared" si="90"/>
        <v/>
      </c>
      <c r="I547" s="1287"/>
      <c r="J547" s="1288" t="str">
        <f>IF(C539="","",IF(AND(C539&lt;&gt;"&lt;Enter connection point name&gt;",F547=""),"X",""))</f>
        <v/>
      </c>
      <c r="K547" s="1569"/>
      <c r="L547" s="1287"/>
      <c r="M547" s="2220"/>
      <c r="N547" s="2218"/>
    </row>
    <row r="548" spans="2:14" s="580" customFormat="1" ht="15" customHeight="1">
      <c r="B548" s="18"/>
      <c r="C548" s="3015" t="s">
        <v>730</v>
      </c>
      <c r="D548" s="3014" t="s">
        <v>1671</v>
      </c>
      <c r="E548" s="1112" t="s">
        <v>1931</v>
      </c>
      <c r="F548" s="2712"/>
      <c r="H548" s="1431" t="str">
        <f t="shared" si="90"/>
        <v/>
      </c>
      <c r="I548" s="1287"/>
      <c r="J548" s="1288" t="str">
        <f>IF(C539="","",IF(AND(C539&lt;&gt;"&lt;Enter connection point name&gt;",F548=""),"X",""))</f>
        <v/>
      </c>
      <c r="K548" s="1569"/>
      <c r="L548" s="2220"/>
      <c r="M548" s="1287"/>
      <c r="N548" s="2218"/>
    </row>
    <row r="549" spans="2:14" s="580" customFormat="1" ht="15" customHeight="1">
      <c r="B549" s="18"/>
      <c r="C549" s="3015"/>
      <c r="D549" s="3014"/>
      <c r="E549" s="1112" t="s">
        <v>1932</v>
      </c>
      <c r="F549" s="2712"/>
      <c r="H549" s="1431" t="str">
        <f t="shared" si="90"/>
        <v/>
      </c>
      <c r="I549" s="1287"/>
      <c r="J549" s="1288" t="str">
        <f>IF(C539="","",IF(AND(C539&lt;&gt;"&lt;Enter connection point name&gt;",F549=""),"X",""))</f>
        <v/>
      </c>
      <c r="K549" s="1569"/>
      <c r="L549" s="2220"/>
      <c r="M549" s="1287"/>
      <c r="N549" s="2218"/>
    </row>
    <row r="550" spans="2:14" s="580" customFormat="1" ht="15" customHeight="1">
      <c r="B550" s="18"/>
      <c r="C550" s="3015" t="s">
        <v>1934</v>
      </c>
      <c r="D550" s="3014" t="s">
        <v>2045</v>
      </c>
      <c r="E550" s="1112" t="s">
        <v>1931</v>
      </c>
      <c r="F550" s="2708"/>
      <c r="H550" s="1436"/>
      <c r="I550" s="1287"/>
      <c r="J550" s="1288" t="str">
        <f>IF(C539="","",IF(AND(C539&lt;&gt;"&lt;Enter connection point name&gt;",F550=""),"X",""))</f>
        <v/>
      </c>
      <c r="K550" s="1432" t="str">
        <f>IF(F550="","",(IF(OR(F550="Winter",F550="Summer"),"","X")))</f>
        <v/>
      </c>
      <c r="L550" s="2220"/>
      <c r="M550" s="2220"/>
      <c r="N550" s="2218"/>
    </row>
    <row r="551" spans="2:14" s="580" customFormat="1" ht="15" customHeight="1">
      <c r="B551" s="18"/>
      <c r="C551" s="3015"/>
      <c r="D551" s="3014"/>
      <c r="E551" s="1112" t="s">
        <v>1932</v>
      </c>
      <c r="F551" s="2708"/>
      <c r="H551" s="1436"/>
      <c r="I551" s="1287"/>
      <c r="J551" s="1288" t="str">
        <f>IF(C539="","",IF(AND(C539&lt;&gt;"&lt;Enter connection point name&gt;",F551=""),"X",""))</f>
        <v/>
      </c>
      <c r="K551" s="1432" t="str">
        <f>IF(F551="","",(IF(OR(F551="Winter",F551="Summer"),"","X")))</f>
        <v/>
      </c>
      <c r="L551" s="2220"/>
      <c r="M551" s="2220"/>
      <c r="N551" s="2218"/>
    </row>
    <row r="552" spans="2:14" s="580" customFormat="1" ht="15" customHeight="1">
      <c r="B552" s="18"/>
      <c r="C552" s="3015" t="s">
        <v>1935</v>
      </c>
      <c r="D552" s="3014" t="s">
        <v>497</v>
      </c>
      <c r="E552" s="1112" t="s">
        <v>1931</v>
      </c>
      <c r="F552" s="2708"/>
      <c r="H552" s="1431" t="str">
        <f t="shared" ref="H552:H561" si="92">IF(ISNONTEXT(F552)=TRUE,"","X")</f>
        <v/>
      </c>
      <c r="I552" s="1288" t="str">
        <f t="shared" ref="I552:I561" si="93">IF(AND(F552&gt;=0)=TRUE,"","X")</f>
        <v/>
      </c>
      <c r="J552" s="1288" t="str">
        <f>IF(C539="","",IF(AND(C539&lt;&gt;"&lt;Enter connection point name&gt;",F552=""),"X",""))</f>
        <v/>
      </c>
      <c r="K552" s="1569"/>
      <c r="L552" s="2220"/>
      <c r="M552" s="2220"/>
      <c r="N552" s="2218"/>
    </row>
    <row r="553" spans="2:14" s="580" customFormat="1" ht="15" customHeight="1">
      <c r="B553" s="18"/>
      <c r="C553" s="3015"/>
      <c r="D553" s="3014"/>
      <c r="E553" s="1112" t="s">
        <v>1932</v>
      </c>
      <c r="F553" s="2708"/>
      <c r="H553" s="1431" t="str">
        <f t="shared" si="92"/>
        <v/>
      </c>
      <c r="I553" s="1288" t="str">
        <f t="shared" si="93"/>
        <v/>
      </c>
      <c r="J553" s="1288" t="str">
        <f>IF(C539="","",IF(AND(C539&lt;&gt;"&lt;Enter connection point name&gt;",F553=""),"X",""))</f>
        <v/>
      </c>
      <c r="K553" s="1569"/>
      <c r="L553" s="2220"/>
      <c r="M553" s="2220"/>
      <c r="N553" s="2218"/>
    </row>
    <row r="554" spans="2:14" s="580" customFormat="1" ht="15" customHeight="1">
      <c r="B554" s="18"/>
      <c r="C554" s="3015" t="s">
        <v>1936</v>
      </c>
      <c r="D554" s="3014" t="s">
        <v>497</v>
      </c>
      <c r="E554" s="1112" t="s">
        <v>1931</v>
      </c>
      <c r="F554" s="2708"/>
      <c r="H554" s="1431" t="str">
        <f t="shared" si="92"/>
        <v/>
      </c>
      <c r="I554" s="1288" t="str">
        <f t="shared" si="93"/>
        <v/>
      </c>
      <c r="J554" s="1288" t="str">
        <f>IF(C539="","",IF(AND(C539&lt;&gt;"&lt;Enter connection point name&gt;",F554=""),"X",""))</f>
        <v/>
      </c>
      <c r="K554" s="1569"/>
      <c r="L554" s="2220"/>
      <c r="M554" s="2220"/>
      <c r="N554" s="1432" t="str">
        <f>IF(AND(F554&lt;=F556),"","X")</f>
        <v/>
      </c>
    </row>
    <row r="555" spans="2:14" s="580" customFormat="1" ht="15" customHeight="1">
      <c r="B555" s="18"/>
      <c r="C555" s="3015"/>
      <c r="D555" s="3014"/>
      <c r="E555" s="1112" t="s">
        <v>1932</v>
      </c>
      <c r="F555" s="2708"/>
      <c r="H555" s="1431" t="str">
        <f t="shared" si="92"/>
        <v/>
      </c>
      <c r="I555" s="1288" t="str">
        <f t="shared" si="93"/>
        <v/>
      </c>
      <c r="J555" s="1288" t="str">
        <f>IF(C539="","",IF(AND(C539&lt;&gt;"&lt;Enter connection point name&gt;",F555=""),"X",""))</f>
        <v/>
      </c>
      <c r="K555" s="1569"/>
      <c r="L555" s="2220"/>
      <c r="M555" s="2220"/>
      <c r="N555" s="1432" t="str">
        <f>IF(AND(F555&lt;=F557),"","X")</f>
        <v/>
      </c>
    </row>
    <row r="556" spans="2:14" s="580" customFormat="1" ht="15" customHeight="1">
      <c r="B556" s="18"/>
      <c r="C556" s="3015" t="s">
        <v>1936</v>
      </c>
      <c r="D556" s="3014" t="s">
        <v>509</v>
      </c>
      <c r="E556" s="1112" t="s">
        <v>1931</v>
      </c>
      <c r="F556" s="2708"/>
      <c r="H556" s="1431" t="str">
        <f t="shared" si="92"/>
        <v/>
      </c>
      <c r="I556" s="1288" t="str">
        <f t="shared" si="93"/>
        <v/>
      </c>
      <c r="J556" s="1288" t="str">
        <f>IF(C539="","",IF(AND(C539&lt;&gt;"&lt;Enter connection point name&gt;",F556=""),"X",""))</f>
        <v/>
      </c>
      <c r="K556" s="1569"/>
      <c r="L556" s="2220"/>
      <c r="M556" s="2220"/>
      <c r="N556" s="1432" t="str">
        <f>IF(AND(F554&lt;=F556),"","X")</f>
        <v/>
      </c>
    </row>
    <row r="557" spans="2:14" s="580" customFormat="1" ht="15" customHeight="1">
      <c r="B557" s="18"/>
      <c r="C557" s="3015"/>
      <c r="D557" s="3014"/>
      <c r="E557" s="1112" t="s">
        <v>1932</v>
      </c>
      <c r="F557" s="2708"/>
      <c r="H557" s="1431" t="str">
        <f t="shared" si="92"/>
        <v/>
      </c>
      <c r="I557" s="1288" t="str">
        <f t="shared" si="93"/>
        <v/>
      </c>
      <c r="J557" s="1288" t="str">
        <f>IF(C539="","",IF(AND(C539&lt;&gt;"&lt;Enter connection point name&gt;",F557=""),"X",""))</f>
        <v/>
      </c>
      <c r="K557" s="1569"/>
      <c r="L557" s="2220"/>
      <c r="M557" s="2220"/>
      <c r="N557" s="1432" t="str">
        <f>IF(AND(F555&lt;=F557),"","X")</f>
        <v/>
      </c>
    </row>
    <row r="558" spans="2:14" s="580" customFormat="1" ht="15" customHeight="1">
      <c r="B558" s="18"/>
      <c r="C558" s="3015" t="s">
        <v>1937</v>
      </c>
      <c r="D558" s="3014" t="s">
        <v>497</v>
      </c>
      <c r="E558" s="1112" t="s">
        <v>1931</v>
      </c>
      <c r="F558" s="2708"/>
      <c r="H558" s="1431" t="str">
        <f t="shared" si="92"/>
        <v/>
      </c>
      <c r="I558" s="1288" t="str">
        <f t="shared" si="93"/>
        <v/>
      </c>
      <c r="J558" s="1288" t="str">
        <f>IF(C539="","",IF(AND(C539&lt;&gt;"&lt;Enter connection point name&gt;",F558=""),"X",""))</f>
        <v/>
      </c>
      <c r="K558" s="1569"/>
      <c r="L558" s="2220"/>
      <c r="M558" s="2220"/>
      <c r="N558" s="1432" t="str">
        <f>IF(AND(F558&lt;=F560),"","X")</f>
        <v/>
      </c>
    </row>
    <row r="559" spans="2:14" s="580" customFormat="1" ht="15" customHeight="1">
      <c r="B559" s="18"/>
      <c r="C559" s="3015"/>
      <c r="D559" s="3014"/>
      <c r="E559" s="1112" t="s">
        <v>1932</v>
      </c>
      <c r="F559" s="2708"/>
      <c r="H559" s="1431" t="str">
        <f t="shared" si="92"/>
        <v/>
      </c>
      <c r="I559" s="1288" t="str">
        <f t="shared" si="93"/>
        <v/>
      </c>
      <c r="J559" s="1288" t="str">
        <f>IF(C539="","",IF(AND(C539&lt;&gt;"&lt;Enter connection point name&gt;",F559=""),"X",""))</f>
        <v/>
      </c>
      <c r="K559" s="1569"/>
      <c r="L559" s="2220"/>
      <c r="M559" s="2220"/>
      <c r="N559" s="1432" t="str">
        <f>IF(AND(F559&lt;=F561),"","X")</f>
        <v/>
      </c>
    </row>
    <row r="560" spans="2:14" s="580" customFormat="1" ht="15" customHeight="1">
      <c r="B560" s="18"/>
      <c r="C560" s="3015" t="s">
        <v>1937</v>
      </c>
      <c r="D560" s="3014" t="s">
        <v>509</v>
      </c>
      <c r="E560" s="1112" t="s">
        <v>1931</v>
      </c>
      <c r="F560" s="2708"/>
      <c r="H560" s="1431" t="str">
        <f t="shared" si="92"/>
        <v/>
      </c>
      <c r="I560" s="1288" t="str">
        <f t="shared" si="93"/>
        <v/>
      </c>
      <c r="J560" s="1288" t="str">
        <f>IF(C539="","",IF(AND(C539&lt;&gt;"&lt;Enter connection point name&gt;",F560=""),"X",""))</f>
        <v/>
      </c>
      <c r="K560" s="1569"/>
      <c r="L560" s="2220"/>
      <c r="M560" s="2220"/>
      <c r="N560" s="1432" t="str">
        <f>IF(AND(F558&lt;=F560),"","X")</f>
        <v/>
      </c>
    </row>
    <row r="561" spans="2:14" s="580" customFormat="1" ht="15" customHeight="1">
      <c r="B561" s="18"/>
      <c r="C561" s="3018"/>
      <c r="D561" s="3019"/>
      <c r="E561" s="1113" t="s">
        <v>1932</v>
      </c>
      <c r="F561" s="2714"/>
      <c r="H561" s="1433" t="str">
        <f t="shared" si="92"/>
        <v/>
      </c>
      <c r="I561" s="1434" t="str">
        <f t="shared" si="93"/>
        <v/>
      </c>
      <c r="J561" s="1434" t="str">
        <f>IF(C539="","",IF(AND(C539&lt;&gt;"&lt;Enter connection point name&gt;",F561=""),"X",""))</f>
        <v/>
      </c>
      <c r="K561" s="1570"/>
      <c r="L561" s="2221"/>
      <c r="M561" s="2221"/>
      <c r="N561" s="1435" t="str">
        <f>IF(AND(F559&lt;=F561),"","X")</f>
        <v/>
      </c>
    </row>
    <row r="562" spans="2:14" s="580" customFormat="1" ht="15" customHeight="1">
      <c r="B562" s="1046">
        <v>25</v>
      </c>
      <c r="C562" s="1027" t="s">
        <v>1929</v>
      </c>
      <c r="D562" s="575"/>
      <c r="E562" s="1111"/>
      <c r="F562" s="2711"/>
    </row>
    <row r="563" spans="2:14" s="580" customFormat="1" ht="15" customHeight="1">
      <c r="B563" s="1046"/>
      <c r="C563" s="3016" t="s">
        <v>1930</v>
      </c>
      <c r="D563" s="3017" t="s">
        <v>509</v>
      </c>
      <c r="E563" s="1681" t="s">
        <v>1931</v>
      </c>
      <c r="F563" s="2713"/>
      <c r="H563" s="1503" t="str">
        <f>IF(ISNONTEXT(F563)=TRUE,"","X")</f>
        <v/>
      </c>
      <c r="I563" s="1542" t="str">
        <f>IF(AND(F563&gt;=0)=TRUE,"","X")</f>
        <v/>
      </c>
      <c r="J563" s="2024" t="str">
        <f>IF(C562="","",IF(AND(C562&lt;&gt;"&lt;Enter connection point name&gt;",F563=""),"X",""))</f>
        <v/>
      </c>
      <c r="K563" s="1568"/>
      <c r="L563" s="2219"/>
      <c r="M563" s="2219"/>
      <c r="N563" s="2217"/>
    </row>
    <row r="564" spans="2:14" s="580" customFormat="1" ht="15" customHeight="1">
      <c r="B564" s="1046"/>
      <c r="C564" s="3015"/>
      <c r="D564" s="3014"/>
      <c r="E564" s="1112" t="s">
        <v>1932</v>
      </c>
      <c r="F564" s="2708"/>
      <c r="H564" s="1431" t="str">
        <f>IF(ISNONTEXT(F564)=TRUE,"","X")</f>
        <v/>
      </c>
      <c r="I564" s="1288" t="str">
        <f>IF(AND(F564&gt;=0)=TRUE,"","X")</f>
        <v/>
      </c>
      <c r="J564" s="1288" t="str">
        <f>IF(C562="","",IF(AND(C562&lt;&gt;"&lt;Enter connection point name&gt;",F564=""),"X",""))</f>
        <v/>
      </c>
      <c r="K564" s="1569"/>
      <c r="L564" s="2220"/>
      <c r="M564" s="2220"/>
      <c r="N564" s="2218"/>
    </row>
    <row r="565" spans="2:14" s="580" customFormat="1" ht="15" customHeight="1">
      <c r="B565" s="1046"/>
      <c r="C565" s="3015" t="s">
        <v>1933</v>
      </c>
      <c r="D565" s="3014" t="s">
        <v>497</v>
      </c>
      <c r="E565" s="1112" t="s">
        <v>1931</v>
      </c>
      <c r="F565" s="2708"/>
      <c r="H565" s="1431" t="str">
        <f t="shared" ref="H565:H572" si="94">IF(ISNONTEXT(F565)=TRUE,"","X")</f>
        <v/>
      </c>
      <c r="I565" s="1288" t="str">
        <f>IF(AND(F565&gt;=0)=TRUE,"","X")</f>
        <v/>
      </c>
      <c r="J565" s="1288" t="str">
        <f>IF(C562="","",IF(AND(C562&lt;&gt;"&lt;Enter connection point name&gt;",F565=""),"X",""))</f>
        <v/>
      </c>
      <c r="K565" s="1569"/>
      <c r="L565" s="2220"/>
      <c r="M565" s="2220"/>
      <c r="N565" s="1432" t="str">
        <f>IF(AND(F565&lt;=F567),"","X")</f>
        <v/>
      </c>
    </row>
    <row r="566" spans="2:14" s="580" customFormat="1" ht="15" customHeight="1">
      <c r="B566" s="1046"/>
      <c r="C566" s="3015"/>
      <c r="D566" s="3014"/>
      <c r="E566" s="1112" t="s">
        <v>1932</v>
      </c>
      <c r="F566" s="2708"/>
      <c r="H566" s="1431" t="str">
        <f t="shared" si="94"/>
        <v/>
      </c>
      <c r="I566" s="1288" t="str">
        <f t="shared" ref="I566:I569" si="95">IF(AND(F566&gt;=0)=TRUE,"","X")</f>
        <v/>
      </c>
      <c r="J566" s="1288" t="str">
        <f>IF(C562="","",IF(AND(C562&lt;&gt;"&lt;Enter connection point name&gt;",F566=""),"X",""))</f>
        <v/>
      </c>
      <c r="K566" s="1569"/>
      <c r="L566" s="2220"/>
      <c r="M566" s="2220"/>
      <c r="N566" s="1432" t="str">
        <f>IF(AND(F566&lt;=F568),"","X")</f>
        <v/>
      </c>
    </row>
    <row r="567" spans="2:14" s="580" customFormat="1" ht="15" customHeight="1">
      <c r="B567" s="1046"/>
      <c r="C567" s="3015" t="s">
        <v>1933</v>
      </c>
      <c r="D567" s="3014" t="s">
        <v>509</v>
      </c>
      <c r="E567" s="1112" t="s">
        <v>1931</v>
      </c>
      <c r="F567" s="2708"/>
      <c r="H567" s="1431" t="str">
        <f t="shared" si="94"/>
        <v/>
      </c>
      <c r="I567" s="1288" t="str">
        <f t="shared" si="95"/>
        <v/>
      </c>
      <c r="J567" s="1288" t="str">
        <f>IF(C562="","",IF(AND(C562&lt;&gt;"&lt;Enter connection point name&gt;",F567=""),"X",""))</f>
        <v/>
      </c>
      <c r="K567" s="1569"/>
      <c r="L567" s="2220"/>
      <c r="M567" s="2220"/>
      <c r="N567" s="1432" t="str">
        <f>IF(AND(F565&lt;=F567),"","X")</f>
        <v/>
      </c>
    </row>
    <row r="568" spans="2:14" s="580" customFormat="1" ht="15" customHeight="1">
      <c r="B568" s="1046"/>
      <c r="C568" s="3015"/>
      <c r="D568" s="3014"/>
      <c r="E568" s="1112" t="s">
        <v>1932</v>
      </c>
      <c r="F568" s="2708"/>
      <c r="H568" s="1431" t="str">
        <f t="shared" si="94"/>
        <v/>
      </c>
      <c r="I568" s="1288" t="str">
        <f t="shared" si="95"/>
        <v/>
      </c>
      <c r="J568" s="1288" t="str">
        <f>IF(C562="","",IF(AND(C562&lt;&gt;"&lt;Enter connection point name&gt;",F568=""),"X",""))</f>
        <v/>
      </c>
      <c r="K568" s="1569"/>
      <c r="L568" s="2220"/>
      <c r="M568" s="2220"/>
      <c r="N568" s="1432" t="str">
        <f>IF(AND(F566&lt;=F568),"","X")</f>
        <v/>
      </c>
    </row>
    <row r="569" spans="2:14" s="580" customFormat="1" ht="15" customHeight="1">
      <c r="B569" s="1046"/>
      <c r="C569" s="3015" t="s">
        <v>729</v>
      </c>
      <c r="D569" s="3014" t="s">
        <v>1670</v>
      </c>
      <c r="E569" s="1112" t="s">
        <v>1931</v>
      </c>
      <c r="F569" s="2706"/>
      <c r="H569" s="1431" t="str">
        <f t="shared" si="94"/>
        <v/>
      </c>
      <c r="I569" s="1287" t="str">
        <f t="shared" si="95"/>
        <v/>
      </c>
      <c r="J569" s="1288" t="str">
        <f>IF(C562="","",IF(AND(C562&lt;&gt;"&lt;Enter connection point name&gt;",F569=""),"X",""))</f>
        <v/>
      </c>
      <c r="K569" s="1569"/>
      <c r="L569" s="1287"/>
      <c r="M569" s="2220"/>
      <c r="N569" s="2218"/>
    </row>
    <row r="570" spans="2:14" s="580" customFormat="1" ht="15" customHeight="1">
      <c r="B570" s="18"/>
      <c r="C570" s="3015"/>
      <c r="D570" s="3014"/>
      <c r="E570" s="1112" t="s">
        <v>1932</v>
      </c>
      <c r="F570" s="2706"/>
      <c r="H570" s="1431" t="str">
        <f t="shared" si="94"/>
        <v/>
      </c>
      <c r="I570" s="1287"/>
      <c r="J570" s="1288" t="str">
        <f>IF(C562="","",IF(AND(C562&lt;&gt;"&lt;Enter connection point name&gt;",F570=""),"X",""))</f>
        <v/>
      </c>
      <c r="K570" s="1569"/>
      <c r="L570" s="1287"/>
      <c r="M570" s="2220"/>
      <c r="N570" s="2218"/>
    </row>
    <row r="571" spans="2:14" s="580" customFormat="1" ht="15" customHeight="1">
      <c r="B571" s="18"/>
      <c r="C571" s="3015" t="s">
        <v>730</v>
      </c>
      <c r="D571" s="3014" t="s">
        <v>1671</v>
      </c>
      <c r="E571" s="1112" t="s">
        <v>1931</v>
      </c>
      <c r="F571" s="2712"/>
      <c r="H571" s="1431" t="str">
        <f t="shared" si="94"/>
        <v/>
      </c>
      <c r="I571" s="1287"/>
      <c r="J571" s="1288" t="str">
        <f>IF(C562="","",IF(AND(C562&lt;&gt;"&lt;Enter connection point name&gt;",F571=""),"X",""))</f>
        <v/>
      </c>
      <c r="K571" s="1569"/>
      <c r="L571" s="2220"/>
      <c r="M571" s="1287"/>
      <c r="N571" s="2218"/>
    </row>
    <row r="572" spans="2:14" s="580" customFormat="1" ht="15" customHeight="1">
      <c r="B572" s="18"/>
      <c r="C572" s="3015"/>
      <c r="D572" s="3014"/>
      <c r="E572" s="1112" t="s">
        <v>1932</v>
      </c>
      <c r="F572" s="2712"/>
      <c r="H572" s="1431" t="str">
        <f t="shared" si="94"/>
        <v/>
      </c>
      <c r="I572" s="1287"/>
      <c r="J572" s="1288" t="str">
        <f>IF(C562="","",IF(AND(C562&lt;&gt;"&lt;Enter connection point name&gt;",F572=""),"X",""))</f>
        <v/>
      </c>
      <c r="K572" s="1569"/>
      <c r="L572" s="2220"/>
      <c r="M572" s="1287"/>
      <c r="N572" s="2218"/>
    </row>
    <row r="573" spans="2:14" s="580" customFormat="1" ht="15" customHeight="1">
      <c r="B573" s="18"/>
      <c r="C573" s="3015" t="s">
        <v>1934</v>
      </c>
      <c r="D573" s="3014" t="s">
        <v>2045</v>
      </c>
      <c r="E573" s="1112" t="s">
        <v>1931</v>
      </c>
      <c r="F573" s="2708"/>
      <c r="H573" s="1436"/>
      <c r="I573" s="1287"/>
      <c r="J573" s="1288" t="str">
        <f>IF(C562="","",IF(AND(C562&lt;&gt;"&lt;Enter connection point name&gt;",F573=""),"X",""))</f>
        <v/>
      </c>
      <c r="K573" s="1432" t="str">
        <f>IF(F573="","",(IF(OR(F573="Winter",F573="Summer"),"","X")))</f>
        <v/>
      </c>
      <c r="L573" s="2220"/>
      <c r="M573" s="2220"/>
      <c r="N573" s="2218"/>
    </row>
    <row r="574" spans="2:14" s="580" customFormat="1" ht="15" customHeight="1">
      <c r="B574" s="18"/>
      <c r="C574" s="3015"/>
      <c r="D574" s="3014"/>
      <c r="E574" s="1112" t="s">
        <v>1932</v>
      </c>
      <c r="F574" s="2708"/>
      <c r="H574" s="1436"/>
      <c r="I574" s="1287"/>
      <c r="J574" s="1288" t="str">
        <f>IF(C562="","",IF(AND(C562&lt;&gt;"&lt;Enter connection point name&gt;",F574=""),"X",""))</f>
        <v/>
      </c>
      <c r="K574" s="1432" t="str">
        <f>IF(F574="","",(IF(OR(F574="Winter",F574="Summer"),"","X")))</f>
        <v/>
      </c>
      <c r="L574" s="2220"/>
      <c r="M574" s="2220"/>
      <c r="N574" s="2218"/>
    </row>
    <row r="575" spans="2:14" s="580" customFormat="1" ht="15" customHeight="1">
      <c r="B575" s="18"/>
      <c r="C575" s="3015" t="s">
        <v>1935</v>
      </c>
      <c r="D575" s="3014" t="s">
        <v>497</v>
      </c>
      <c r="E575" s="1112" t="s">
        <v>1931</v>
      </c>
      <c r="F575" s="2708"/>
      <c r="H575" s="1431" t="str">
        <f t="shared" ref="H575:H584" si="96">IF(ISNONTEXT(F575)=TRUE,"","X")</f>
        <v/>
      </c>
      <c r="I575" s="1288" t="str">
        <f t="shared" ref="I575:I584" si="97">IF(AND(F575&gt;=0)=TRUE,"","X")</f>
        <v/>
      </c>
      <c r="J575" s="1288" t="str">
        <f>IF(C562="","",IF(AND(C562&lt;&gt;"&lt;Enter connection point name&gt;",F575=""),"X",""))</f>
        <v/>
      </c>
      <c r="K575" s="1569"/>
      <c r="L575" s="2220"/>
      <c r="M575" s="2220"/>
      <c r="N575" s="2218"/>
    </row>
    <row r="576" spans="2:14" s="580" customFormat="1" ht="15" customHeight="1">
      <c r="B576" s="18"/>
      <c r="C576" s="3015"/>
      <c r="D576" s="3014"/>
      <c r="E576" s="1112" t="s">
        <v>1932</v>
      </c>
      <c r="F576" s="2708"/>
      <c r="H576" s="1431" t="str">
        <f t="shared" si="96"/>
        <v/>
      </c>
      <c r="I576" s="1288" t="str">
        <f t="shared" si="97"/>
        <v/>
      </c>
      <c r="J576" s="1288" t="str">
        <f>IF(C562="","",IF(AND(C562&lt;&gt;"&lt;Enter connection point name&gt;",F576=""),"X",""))</f>
        <v/>
      </c>
      <c r="K576" s="1569"/>
      <c r="L576" s="2220"/>
      <c r="M576" s="2220"/>
      <c r="N576" s="2218"/>
    </row>
    <row r="577" spans="2:14" s="580" customFormat="1" ht="15" customHeight="1">
      <c r="B577" s="18"/>
      <c r="C577" s="3015" t="s">
        <v>1936</v>
      </c>
      <c r="D577" s="3014" t="s">
        <v>497</v>
      </c>
      <c r="E577" s="1112" t="s">
        <v>1931</v>
      </c>
      <c r="F577" s="2708"/>
      <c r="H577" s="1431" t="str">
        <f t="shared" si="96"/>
        <v/>
      </c>
      <c r="I577" s="1288" t="str">
        <f t="shared" si="97"/>
        <v/>
      </c>
      <c r="J577" s="1288" t="str">
        <f>IF(C562="","",IF(AND(C562&lt;&gt;"&lt;Enter connection point name&gt;",F577=""),"X",""))</f>
        <v/>
      </c>
      <c r="K577" s="1569"/>
      <c r="L577" s="2220"/>
      <c r="M577" s="2220"/>
      <c r="N577" s="1432" t="str">
        <f>IF(AND(F577&lt;=F579),"","X")</f>
        <v/>
      </c>
    </row>
    <row r="578" spans="2:14" s="580" customFormat="1" ht="15" customHeight="1">
      <c r="B578" s="18"/>
      <c r="C578" s="3015"/>
      <c r="D578" s="3014"/>
      <c r="E578" s="1112" t="s">
        <v>1932</v>
      </c>
      <c r="F578" s="2708"/>
      <c r="H578" s="1431" t="str">
        <f t="shared" si="96"/>
        <v/>
      </c>
      <c r="I578" s="1288" t="str">
        <f t="shared" si="97"/>
        <v/>
      </c>
      <c r="J578" s="1288" t="str">
        <f>IF(C562="","",IF(AND(C562&lt;&gt;"&lt;Enter connection point name&gt;",F578=""),"X",""))</f>
        <v/>
      </c>
      <c r="K578" s="1569"/>
      <c r="L578" s="2220"/>
      <c r="M578" s="2220"/>
      <c r="N578" s="1432" t="str">
        <f>IF(AND(F578&lt;=F580),"","X")</f>
        <v/>
      </c>
    </row>
    <row r="579" spans="2:14" s="580" customFormat="1" ht="15" customHeight="1">
      <c r="B579" s="18"/>
      <c r="C579" s="3015" t="s">
        <v>1936</v>
      </c>
      <c r="D579" s="3014" t="s">
        <v>509</v>
      </c>
      <c r="E579" s="1112" t="s">
        <v>1931</v>
      </c>
      <c r="F579" s="2708"/>
      <c r="H579" s="1431" t="str">
        <f t="shared" si="96"/>
        <v/>
      </c>
      <c r="I579" s="1288" t="str">
        <f t="shared" si="97"/>
        <v/>
      </c>
      <c r="J579" s="1288" t="str">
        <f>IF(C562="","",IF(AND(C562&lt;&gt;"&lt;Enter connection point name&gt;",F579=""),"X",""))</f>
        <v/>
      </c>
      <c r="K579" s="1569"/>
      <c r="L579" s="2220"/>
      <c r="M579" s="2220"/>
      <c r="N579" s="1432" t="str">
        <f>IF(AND(F577&lt;=F579),"","X")</f>
        <v/>
      </c>
    </row>
    <row r="580" spans="2:14" s="580" customFormat="1" ht="15" customHeight="1">
      <c r="B580" s="18"/>
      <c r="C580" s="3015"/>
      <c r="D580" s="3014"/>
      <c r="E580" s="1112" t="s">
        <v>1932</v>
      </c>
      <c r="F580" s="2708"/>
      <c r="H580" s="1431" t="str">
        <f t="shared" si="96"/>
        <v/>
      </c>
      <c r="I580" s="1288" t="str">
        <f t="shared" si="97"/>
        <v/>
      </c>
      <c r="J580" s="1288" t="str">
        <f>IF(C562="","",IF(AND(C562&lt;&gt;"&lt;Enter connection point name&gt;",F580=""),"X",""))</f>
        <v/>
      </c>
      <c r="K580" s="1569"/>
      <c r="L580" s="2220"/>
      <c r="M580" s="2220"/>
      <c r="N580" s="1432" t="str">
        <f>IF(AND(F578&lt;=F580),"","X")</f>
        <v/>
      </c>
    </row>
    <row r="581" spans="2:14" s="580" customFormat="1" ht="15" customHeight="1">
      <c r="B581" s="18"/>
      <c r="C581" s="3015" t="s">
        <v>1937</v>
      </c>
      <c r="D581" s="3014" t="s">
        <v>497</v>
      </c>
      <c r="E581" s="1112" t="s">
        <v>1931</v>
      </c>
      <c r="F581" s="2708"/>
      <c r="H581" s="1431" t="str">
        <f t="shared" si="96"/>
        <v/>
      </c>
      <c r="I581" s="1288" t="str">
        <f t="shared" si="97"/>
        <v/>
      </c>
      <c r="J581" s="1288" t="str">
        <f>IF(C562="","",IF(AND(C562&lt;&gt;"&lt;Enter connection point name&gt;",F581=""),"X",""))</f>
        <v/>
      </c>
      <c r="K581" s="1569"/>
      <c r="L581" s="2220"/>
      <c r="M581" s="2220"/>
      <c r="N581" s="1432" t="str">
        <f>IF(AND(F581&lt;=F583),"","X")</f>
        <v/>
      </c>
    </row>
    <row r="582" spans="2:14" s="580" customFormat="1" ht="15" customHeight="1">
      <c r="B582" s="18"/>
      <c r="C582" s="3015"/>
      <c r="D582" s="3014"/>
      <c r="E582" s="1112" t="s">
        <v>1932</v>
      </c>
      <c r="F582" s="2708"/>
      <c r="H582" s="1431" t="str">
        <f t="shared" si="96"/>
        <v/>
      </c>
      <c r="I582" s="1288" t="str">
        <f t="shared" si="97"/>
        <v/>
      </c>
      <c r="J582" s="1288" t="str">
        <f>IF(C562="","",IF(AND(C562&lt;&gt;"&lt;Enter connection point name&gt;",F582=""),"X",""))</f>
        <v/>
      </c>
      <c r="K582" s="1569"/>
      <c r="L582" s="2220"/>
      <c r="M582" s="2220"/>
      <c r="N582" s="1432" t="str">
        <f>IF(AND(F582&lt;=F584),"","X")</f>
        <v/>
      </c>
    </row>
    <row r="583" spans="2:14" s="580" customFormat="1" ht="15" customHeight="1">
      <c r="B583" s="18"/>
      <c r="C583" s="3015" t="s">
        <v>1937</v>
      </c>
      <c r="D583" s="3014" t="s">
        <v>509</v>
      </c>
      <c r="E583" s="1112" t="s">
        <v>1931</v>
      </c>
      <c r="F583" s="2708"/>
      <c r="H583" s="1431" t="str">
        <f t="shared" si="96"/>
        <v/>
      </c>
      <c r="I583" s="1288" t="str">
        <f t="shared" si="97"/>
        <v/>
      </c>
      <c r="J583" s="1288" t="str">
        <f>IF(C562="","",IF(AND(C562&lt;&gt;"&lt;Enter connection point name&gt;",F583=""),"X",""))</f>
        <v/>
      </c>
      <c r="K583" s="1569"/>
      <c r="L583" s="2220"/>
      <c r="M583" s="2220"/>
      <c r="N583" s="1432" t="str">
        <f>IF(AND(F581&lt;=F583),"","X")</f>
        <v/>
      </c>
    </row>
    <row r="584" spans="2:14" s="580" customFormat="1" ht="15" customHeight="1">
      <c r="B584" s="18"/>
      <c r="C584" s="3018"/>
      <c r="D584" s="3019"/>
      <c r="E584" s="1113" t="s">
        <v>1932</v>
      </c>
      <c r="F584" s="2714"/>
      <c r="H584" s="1433" t="str">
        <f t="shared" si="96"/>
        <v/>
      </c>
      <c r="I584" s="1434" t="str">
        <f t="shared" si="97"/>
        <v/>
      </c>
      <c r="J584" s="1434" t="str">
        <f>IF(C562="","",IF(AND(C562&lt;&gt;"&lt;Enter connection point name&gt;",F584=""),"X",""))</f>
        <v/>
      </c>
      <c r="K584" s="1570"/>
      <c r="L584" s="2221"/>
      <c r="M584" s="2221"/>
      <c r="N584" s="1435" t="str">
        <f>IF(AND(F582&lt;=F584),"","X")</f>
        <v/>
      </c>
    </row>
    <row r="585" spans="2:14" s="580" customFormat="1" ht="15" customHeight="1">
      <c r="B585" s="1046">
        <v>26</v>
      </c>
      <c r="C585" s="1027" t="s">
        <v>1929</v>
      </c>
      <c r="D585" s="575"/>
      <c r="E585" s="1111"/>
      <c r="F585" s="2711"/>
    </row>
    <row r="586" spans="2:14" s="580" customFormat="1" ht="15" customHeight="1">
      <c r="B586" s="1046"/>
      <c r="C586" s="3016" t="s">
        <v>1930</v>
      </c>
      <c r="D586" s="3017" t="s">
        <v>509</v>
      </c>
      <c r="E586" s="1681" t="s">
        <v>1931</v>
      </c>
      <c r="F586" s="2713"/>
      <c r="H586" s="1503" t="str">
        <f>IF(ISNONTEXT(F586)=TRUE,"","X")</f>
        <v/>
      </c>
      <c r="I586" s="1542" t="str">
        <f>IF(AND(F586&gt;=0)=TRUE,"","X")</f>
        <v/>
      </c>
      <c r="J586" s="2024" t="str">
        <f>IF(C585="","",IF(AND(C585&lt;&gt;"&lt;Enter connection point name&gt;",F586=""),"X",""))</f>
        <v/>
      </c>
      <c r="K586" s="1568"/>
      <c r="L586" s="2219"/>
      <c r="M586" s="2219"/>
      <c r="N586" s="2217"/>
    </row>
    <row r="587" spans="2:14" s="580" customFormat="1" ht="15" customHeight="1">
      <c r="B587" s="1046"/>
      <c r="C587" s="3015"/>
      <c r="D587" s="3014"/>
      <c r="E587" s="1112" t="s">
        <v>1932</v>
      </c>
      <c r="F587" s="2708"/>
      <c r="H587" s="1431" t="str">
        <f>IF(ISNONTEXT(F587)=TRUE,"","X")</f>
        <v/>
      </c>
      <c r="I587" s="1288" t="str">
        <f>IF(AND(F587&gt;=0)=TRUE,"","X")</f>
        <v/>
      </c>
      <c r="J587" s="1288" t="str">
        <f>IF(C585="","",IF(AND(C585&lt;&gt;"&lt;Enter connection point name&gt;",F587=""),"X",""))</f>
        <v/>
      </c>
      <c r="K587" s="1569"/>
      <c r="L587" s="2220"/>
      <c r="M587" s="2220"/>
      <c r="N587" s="2218"/>
    </row>
    <row r="588" spans="2:14" s="580" customFormat="1" ht="15" customHeight="1">
      <c r="B588" s="1046"/>
      <c r="C588" s="3015" t="s">
        <v>1933</v>
      </c>
      <c r="D588" s="3014" t="s">
        <v>497</v>
      </c>
      <c r="E588" s="1112" t="s">
        <v>1931</v>
      </c>
      <c r="F588" s="2708"/>
      <c r="H588" s="1431" t="str">
        <f t="shared" ref="H588:H595" si="98">IF(ISNONTEXT(F588)=TRUE,"","X")</f>
        <v/>
      </c>
      <c r="I588" s="1288" t="str">
        <f>IF(AND(F588&gt;=0)=TRUE,"","X")</f>
        <v/>
      </c>
      <c r="J588" s="1288" t="str">
        <f>IF(C585="","",IF(AND(C585&lt;&gt;"&lt;Enter connection point name&gt;",F588=""),"X",""))</f>
        <v/>
      </c>
      <c r="K588" s="1569"/>
      <c r="L588" s="2220"/>
      <c r="M588" s="2220"/>
      <c r="N588" s="1432" t="str">
        <f>IF(AND(F588&lt;=F590),"","X")</f>
        <v/>
      </c>
    </row>
    <row r="589" spans="2:14" s="580" customFormat="1" ht="15" customHeight="1">
      <c r="B589" s="1046"/>
      <c r="C589" s="3015"/>
      <c r="D589" s="3014"/>
      <c r="E589" s="1112" t="s">
        <v>1932</v>
      </c>
      <c r="F589" s="2708"/>
      <c r="H589" s="1431" t="str">
        <f t="shared" si="98"/>
        <v/>
      </c>
      <c r="I589" s="1288" t="str">
        <f t="shared" ref="I589:I592" si="99">IF(AND(F589&gt;=0)=TRUE,"","X")</f>
        <v/>
      </c>
      <c r="J589" s="1288" t="str">
        <f>IF(C585="","",IF(AND(C585&lt;&gt;"&lt;Enter connection point name&gt;",F589=""),"X",""))</f>
        <v/>
      </c>
      <c r="K589" s="1569"/>
      <c r="L589" s="2220"/>
      <c r="M589" s="2220"/>
      <c r="N589" s="1432" t="str">
        <f>IF(AND(F589&lt;=F591),"","X")</f>
        <v/>
      </c>
    </row>
    <row r="590" spans="2:14" s="580" customFormat="1" ht="15" customHeight="1">
      <c r="B590" s="1046"/>
      <c r="C590" s="3015" t="s">
        <v>1933</v>
      </c>
      <c r="D590" s="3014" t="s">
        <v>509</v>
      </c>
      <c r="E590" s="1112" t="s">
        <v>1931</v>
      </c>
      <c r="F590" s="2708"/>
      <c r="H590" s="1431" t="str">
        <f t="shared" si="98"/>
        <v/>
      </c>
      <c r="I590" s="1288" t="str">
        <f t="shared" si="99"/>
        <v/>
      </c>
      <c r="J590" s="1288" t="str">
        <f>IF(C585="","",IF(AND(C585&lt;&gt;"&lt;Enter connection point name&gt;",F590=""),"X",""))</f>
        <v/>
      </c>
      <c r="K590" s="1569"/>
      <c r="L590" s="2220"/>
      <c r="M590" s="2220"/>
      <c r="N590" s="1432" t="str">
        <f>IF(AND(F588&lt;=F590),"","X")</f>
        <v/>
      </c>
    </row>
    <row r="591" spans="2:14" s="580" customFormat="1" ht="15" customHeight="1">
      <c r="B591" s="1046"/>
      <c r="C591" s="3015"/>
      <c r="D591" s="3014"/>
      <c r="E591" s="1112" t="s">
        <v>1932</v>
      </c>
      <c r="F591" s="2708"/>
      <c r="H591" s="1431" t="str">
        <f t="shared" si="98"/>
        <v/>
      </c>
      <c r="I591" s="1288" t="str">
        <f t="shared" si="99"/>
        <v/>
      </c>
      <c r="J591" s="1288" t="str">
        <f>IF(C585="","",IF(AND(C585&lt;&gt;"&lt;Enter connection point name&gt;",F591=""),"X",""))</f>
        <v/>
      </c>
      <c r="K591" s="1569"/>
      <c r="L591" s="2220"/>
      <c r="M591" s="2220"/>
      <c r="N591" s="1432" t="str">
        <f>IF(AND(F589&lt;=F591),"","X")</f>
        <v/>
      </c>
    </row>
    <row r="592" spans="2:14" s="580" customFormat="1" ht="15" customHeight="1">
      <c r="B592" s="1046"/>
      <c r="C592" s="3015" t="s">
        <v>729</v>
      </c>
      <c r="D592" s="3014" t="s">
        <v>1670</v>
      </c>
      <c r="E592" s="1112" t="s">
        <v>1931</v>
      </c>
      <c r="F592" s="2706"/>
      <c r="H592" s="1431" t="str">
        <f t="shared" si="98"/>
        <v/>
      </c>
      <c r="I592" s="1287" t="str">
        <f t="shared" si="99"/>
        <v/>
      </c>
      <c r="J592" s="1288" t="str">
        <f>IF(C585="","",IF(AND(C585&lt;&gt;"&lt;Enter connection point name&gt;",F592=""),"X",""))</f>
        <v/>
      </c>
      <c r="K592" s="1569"/>
      <c r="L592" s="1287"/>
      <c r="M592" s="2220"/>
      <c r="N592" s="2218"/>
    </row>
    <row r="593" spans="2:14" s="580" customFormat="1" ht="15" customHeight="1">
      <c r="B593" s="18"/>
      <c r="C593" s="3015"/>
      <c r="D593" s="3014"/>
      <c r="E593" s="1112" t="s">
        <v>1932</v>
      </c>
      <c r="F593" s="2706"/>
      <c r="H593" s="1431" t="str">
        <f t="shared" si="98"/>
        <v/>
      </c>
      <c r="I593" s="1287"/>
      <c r="J593" s="1288" t="str">
        <f>IF(C585="","",IF(AND(C585&lt;&gt;"&lt;Enter connection point name&gt;",F593=""),"X",""))</f>
        <v/>
      </c>
      <c r="K593" s="1569"/>
      <c r="L593" s="1287"/>
      <c r="M593" s="2220"/>
      <c r="N593" s="2218"/>
    </row>
    <row r="594" spans="2:14" s="580" customFormat="1" ht="15" customHeight="1">
      <c r="B594" s="18"/>
      <c r="C594" s="3015" t="s">
        <v>730</v>
      </c>
      <c r="D594" s="3014" t="s">
        <v>1671</v>
      </c>
      <c r="E594" s="1112" t="s">
        <v>1931</v>
      </c>
      <c r="F594" s="2712"/>
      <c r="H594" s="1431" t="str">
        <f t="shared" si="98"/>
        <v/>
      </c>
      <c r="I594" s="1287"/>
      <c r="J594" s="1288" t="str">
        <f>IF(C585="","",IF(AND(C585&lt;&gt;"&lt;Enter connection point name&gt;",F594=""),"X",""))</f>
        <v/>
      </c>
      <c r="K594" s="1569"/>
      <c r="L594" s="2220"/>
      <c r="M594" s="1287"/>
      <c r="N594" s="2218"/>
    </row>
    <row r="595" spans="2:14" s="580" customFormat="1" ht="15" customHeight="1">
      <c r="B595" s="18"/>
      <c r="C595" s="3015"/>
      <c r="D595" s="3014"/>
      <c r="E595" s="1112" t="s">
        <v>1932</v>
      </c>
      <c r="F595" s="2712"/>
      <c r="H595" s="1431" t="str">
        <f t="shared" si="98"/>
        <v/>
      </c>
      <c r="I595" s="1287"/>
      <c r="J595" s="1288" t="str">
        <f>IF(C585="","",IF(AND(C585&lt;&gt;"&lt;Enter connection point name&gt;",F595=""),"X",""))</f>
        <v/>
      </c>
      <c r="K595" s="1569"/>
      <c r="L595" s="2220"/>
      <c r="M595" s="1287"/>
      <c r="N595" s="2218"/>
    </row>
    <row r="596" spans="2:14" s="580" customFormat="1" ht="15" customHeight="1">
      <c r="B596" s="18"/>
      <c r="C596" s="3015" t="s">
        <v>1934</v>
      </c>
      <c r="D596" s="3014" t="s">
        <v>2045</v>
      </c>
      <c r="E596" s="1112" t="s">
        <v>1931</v>
      </c>
      <c r="F596" s="2708"/>
      <c r="H596" s="1436"/>
      <c r="I596" s="1287"/>
      <c r="J596" s="1288" t="str">
        <f>IF(C585="","",IF(AND(C585&lt;&gt;"&lt;Enter connection point name&gt;",F596=""),"X",""))</f>
        <v/>
      </c>
      <c r="K596" s="1432" t="str">
        <f>IF(F596="","",(IF(OR(F596="Winter",F596="Summer"),"","X")))</f>
        <v/>
      </c>
      <c r="L596" s="2220"/>
      <c r="M596" s="2220"/>
      <c r="N596" s="2218"/>
    </row>
    <row r="597" spans="2:14" s="580" customFormat="1" ht="15" customHeight="1">
      <c r="B597" s="18"/>
      <c r="C597" s="3015"/>
      <c r="D597" s="3014"/>
      <c r="E597" s="1112" t="s">
        <v>1932</v>
      </c>
      <c r="F597" s="2708"/>
      <c r="H597" s="1436"/>
      <c r="I597" s="1287"/>
      <c r="J597" s="1288" t="str">
        <f>IF(C585="","",IF(AND(C585&lt;&gt;"&lt;Enter connection point name&gt;",F597=""),"X",""))</f>
        <v/>
      </c>
      <c r="K597" s="1432" t="str">
        <f>IF(F597="","",(IF(OR(F597="Winter",F597="Summer"),"","X")))</f>
        <v/>
      </c>
      <c r="L597" s="2220"/>
      <c r="M597" s="2220"/>
      <c r="N597" s="2218"/>
    </row>
    <row r="598" spans="2:14" s="580" customFormat="1" ht="15" customHeight="1">
      <c r="B598" s="18"/>
      <c r="C598" s="3015" t="s">
        <v>1935</v>
      </c>
      <c r="D598" s="3014" t="s">
        <v>497</v>
      </c>
      <c r="E598" s="1112" t="s">
        <v>1931</v>
      </c>
      <c r="F598" s="2708"/>
      <c r="H598" s="1431" t="str">
        <f t="shared" ref="H598:H607" si="100">IF(ISNONTEXT(F598)=TRUE,"","X")</f>
        <v/>
      </c>
      <c r="I598" s="1288" t="str">
        <f t="shared" ref="I598:I607" si="101">IF(AND(F598&gt;=0)=TRUE,"","X")</f>
        <v/>
      </c>
      <c r="J598" s="1288" t="str">
        <f>IF(C585="","",IF(AND(C585&lt;&gt;"&lt;Enter connection point name&gt;",F598=""),"X",""))</f>
        <v/>
      </c>
      <c r="K598" s="1569"/>
      <c r="L598" s="2220"/>
      <c r="M598" s="2220"/>
      <c r="N598" s="2218"/>
    </row>
    <row r="599" spans="2:14" s="580" customFormat="1" ht="15" customHeight="1">
      <c r="B599" s="18"/>
      <c r="C599" s="3015"/>
      <c r="D599" s="3014"/>
      <c r="E599" s="1112" t="s">
        <v>1932</v>
      </c>
      <c r="F599" s="2708"/>
      <c r="H599" s="1431" t="str">
        <f t="shared" si="100"/>
        <v/>
      </c>
      <c r="I599" s="1288" t="str">
        <f t="shared" si="101"/>
        <v/>
      </c>
      <c r="J599" s="1288" t="str">
        <f>IF(C585="","",IF(AND(C585&lt;&gt;"&lt;Enter connection point name&gt;",F599=""),"X",""))</f>
        <v/>
      </c>
      <c r="K599" s="1569"/>
      <c r="L599" s="2220"/>
      <c r="M599" s="2220"/>
      <c r="N599" s="2218"/>
    </row>
    <row r="600" spans="2:14" s="580" customFormat="1" ht="15" customHeight="1">
      <c r="B600" s="18"/>
      <c r="C600" s="3015" t="s">
        <v>1936</v>
      </c>
      <c r="D600" s="3014" t="s">
        <v>497</v>
      </c>
      <c r="E600" s="1112" t="s">
        <v>1931</v>
      </c>
      <c r="F600" s="2708"/>
      <c r="H600" s="1431" t="str">
        <f t="shared" si="100"/>
        <v/>
      </c>
      <c r="I600" s="1288" t="str">
        <f t="shared" si="101"/>
        <v/>
      </c>
      <c r="J600" s="1288" t="str">
        <f>IF(C585="","",IF(AND(C585&lt;&gt;"&lt;Enter connection point name&gt;",F600=""),"X",""))</f>
        <v/>
      </c>
      <c r="K600" s="1569"/>
      <c r="L600" s="2220"/>
      <c r="M600" s="2220"/>
      <c r="N600" s="1432" t="str">
        <f>IF(AND(F600&lt;=F602),"","X")</f>
        <v/>
      </c>
    </row>
    <row r="601" spans="2:14" s="580" customFormat="1" ht="15" customHeight="1">
      <c r="B601" s="18"/>
      <c r="C601" s="3015"/>
      <c r="D601" s="3014"/>
      <c r="E601" s="1112" t="s">
        <v>1932</v>
      </c>
      <c r="F601" s="2708"/>
      <c r="H601" s="1431" t="str">
        <f t="shared" si="100"/>
        <v/>
      </c>
      <c r="I601" s="1288" t="str">
        <f t="shared" si="101"/>
        <v/>
      </c>
      <c r="J601" s="1288" t="str">
        <f>IF(C585="","",IF(AND(C585&lt;&gt;"&lt;Enter connection point name&gt;",F601=""),"X",""))</f>
        <v/>
      </c>
      <c r="K601" s="1569"/>
      <c r="L601" s="2220"/>
      <c r="M601" s="2220"/>
      <c r="N601" s="1432" t="str">
        <f>IF(AND(F601&lt;=F603),"","X")</f>
        <v/>
      </c>
    </row>
    <row r="602" spans="2:14" s="580" customFormat="1" ht="15" customHeight="1">
      <c r="B602" s="18"/>
      <c r="C602" s="3015" t="s">
        <v>1936</v>
      </c>
      <c r="D602" s="3014" t="s">
        <v>509</v>
      </c>
      <c r="E602" s="1112" t="s">
        <v>1931</v>
      </c>
      <c r="F602" s="2708"/>
      <c r="H602" s="1431" t="str">
        <f t="shared" si="100"/>
        <v/>
      </c>
      <c r="I602" s="1288" t="str">
        <f t="shared" si="101"/>
        <v/>
      </c>
      <c r="J602" s="1288" t="str">
        <f>IF(C585="","",IF(AND(C585&lt;&gt;"&lt;Enter connection point name&gt;",F602=""),"X",""))</f>
        <v/>
      </c>
      <c r="K602" s="1569"/>
      <c r="L602" s="2220"/>
      <c r="M602" s="2220"/>
      <c r="N602" s="1432" t="str">
        <f>IF(AND(F600&lt;=F602),"","X")</f>
        <v/>
      </c>
    </row>
    <row r="603" spans="2:14" s="580" customFormat="1" ht="15" customHeight="1">
      <c r="B603" s="18"/>
      <c r="C603" s="3015"/>
      <c r="D603" s="3014"/>
      <c r="E603" s="1112" t="s">
        <v>1932</v>
      </c>
      <c r="F603" s="2708"/>
      <c r="H603" s="1431" t="str">
        <f t="shared" si="100"/>
        <v/>
      </c>
      <c r="I603" s="1288" t="str">
        <f t="shared" si="101"/>
        <v/>
      </c>
      <c r="J603" s="1288" t="str">
        <f>IF(C585="","",IF(AND(C585&lt;&gt;"&lt;Enter connection point name&gt;",F603=""),"X",""))</f>
        <v/>
      </c>
      <c r="K603" s="1569"/>
      <c r="L603" s="2220"/>
      <c r="M603" s="2220"/>
      <c r="N603" s="1432" t="str">
        <f>IF(AND(F601&lt;=F603),"","X")</f>
        <v/>
      </c>
    </row>
    <row r="604" spans="2:14" s="580" customFormat="1" ht="15" customHeight="1">
      <c r="B604" s="18"/>
      <c r="C604" s="3015" t="s">
        <v>1937</v>
      </c>
      <c r="D604" s="3014" t="s">
        <v>497</v>
      </c>
      <c r="E604" s="1112" t="s">
        <v>1931</v>
      </c>
      <c r="F604" s="2708"/>
      <c r="H604" s="1431" t="str">
        <f t="shared" si="100"/>
        <v/>
      </c>
      <c r="I604" s="1288" t="str">
        <f t="shared" si="101"/>
        <v/>
      </c>
      <c r="J604" s="1288" t="str">
        <f>IF(C585="","",IF(AND(C585&lt;&gt;"&lt;Enter connection point name&gt;",F604=""),"X",""))</f>
        <v/>
      </c>
      <c r="K604" s="1569"/>
      <c r="L604" s="2220"/>
      <c r="M604" s="2220"/>
      <c r="N604" s="1432" t="str">
        <f>IF(AND(F604&lt;=F606),"","X")</f>
        <v/>
      </c>
    </row>
    <row r="605" spans="2:14" s="580" customFormat="1" ht="15" customHeight="1">
      <c r="B605" s="18"/>
      <c r="C605" s="3015"/>
      <c r="D605" s="3014"/>
      <c r="E605" s="1112" t="s">
        <v>1932</v>
      </c>
      <c r="F605" s="2708"/>
      <c r="H605" s="1431" t="str">
        <f t="shared" si="100"/>
        <v/>
      </c>
      <c r="I605" s="1288" t="str">
        <f t="shared" si="101"/>
        <v/>
      </c>
      <c r="J605" s="1288" t="str">
        <f>IF(C585="","",IF(AND(C585&lt;&gt;"&lt;Enter connection point name&gt;",F605=""),"X",""))</f>
        <v/>
      </c>
      <c r="K605" s="1569"/>
      <c r="L605" s="2220"/>
      <c r="M605" s="2220"/>
      <c r="N605" s="1432" t="str">
        <f>IF(AND(F605&lt;=F607),"","X")</f>
        <v/>
      </c>
    </row>
    <row r="606" spans="2:14" s="580" customFormat="1" ht="15" customHeight="1">
      <c r="B606" s="18"/>
      <c r="C606" s="3015" t="s">
        <v>1937</v>
      </c>
      <c r="D606" s="3014" t="s">
        <v>509</v>
      </c>
      <c r="E606" s="1112" t="s">
        <v>1931</v>
      </c>
      <c r="F606" s="2708"/>
      <c r="H606" s="1431" t="str">
        <f t="shared" si="100"/>
        <v/>
      </c>
      <c r="I606" s="1288" t="str">
        <f t="shared" si="101"/>
        <v/>
      </c>
      <c r="J606" s="1288" t="str">
        <f>IF(C585="","",IF(AND(C585&lt;&gt;"&lt;Enter connection point name&gt;",F606=""),"X",""))</f>
        <v/>
      </c>
      <c r="K606" s="1569"/>
      <c r="L606" s="2220"/>
      <c r="M606" s="2220"/>
      <c r="N606" s="1432" t="str">
        <f>IF(AND(F604&lt;=F606),"","X")</f>
        <v/>
      </c>
    </row>
    <row r="607" spans="2:14" s="580" customFormat="1" ht="15" customHeight="1">
      <c r="B607" s="18"/>
      <c r="C607" s="3018"/>
      <c r="D607" s="3019"/>
      <c r="E607" s="1113" t="s">
        <v>1932</v>
      </c>
      <c r="F607" s="2714"/>
      <c r="H607" s="1433" t="str">
        <f t="shared" si="100"/>
        <v/>
      </c>
      <c r="I607" s="1434" t="str">
        <f t="shared" si="101"/>
        <v/>
      </c>
      <c r="J607" s="1434" t="str">
        <f>IF(C585="","",IF(AND(C585&lt;&gt;"&lt;Enter connection point name&gt;",F607=""),"X",""))</f>
        <v/>
      </c>
      <c r="K607" s="1570"/>
      <c r="L607" s="2221"/>
      <c r="M607" s="2221"/>
      <c r="N607" s="1435" t="str">
        <f>IF(AND(F605&lt;=F607),"","X")</f>
        <v/>
      </c>
    </row>
    <row r="608" spans="2:14" s="580" customFormat="1" ht="15" customHeight="1">
      <c r="B608" s="1046">
        <v>27</v>
      </c>
      <c r="C608" s="1027" t="s">
        <v>1929</v>
      </c>
      <c r="D608" s="575"/>
      <c r="E608" s="1111"/>
      <c r="F608" s="2711"/>
    </row>
    <row r="609" spans="2:14" s="580" customFormat="1" ht="15" customHeight="1">
      <c r="B609" s="1046"/>
      <c r="C609" s="3016" t="s">
        <v>1930</v>
      </c>
      <c r="D609" s="3017" t="s">
        <v>509</v>
      </c>
      <c r="E609" s="1681" t="s">
        <v>1931</v>
      </c>
      <c r="F609" s="2713"/>
      <c r="H609" s="1503" t="str">
        <f>IF(ISNONTEXT(F609)=TRUE,"","X")</f>
        <v/>
      </c>
      <c r="I609" s="1542" t="str">
        <f>IF(AND(F609&gt;=0)=TRUE,"","X")</f>
        <v/>
      </c>
      <c r="J609" s="2024" t="str">
        <f>IF(C608="","",IF(AND(C608&lt;&gt;"&lt;Enter connection point name&gt;",F609=""),"X",""))</f>
        <v/>
      </c>
      <c r="K609" s="1568"/>
      <c r="L609" s="2219"/>
      <c r="M609" s="2219"/>
      <c r="N609" s="2217"/>
    </row>
    <row r="610" spans="2:14" s="580" customFormat="1" ht="15" customHeight="1">
      <c r="B610" s="1046"/>
      <c r="C610" s="3015"/>
      <c r="D610" s="3014"/>
      <c r="E610" s="1112" t="s">
        <v>1932</v>
      </c>
      <c r="F610" s="2708"/>
      <c r="H610" s="1431" t="str">
        <f>IF(ISNONTEXT(F610)=TRUE,"","X")</f>
        <v/>
      </c>
      <c r="I610" s="1288" t="str">
        <f>IF(AND(F610&gt;=0)=TRUE,"","X")</f>
        <v/>
      </c>
      <c r="J610" s="1288" t="str">
        <f>IF(C608="","",IF(AND(C608&lt;&gt;"&lt;Enter connection point name&gt;",F610=""),"X",""))</f>
        <v/>
      </c>
      <c r="K610" s="1569"/>
      <c r="L610" s="2220"/>
      <c r="M610" s="2220"/>
      <c r="N610" s="2218"/>
    </row>
    <row r="611" spans="2:14" s="580" customFormat="1" ht="15" customHeight="1">
      <c r="B611" s="1046"/>
      <c r="C611" s="3015" t="s">
        <v>1933</v>
      </c>
      <c r="D611" s="3014" t="s">
        <v>497</v>
      </c>
      <c r="E611" s="1112" t="s">
        <v>1931</v>
      </c>
      <c r="F611" s="2708"/>
      <c r="H611" s="1431" t="str">
        <f t="shared" ref="H611:H618" si="102">IF(ISNONTEXT(F611)=TRUE,"","X")</f>
        <v/>
      </c>
      <c r="I611" s="1288" t="str">
        <f>IF(AND(F611&gt;=0)=TRUE,"","X")</f>
        <v/>
      </c>
      <c r="J611" s="1288" t="str">
        <f>IF(C608="","",IF(AND(C608&lt;&gt;"&lt;Enter connection point name&gt;",F611=""),"X",""))</f>
        <v/>
      </c>
      <c r="K611" s="1569"/>
      <c r="L611" s="2220"/>
      <c r="M611" s="2220"/>
      <c r="N611" s="1432" t="str">
        <f>IF(AND(F611&lt;=F613),"","X")</f>
        <v/>
      </c>
    </row>
    <row r="612" spans="2:14" s="580" customFormat="1" ht="15" customHeight="1">
      <c r="B612" s="1046"/>
      <c r="C612" s="3015"/>
      <c r="D612" s="3014"/>
      <c r="E612" s="1112" t="s">
        <v>1932</v>
      </c>
      <c r="F612" s="2708"/>
      <c r="H612" s="1431" t="str">
        <f t="shared" si="102"/>
        <v/>
      </c>
      <c r="I612" s="1288" t="str">
        <f t="shared" ref="I612:I615" si="103">IF(AND(F612&gt;=0)=TRUE,"","X")</f>
        <v/>
      </c>
      <c r="J612" s="1288" t="str">
        <f>IF(C608="","",IF(AND(C608&lt;&gt;"&lt;Enter connection point name&gt;",F612=""),"X",""))</f>
        <v/>
      </c>
      <c r="K612" s="1569"/>
      <c r="L612" s="2220"/>
      <c r="M612" s="2220"/>
      <c r="N612" s="1432" t="str">
        <f>IF(AND(F612&lt;=F614),"","X")</f>
        <v/>
      </c>
    </row>
    <row r="613" spans="2:14" s="580" customFormat="1" ht="15" customHeight="1">
      <c r="B613" s="1046"/>
      <c r="C613" s="3015" t="s">
        <v>1933</v>
      </c>
      <c r="D613" s="3014" t="s">
        <v>509</v>
      </c>
      <c r="E613" s="1112" t="s">
        <v>1931</v>
      </c>
      <c r="F613" s="2708"/>
      <c r="H613" s="1431" t="str">
        <f t="shared" si="102"/>
        <v/>
      </c>
      <c r="I613" s="1288" t="str">
        <f t="shared" si="103"/>
        <v/>
      </c>
      <c r="J613" s="1288" t="str">
        <f>IF(C608="","",IF(AND(C608&lt;&gt;"&lt;Enter connection point name&gt;",F613=""),"X",""))</f>
        <v/>
      </c>
      <c r="K613" s="1569"/>
      <c r="L613" s="2220"/>
      <c r="M613" s="2220"/>
      <c r="N613" s="1432" t="str">
        <f>IF(AND(F611&lt;=F613),"","X")</f>
        <v/>
      </c>
    </row>
    <row r="614" spans="2:14" s="580" customFormat="1" ht="15" customHeight="1">
      <c r="B614" s="1046"/>
      <c r="C614" s="3015"/>
      <c r="D614" s="3014"/>
      <c r="E614" s="1112" t="s">
        <v>1932</v>
      </c>
      <c r="F614" s="2708"/>
      <c r="H614" s="1431" t="str">
        <f t="shared" si="102"/>
        <v/>
      </c>
      <c r="I614" s="1288" t="str">
        <f t="shared" si="103"/>
        <v/>
      </c>
      <c r="J614" s="1288" t="str">
        <f>IF(C608="","",IF(AND(C608&lt;&gt;"&lt;Enter connection point name&gt;",F614=""),"X",""))</f>
        <v/>
      </c>
      <c r="K614" s="1569"/>
      <c r="L614" s="2220"/>
      <c r="M614" s="2220"/>
      <c r="N614" s="1432" t="str">
        <f>IF(AND(F612&lt;=F614),"","X")</f>
        <v/>
      </c>
    </row>
    <row r="615" spans="2:14" s="580" customFormat="1" ht="15" customHeight="1">
      <c r="B615" s="1046"/>
      <c r="C615" s="3015" t="s">
        <v>729</v>
      </c>
      <c r="D615" s="3014" t="s">
        <v>1670</v>
      </c>
      <c r="E615" s="1112" t="s">
        <v>1931</v>
      </c>
      <c r="F615" s="2706"/>
      <c r="H615" s="1431" t="str">
        <f t="shared" si="102"/>
        <v/>
      </c>
      <c r="I615" s="1287" t="str">
        <f t="shared" si="103"/>
        <v/>
      </c>
      <c r="J615" s="1288" t="str">
        <f>IF(C608="","",IF(AND(C608&lt;&gt;"&lt;Enter connection point name&gt;",F615=""),"X",""))</f>
        <v/>
      </c>
      <c r="K615" s="1569"/>
      <c r="L615" s="1287"/>
      <c r="M615" s="2220"/>
      <c r="N615" s="2218"/>
    </row>
    <row r="616" spans="2:14" s="580" customFormat="1" ht="15" customHeight="1">
      <c r="B616" s="18"/>
      <c r="C616" s="3015"/>
      <c r="D616" s="3014"/>
      <c r="E616" s="1112" t="s">
        <v>1932</v>
      </c>
      <c r="F616" s="2706"/>
      <c r="H616" s="1431" t="str">
        <f t="shared" si="102"/>
        <v/>
      </c>
      <c r="I616" s="1287"/>
      <c r="J616" s="1288" t="str">
        <f>IF(C608="","",IF(AND(C608&lt;&gt;"&lt;Enter connection point name&gt;",F616=""),"X",""))</f>
        <v/>
      </c>
      <c r="K616" s="1569"/>
      <c r="L616" s="1287"/>
      <c r="M616" s="2220"/>
      <c r="N616" s="2218"/>
    </row>
    <row r="617" spans="2:14" s="580" customFormat="1" ht="15" customHeight="1">
      <c r="B617" s="18"/>
      <c r="C617" s="3015" t="s">
        <v>730</v>
      </c>
      <c r="D617" s="3014" t="s">
        <v>1671</v>
      </c>
      <c r="E617" s="1112" t="s">
        <v>1931</v>
      </c>
      <c r="F617" s="2712"/>
      <c r="H617" s="1431" t="str">
        <f t="shared" si="102"/>
        <v/>
      </c>
      <c r="I617" s="1287"/>
      <c r="J617" s="1288" t="str">
        <f>IF(C608="","",IF(AND(C608&lt;&gt;"&lt;Enter connection point name&gt;",F617=""),"X",""))</f>
        <v/>
      </c>
      <c r="K617" s="1569"/>
      <c r="L617" s="2220"/>
      <c r="M617" s="1287"/>
      <c r="N617" s="2218"/>
    </row>
    <row r="618" spans="2:14" s="580" customFormat="1" ht="15" customHeight="1">
      <c r="B618" s="18"/>
      <c r="C618" s="3015"/>
      <c r="D618" s="3014"/>
      <c r="E618" s="1112" t="s">
        <v>1932</v>
      </c>
      <c r="F618" s="2712"/>
      <c r="H618" s="1431" t="str">
        <f t="shared" si="102"/>
        <v/>
      </c>
      <c r="I618" s="1287"/>
      <c r="J618" s="1288" t="str">
        <f>IF(C608="","",IF(AND(C608&lt;&gt;"&lt;Enter connection point name&gt;",F618=""),"X",""))</f>
        <v/>
      </c>
      <c r="K618" s="1569"/>
      <c r="L618" s="2220"/>
      <c r="M618" s="1287"/>
      <c r="N618" s="2218"/>
    </row>
    <row r="619" spans="2:14" s="580" customFormat="1" ht="15" customHeight="1">
      <c r="B619" s="18"/>
      <c r="C619" s="3015" t="s">
        <v>1934</v>
      </c>
      <c r="D619" s="3014" t="s">
        <v>2045</v>
      </c>
      <c r="E619" s="1112" t="s">
        <v>1931</v>
      </c>
      <c r="F619" s="2708"/>
      <c r="H619" s="1436"/>
      <c r="I619" s="1287"/>
      <c r="J619" s="1288" t="str">
        <f>IF(C608="","",IF(AND(C608&lt;&gt;"&lt;Enter connection point name&gt;",F619=""),"X",""))</f>
        <v/>
      </c>
      <c r="K619" s="1432" t="str">
        <f>IF(F619="","",(IF(OR(F619="Winter",F619="Summer"),"","X")))</f>
        <v/>
      </c>
      <c r="L619" s="2220"/>
      <c r="M619" s="2220"/>
      <c r="N619" s="2218"/>
    </row>
    <row r="620" spans="2:14" s="580" customFormat="1" ht="15" customHeight="1">
      <c r="B620" s="18"/>
      <c r="C620" s="3015"/>
      <c r="D620" s="3014"/>
      <c r="E620" s="1112" t="s">
        <v>1932</v>
      </c>
      <c r="F620" s="2708"/>
      <c r="H620" s="1436"/>
      <c r="I620" s="1287"/>
      <c r="J620" s="1288" t="str">
        <f>IF(C608="","",IF(AND(C608&lt;&gt;"&lt;Enter connection point name&gt;",F620=""),"X",""))</f>
        <v/>
      </c>
      <c r="K620" s="1432" t="str">
        <f>IF(F620="","",(IF(OR(F620="Winter",F620="Summer"),"","X")))</f>
        <v/>
      </c>
      <c r="L620" s="2220"/>
      <c r="M620" s="2220"/>
      <c r="N620" s="2218"/>
    </row>
    <row r="621" spans="2:14" s="580" customFormat="1" ht="15" customHeight="1">
      <c r="B621" s="18"/>
      <c r="C621" s="3015" t="s">
        <v>1935</v>
      </c>
      <c r="D621" s="3014" t="s">
        <v>497</v>
      </c>
      <c r="E621" s="1112" t="s">
        <v>1931</v>
      </c>
      <c r="F621" s="2708"/>
      <c r="H621" s="1431" t="str">
        <f t="shared" ref="H621:H630" si="104">IF(ISNONTEXT(F621)=TRUE,"","X")</f>
        <v/>
      </c>
      <c r="I621" s="1288" t="str">
        <f t="shared" ref="I621:I630" si="105">IF(AND(F621&gt;=0)=TRUE,"","X")</f>
        <v/>
      </c>
      <c r="J621" s="1288" t="str">
        <f>IF(C608="","",IF(AND(C608&lt;&gt;"&lt;Enter connection point name&gt;",F621=""),"X",""))</f>
        <v/>
      </c>
      <c r="K621" s="1569"/>
      <c r="L621" s="2220"/>
      <c r="M621" s="2220"/>
      <c r="N621" s="2218"/>
    </row>
    <row r="622" spans="2:14" s="580" customFormat="1" ht="15" customHeight="1">
      <c r="B622" s="18"/>
      <c r="C622" s="3015"/>
      <c r="D622" s="3014"/>
      <c r="E622" s="1112" t="s">
        <v>1932</v>
      </c>
      <c r="F622" s="2708"/>
      <c r="H622" s="1431" t="str">
        <f t="shared" si="104"/>
        <v/>
      </c>
      <c r="I622" s="1288" t="str">
        <f t="shared" si="105"/>
        <v/>
      </c>
      <c r="J622" s="1288" t="str">
        <f>IF(C608="","",IF(AND(C608&lt;&gt;"&lt;Enter connection point name&gt;",F622=""),"X",""))</f>
        <v/>
      </c>
      <c r="K622" s="1569"/>
      <c r="L622" s="2220"/>
      <c r="M622" s="2220"/>
      <c r="N622" s="2218"/>
    </row>
    <row r="623" spans="2:14" s="580" customFormat="1" ht="15" customHeight="1">
      <c r="B623" s="18"/>
      <c r="C623" s="3015" t="s">
        <v>1936</v>
      </c>
      <c r="D623" s="3014" t="s">
        <v>497</v>
      </c>
      <c r="E623" s="1112" t="s">
        <v>1931</v>
      </c>
      <c r="F623" s="2708"/>
      <c r="H623" s="1431" t="str">
        <f t="shared" si="104"/>
        <v/>
      </c>
      <c r="I623" s="1288" t="str">
        <f t="shared" si="105"/>
        <v/>
      </c>
      <c r="J623" s="1288" t="str">
        <f>IF(C608="","",IF(AND(C608&lt;&gt;"&lt;Enter connection point name&gt;",F623=""),"X",""))</f>
        <v/>
      </c>
      <c r="K623" s="1569"/>
      <c r="L623" s="2220"/>
      <c r="M623" s="2220"/>
      <c r="N623" s="1432" t="str">
        <f>IF(AND(F623&lt;=F625),"","X")</f>
        <v/>
      </c>
    </row>
    <row r="624" spans="2:14" s="580" customFormat="1" ht="15" customHeight="1">
      <c r="B624" s="18"/>
      <c r="C624" s="3015"/>
      <c r="D624" s="3014"/>
      <c r="E624" s="1112" t="s">
        <v>1932</v>
      </c>
      <c r="F624" s="2708"/>
      <c r="H624" s="1431" t="str">
        <f t="shared" si="104"/>
        <v/>
      </c>
      <c r="I624" s="1288" t="str">
        <f t="shared" si="105"/>
        <v/>
      </c>
      <c r="J624" s="1288" t="str">
        <f>IF(C608="","",IF(AND(C608&lt;&gt;"&lt;Enter connection point name&gt;",F624=""),"X",""))</f>
        <v/>
      </c>
      <c r="K624" s="1569"/>
      <c r="L624" s="2220"/>
      <c r="M624" s="2220"/>
      <c r="N624" s="1432" t="str">
        <f>IF(AND(F624&lt;=F626),"","X")</f>
        <v/>
      </c>
    </row>
    <row r="625" spans="2:14" s="580" customFormat="1" ht="15" customHeight="1">
      <c r="B625" s="18"/>
      <c r="C625" s="3015" t="s">
        <v>1936</v>
      </c>
      <c r="D625" s="3014" t="s">
        <v>509</v>
      </c>
      <c r="E625" s="1112" t="s">
        <v>1931</v>
      </c>
      <c r="F625" s="2708"/>
      <c r="H625" s="1431" t="str">
        <f t="shared" si="104"/>
        <v/>
      </c>
      <c r="I625" s="1288" t="str">
        <f t="shared" si="105"/>
        <v/>
      </c>
      <c r="J625" s="1288" t="str">
        <f>IF(C608="","",IF(AND(C608&lt;&gt;"&lt;Enter connection point name&gt;",F625=""),"X",""))</f>
        <v/>
      </c>
      <c r="K625" s="1569"/>
      <c r="L625" s="2220"/>
      <c r="M625" s="2220"/>
      <c r="N625" s="1432" t="str">
        <f>IF(AND(F623&lt;=F625),"","X")</f>
        <v/>
      </c>
    </row>
    <row r="626" spans="2:14" s="580" customFormat="1" ht="15" customHeight="1">
      <c r="B626" s="18"/>
      <c r="C626" s="3015"/>
      <c r="D626" s="3014"/>
      <c r="E626" s="1112" t="s">
        <v>1932</v>
      </c>
      <c r="F626" s="2708"/>
      <c r="H626" s="1431" t="str">
        <f t="shared" si="104"/>
        <v/>
      </c>
      <c r="I626" s="1288" t="str">
        <f t="shared" si="105"/>
        <v/>
      </c>
      <c r="J626" s="1288" t="str">
        <f>IF(C608="","",IF(AND(C608&lt;&gt;"&lt;Enter connection point name&gt;",F626=""),"X",""))</f>
        <v/>
      </c>
      <c r="K626" s="1569"/>
      <c r="L626" s="2220"/>
      <c r="M626" s="2220"/>
      <c r="N626" s="1432" t="str">
        <f>IF(AND(F624&lt;=F626),"","X")</f>
        <v/>
      </c>
    </row>
    <row r="627" spans="2:14" s="580" customFormat="1" ht="15" customHeight="1">
      <c r="B627" s="18"/>
      <c r="C627" s="3015" t="s">
        <v>1937</v>
      </c>
      <c r="D627" s="3014" t="s">
        <v>497</v>
      </c>
      <c r="E627" s="1112" t="s">
        <v>1931</v>
      </c>
      <c r="F627" s="2708"/>
      <c r="H627" s="1431" t="str">
        <f t="shared" si="104"/>
        <v/>
      </c>
      <c r="I627" s="1288" t="str">
        <f t="shared" si="105"/>
        <v/>
      </c>
      <c r="J627" s="1288" t="str">
        <f>IF(C608="","",IF(AND(C608&lt;&gt;"&lt;Enter connection point name&gt;",F627=""),"X",""))</f>
        <v/>
      </c>
      <c r="K627" s="1569"/>
      <c r="L627" s="2220"/>
      <c r="M627" s="2220"/>
      <c r="N627" s="1432" t="str">
        <f>IF(AND(F627&lt;=F629),"","X")</f>
        <v/>
      </c>
    </row>
    <row r="628" spans="2:14" s="580" customFormat="1" ht="15" customHeight="1">
      <c r="B628" s="18"/>
      <c r="C628" s="3015"/>
      <c r="D628" s="3014"/>
      <c r="E628" s="1112" t="s">
        <v>1932</v>
      </c>
      <c r="F628" s="2708"/>
      <c r="H628" s="1431" t="str">
        <f t="shared" si="104"/>
        <v/>
      </c>
      <c r="I628" s="1288" t="str">
        <f t="shared" si="105"/>
        <v/>
      </c>
      <c r="J628" s="1288" t="str">
        <f>IF(C608="","",IF(AND(C608&lt;&gt;"&lt;Enter connection point name&gt;",F628=""),"X",""))</f>
        <v/>
      </c>
      <c r="K628" s="1569"/>
      <c r="L628" s="2220"/>
      <c r="M628" s="2220"/>
      <c r="N628" s="1432" t="str">
        <f>IF(AND(F628&lt;=F630),"","X")</f>
        <v/>
      </c>
    </row>
    <row r="629" spans="2:14" s="580" customFormat="1" ht="15" customHeight="1">
      <c r="B629" s="18"/>
      <c r="C629" s="3015" t="s">
        <v>1937</v>
      </c>
      <c r="D629" s="3014" t="s">
        <v>509</v>
      </c>
      <c r="E629" s="1112" t="s">
        <v>1931</v>
      </c>
      <c r="F629" s="2708"/>
      <c r="H629" s="1431" t="str">
        <f t="shared" si="104"/>
        <v/>
      </c>
      <c r="I629" s="1288" t="str">
        <f t="shared" si="105"/>
        <v/>
      </c>
      <c r="J629" s="1288" t="str">
        <f>IF(C608="","",IF(AND(C608&lt;&gt;"&lt;Enter connection point name&gt;",F629=""),"X",""))</f>
        <v/>
      </c>
      <c r="K629" s="1569"/>
      <c r="L629" s="2220"/>
      <c r="M629" s="2220"/>
      <c r="N629" s="1432" t="str">
        <f>IF(AND(F627&lt;=F629),"","X")</f>
        <v/>
      </c>
    </row>
    <row r="630" spans="2:14" s="580" customFormat="1" ht="15" customHeight="1">
      <c r="B630" s="18"/>
      <c r="C630" s="3018"/>
      <c r="D630" s="3019"/>
      <c r="E630" s="1113" t="s">
        <v>1932</v>
      </c>
      <c r="F630" s="2714"/>
      <c r="H630" s="1433" t="str">
        <f t="shared" si="104"/>
        <v/>
      </c>
      <c r="I630" s="1434" t="str">
        <f t="shared" si="105"/>
        <v/>
      </c>
      <c r="J630" s="1434" t="str">
        <f>IF(C608="","",IF(AND(C608&lt;&gt;"&lt;Enter connection point name&gt;",F630=""),"X",""))</f>
        <v/>
      </c>
      <c r="K630" s="1570"/>
      <c r="L630" s="2221"/>
      <c r="M630" s="2221"/>
      <c r="N630" s="1435" t="str">
        <f>IF(AND(F628&lt;=F630),"","X")</f>
        <v/>
      </c>
    </row>
    <row r="631" spans="2:14" s="580" customFormat="1" ht="15" customHeight="1">
      <c r="B631" s="1046">
        <v>28</v>
      </c>
      <c r="C631" s="1027" t="s">
        <v>1929</v>
      </c>
      <c r="D631" s="575"/>
      <c r="E631" s="1111"/>
      <c r="F631" s="2711"/>
    </row>
    <row r="632" spans="2:14" s="580" customFormat="1" ht="15" customHeight="1">
      <c r="B632" s="1046"/>
      <c r="C632" s="3016" t="s">
        <v>1930</v>
      </c>
      <c r="D632" s="3017" t="s">
        <v>509</v>
      </c>
      <c r="E632" s="1681" t="s">
        <v>1931</v>
      </c>
      <c r="F632" s="2713"/>
      <c r="H632" s="1503" t="str">
        <f>IF(ISNONTEXT(F632)=TRUE,"","X")</f>
        <v/>
      </c>
      <c r="I632" s="1542" t="str">
        <f>IF(AND(F632&gt;=0)=TRUE,"","X")</f>
        <v/>
      </c>
      <c r="J632" s="2024" t="str">
        <f>IF(C631="","",IF(AND(C631&lt;&gt;"&lt;Enter connection point name&gt;",F632=""),"X",""))</f>
        <v/>
      </c>
      <c r="K632" s="1568"/>
      <c r="L632" s="2219"/>
      <c r="M632" s="2219"/>
      <c r="N632" s="2217"/>
    </row>
    <row r="633" spans="2:14" s="580" customFormat="1" ht="15" customHeight="1">
      <c r="B633" s="1046"/>
      <c r="C633" s="3015"/>
      <c r="D633" s="3014"/>
      <c r="E633" s="1112" t="s">
        <v>1932</v>
      </c>
      <c r="F633" s="2708"/>
      <c r="H633" s="1431" t="str">
        <f>IF(ISNONTEXT(F633)=TRUE,"","X")</f>
        <v/>
      </c>
      <c r="I633" s="1288" t="str">
        <f>IF(AND(F633&gt;=0)=TRUE,"","X")</f>
        <v/>
      </c>
      <c r="J633" s="1288" t="str">
        <f>IF(C631="","",IF(AND(C631&lt;&gt;"&lt;Enter connection point name&gt;",F633=""),"X",""))</f>
        <v/>
      </c>
      <c r="K633" s="1569"/>
      <c r="L633" s="2220"/>
      <c r="M633" s="2220"/>
      <c r="N633" s="2218"/>
    </row>
    <row r="634" spans="2:14" s="580" customFormat="1" ht="15" customHeight="1">
      <c r="B634" s="1046"/>
      <c r="C634" s="3015" t="s">
        <v>1933</v>
      </c>
      <c r="D634" s="3014" t="s">
        <v>497</v>
      </c>
      <c r="E634" s="1112" t="s">
        <v>1931</v>
      </c>
      <c r="F634" s="2708"/>
      <c r="H634" s="1431" t="str">
        <f t="shared" ref="H634:H641" si="106">IF(ISNONTEXT(F634)=TRUE,"","X")</f>
        <v/>
      </c>
      <c r="I634" s="1288" t="str">
        <f>IF(AND(F634&gt;=0)=TRUE,"","X")</f>
        <v/>
      </c>
      <c r="J634" s="1288" t="str">
        <f>IF(C631="","",IF(AND(C631&lt;&gt;"&lt;Enter connection point name&gt;",F634=""),"X",""))</f>
        <v/>
      </c>
      <c r="K634" s="1569"/>
      <c r="L634" s="2220"/>
      <c r="M634" s="2220"/>
      <c r="N634" s="1432" t="str">
        <f>IF(AND(F634&lt;=F636),"","X")</f>
        <v/>
      </c>
    </row>
    <row r="635" spans="2:14" s="580" customFormat="1" ht="15" customHeight="1">
      <c r="B635" s="1046"/>
      <c r="C635" s="3015"/>
      <c r="D635" s="3014"/>
      <c r="E635" s="1112" t="s">
        <v>1932</v>
      </c>
      <c r="F635" s="2708"/>
      <c r="H635" s="1431" t="str">
        <f t="shared" si="106"/>
        <v/>
      </c>
      <c r="I635" s="1288" t="str">
        <f t="shared" ref="I635:I638" si="107">IF(AND(F635&gt;=0)=TRUE,"","X")</f>
        <v/>
      </c>
      <c r="J635" s="1288" t="str">
        <f>IF(C631="","",IF(AND(C631&lt;&gt;"&lt;Enter connection point name&gt;",F635=""),"X",""))</f>
        <v/>
      </c>
      <c r="K635" s="1569"/>
      <c r="L635" s="2220"/>
      <c r="M635" s="2220"/>
      <c r="N635" s="1432" t="str">
        <f>IF(AND(F635&lt;=F637),"","X")</f>
        <v/>
      </c>
    </row>
    <row r="636" spans="2:14" s="580" customFormat="1" ht="15" customHeight="1">
      <c r="B636" s="1046"/>
      <c r="C636" s="3015" t="s">
        <v>1933</v>
      </c>
      <c r="D636" s="3014" t="s">
        <v>509</v>
      </c>
      <c r="E636" s="1112" t="s">
        <v>1931</v>
      </c>
      <c r="F636" s="2708"/>
      <c r="H636" s="1431" t="str">
        <f t="shared" si="106"/>
        <v/>
      </c>
      <c r="I636" s="1288" t="str">
        <f t="shared" si="107"/>
        <v/>
      </c>
      <c r="J636" s="1288" t="str">
        <f>IF(C631="","",IF(AND(C631&lt;&gt;"&lt;Enter connection point name&gt;",F636=""),"X",""))</f>
        <v/>
      </c>
      <c r="K636" s="1569"/>
      <c r="L636" s="2220"/>
      <c r="M636" s="2220"/>
      <c r="N636" s="1432" t="str">
        <f>IF(AND(F634&lt;=F636),"","X")</f>
        <v/>
      </c>
    </row>
    <row r="637" spans="2:14" s="580" customFormat="1" ht="15" customHeight="1">
      <c r="B637" s="1046"/>
      <c r="C637" s="3015"/>
      <c r="D637" s="3014"/>
      <c r="E637" s="1112" t="s">
        <v>1932</v>
      </c>
      <c r="F637" s="2708"/>
      <c r="H637" s="1431" t="str">
        <f t="shared" si="106"/>
        <v/>
      </c>
      <c r="I637" s="1288" t="str">
        <f t="shared" si="107"/>
        <v/>
      </c>
      <c r="J637" s="1288" t="str">
        <f>IF(C631="","",IF(AND(C631&lt;&gt;"&lt;Enter connection point name&gt;",F637=""),"X",""))</f>
        <v/>
      </c>
      <c r="K637" s="1569"/>
      <c r="L637" s="2220"/>
      <c r="M637" s="2220"/>
      <c r="N637" s="1432" t="str">
        <f>IF(AND(F635&lt;=F637),"","X")</f>
        <v/>
      </c>
    </row>
    <row r="638" spans="2:14" s="580" customFormat="1" ht="15" customHeight="1">
      <c r="B638" s="1046"/>
      <c r="C638" s="3015" t="s">
        <v>729</v>
      </c>
      <c r="D638" s="3014" t="s">
        <v>1670</v>
      </c>
      <c r="E638" s="1112" t="s">
        <v>1931</v>
      </c>
      <c r="F638" s="2706"/>
      <c r="H638" s="1431" t="str">
        <f t="shared" si="106"/>
        <v/>
      </c>
      <c r="I638" s="1287" t="str">
        <f t="shared" si="107"/>
        <v/>
      </c>
      <c r="J638" s="1288" t="str">
        <f>IF(C631="","",IF(AND(C631&lt;&gt;"&lt;Enter connection point name&gt;",F638=""),"X",""))</f>
        <v/>
      </c>
      <c r="K638" s="1569"/>
      <c r="L638" s="1287"/>
      <c r="M638" s="2220"/>
      <c r="N638" s="2218"/>
    </row>
    <row r="639" spans="2:14" s="580" customFormat="1" ht="15" customHeight="1">
      <c r="B639" s="18"/>
      <c r="C639" s="3015"/>
      <c r="D639" s="3014"/>
      <c r="E639" s="1112" t="s">
        <v>1932</v>
      </c>
      <c r="F639" s="2706"/>
      <c r="H639" s="1431" t="str">
        <f t="shared" si="106"/>
        <v/>
      </c>
      <c r="I639" s="1287"/>
      <c r="J639" s="1288" t="str">
        <f>IF(C631="","",IF(AND(C631&lt;&gt;"&lt;Enter connection point name&gt;",F639=""),"X",""))</f>
        <v/>
      </c>
      <c r="K639" s="1569"/>
      <c r="L639" s="1287"/>
      <c r="M639" s="2220"/>
      <c r="N639" s="2218"/>
    </row>
    <row r="640" spans="2:14" s="580" customFormat="1" ht="15" customHeight="1">
      <c r="B640" s="18"/>
      <c r="C640" s="3015" t="s">
        <v>730</v>
      </c>
      <c r="D640" s="3014" t="s">
        <v>1671</v>
      </c>
      <c r="E640" s="1112" t="s">
        <v>1931</v>
      </c>
      <c r="F640" s="2712"/>
      <c r="H640" s="1431" t="str">
        <f t="shared" si="106"/>
        <v/>
      </c>
      <c r="I640" s="1287"/>
      <c r="J640" s="1288" t="str">
        <f>IF(C631="","",IF(AND(C631&lt;&gt;"&lt;Enter connection point name&gt;",F640=""),"X",""))</f>
        <v/>
      </c>
      <c r="K640" s="1569"/>
      <c r="L640" s="2220"/>
      <c r="M640" s="1287"/>
      <c r="N640" s="2218"/>
    </row>
    <row r="641" spans="2:14" s="580" customFormat="1" ht="15" customHeight="1">
      <c r="B641" s="18"/>
      <c r="C641" s="3015"/>
      <c r="D641" s="3014"/>
      <c r="E641" s="1112" t="s">
        <v>1932</v>
      </c>
      <c r="F641" s="2712"/>
      <c r="H641" s="1431" t="str">
        <f t="shared" si="106"/>
        <v/>
      </c>
      <c r="I641" s="1287"/>
      <c r="J641" s="1288" t="str">
        <f>IF(C631="","",IF(AND(C631&lt;&gt;"&lt;Enter connection point name&gt;",F641=""),"X",""))</f>
        <v/>
      </c>
      <c r="K641" s="1569"/>
      <c r="L641" s="2220"/>
      <c r="M641" s="1287"/>
      <c r="N641" s="2218"/>
    </row>
    <row r="642" spans="2:14" s="580" customFormat="1" ht="15" customHeight="1">
      <c r="B642" s="18"/>
      <c r="C642" s="3015" t="s">
        <v>1934</v>
      </c>
      <c r="D642" s="3014" t="s">
        <v>2045</v>
      </c>
      <c r="E642" s="1112" t="s">
        <v>1931</v>
      </c>
      <c r="F642" s="2708"/>
      <c r="H642" s="1436"/>
      <c r="I642" s="1287"/>
      <c r="J642" s="1288" t="str">
        <f>IF(C631="","",IF(AND(C631&lt;&gt;"&lt;Enter connection point name&gt;",F642=""),"X",""))</f>
        <v/>
      </c>
      <c r="K642" s="1432" t="str">
        <f>IF(F642="","",(IF(OR(F642="Winter",F642="Summer"),"","X")))</f>
        <v/>
      </c>
      <c r="L642" s="2220"/>
      <c r="M642" s="2220"/>
      <c r="N642" s="2218"/>
    </row>
    <row r="643" spans="2:14" s="580" customFormat="1" ht="15" customHeight="1">
      <c r="B643" s="18"/>
      <c r="C643" s="3015"/>
      <c r="D643" s="3014"/>
      <c r="E643" s="1112" t="s">
        <v>1932</v>
      </c>
      <c r="F643" s="2708"/>
      <c r="H643" s="1436"/>
      <c r="I643" s="1287"/>
      <c r="J643" s="1288" t="str">
        <f>IF(C631="","",IF(AND(C631&lt;&gt;"&lt;Enter connection point name&gt;",F643=""),"X",""))</f>
        <v/>
      </c>
      <c r="K643" s="1432" t="str">
        <f>IF(F643="","",(IF(OR(F643="Winter",F643="Summer"),"","X")))</f>
        <v/>
      </c>
      <c r="L643" s="2220"/>
      <c r="M643" s="2220"/>
      <c r="N643" s="2218"/>
    </row>
    <row r="644" spans="2:14" s="580" customFormat="1" ht="15" customHeight="1">
      <c r="B644" s="18"/>
      <c r="C644" s="3015" t="s">
        <v>1935</v>
      </c>
      <c r="D644" s="3014" t="s">
        <v>497</v>
      </c>
      <c r="E644" s="1112" t="s">
        <v>1931</v>
      </c>
      <c r="F644" s="2708"/>
      <c r="H644" s="1431" t="str">
        <f t="shared" ref="H644:H653" si="108">IF(ISNONTEXT(F644)=TRUE,"","X")</f>
        <v/>
      </c>
      <c r="I644" s="1288" t="str">
        <f t="shared" ref="I644:I653" si="109">IF(AND(F644&gt;=0)=TRUE,"","X")</f>
        <v/>
      </c>
      <c r="J644" s="1288" t="str">
        <f>IF(C631="","",IF(AND(C631&lt;&gt;"&lt;Enter connection point name&gt;",F644=""),"X",""))</f>
        <v/>
      </c>
      <c r="K644" s="1569"/>
      <c r="L644" s="2220"/>
      <c r="M644" s="2220"/>
      <c r="N644" s="2218"/>
    </row>
    <row r="645" spans="2:14" s="580" customFormat="1" ht="15" customHeight="1">
      <c r="B645" s="18"/>
      <c r="C645" s="3015"/>
      <c r="D645" s="3014"/>
      <c r="E645" s="1112" t="s">
        <v>1932</v>
      </c>
      <c r="F645" s="2708"/>
      <c r="H645" s="1431" t="str">
        <f t="shared" si="108"/>
        <v/>
      </c>
      <c r="I645" s="1288" t="str">
        <f t="shared" si="109"/>
        <v/>
      </c>
      <c r="J645" s="1288" t="str">
        <f>IF(C631="","",IF(AND(C631&lt;&gt;"&lt;Enter connection point name&gt;",F645=""),"X",""))</f>
        <v/>
      </c>
      <c r="K645" s="1569"/>
      <c r="L645" s="2220"/>
      <c r="M645" s="2220"/>
      <c r="N645" s="2218"/>
    </row>
    <row r="646" spans="2:14" s="580" customFormat="1" ht="15" customHeight="1">
      <c r="B646" s="18"/>
      <c r="C646" s="3015" t="s">
        <v>1936</v>
      </c>
      <c r="D646" s="3014" t="s">
        <v>497</v>
      </c>
      <c r="E646" s="1112" t="s">
        <v>1931</v>
      </c>
      <c r="F646" s="2708"/>
      <c r="H646" s="1431" t="str">
        <f t="shared" si="108"/>
        <v/>
      </c>
      <c r="I646" s="1288" t="str">
        <f t="shared" si="109"/>
        <v/>
      </c>
      <c r="J646" s="1288" t="str">
        <f>IF(C631="","",IF(AND(C631&lt;&gt;"&lt;Enter connection point name&gt;",F646=""),"X",""))</f>
        <v/>
      </c>
      <c r="K646" s="1569"/>
      <c r="L646" s="2220"/>
      <c r="M646" s="2220"/>
      <c r="N646" s="1432" t="str">
        <f>IF(AND(F646&lt;=F648),"","X")</f>
        <v/>
      </c>
    </row>
    <row r="647" spans="2:14" s="580" customFormat="1" ht="15" customHeight="1">
      <c r="B647" s="18"/>
      <c r="C647" s="3015"/>
      <c r="D647" s="3014"/>
      <c r="E647" s="1112" t="s">
        <v>1932</v>
      </c>
      <c r="F647" s="2708"/>
      <c r="H647" s="1431" t="str">
        <f t="shared" si="108"/>
        <v/>
      </c>
      <c r="I647" s="1288" t="str">
        <f t="shared" si="109"/>
        <v/>
      </c>
      <c r="J647" s="1288" t="str">
        <f>IF(C631="","",IF(AND(C631&lt;&gt;"&lt;Enter connection point name&gt;",F647=""),"X",""))</f>
        <v/>
      </c>
      <c r="K647" s="1569"/>
      <c r="L647" s="2220"/>
      <c r="M647" s="2220"/>
      <c r="N647" s="1432" t="str">
        <f>IF(AND(F647&lt;=F649),"","X")</f>
        <v/>
      </c>
    </row>
    <row r="648" spans="2:14" s="580" customFormat="1" ht="15" customHeight="1">
      <c r="B648" s="18"/>
      <c r="C648" s="3015" t="s">
        <v>1936</v>
      </c>
      <c r="D648" s="3014" t="s">
        <v>509</v>
      </c>
      <c r="E648" s="1112" t="s">
        <v>1931</v>
      </c>
      <c r="F648" s="2708"/>
      <c r="H648" s="1431" t="str">
        <f t="shared" si="108"/>
        <v/>
      </c>
      <c r="I648" s="1288" t="str">
        <f t="shared" si="109"/>
        <v/>
      </c>
      <c r="J648" s="1288" t="str">
        <f>IF(C631="","",IF(AND(C631&lt;&gt;"&lt;Enter connection point name&gt;",F648=""),"X",""))</f>
        <v/>
      </c>
      <c r="K648" s="1569"/>
      <c r="L648" s="2220"/>
      <c r="M648" s="2220"/>
      <c r="N648" s="1432" t="str">
        <f>IF(AND(F646&lt;=F648),"","X")</f>
        <v/>
      </c>
    </row>
    <row r="649" spans="2:14" s="580" customFormat="1" ht="15" customHeight="1">
      <c r="B649" s="18"/>
      <c r="C649" s="3015"/>
      <c r="D649" s="3014"/>
      <c r="E649" s="1112" t="s">
        <v>1932</v>
      </c>
      <c r="F649" s="2708"/>
      <c r="H649" s="1431" t="str">
        <f t="shared" si="108"/>
        <v/>
      </c>
      <c r="I649" s="1288" t="str">
        <f t="shared" si="109"/>
        <v/>
      </c>
      <c r="J649" s="1288" t="str">
        <f>IF(C631="","",IF(AND(C631&lt;&gt;"&lt;Enter connection point name&gt;",F649=""),"X",""))</f>
        <v/>
      </c>
      <c r="K649" s="1569"/>
      <c r="L649" s="2220"/>
      <c r="M649" s="2220"/>
      <c r="N649" s="1432" t="str">
        <f>IF(AND(F647&lt;=F649),"","X")</f>
        <v/>
      </c>
    </row>
    <row r="650" spans="2:14" s="580" customFormat="1" ht="15" customHeight="1">
      <c r="B650" s="18"/>
      <c r="C650" s="3015" t="s">
        <v>1937</v>
      </c>
      <c r="D650" s="3014" t="s">
        <v>497</v>
      </c>
      <c r="E650" s="1112" t="s">
        <v>1931</v>
      </c>
      <c r="F650" s="2708"/>
      <c r="H650" s="1431" t="str">
        <f t="shared" si="108"/>
        <v/>
      </c>
      <c r="I650" s="1288" t="str">
        <f t="shared" si="109"/>
        <v/>
      </c>
      <c r="J650" s="1288" t="str">
        <f>IF(C631="","",IF(AND(C631&lt;&gt;"&lt;Enter connection point name&gt;",F650=""),"X",""))</f>
        <v/>
      </c>
      <c r="K650" s="1569"/>
      <c r="L650" s="2220"/>
      <c r="M650" s="2220"/>
      <c r="N650" s="1432" t="str">
        <f>IF(AND(F650&lt;=F652),"","X")</f>
        <v/>
      </c>
    </row>
    <row r="651" spans="2:14" s="580" customFormat="1" ht="15" customHeight="1">
      <c r="B651" s="18"/>
      <c r="C651" s="3015"/>
      <c r="D651" s="3014"/>
      <c r="E651" s="1112" t="s">
        <v>1932</v>
      </c>
      <c r="F651" s="2708"/>
      <c r="H651" s="1431" t="str">
        <f t="shared" si="108"/>
        <v/>
      </c>
      <c r="I651" s="1288" t="str">
        <f t="shared" si="109"/>
        <v/>
      </c>
      <c r="J651" s="1288" t="str">
        <f>IF(C631="","",IF(AND(C631&lt;&gt;"&lt;Enter connection point name&gt;",F651=""),"X",""))</f>
        <v/>
      </c>
      <c r="K651" s="1569"/>
      <c r="L651" s="2220"/>
      <c r="M651" s="2220"/>
      <c r="N651" s="1432" t="str">
        <f>IF(AND(F651&lt;=F653),"","X")</f>
        <v/>
      </c>
    </row>
    <row r="652" spans="2:14" s="580" customFormat="1" ht="15" customHeight="1">
      <c r="B652" s="18"/>
      <c r="C652" s="3015" t="s">
        <v>1937</v>
      </c>
      <c r="D652" s="3014" t="s">
        <v>509</v>
      </c>
      <c r="E652" s="1112" t="s">
        <v>1931</v>
      </c>
      <c r="F652" s="2708"/>
      <c r="H652" s="1431" t="str">
        <f t="shared" si="108"/>
        <v/>
      </c>
      <c r="I652" s="1288" t="str">
        <f t="shared" si="109"/>
        <v/>
      </c>
      <c r="J652" s="1288" t="str">
        <f>IF(C631="","",IF(AND(C631&lt;&gt;"&lt;Enter connection point name&gt;",F652=""),"X",""))</f>
        <v/>
      </c>
      <c r="K652" s="1569"/>
      <c r="L652" s="2220"/>
      <c r="M652" s="2220"/>
      <c r="N652" s="1432" t="str">
        <f>IF(AND(F650&lt;=F652),"","X")</f>
        <v/>
      </c>
    </row>
    <row r="653" spans="2:14" s="580" customFormat="1" ht="15" customHeight="1">
      <c r="B653" s="18"/>
      <c r="C653" s="3018"/>
      <c r="D653" s="3019"/>
      <c r="E653" s="1113" t="s">
        <v>1932</v>
      </c>
      <c r="F653" s="2714"/>
      <c r="H653" s="1433" t="str">
        <f t="shared" si="108"/>
        <v/>
      </c>
      <c r="I653" s="1434" t="str">
        <f t="shared" si="109"/>
        <v/>
      </c>
      <c r="J653" s="1434" t="str">
        <f>IF(C631="","",IF(AND(C631&lt;&gt;"&lt;Enter connection point name&gt;",F653=""),"X",""))</f>
        <v/>
      </c>
      <c r="K653" s="1570"/>
      <c r="L653" s="2221"/>
      <c r="M653" s="2221"/>
      <c r="N653" s="1435" t="str">
        <f>IF(AND(F651&lt;=F653),"","X")</f>
        <v/>
      </c>
    </row>
    <row r="654" spans="2:14" s="580" customFormat="1" ht="15" customHeight="1">
      <c r="B654" s="1046">
        <v>29</v>
      </c>
      <c r="C654" s="1027" t="s">
        <v>1929</v>
      </c>
      <c r="D654" s="575"/>
      <c r="E654" s="1111"/>
      <c r="F654" s="2711"/>
    </row>
    <row r="655" spans="2:14" s="580" customFormat="1" ht="15" customHeight="1">
      <c r="B655" s="1046"/>
      <c r="C655" s="3016" t="s">
        <v>1930</v>
      </c>
      <c r="D655" s="3017" t="s">
        <v>509</v>
      </c>
      <c r="E655" s="1681" t="s">
        <v>1931</v>
      </c>
      <c r="F655" s="2713"/>
      <c r="H655" s="1503" t="str">
        <f>IF(ISNONTEXT(F655)=TRUE,"","X")</f>
        <v/>
      </c>
      <c r="I655" s="1542" t="str">
        <f>IF(AND(F655&gt;=0)=TRUE,"","X")</f>
        <v/>
      </c>
      <c r="J655" s="2024" t="str">
        <f>IF(C654="","",IF(AND(C654&lt;&gt;"&lt;Enter connection point name&gt;",F655=""),"X",""))</f>
        <v/>
      </c>
      <c r="K655" s="1568"/>
      <c r="L655" s="2219"/>
      <c r="M655" s="2219"/>
      <c r="N655" s="2217"/>
    </row>
    <row r="656" spans="2:14" s="580" customFormat="1" ht="15" customHeight="1">
      <c r="B656" s="1046"/>
      <c r="C656" s="3015"/>
      <c r="D656" s="3014"/>
      <c r="E656" s="1112" t="s">
        <v>1932</v>
      </c>
      <c r="F656" s="2708"/>
      <c r="H656" s="1431" t="str">
        <f>IF(ISNONTEXT(F656)=TRUE,"","X")</f>
        <v/>
      </c>
      <c r="I656" s="1288" t="str">
        <f>IF(AND(F656&gt;=0)=TRUE,"","X")</f>
        <v/>
      </c>
      <c r="J656" s="1288" t="str">
        <f>IF(C654="","",IF(AND(C654&lt;&gt;"&lt;Enter connection point name&gt;",F656=""),"X",""))</f>
        <v/>
      </c>
      <c r="K656" s="1569"/>
      <c r="L656" s="2220"/>
      <c r="M656" s="2220"/>
      <c r="N656" s="2218"/>
    </row>
    <row r="657" spans="2:14" s="580" customFormat="1" ht="15" customHeight="1">
      <c r="B657" s="1046"/>
      <c r="C657" s="3015" t="s">
        <v>1933</v>
      </c>
      <c r="D657" s="3014" t="s">
        <v>497</v>
      </c>
      <c r="E657" s="1112" t="s">
        <v>1931</v>
      </c>
      <c r="F657" s="2708"/>
      <c r="H657" s="1431" t="str">
        <f t="shared" ref="H657:H664" si="110">IF(ISNONTEXT(F657)=TRUE,"","X")</f>
        <v/>
      </c>
      <c r="I657" s="1288" t="str">
        <f>IF(AND(F657&gt;=0)=TRUE,"","X")</f>
        <v/>
      </c>
      <c r="J657" s="1288" t="str">
        <f>IF(C654="","",IF(AND(C654&lt;&gt;"&lt;Enter connection point name&gt;",F657=""),"X",""))</f>
        <v/>
      </c>
      <c r="K657" s="1569"/>
      <c r="L657" s="2220"/>
      <c r="M657" s="2220"/>
      <c r="N657" s="1432" t="str">
        <f>IF(AND(F657&lt;=F659),"","X")</f>
        <v/>
      </c>
    </row>
    <row r="658" spans="2:14" s="580" customFormat="1" ht="15" customHeight="1">
      <c r="B658" s="1046"/>
      <c r="C658" s="3015"/>
      <c r="D658" s="3014"/>
      <c r="E658" s="1112" t="s">
        <v>1932</v>
      </c>
      <c r="F658" s="2708"/>
      <c r="H658" s="1431" t="str">
        <f t="shared" si="110"/>
        <v/>
      </c>
      <c r="I658" s="1288" t="str">
        <f t="shared" ref="I658:I661" si="111">IF(AND(F658&gt;=0)=TRUE,"","X")</f>
        <v/>
      </c>
      <c r="J658" s="1288" t="str">
        <f>IF(C654="","",IF(AND(C654&lt;&gt;"&lt;Enter connection point name&gt;",F658=""),"X",""))</f>
        <v/>
      </c>
      <c r="K658" s="1569"/>
      <c r="L658" s="2220"/>
      <c r="M658" s="2220"/>
      <c r="N658" s="1432" t="str">
        <f>IF(AND(F658&lt;=F660),"","X")</f>
        <v/>
      </c>
    </row>
    <row r="659" spans="2:14" s="580" customFormat="1" ht="15" customHeight="1">
      <c r="B659" s="1046"/>
      <c r="C659" s="3015" t="s">
        <v>1933</v>
      </c>
      <c r="D659" s="3014" t="s">
        <v>509</v>
      </c>
      <c r="E659" s="1112" t="s">
        <v>1931</v>
      </c>
      <c r="F659" s="2708"/>
      <c r="H659" s="1431" t="str">
        <f t="shared" si="110"/>
        <v/>
      </c>
      <c r="I659" s="1288" t="str">
        <f t="shared" si="111"/>
        <v/>
      </c>
      <c r="J659" s="1288" t="str">
        <f>IF(C654="","",IF(AND(C654&lt;&gt;"&lt;Enter connection point name&gt;",F659=""),"X",""))</f>
        <v/>
      </c>
      <c r="K659" s="1569"/>
      <c r="L659" s="2220"/>
      <c r="M659" s="2220"/>
      <c r="N659" s="1432" t="str">
        <f>IF(AND(F657&lt;=F659),"","X")</f>
        <v/>
      </c>
    </row>
    <row r="660" spans="2:14" s="580" customFormat="1" ht="15" customHeight="1">
      <c r="B660" s="1046"/>
      <c r="C660" s="3015"/>
      <c r="D660" s="3014"/>
      <c r="E660" s="1112" t="s">
        <v>1932</v>
      </c>
      <c r="F660" s="2708"/>
      <c r="H660" s="1431" t="str">
        <f t="shared" si="110"/>
        <v/>
      </c>
      <c r="I660" s="1288" t="str">
        <f t="shared" si="111"/>
        <v/>
      </c>
      <c r="J660" s="1288" t="str">
        <f>IF(C654="","",IF(AND(C654&lt;&gt;"&lt;Enter connection point name&gt;",F660=""),"X",""))</f>
        <v/>
      </c>
      <c r="K660" s="1569"/>
      <c r="L660" s="2220"/>
      <c r="M660" s="2220"/>
      <c r="N660" s="1432" t="str">
        <f>IF(AND(F658&lt;=F660),"","X")</f>
        <v/>
      </c>
    </row>
    <row r="661" spans="2:14" s="580" customFormat="1" ht="15" customHeight="1">
      <c r="B661" s="1046"/>
      <c r="C661" s="3015" t="s">
        <v>729</v>
      </c>
      <c r="D661" s="3014" t="s">
        <v>1670</v>
      </c>
      <c r="E661" s="1112" t="s">
        <v>1931</v>
      </c>
      <c r="F661" s="2706"/>
      <c r="H661" s="1431" t="str">
        <f t="shared" si="110"/>
        <v/>
      </c>
      <c r="I661" s="1287" t="str">
        <f t="shared" si="111"/>
        <v/>
      </c>
      <c r="J661" s="1288" t="str">
        <f>IF(C654="","",IF(AND(C654&lt;&gt;"&lt;Enter connection point name&gt;",F661=""),"X",""))</f>
        <v/>
      </c>
      <c r="K661" s="1569"/>
      <c r="L661" s="1287"/>
      <c r="M661" s="2220"/>
      <c r="N661" s="2218"/>
    </row>
    <row r="662" spans="2:14" s="580" customFormat="1" ht="15" customHeight="1">
      <c r="B662" s="18"/>
      <c r="C662" s="3015"/>
      <c r="D662" s="3014"/>
      <c r="E662" s="1112" t="s">
        <v>1932</v>
      </c>
      <c r="F662" s="2706"/>
      <c r="H662" s="1431" t="str">
        <f t="shared" si="110"/>
        <v/>
      </c>
      <c r="I662" s="1287"/>
      <c r="J662" s="1288" t="str">
        <f>IF(C654="","",IF(AND(C654&lt;&gt;"&lt;Enter connection point name&gt;",F662=""),"X",""))</f>
        <v/>
      </c>
      <c r="K662" s="1569"/>
      <c r="L662" s="1287"/>
      <c r="M662" s="2220"/>
      <c r="N662" s="2218"/>
    </row>
    <row r="663" spans="2:14" s="580" customFormat="1" ht="15" customHeight="1">
      <c r="B663" s="18"/>
      <c r="C663" s="3015" t="s">
        <v>730</v>
      </c>
      <c r="D663" s="3014" t="s">
        <v>1671</v>
      </c>
      <c r="E663" s="1112" t="s">
        <v>1931</v>
      </c>
      <c r="F663" s="2712"/>
      <c r="H663" s="1431" t="str">
        <f t="shared" si="110"/>
        <v/>
      </c>
      <c r="I663" s="1287"/>
      <c r="J663" s="1288" t="str">
        <f>IF(C654="","",IF(AND(C654&lt;&gt;"&lt;Enter connection point name&gt;",F663=""),"X",""))</f>
        <v/>
      </c>
      <c r="K663" s="1569"/>
      <c r="L663" s="2220"/>
      <c r="M663" s="1287"/>
      <c r="N663" s="2218"/>
    </row>
    <row r="664" spans="2:14" s="580" customFormat="1" ht="15" customHeight="1">
      <c r="B664" s="18"/>
      <c r="C664" s="3015"/>
      <c r="D664" s="3014"/>
      <c r="E664" s="1112" t="s">
        <v>1932</v>
      </c>
      <c r="F664" s="2712"/>
      <c r="H664" s="1431" t="str">
        <f t="shared" si="110"/>
        <v/>
      </c>
      <c r="I664" s="1287"/>
      <c r="J664" s="1288" t="str">
        <f>IF(C654="","",IF(AND(C654&lt;&gt;"&lt;Enter connection point name&gt;",F664=""),"X",""))</f>
        <v/>
      </c>
      <c r="K664" s="1569"/>
      <c r="L664" s="2220"/>
      <c r="M664" s="1287"/>
      <c r="N664" s="2218"/>
    </row>
    <row r="665" spans="2:14" s="580" customFormat="1" ht="15" customHeight="1">
      <c r="B665" s="18"/>
      <c r="C665" s="3015" t="s">
        <v>1934</v>
      </c>
      <c r="D665" s="3014" t="s">
        <v>2045</v>
      </c>
      <c r="E665" s="1112" t="s">
        <v>1931</v>
      </c>
      <c r="F665" s="2708"/>
      <c r="H665" s="1436"/>
      <c r="I665" s="1287"/>
      <c r="J665" s="1288" t="str">
        <f>IF(C654="","",IF(AND(C654&lt;&gt;"&lt;Enter connection point name&gt;",F665=""),"X",""))</f>
        <v/>
      </c>
      <c r="K665" s="1432" t="str">
        <f>IF(F665="","",(IF(OR(F665="Winter",F665="Summer"),"","X")))</f>
        <v/>
      </c>
      <c r="L665" s="2220"/>
      <c r="M665" s="2220"/>
      <c r="N665" s="2218"/>
    </row>
    <row r="666" spans="2:14" s="580" customFormat="1" ht="15" customHeight="1">
      <c r="B666" s="18"/>
      <c r="C666" s="3015"/>
      <c r="D666" s="3014"/>
      <c r="E666" s="1112" t="s">
        <v>1932</v>
      </c>
      <c r="F666" s="2708"/>
      <c r="H666" s="1436"/>
      <c r="I666" s="1287"/>
      <c r="J666" s="1288" t="str">
        <f>IF(C654="","",IF(AND(C654&lt;&gt;"&lt;Enter connection point name&gt;",F666=""),"X",""))</f>
        <v/>
      </c>
      <c r="K666" s="1432" t="str">
        <f>IF(F666="","",(IF(OR(F666="Winter",F666="Summer"),"","X")))</f>
        <v/>
      </c>
      <c r="L666" s="2220"/>
      <c r="M666" s="2220"/>
      <c r="N666" s="2218"/>
    </row>
    <row r="667" spans="2:14" s="580" customFormat="1" ht="15" customHeight="1">
      <c r="B667" s="18"/>
      <c r="C667" s="3015" t="s">
        <v>1935</v>
      </c>
      <c r="D667" s="3014" t="s">
        <v>497</v>
      </c>
      <c r="E667" s="1112" t="s">
        <v>1931</v>
      </c>
      <c r="F667" s="2708"/>
      <c r="H667" s="1431" t="str">
        <f t="shared" ref="H667:H676" si="112">IF(ISNONTEXT(F667)=TRUE,"","X")</f>
        <v/>
      </c>
      <c r="I667" s="1288" t="str">
        <f t="shared" ref="I667:I676" si="113">IF(AND(F667&gt;=0)=TRUE,"","X")</f>
        <v/>
      </c>
      <c r="J667" s="1288" t="str">
        <f>IF(C654="","",IF(AND(C654&lt;&gt;"&lt;Enter connection point name&gt;",F667=""),"X",""))</f>
        <v/>
      </c>
      <c r="K667" s="1569"/>
      <c r="L667" s="2220"/>
      <c r="M667" s="2220"/>
      <c r="N667" s="2218"/>
    </row>
    <row r="668" spans="2:14" s="580" customFormat="1" ht="15" customHeight="1">
      <c r="B668" s="18"/>
      <c r="C668" s="3015"/>
      <c r="D668" s="3014"/>
      <c r="E668" s="1112" t="s">
        <v>1932</v>
      </c>
      <c r="F668" s="2708"/>
      <c r="H668" s="1431" t="str">
        <f t="shared" si="112"/>
        <v/>
      </c>
      <c r="I668" s="1288" t="str">
        <f t="shared" si="113"/>
        <v/>
      </c>
      <c r="J668" s="1288" t="str">
        <f>IF(C654="","",IF(AND(C654&lt;&gt;"&lt;Enter connection point name&gt;",F668=""),"X",""))</f>
        <v/>
      </c>
      <c r="K668" s="1569"/>
      <c r="L668" s="2220"/>
      <c r="M668" s="2220"/>
      <c r="N668" s="2218"/>
    </row>
    <row r="669" spans="2:14" s="580" customFormat="1" ht="15" customHeight="1">
      <c r="B669" s="18"/>
      <c r="C669" s="3015" t="s">
        <v>1936</v>
      </c>
      <c r="D669" s="3014" t="s">
        <v>497</v>
      </c>
      <c r="E669" s="1112" t="s">
        <v>1931</v>
      </c>
      <c r="F669" s="2708"/>
      <c r="H669" s="1431" t="str">
        <f t="shared" si="112"/>
        <v/>
      </c>
      <c r="I669" s="1288" t="str">
        <f t="shared" si="113"/>
        <v/>
      </c>
      <c r="J669" s="1288" t="str">
        <f>IF(C654="","",IF(AND(C654&lt;&gt;"&lt;Enter connection point name&gt;",F669=""),"X",""))</f>
        <v/>
      </c>
      <c r="K669" s="1569"/>
      <c r="L669" s="2220"/>
      <c r="M669" s="2220"/>
      <c r="N669" s="1432" t="str">
        <f>IF(AND(F669&lt;=F671),"","X")</f>
        <v/>
      </c>
    </row>
    <row r="670" spans="2:14" s="580" customFormat="1" ht="15" customHeight="1">
      <c r="B670" s="18"/>
      <c r="C670" s="3015"/>
      <c r="D670" s="3014"/>
      <c r="E670" s="1112" t="s">
        <v>1932</v>
      </c>
      <c r="F670" s="2708"/>
      <c r="H670" s="1431" t="str">
        <f t="shared" si="112"/>
        <v/>
      </c>
      <c r="I670" s="1288" t="str">
        <f t="shared" si="113"/>
        <v/>
      </c>
      <c r="J670" s="1288" t="str">
        <f>IF(C654="","",IF(AND(C654&lt;&gt;"&lt;Enter connection point name&gt;",F670=""),"X",""))</f>
        <v/>
      </c>
      <c r="K670" s="1569"/>
      <c r="L670" s="2220"/>
      <c r="M670" s="2220"/>
      <c r="N670" s="1432" t="str">
        <f>IF(AND(F670&lt;=F672),"","X")</f>
        <v/>
      </c>
    </row>
    <row r="671" spans="2:14" s="580" customFormat="1" ht="15" customHeight="1">
      <c r="B671" s="18"/>
      <c r="C671" s="3015" t="s">
        <v>1936</v>
      </c>
      <c r="D671" s="3014" t="s">
        <v>509</v>
      </c>
      <c r="E671" s="1112" t="s">
        <v>1931</v>
      </c>
      <c r="F671" s="2708"/>
      <c r="H671" s="1431" t="str">
        <f t="shared" si="112"/>
        <v/>
      </c>
      <c r="I671" s="1288" t="str">
        <f t="shared" si="113"/>
        <v/>
      </c>
      <c r="J671" s="1288" t="str">
        <f>IF(C654="","",IF(AND(C654&lt;&gt;"&lt;Enter connection point name&gt;",F671=""),"X",""))</f>
        <v/>
      </c>
      <c r="K671" s="1569"/>
      <c r="L671" s="2220"/>
      <c r="M671" s="2220"/>
      <c r="N671" s="1432" t="str">
        <f>IF(AND(F669&lt;=F671),"","X")</f>
        <v/>
      </c>
    </row>
    <row r="672" spans="2:14" s="580" customFormat="1" ht="15" customHeight="1">
      <c r="B672" s="18"/>
      <c r="C672" s="3015"/>
      <c r="D672" s="3014"/>
      <c r="E672" s="1112" t="s">
        <v>1932</v>
      </c>
      <c r="F672" s="2708"/>
      <c r="H672" s="1431" t="str">
        <f t="shared" si="112"/>
        <v/>
      </c>
      <c r="I672" s="1288" t="str">
        <f t="shared" si="113"/>
        <v/>
      </c>
      <c r="J672" s="1288" t="str">
        <f>IF(C654="","",IF(AND(C654&lt;&gt;"&lt;Enter connection point name&gt;",F672=""),"X",""))</f>
        <v/>
      </c>
      <c r="K672" s="1569"/>
      <c r="L672" s="2220"/>
      <c r="M672" s="2220"/>
      <c r="N672" s="1432" t="str">
        <f>IF(AND(F670&lt;=F672),"","X")</f>
        <v/>
      </c>
    </row>
    <row r="673" spans="2:14" s="580" customFormat="1" ht="15" customHeight="1">
      <c r="B673" s="18"/>
      <c r="C673" s="3015" t="s">
        <v>1937</v>
      </c>
      <c r="D673" s="3014" t="s">
        <v>497</v>
      </c>
      <c r="E673" s="1112" t="s">
        <v>1931</v>
      </c>
      <c r="F673" s="2708"/>
      <c r="H673" s="1431" t="str">
        <f t="shared" si="112"/>
        <v/>
      </c>
      <c r="I673" s="1288" t="str">
        <f t="shared" si="113"/>
        <v/>
      </c>
      <c r="J673" s="1288" t="str">
        <f>IF(C654="","",IF(AND(C654&lt;&gt;"&lt;Enter connection point name&gt;",F673=""),"X",""))</f>
        <v/>
      </c>
      <c r="K673" s="1569"/>
      <c r="L673" s="2220"/>
      <c r="M673" s="2220"/>
      <c r="N673" s="1432" t="str">
        <f>IF(AND(F673&lt;=F675),"","X")</f>
        <v/>
      </c>
    </row>
    <row r="674" spans="2:14" s="580" customFormat="1" ht="15" customHeight="1">
      <c r="B674" s="18"/>
      <c r="C674" s="3015"/>
      <c r="D674" s="3014"/>
      <c r="E674" s="1112" t="s">
        <v>1932</v>
      </c>
      <c r="F674" s="2708"/>
      <c r="H674" s="1431" t="str">
        <f t="shared" si="112"/>
        <v/>
      </c>
      <c r="I674" s="1288" t="str">
        <f t="shared" si="113"/>
        <v/>
      </c>
      <c r="J674" s="1288" t="str">
        <f>IF(C654="","",IF(AND(C654&lt;&gt;"&lt;Enter connection point name&gt;",F674=""),"X",""))</f>
        <v/>
      </c>
      <c r="K674" s="1569"/>
      <c r="L674" s="2220"/>
      <c r="M674" s="2220"/>
      <c r="N674" s="1432" t="str">
        <f>IF(AND(F674&lt;=F676),"","X")</f>
        <v/>
      </c>
    </row>
    <row r="675" spans="2:14" s="580" customFormat="1" ht="15" customHeight="1">
      <c r="B675" s="18"/>
      <c r="C675" s="3015" t="s">
        <v>1937</v>
      </c>
      <c r="D675" s="3014" t="s">
        <v>509</v>
      </c>
      <c r="E675" s="1112" t="s">
        <v>1931</v>
      </c>
      <c r="F675" s="2708"/>
      <c r="H675" s="1431" t="str">
        <f t="shared" si="112"/>
        <v/>
      </c>
      <c r="I675" s="1288" t="str">
        <f t="shared" si="113"/>
        <v/>
      </c>
      <c r="J675" s="1288" t="str">
        <f>IF(C654="","",IF(AND(C654&lt;&gt;"&lt;Enter connection point name&gt;",F675=""),"X",""))</f>
        <v/>
      </c>
      <c r="K675" s="1569"/>
      <c r="L675" s="2220"/>
      <c r="M675" s="2220"/>
      <c r="N675" s="1432" t="str">
        <f>IF(AND(F673&lt;=F675),"","X")</f>
        <v/>
      </c>
    </row>
    <row r="676" spans="2:14" s="580" customFormat="1" ht="15" customHeight="1">
      <c r="B676" s="18"/>
      <c r="C676" s="3018"/>
      <c r="D676" s="3019"/>
      <c r="E676" s="1113" t="s">
        <v>1932</v>
      </c>
      <c r="F676" s="2714"/>
      <c r="H676" s="1433" t="str">
        <f t="shared" si="112"/>
        <v/>
      </c>
      <c r="I676" s="1434" t="str">
        <f t="shared" si="113"/>
        <v/>
      </c>
      <c r="J676" s="1434" t="str">
        <f>IF(C654="","",IF(AND(C654&lt;&gt;"&lt;Enter connection point name&gt;",F676=""),"X",""))</f>
        <v/>
      </c>
      <c r="K676" s="1570"/>
      <c r="L676" s="2221"/>
      <c r="M676" s="2221"/>
      <c r="N676" s="1435" t="str">
        <f>IF(AND(F674&lt;=F676),"","X")</f>
        <v/>
      </c>
    </row>
    <row r="677" spans="2:14" s="580" customFormat="1" ht="15" customHeight="1">
      <c r="B677" s="1046">
        <v>30</v>
      </c>
      <c r="C677" s="1027" t="s">
        <v>1929</v>
      </c>
      <c r="D677" s="575"/>
      <c r="E677" s="1111"/>
      <c r="F677" s="2711"/>
    </row>
    <row r="678" spans="2:14" s="580" customFormat="1" ht="15" customHeight="1">
      <c r="B678" s="1046"/>
      <c r="C678" s="3016" t="s">
        <v>1930</v>
      </c>
      <c r="D678" s="3017" t="s">
        <v>509</v>
      </c>
      <c r="E678" s="1681" t="s">
        <v>1931</v>
      </c>
      <c r="F678" s="2713"/>
      <c r="H678" s="1503" t="str">
        <f>IF(ISNONTEXT(F678)=TRUE,"","X")</f>
        <v/>
      </c>
      <c r="I678" s="1542" t="str">
        <f>IF(AND(F678&gt;=0)=TRUE,"","X")</f>
        <v/>
      </c>
      <c r="J678" s="2024" t="str">
        <f>IF(C677="","",IF(AND(C677&lt;&gt;"&lt;Enter connection point name&gt;",F678=""),"X",""))</f>
        <v/>
      </c>
      <c r="K678" s="1568"/>
      <c r="L678" s="2219"/>
      <c r="M678" s="2219"/>
      <c r="N678" s="2217"/>
    </row>
    <row r="679" spans="2:14" s="580" customFormat="1" ht="15" customHeight="1">
      <c r="B679" s="1046"/>
      <c r="C679" s="3015"/>
      <c r="D679" s="3014"/>
      <c r="E679" s="1112" t="s">
        <v>1932</v>
      </c>
      <c r="F679" s="2708"/>
      <c r="H679" s="1431" t="str">
        <f>IF(ISNONTEXT(F679)=TRUE,"","X")</f>
        <v/>
      </c>
      <c r="I679" s="1288" t="str">
        <f>IF(AND(F679&gt;=0)=TRUE,"","X")</f>
        <v/>
      </c>
      <c r="J679" s="1288" t="str">
        <f>IF(C677="","",IF(AND(C677&lt;&gt;"&lt;Enter connection point name&gt;",F679=""),"X",""))</f>
        <v/>
      </c>
      <c r="K679" s="1569"/>
      <c r="L679" s="2220"/>
      <c r="M679" s="2220"/>
      <c r="N679" s="2218"/>
    </row>
    <row r="680" spans="2:14" s="580" customFormat="1" ht="15" customHeight="1">
      <c r="B680" s="1046"/>
      <c r="C680" s="3015" t="s">
        <v>1933</v>
      </c>
      <c r="D680" s="3014" t="s">
        <v>497</v>
      </c>
      <c r="E680" s="1112" t="s">
        <v>1931</v>
      </c>
      <c r="F680" s="2708"/>
      <c r="H680" s="1431" t="str">
        <f t="shared" ref="H680:H687" si="114">IF(ISNONTEXT(F680)=TRUE,"","X")</f>
        <v/>
      </c>
      <c r="I680" s="1288" t="str">
        <f>IF(AND(F680&gt;=0)=TRUE,"","X")</f>
        <v/>
      </c>
      <c r="J680" s="1288" t="str">
        <f>IF(C677="","",IF(AND(C677&lt;&gt;"&lt;Enter connection point name&gt;",F680=""),"X",""))</f>
        <v/>
      </c>
      <c r="K680" s="1569"/>
      <c r="L680" s="2220"/>
      <c r="M680" s="2220"/>
      <c r="N680" s="1432" t="str">
        <f>IF(AND(F680&lt;=F682),"","X")</f>
        <v/>
      </c>
    </row>
    <row r="681" spans="2:14" s="580" customFormat="1" ht="15" customHeight="1">
      <c r="B681" s="1046"/>
      <c r="C681" s="3015"/>
      <c r="D681" s="3014"/>
      <c r="E681" s="1112" t="s">
        <v>1932</v>
      </c>
      <c r="F681" s="2708"/>
      <c r="H681" s="1431" t="str">
        <f t="shared" si="114"/>
        <v/>
      </c>
      <c r="I681" s="1288" t="str">
        <f t="shared" ref="I681:I684" si="115">IF(AND(F681&gt;=0)=TRUE,"","X")</f>
        <v/>
      </c>
      <c r="J681" s="1288" t="str">
        <f>IF(C677="","",IF(AND(C677&lt;&gt;"&lt;Enter connection point name&gt;",F681=""),"X",""))</f>
        <v/>
      </c>
      <c r="K681" s="1569"/>
      <c r="L681" s="2220"/>
      <c r="M681" s="2220"/>
      <c r="N681" s="1432" t="str">
        <f>IF(AND(F681&lt;=F683),"","X")</f>
        <v/>
      </c>
    </row>
    <row r="682" spans="2:14" s="580" customFormat="1" ht="15" customHeight="1">
      <c r="B682" s="1046"/>
      <c r="C682" s="3015" t="s">
        <v>1933</v>
      </c>
      <c r="D682" s="3014" t="s">
        <v>509</v>
      </c>
      <c r="E682" s="1112" t="s">
        <v>1931</v>
      </c>
      <c r="F682" s="2708"/>
      <c r="H682" s="1431" t="str">
        <f t="shared" si="114"/>
        <v/>
      </c>
      <c r="I682" s="1288" t="str">
        <f t="shared" si="115"/>
        <v/>
      </c>
      <c r="J682" s="1288" t="str">
        <f>IF(C677="","",IF(AND(C677&lt;&gt;"&lt;Enter connection point name&gt;",F682=""),"X",""))</f>
        <v/>
      </c>
      <c r="K682" s="1569"/>
      <c r="L682" s="2220"/>
      <c r="M682" s="2220"/>
      <c r="N682" s="1432" t="str">
        <f>IF(AND(F680&lt;=F682),"","X")</f>
        <v/>
      </c>
    </row>
    <row r="683" spans="2:14" s="580" customFormat="1" ht="15" customHeight="1">
      <c r="B683" s="1046"/>
      <c r="C683" s="3015"/>
      <c r="D683" s="3014"/>
      <c r="E683" s="1112" t="s">
        <v>1932</v>
      </c>
      <c r="F683" s="2708"/>
      <c r="H683" s="1431" t="str">
        <f t="shared" si="114"/>
        <v/>
      </c>
      <c r="I683" s="1288" t="str">
        <f t="shared" si="115"/>
        <v/>
      </c>
      <c r="J683" s="1288" t="str">
        <f>IF(C677="","",IF(AND(C677&lt;&gt;"&lt;Enter connection point name&gt;",F683=""),"X",""))</f>
        <v/>
      </c>
      <c r="K683" s="1569"/>
      <c r="L683" s="2220"/>
      <c r="M683" s="2220"/>
      <c r="N683" s="1432" t="str">
        <f>IF(AND(F681&lt;=F683),"","X")</f>
        <v/>
      </c>
    </row>
    <row r="684" spans="2:14" s="580" customFormat="1" ht="15" customHeight="1">
      <c r="B684" s="1046"/>
      <c r="C684" s="3015" t="s">
        <v>729</v>
      </c>
      <c r="D684" s="3014" t="s">
        <v>1670</v>
      </c>
      <c r="E684" s="1112" t="s">
        <v>1931</v>
      </c>
      <c r="F684" s="2706"/>
      <c r="H684" s="1431" t="str">
        <f t="shared" si="114"/>
        <v/>
      </c>
      <c r="I684" s="1287" t="str">
        <f t="shared" si="115"/>
        <v/>
      </c>
      <c r="J684" s="1288" t="str">
        <f>IF(C677="","",IF(AND(C677&lt;&gt;"&lt;Enter connection point name&gt;",F684=""),"X",""))</f>
        <v/>
      </c>
      <c r="K684" s="1569"/>
      <c r="L684" s="1287"/>
      <c r="M684" s="2220"/>
      <c r="N684" s="2218"/>
    </row>
    <row r="685" spans="2:14" s="580" customFormat="1" ht="15" customHeight="1">
      <c r="B685" s="18"/>
      <c r="C685" s="3015"/>
      <c r="D685" s="3014"/>
      <c r="E685" s="1112" t="s">
        <v>1932</v>
      </c>
      <c r="F685" s="2706"/>
      <c r="H685" s="1431" t="str">
        <f t="shared" si="114"/>
        <v/>
      </c>
      <c r="I685" s="1287"/>
      <c r="J685" s="1288" t="str">
        <f>IF(C677="","",IF(AND(C677&lt;&gt;"&lt;Enter connection point name&gt;",F685=""),"X",""))</f>
        <v/>
      </c>
      <c r="K685" s="1569"/>
      <c r="L685" s="1287"/>
      <c r="M685" s="2220"/>
      <c r="N685" s="2218"/>
    </row>
    <row r="686" spans="2:14" s="580" customFormat="1" ht="15" customHeight="1">
      <c r="B686" s="18"/>
      <c r="C686" s="3015" t="s">
        <v>730</v>
      </c>
      <c r="D686" s="3014" t="s">
        <v>1671</v>
      </c>
      <c r="E686" s="1112" t="s">
        <v>1931</v>
      </c>
      <c r="F686" s="2712"/>
      <c r="H686" s="1431" t="str">
        <f t="shared" si="114"/>
        <v/>
      </c>
      <c r="I686" s="1287"/>
      <c r="J686" s="1288" t="str">
        <f>IF(C677="","",IF(AND(C677&lt;&gt;"&lt;Enter connection point name&gt;",F686=""),"X",""))</f>
        <v/>
      </c>
      <c r="K686" s="1569"/>
      <c r="L686" s="2220"/>
      <c r="M686" s="1287"/>
      <c r="N686" s="2218"/>
    </row>
    <row r="687" spans="2:14" s="580" customFormat="1" ht="15" customHeight="1">
      <c r="B687" s="18"/>
      <c r="C687" s="3015"/>
      <c r="D687" s="3014"/>
      <c r="E687" s="1112" t="s">
        <v>1932</v>
      </c>
      <c r="F687" s="2712"/>
      <c r="H687" s="1431" t="str">
        <f t="shared" si="114"/>
        <v/>
      </c>
      <c r="I687" s="1287"/>
      <c r="J687" s="1288" t="str">
        <f>IF(C677="","",IF(AND(C677&lt;&gt;"&lt;Enter connection point name&gt;",F687=""),"X",""))</f>
        <v/>
      </c>
      <c r="K687" s="1569"/>
      <c r="L687" s="2220"/>
      <c r="M687" s="1287"/>
      <c r="N687" s="2218"/>
    </row>
    <row r="688" spans="2:14" s="580" customFormat="1" ht="15" customHeight="1">
      <c r="B688" s="18"/>
      <c r="C688" s="3015" t="s">
        <v>1934</v>
      </c>
      <c r="D688" s="3014" t="s">
        <v>2045</v>
      </c>
      <c r="E688" s="1112" t="s">
        <v>1931</v>
      </c>
      <c r="F688" s="2708"/>
      <c r="H688" s="1436"/>
      <c r="I688" s="1287"/>
      <c r="J688" s="1288" t="str">
        <f>IF(C677="","",IF(AND(C677&lt;&gt;"&lt;Enter connection point name&gt;",F688=""),"X",""))</f>
        <v/>
      </c>
      <c r="K688" s="1432" t="str">
        <f>IF(F688="","",(IF(OR(F688="Winter",F688="Summer"),"","X")))</f>
        <v/>
      </c>
      <c r="L688" s="2220"/>
      <c r="M688" s="2220"/>
      <c r="N688" s="2218"/>
    </row>
    <row r="689" spans="2:14" s="580" customFormat="1" ht="15" customHeight="1">
      <c r="B689" s="18"/>
      <c r="C689" s="3015"/>
      <c r="D689" s="3014"/>
      <c r="E689" s="1112" t="s">
        <v>1932</v>
      </c>
      <c r="F689" s="2708"/>
      <c r="H689" s="1436"/>
      <c r="I689" s="1287"/>
      <c r="J689" s="1288" t="str">
        <f>IF(C677="","",IF(AND(C677&lt;&gt;"&lt;Enter connection point name&gt;",F689=""),"X",""))</f>
        <v/>
      </c>
      <c r="K689" s="1432" t="str">
        <f>IF(F689="","",(IF(OR(F689="Winter",F689="Summer"),"","X")))</f>
        <v/>
      </c>
      <c r="L689" s="2220"/>
      <c r="M689" s="2220"/>
      <c r="N689" s="2218"/>
    </row>
    <row r="690" spans="2:14" s="580" customFormat="1" ht="15" customHeight="1">
      <c r="B690" s="18"/>
      <c r="C690" s="3015" t="s">
        <v>1935</v>
      </c>
      <c r="D690" s="3014" t="s">
        <v>497</v>
      </c>
      <c r="E690" s="1112" t="s">
        <v>1931</v>
      </c>
      <c r="F690" s="2708"/>
      <c r="H690" s="1431" t="str">
        <f t="shared" ref="H690:H699" si="116">IF(ISNONTEXT(F690)=TRUE,"","X")</f>
        <v/>
      </c>
      <c r="I690" s="1288" t="str">
        <f t="shared" ref="I690:I699" si="117">IF(AND(F690&gt;=0)=TRUE,"","X")</f>
        <v/>
      </c>
      <c r="J690" s="1288" t="str">
        <f>IF(C677="","",IF(AND(C677&lt;&gt;"&lt;Enter connection point name&gt;",F690=""),"X",""))</f>
        <v/>
      </c>
      <c r="K690" s="1569"/>
      <c r="L690" s="2220"/>
      <c r="M690" s="2220"/>
      <c r="N690" s="2218"/>
    </row>
    <row r="691" spans="2:14" s="580" customFormat="1" ht="15" customHeight="1">
      <c r="B691" s="18"/>
      <c r="C691" s="3015"/>
      <c r="D691" s="3014"/>
      <c r="E691" s="1112" t="s">
        <v>1932</v>
      </c>
      <c r="F691" s="2708"/>
      <c r="H691" s="1431" t="str">
        <f t="shared" si="116"/>
        <v/>
      </c>
      <c r="I691" s="1288" t="str">
        <f t="shared" si="117"/>
        <v/>
      </c>
      <c r="J691" s="1288" t="str">
        <f>IF(C677="","",IF(AND(C677&lt;&gt;"&lt;Enter connection point name&gt;",F691=""),"X",""))</f>
        <v/>
      </c>
      <c r="K691" s="1569"/>
      <c r="L691" s="2220"/>
      <c r="M691" s="2220"/>
      <c r="N691" s="2218"/>
    </row>
    <row r="692" spans="2:14" s="580" customFormat="1" ht="15" customHeight="1">
      <c r="B692" s="18"/>
      <c r="C692" s="3015" t="s">
        <v>1936</v>
      </c>
      <c r="D692" s="3014" t="s">
        <v>497</v>
      </c>
      <c r="E692" s="1112" t="s">
        <v>1931</v>
      </c>
      <c r="F692" s="2708"/>
      <c r="H692" s="1431" t="str">
        <f t="shared" si="116"/>
        <v/>
      </c>
      <c r="I692" s="1288" t="str">
        <f t="shared" si="117"/>
        <v/>
      </c>
      <c r="J692" s="1288" t="str">
        <f>IF(C677="","",IF(AND(C677&lt;&gt;"&lt;Enter connection point name&gt;",F692=""),"X",""))</f>
        <v/>
      </c>
      <c r="K692" s="1569"/>
      <c r="L692" s="2220"/>
      <c r="M692" s="2220"/>
      <c r="N692" s="1432" t="str">
        <f>IF(AND(F692&lt;=F694),"","X")</f>
        <v/>
      </c>
    </row>
    <row r="693" spans="2:14" s="580" customFormat="1" ht="15" customHeight="1">
      <c r="B693" s="18"/>
      <c r="C693" s="3015"/>
      <c r="D693" s="3014"/>
      <c r="E693" s="1112" t="s">
        <v>1932</v>
      </c>
      <c r="F693" s="2708"/>
      <c r="H693" s="1431" t="str">
        <f t="shared" si="116"/>
        <v/>
      </c>
      <c r="I693" s="1288" t="str">
        <f t="shared" si="117"/>
        <v/>
      </c>
      <c r="J693" s="1288" t="str">
        <f>IF(C677="","",IF(AND(C677&lt;&gt;"&lt;Enter connection point name&gt;",F693=""),"X",""))</f>
        <v/>
      </c>
      <c r="K693" s="1569"/>
      <c r="L693" s="2220"/>
      <c r="M693" s="2220"/>
      <c r="N693" s="1432" t="str">
        <f>IF(AND(F693&lt;=F695),"","X")</f>
        <v/>
      </c>
    </row>
    <row r="694" spans="2:14" s="580" customFormat="1" ht="15" customHeight="1">
      <c r="B694" s="18"/>
      <c r="C694" s="3015" t="s">
        <v>1936</v>
      </c>
      <c r="D694" s="3014" t="s">
        <v>509</v>
      </c>
      <c r="E694" s="1112" t="s">
        <v>1931</v>
      </c>
      <c r="F694" s="2708"/>
      <c r="H694" s="1431" t="str">
        <f t="shared" si="116"/>
        <v/>
      </c>
      <c r="I694" s="1288" t="str">
        <f t="shared" si="117"/>
        <v/>
      </c>
      <c r="J694" s="1288" t="str">
        <f>IF(C677="","",IF(AND(C677&lt;&gt;"&lt;Enter connection point name&gt;",F694=""),"X",""))</f>
        <v/>
      </c>
      <c r="K694" s="1569"/>
      <c r="L694" s="2220"/>
      <c r="M694" s="2220"/>
      <c r="N694" s="1432" t="str">
        <f>IF(AND(F692&lt;=F694),"","X")</f>
        <v/>
      </c>
    </row>
    <row r="695" spans="2:14" s="580" customFormat="1" ht="15" customHeight="1">
      <c r="B695" s="18"/>
      <c r="C695" s="3015"/>
      <c r="D695" s="3014"/>
      <c r="E695" s="1112" t="s">
        <v>1932</v>
      </c>
      <c r="F695" s="2708"/>
      <c r="H695" s="1431" t="str">
        <f t="shared" si="116"/>
        <v/>
      </c>
      <c r="I695" s="1288" t="str">
        <f t="shared" si="117"/>
        <v/>
      </c>
      <c r="J695" s="1288" t="str">
        <f>IF(C677="","",IF(AND(C677&lt;&gt;"&lt;Enter connection point name&gt;",F695=""),"X",""))</f>
        <v/>
      </c>
      <c r="K695" s="1569"/>
      <c r="L695" s="2220"/>
      <c r="M695" s="2220"/>
      <c r="N695" s="1432" t="str">
        <f>IF(AND(F693&lt;=F695),"","X")</f>
        <v/>
      </c>
    </row>
    <row r="696" spans="2:14" s="580" customFormat="1" ht="15" customHeight="1">
      <c r="B696" s="18"/>
      <c r="C696" s="3015" t="s">
        <v>1937</v>
      </c>
      <c r="D696" s="3014" t="s">
        <v>497</v>
      </c>
      <c r="E696" s="1112" t="s">
        <v>1931</v>
      </c>
      <c r="F696" s="2708"/>
      <c r="H696" s="1431" t="str">
        <f t="shared" si="116"/>
        <v/>
      </c>
      <c r="I696" s="1288" t="str">
        <f t="shared" si="117"/>
        <v/>
      </c>
      <c r="J696" s="1288" t="str">
        <f>IF(C677="","",IF(AND(C677&lt;&gt;"&lt;Enter connection point name&gt;",F696=""),"X",""))</f>
        <v/>
      </c>
      <c r="K696" s="1569"/>
      <c r="L696" s="2220"/>
      <c r="M696" s="2220"/>
      <c r="N696" s="1432" t="str">
        <f>IF(AND(F696&lt;=F698),"","X")</f>
        <v/>
      </c>
    </row>
    <row r="697" spans="2:14" s="580" customFormat="1" ht="15" customHeight="1">
      <c r="B697" s="18"/>
      <c r="C697" s="3015"/>
      <c r="D697" s="3014"/>
      <c r="E697" s="1112" t="s">
        <v>1932</v>
      </c>
      <c r="F697" s="2708"/>
      <c r="H697" s="1431" t="str">
        <f t="shared" si="116"/>
        <v/>
      </c>
      <c r="I697" s="1288" t="str">
        <f t="shared" si="117"/>
        <v/>
      </c>
      <c r="J697" s="1288" t="str">
        <f>IF(C677="","",IF(AND(C677&lt;&gt;"&lt;Enter connection point name&gt;",F697=""),"X",""))</f>
        <v/>
      </c>
      <c r="K697" s="1569"/>
      <c r="L697" s="2220"/>
      <c r="M697" s="2220"/>
      <c r="N697" s="1432" t="str">
        <f>IF(AND(F697&lt;=F699),"","X")</f>
        <v/>
      </c>
    </row>
    <row r="698" spans="2:14" s="580" customFormat="1" ht="15" customHeight="1">
      <c r="B698" s="18"/>
      <c r="C698" s="3015" t="s">
        <v>1937</v>
      </c>
      <c r="D698" s="3014" t="s">
        <v>509</v>
      </c>
      <c r="E698" s="1112" t="s">
        <v>1931</v>
      </c>
      <c r="F698" s="2708"/>
      <c r="H698" s="1431" t="str">
        <f t="shared" si="116"/>
        <v/>
      </c>
      <c r="I698" s="1288" t="str">
        <f t="shared" si="117"/>
        <v/>
      </c>
      <c r="J698" s="1288" t="str">
        <f>IF(C677="","",IF(AND(C677&lt;&gt;"&lt;Enter connection point name&gt;",F698=""),"X",""))</f>
        <v/>
      </c>
      <c r="K698" s="1569"/>
      <c r="L698" s="2220"/>
      <c r="M698" s="2220"/>
      <c r="N698" s="1432" t="str">
        <f>IF(AND(F696&lt;=F698),"","X")</f>
        <v/>
      </c>
    </row>
    <row r="699" spans="2:14" s="580" customFormat="1" ht="15" customHeight="1">
      <c r="B699" s="18"/>
      <c r="C699" s="3018"/>
      <c r="D699" s="3019"/>
      <c r="E699" s="1113" t="s">
        <v>1932</v>
      </c>
      <c r="F699" s="2714"/>
      <c r="H699" s="1433" t="str">
        <f t="shared" si="116"/>
        <v/>
      </c>
      <c r="I699" s="1434" t="str">
        <f t="shared" si="117"/>
        <v/>
      </c>
      <c r="J699" s="1434" t="str">
        <f>IF(C677="","",IF(AND(C677&lt;&gt;"&lt;Enter connection point name&gt;",F699=""),"X",""))</f>
        <v/>
      </c>
      <c r="K699" s="1570"/>
      <c r="L699" s="2221"/>
      <c r="M699" s="2221"/>
      <c r="N699" s="1435" t="str">
        <f>IF(AND(F697&lt;=F699),"","X")</f>
        <v/>
      </c>
    </row>
    <row r="700" spans="2:14" s="580" customFormat="1" ht="15" customHeight="1">
      <c r="B700" s="1046">
        <v>31</v>
      </c>
      <c r="C700" s="1027" t="s">
        <v>1929</v>
      </c>
      <c r="D700" s="575"/>
      <c r="E700" s="1111"/>
      <c r="F700" s="2711"/>
    </row>
    <row r="701" spans="2:14" s="580" customFormat="1" ht="15" customHeight="1">
      <c r="B701" s="1046"/>
      <c r="C701" s="3016" t="s">
        <v>1930</v>
      </c>
      <c r="D701" s="3017" t="s">
        <v>509</v>
      </c>
      <c r="E701" s="1681" t="s">
        <v>1931</v>
      </c>
      <c r="F701" s="2713"/>
      <c r="H701" s="1503" t="str">
        <f>IF(ISNONTEXT(F701)=TRUE,"","X")</f>
        <v/>
      </c>
      <c r="I701" s="1542" t="str">
        <f>IF(AND(F701&gt;=0)=TRUE,"","X")</f>
        <v/>
      </c>
      <c r="J701" s="2024" t="str">
        <f>IF(C700="","",IF(AND(C700&lt;&gt;"&lt;Enter connection point name&gt;",F701=""),"X",""))</f>
        <v/>
      </c>
      <c r="K701" s="1568"/>
      <c r="L701" s="2219"/>
      <c r="M701" s="2219"/>
      <c r="N701" s="2217"/>
    </row>
    <row r="702" spans="2:14" s="580" customFormat="1" ht="15" customHeight="1">
      <c r="B702" s="1046"/>
      <c r="C702" s="3015"/>
      <c r="D702" s="3014"/>
      <c r="E702" s="1112" t="s">
        <v>1932</v>
      </c>
      <c r="F702" s="2708"/>
      <c r="H702" s="1431" t="str">
        <f>IF(ISNONTEXT(F702)=TRUE,"","X")</f>
        <v/>
      </c>
      <c r="I702" s="1288" t="str">
        <f>IF(AND(F702&gt;=0)=TRUE,"","X")</f>
        <v/>
      </c>
      <c r="J702" s="1288" t="str">
        <f>IF(C700="","",IF(AND(C700&lt;&gt;"&lt;Enter connection point name&gt;",F702=""),"X",""))</f>
        <v/>
      </c>
      <c r="K702" s="1569"/>
      <c r="L702" s="2220"/>
      <c r="M702" s="2220"/>
      <c r="N702" s="2218"/>
    </row>
    <row r="703" spans="2:14" s="580" customFormat="1" ht="15" customHeight="1">
      <c r="B703" s="1046"/>
      <c r="C703" s="3015" t="s">
        <v>1933</v>
      </c>
      <c r="D703" s="3014" t="s">
        <v>497</v>
      </c>
      <c r="E703" s="1112" t="s">
        <v>1931</v>
      </c>
      <c r="F703" s="2708"/>
      <c r="H703" s="1431" t="str">
        <f t="shared" ref="H703:H710" si="118">IF(ISNONTEXT(F703)=TRUE,"","X")</f>
        <v/>
      </c>
      <c r="I703" s="1288" t="str">
        <f>IF(AND(F703&gt;=0)=TRUE,"","X")</f>
        <v/>
      </c>
      <c r="J703" s="1288" t="str">
        <f>IF(C700="","",IF(AND(C700&lt;&gt;"&lt;Enter connection point name&gt;",F703=""),"X",""))</f>
        <v/>
      </c>
      <c r="K703" s="1569"/>
      <c r="L703" s="2220"/>
      <c r="M703" s="2220"/>
      <c r="N703" s="1432" t="str">
        <f>IF(AND(F703&lt;=F705),"","X")</f>
        <v/>
      </c>
    </row>
    <row r="704" spans="2:14" s="580" customFormat="1" ht="15" customHeight="1">
      <c r="B704" s="1046"/>
      <c r="C704" s="3015"/>
      <c r="D704" s="3014"/>
      <c r="E704" s="1112" t="s">
        <v>1932</v>
      </c>
      <c r="F704" s="2708"/>
      <c r="H704" s="1431" t="str">
        <f t="shared" si="118"/>
        <v/>
      </c>
      <c r="I704" s="1288" t="str">
        <f t="shared" ref="I704:I707" si="119">IF(AND(F704&gt;=0)=TRUE,"","X")</f>
        <v/>
      </c>
      <c r="J704" s="1288" t="str">
        <f>IF(C700="","",IF(AND(C700&lt;&gt;"&lt;Enter connection point name&gt;",F704=""),"X",""))</f>
        <v/>
      </c>
      <c r="K704" s="1569"/>
      <c r="L704" s="2220"/>
      <c r="M704" s="2220"/>
      <c r="N704" s="1432" t="str">
        <f>IF(AND(F704&lt;=F706),"","X")</f>
        <v/>
      </c>
    </row>
    <row r="705" spans="2:14" s="580" customFormat="1" ht="15" customHeight="1">
      <c r="B705" s="1046"/>
      <c r="C705" s="3015" t="s">
        <v>1933</v>
      </c>
      <c r="D705" s="3014" t="s">
        <v>509</v>
      </c>
      <c r="E705" s="1112" t="s">
        <v>1931</v>
      </c>
      <c r="F705" s="2708"/>
      <c r="H705" s="1431" t="str">
        <f t="shared" si="118"/>
        <v/>
      </c>
      <c r="I705" s="1288" t="str">
        <f t="shared" si="119"/>
        <v/>
      </c>
      <c r="J705" s="1288" t="str">
        <f>IF(C700="","",IF(AND(C700&lt;&gt;"&lt;Enter connection point name&gt;",F705=""),"X",""))</f>
        <v/>
      </c>
      <c r="K705" s="1569"/>
      <c r="L705" s="2220"/>
      <c r="M705" s="2220"/>
      <c r="N705" s="1432" t="str">
        <f>IF(AND(F703&lt;=F705),"","X")</f>
        <v/>
      </c>
    </row>
    <row r="706" spans="2:14" s="580" customFormat="1" ht="15" customHeight="1">
      <c r="B706" s="1046"/>
      <c r="C706" s="3015"/>
      <c r="D706" s="3014"/>
      <c r="E706" s="1112" t="s">
        <v>1932</v>
      </c>
      <c r="F706" s="2708"/>
      <c r="H706" s="1431" t="str">
        <f t="shared" si="118"/>
        <v/>
      </c>
      <c r="I706" s="1288" t="str">
        <f t="shared" si="119"/>
        <v/>
      </c>
      <c r="J706" s="1288" t="str">
        <f>IF(C700="","",IF(AND(C700&lt;&gt;"&lt;Enter connection point name&gt;",F706=""),"X",""))</f>
        <v/>
      </c>
      <c r="K706" s="1569"/>
      <c r="L706" s="2220"/>
      <c r="M706" s="2220"/>
      <c r="N706" s="1432" t="str">
        <f>IF(AND(F704&lt;=F706),"","X")</f>
        <v/>
      </c>
    </row>
    <row r="707" spans="2:14" s="580" customFormat="1" ht="15" customHeight="1">
      <c r="B707" s="1046"/>
      <c r="C707" s="3015" t="s">
        <v>729</v>
      </c>
      <c r="D707" s="3014" t="s">
        <v>1670</v>
      </c>
      <c r="E707" s="1112" t="s">
        <v>1931</v>
      </c>
      <c r="F707" s="2706"/>
      <c r="H707" s="1431" t="str">
        <f t="shared" si="118"/>
        <v/>
      </c>
      <c r="I707" s="1287" t="str">
        <f t="shared" si="119"/>
        <v/>
      </c>
      <c r="J707" s="1288" t="str">
        <f>IF(C700="","",IF(AND(C700&lt;&gt;"&lt;Enter connection point name&gt;",F707=""),"X",""))</f>
        <v/>
      </c>
      <c r="K707" s="1569"/>
      <c r="L707" s="1287"/>
      <c r="M707" s="2220"/>
      <c r="N707" s="2218"/>
    </row>
    <row r="708" spans="2:14" s="580" customFormat="1" ht="15" customHeight="1">
      <c r="B708" s="18"/>
      <c r="C708" s="3015"/>
      <c r="D708" s="3014"/>
      <c r="E708" s="1112" t="s">
        <v>1932</v>
      </c>
      <c r="F708" s="2706"/>
      <c r="H708" s="1431" t="str">
        <f t="shared" si="118"/>
        <v/>
      </c>
      <c r="I708" s="1287"/>
      <c r="J708" s="1288" t="str">
        <f>IF(C700="","",IF(AND(C700&lt;&gt;"&lt;Enter connection point name&gt;",F708=""),"X",""))</f>
        <v/>
      </c>
      <c r="K708" s="1569"/>
      <c r="L708" s="1287"/>
      <c r="M708" s="2220"/>
      <c r="N708" s="2218"/>
    </row>
    <row r="709" spans="2:14" s="580" customFormat="1" ht="15" customHeight="1">
      <c r="B709" s="18"/>
      <c r="C709" s="3015" t="s">
        <v>730</v>
      </c>
      <c r="D709" s="3014" t="s">
        <v>1671</v>
      </c>
      <c r="E709" s="1112" t="s">
        <v>1931</v>
      </c>
      <c r="F709" s="2712"/>
      <c r="H709" s="1431" t="str">
        <f t="shared" si="118"/>
        <v/>
      </c>
      <c r="I709" s="1287"/>
      <c r="J709" s="1288" t="str">
        <f>IF(C700="","",IF(AND(C700&lt;&gt;"&lt;Enter connection point name&gt;",F709=""),"X",""))</f>
        <v/>
      </c>
      <c r="K709" s="1569"/>
      <c r="L709" s="2220"/>
      <c r="M709" s="1287"/>
      <c r="N709" s="2218"/>
    </row>
    <row r="710" spans="2:14" s="580" customFormat="1" ht="15" customHeight="1">
      <c r="B710" s="18"/>
      <c r="C710" s="3015"/>
      <c r="D710" s="3014"/>
      <c r="E710" s="1112" t="s">
        <v>1932</v>
      </c>
      <c r="F710" s="2712"/>
      <c r="H710" s="1431" t="str">
        <f t="shared" si="118"/>
        <v/>
      </c>
      <c r="I710" s="1287"/>
      <c r="J710" s="1288" t="str">
        <f>IF(C700="","",IF(AND(C700&lt;&gt;"&lt;Enter connection point name&gt;",F710=""),"X",""))</f>
        <v/>
      </c>
      <c r="K710" s="1569"/>
      <c r="L710" s="2220"/>
      <c r="M710" s="1287"/>
      <c r="N710" s="2218"/>
    </row>
    <row r="711" spans="2:14" s="580" customFormat="1" ht="15" customHeight="1">
      <c r="B711" s="18"/>
      <c r="C711" s="3015" t="s">
        <v>1934</v>
      </c>
      <c r="D711" s="3014" t="s">
        <v>2045</v>
      </c>
      <c r="E711" s="1112" t="s">
        <v>1931</v>
      </c>
      <c r="F711" s="2708"/>
      <c r="H711" s="1436"/>
      <c r="I711" s="1287"/>
      <c r="J711" s="1288" t="str">
        <f>IF(C700="","",IF(AND(C700&lt;&gt;"&lt;Enter connection point name&gt;",F711=""),"X",""))</f>
        <v/>
      </c>
      <c r="K711" s="1432" t="str">
        <f>IF(F711="","",(IF(OR(F711="Winter",F711="Summer"),"","X")))</f>
        <v/>
      </c>
      <c r="L711" s="2220"/>
      <c r="M711" s="2220"/>
      <c r="N711" s="2218"/>
    </row>
    <row r="712" spans="2:14" s="580" customFormat="1" ht="15" customHeight="1">
      <c r="B712" s="18"/>
      <c r="C712" s="3015"/>
      <c r="D712" s="3014"/>
      <c r="E712" s="1112" t="s">
        <v>1932</v>
      </c>
      <c r="F712" s="2708"/>
      <c r="H712" s="1436"/>
      <c r="I712" s="1287"/>
      <c r="J712" s="1288" t="str">
        <f>IF(C700="","",IF(AND(C700&lt;&gt;"&lt;Enter connection point name&gt;",F712=""),"X",""))</f>
        <v/>
      </c>
      <c r="K712" s="1432" t="str">
        <f>IF(F712="","",(IF(OR(F712="Winter",F712="Summer"),"","X")))</f>
        <v/>
      </c>
      <c r="L712" s="2220"/>
      <c r="M712" s="2220"/>
      <c r="N712" s="2218"/>
    </row>
    <row r="713" spans="2:14" s="580" customFormat="1" ht="15" customHeight="1">
      <c r="B713" s="18"/>
      <c r="C713" s="3015" t="s">
        <v>1935</v>
      </c>
      <c r="D713" s="3014" t="s">
        <v>497</v>
      </c>
      <c r="E713" s="1112" t="s">
        <v>1931</v>
      </c>
      <c r="F713" s="2708"/>
      <c r="H713" s="1431" t="str">
        <f t="shared" ref="H713:H722" si="120">IF(ISNONTEXT(F713)=TRUE,"","X")</f>
        <v/>
      </c>
      <c r="I713" s="1288" t="str">
        <f t="shared" ref="I713:I722" si="121">IF(AND(F713&gt;=0)=TRUE,"","X")</f>
        <v/>
      </c>
      <c r="J713" s="1288" t="str">
        <f>IF(C700="","",IF(AND(C700&lt;&gt;"&lt;Enter connection point name&gt;",F713=""),"X",""))</f>
        <v/>
      </c>
      <c r="K713" s="1569"/>
      <c r="L713" s="2220"/>
      <c r="M713" s="2220"/>
      <c r="N713" s="2218"/>
    </row>
    <row r="714" spans="2:14" s="580" customFormat="1" ht="15" customHeight="1">
      <c r="B714" s="18"/>
      <c r="C714" s="3015"/>
      <c r="D714" s="3014"/>
      <c r="E714" s="1112" t="s">
        <v>1932</v>
      </c>
      <c r="F714" s="2708"/>
      <c r="H714" s="1431" t="str">
        <f t="shared" si="120"/>
        <v/>
      </c>
      <c r="I714" s="1288" t="str">
        <f t="shared" si="121"/>
        <v/>
      </c>
      <c r="J714" s="1288" t="str">
        <f>IF(C700="","",IF(AND(C700&lt;&gt;"&lt;Enter connection point name&gt;",F714=""),"X",""))</f>
        <v/>
      </c>
      <c r="K714" s="1569"/>
      <c r="L714" s="2220"/>
      <c r="M714" s="2220"/>
      <c r="N714" s="2218"/>
    </row>
    <row r="715" spans="2:14" s="580" customFormat="1" ht="15" customHeight="1">
      <c r="B715" s="18"/>
      <c r="C715" s="3015" t="s">
        <v>1936</v>
      </c>
      <c r="D715" s="3014" t="s">
        <v>497</v>
      </c>
      <c r="E715" s="1112" t="s">
        <v>1931</v>
      </c>
      <c r="F715" s="2708"/>
      <c r="H715" s="1431" t="str">
        <f t="shared" si="120"/>
        <v/>
      </c>
      <c r="I715" s="1288" t="str">
        <f t="shared" si="121"/>
        <v/>
      </c>
      <c r="J715" s="1288" t="str">
        <f>IF(C700="","",IF(AND(C700&lt;&gt;"&lt;Enter connection point name&gt;",F715=""),"X",""))</f>
        <v/>
      </c>
      <c r="K715" s="1569"/>
      <c r="L715" s="2220"/>
      <c r="M715" s="2220"/>
      <c r="N715" s="1432" t="str">
        <f>IF(AND(F715&lt;=F717),"","X")</f>
        <v/>
      </c>
    </row>
    <row r="716" spans="2:14" s="580" customFormat="1" ht="15" customHeight="1">
      <c r="B716" s="18"/>
      <c r="C716" s="3015"/>
      <c r="D716" s="3014"/>
      <c r="E716" s="1112" t="s">
        <v>1932</v>
      </c>
      <c r="F716" s="2708"/>
      <c r="H716" s="1431" t="str">
        <f t="shared" si="120"/>
        <v/>
      </c>
      <c r="I716" s="1288" t="str">
        <f t="shared" si="121"/>
        <v/>
      </c>
      <c r="J716" s="1288" t="str">
        <f>IF(C700="","",IF(AND(C700&lt;&gt;"&lt;Enter connection point name&gt;",F716=""),"X",""))</f>
        <v/>
      </c>
      <c r="K716" s="1569"/>
      <c r="L716" s="2220"/>
      <c r="M716" s="2220"/>
      <c r="N716" s="1432" t="str">
        <f>IF(AND(F716&lt;=F718),"","X")</f>
        <v/>
      </c>
    </row>
    <row r="717" spans="2:14" s="580" customFormat="1" ht="15" customHeight="1">
      <c r="B717" s="18"/>
      <c r="C717" s="3015" t="s">
        <v>1936</v>
      </c>
      <c r="D717" s="3014" t="s">
        <v>509</v>
      </c>
      <c r="E717" s="1112" t="s">
        <v>1931</v>
      </c>
      <c r="F717" s="2708"/>
      <c r="H717" s="1431" t="str">
        <f t="shared" si="120"/>
        <v/>
      </c>
      <c r="I717" s="1288" t="str">
        <f t="shared" si="121"/>
        <v/>
      </c>
      <c r="J717" s="1288" t="str">
        <f>IF(C700="","",IF(AND(C700&lt;&gt;"&lt;Enter connection point name&gt;",F717=""),"X",""))</f>
        <v/>
      </c>
      <c r="K717" s="1569"/>
      <c r="L717" s="2220"/>
      <c r="M717" s="2220"/>
      <c r="N717" s="1432" t="str">
        <f>IF(AND(F715&lt;=F717),"","X")</f>
        <v/>
      </c>
    </row>
    <row r="718" spans="2:14" s="580" customFormat="1" ht="15" customHeight="1">
      <c r="B718" s="18"/>
      <c r="C718" s="3015"/>
      <c r="D718" s="3014"/>
      <c r="E718" s="1112" t="s">
        <v>1932</v>
      </c>
      <c r="F718" s="2708"/>
      <c r="H718" s="1431" t="str">
        <f t="shared" si="120"/>
        <v/>
      </c>
      <c r="I718" s="1288" t="str">
        <f t="shared" si="121"/>
        <v/>
      </c>
      <c r="J718" s="1288" t="str">
        <f>IF(C700="","",IF(AND(C700&lt;&gt;"&lt;Enter connection point name&gt;",F718=""),"X",""))</f>
        <v/>
      </c>
      <c r="K718" s="1569"/>
      <c r="L718" s="2220"/>
      <c r="M718" s="2220"/>
      <c r="N718" s="1432" t="str">
        <f>IF(AND(F716&lt;=F718),"","X")</f>
        <v/>
      </c>
    </row>
    <row r="719" spans="2:14" s="580" customFormat="1" ht="15" customHeight="1">
      <c r="B719" s="18"/>
      <c r="C719" s="3015" t="s">
        <v>1937</v>
      </c>
      <c r="D719" s="3014" t="s">
        <v>497</v>
      </c>
      <c r="E719" s="1112" t="s">
        <v>1931</v>
      </c>
      <c r="F719" s="2708"/>
      <c r="H719" s="1431" t="str">
        <f t="shared" si="120"/>
        <v/>
      </c>
      <c r="I719" s="1288" t="str">
        <f t="shared" si="121"/>
        <v/>
      </c>
      <c r="J719" s="1288" t="str">
        <f>IF(C700="","",IF(AND(C700&lt;&gt;"&lt;Enter connection point name&gt;",F719=""),"X",""))</f>
        <v/>
      </c>
      <c r="K719" s="1569"/>
      <c r="L719" s="2220"/>
      <c r="M719" s="2220"/>
      <c r="N719" s="1432" t="str">
        <f>IF(AND(F719&lt;=F721),"","X")</f>
        <v/>
      </c>
    </row>
    <row r="720" spans="2:14" s="580" customFormat="1" ht="15" customHeight="1">
      <c r="B720" s="18"/>
      <c r="C720" s="3015"/>
      <c r="D720" s="3014"/>
      <c r="E720" s="1112" t="s">
        <v>1932</v>
      </c>
      <c r="F720" s="2708"/>
      <c r="H720" s="1431" t="str">
        <f t="shared" si="120"/>
        <v/>
      </c>
      <c r="I720" s="1288" t="str">
        <f t="shared" si="121"/>
        <v/>
      </c>
      <c r="J720" s="1288" t="str">
        <f>IF(C700="","",IF(AND(C700&lt;&gt;"&lt;Enter connection point name&gt;",F720=""),"X",""))</f>
        <v/>
      </c>
      <c r="K720" s="1569"/>
      <c r="L720" s="2220"/>
      <c r="M720" s="2220"/>
      <c r="N720" s="1432" t="str">
        <f>IF(AND(F720&lt;=F722),"","X")</f>
        <v/>
      </c>
    </row>
    <row r="721" spans="2:14" s="580" customFormat="1" ht="15" customHeight="1">
      <c r="B721" s="18"/>
      <c r="C721" s="3015" t="s">
        <v>1937</v>
      </c>
      <c r="D721" s="3014" t="s">
        <v>509</v>
      </c>
      <c r="E721" s="1112" t="s">
        <v>1931</v>
      </c>
      <c r="F721" s="2708"/>
      <c r="H721" s="1431" t="str">
        <f t="shared" si="120"/>
        <v/>
      </c>
      <c r="I721" s="1288" t="str">
        <f t="shared" si="121"/>
        <v/>
      </c>
      <c r="J721" s="1288" t="str">
        <f>IF(C700="","",IF(AND(C700&lt;&gt;"&lt;Enter connection point name&gt;",F721=""),"X",""))</f>
        <v/>
      </c>
      <c r="K721" s="1569"/>
      <c r="L721" s="2220"/>
      <c r="M721" s="2220"/>
      <c r="N721" s="1432" t="str">
        <f>IF(AND(F719&lt;=F721),"","X")</f>
        <v/>
      </c>
    </row>
    <row r="722" spans="2:14" s="580" customFormat="1" ht="15" customHeight="1">
      <c r="B722" s="18"/>
      <c r="C722" s="3018"/>
      <c r="D722" s="3019"/>
      <c r="E722" s="1113" t="s">
        <v>1932</v>
      </c>
      <c r="F722" s="2714"/>
      <c r="H722" s="1433" t="str">
        <f t="shared" si="120"/>
        <v/>
      </c>
      <c r="I722" s="1434" t="str">
        <f t="shared" si="121"/>
        <v/>
      </c>
      <c r="J722" s="1434" t="str">
        <f>IF(C700="","",IF(AND(C700&lt;&gt;"&lt;Enter connection point name&gt;",F722=""),"X",""))</f>
        <v/>
      </c>
      <c r="K722" s="1570"/>
      <c r="L722" s="2221"/>
      <c r="M722" s="2221"/>
      <c r="N722" s="1435" t="str">
        <f>IF(AND(F720&lt;=F722),"","X")</f>
        <v/>
      </c>
    </row>
    <row r="723" spans="2:14" s="580" customFormat="1" ht="15" customHeight="1">
      <c r="B723" s="1046">
        <v>32</v>
      </c>
      <c r="C723" s="1027" t="s">
        <v>1929</v>
      </c>
      <c r="D723" s="575"/>
      <c r="E723" s="1111"/>
      <c r="F723" s="2711"/>
    </row>
    <row r="724" spans="2:14" s="580" customFormat="1" ht="15" customHeight="1">
      <c r="B724" s="1046"/>
      <c r="C724" s="3016" t="s">
        <v>1930</v>
      </c>
      <c r="D724" s="3017" t="s">
        <v>509</v>
      </c>
      <c r="E724" s="1681" t="s">
        <v>1931</v>
      </c>
      <c r="F724" s="2713"/>
      <c r="H724" s="1503" t="str">
        <f>IF(ISNONTEXT(F724)=TRUE,"","X")</f>
        <v/>
      </c>
      <c r="I724" s="1542" t="str">
        <f>IF(AND(F724&gt;=0)=TRUE,"","X")</f>
        <v/>
      </c>
      <c r="J724" s="2024" t="str">
        <f>IF(C723="","",IF(AND(C723&lt;&gt;"&lt;Enter connection point name&gt;",F724=""),"X",""))</f>
        <v/>
      </c>
      <c r="K724" s="1568"/>
      <c r="L724" s="2219"/>
      <c r="M724" s="2219"/>
      <c r="N724" s="2217"/>
    </row>
    <row r="725" spans="2:14" s="580" customFormat="1" ht="15" customHeight="1">
      <c r="B725" s="1046"/>
      <c r="C725" s="3015"/>
      <c r="D725" s="3014"/>
      <c r="E725" s="1112" t="s">
        <v>1932</v>
      </c>
      <c r="F725" s="2708"/>
      <c r="H725" s="1431" t="str">
        <f>IF(ISNONTEXT(F725)=TRUE,"","X")</f>
        <v/>
      </c>
      <c r="I725" s="1288" t="str">
        <f>IF(AND(F725&gt;=0)=TRUE,"","X")</f>
        <v/>
      </c>
      <c r="J725" s="1288" t="str">
        <f>IF(C723="","",IF(AND(C723&lt;&gt;"&lt;Enter connection point name&gt;",F725=""),"X",""))</f>
        <v/>
      </c>
      <c r="K725" s="1569"/>
      <c r="L725" s="2220"/>
      <c r="M725" s="2220"/>
      <c r="N725" s="2218"/>
    </row>
    <row r="726" spans="2:14" s="580" customFormat="1" ht="15" customHeight="1">
      <c r="B726" s="1046"/>
      <c r="C726" s="3015" t="s">
        <v>1933</v>
      </c>
      <c r="D726" s="3014" t="s">
        <v>497</v>
      </c>
      <c r="E726" s="1112" t="s">
        <v>1931</v>
      </c>
      <c r="F726" s="2708"/>
      <c r="H726" s="1431" t="str">
        <f t="shared" ref="H726:H733" si="122">IF(ISNONTEXT(F726)=TRUE,"","X")</f>
        <v/>
      </c>
      <c r="I726" s="1288" t="str">
        <f>IF(AND(F726&gt;=0)=TRUE,"","X")</f>
        <v/>
      </c>
      <c r="J726" s="1288" t="str">
        <f>IF(C723="","",IF(AND(C723&lt;&gt;"&lt;Enter connection point name&gt;",F726=""),"X",""))</f>
        <v/>
      </c>
      <c r="K726" s="1569"/>
      <c r="L726" s="2220"/>
      <c r="M726" s="2220"/>
      <c r="N726" s="1432" t="str">
        <f>IF(AND(F726&lt;=F728),"","X")</f>
        <v/>
      </c>
    </row>
    <row r="727" spans="2:14" s="580" customFormat="1" ht="15" customHeight="1">
      <c r="B727" s="1046"/>
      <c r="C727" s="3015"/>
      <c r="D727" s="3014"/>
      <c r="E727" s="1112" t="s">
        <v>1932</v>
      </c>
      <c r="F727" s="2708"/>
      <c r="H727" s="1431" t="str">
        <f t="shared" si="122"/>
        <v/>
      </c>
      <c r="I727" s="1288" t="str">
        <f t="shared" ref="I727:I730" si="123">IF(AND(F727&gt;=0)=TRUE,"","X")</f>
        <v/>
      </c>
      <c r="J727" s="1288" t="str">
        <f>IF(C723="","",IF(AND(C723&lt;&gt;"&lt;Enter connection point name&gt;",F727=""),"X",""))</f>
        <v/>
      </c>
      <c r="K727" s="1569"/>
      <c r="L727" s="2220"/>
      <c r="M727" s="2220"/>
      <c r="N727" s="1432" t="str">
        <f>IF(AND(F727&lt;=F729),"","X")</f>
        <v/>
      </c>
    </row>
    <row r="728" spans="2:14" s="580" customFormat="1" ht="15" customHeight="1">
      <c r="B728" s="1046"/>
      <c r="C728" s="3015" t="s">
        <v>1933</v>
      </c>
      <c r="D728" s="3014" t="s">
        <v>509</v>
      </c>
      <c r="E728" s="1112" t="s">
        <v>1931</v>
      </c>
      <c r="F728" s="2708"/>
      <c r="H728" s="1431" t="str">
        <f t="shared" si="122"/>
        <v/>
      </c>
      <c r="I728" s="1288" t="str">
        <f t="shared" si="123"/>
        <v/>
      </c>
      <c r="J728" s="1288" t="str">
        <f>IF(C723="","",IF(AND(C723&lt;&gt;"&lt;Enter connection point name&gt;",F728=""),"X",""))</f>
        <v/>
      </c>
      <c r="K728" s="1569"/>
      <c r="L728" s="2220"/>
      <c r="M728" s="2220"/>
      <c r="N728" s="1432" t="str">
        <f>IF(AND(F726&lt;=F728),"","X")</f>
        <v/>
      </c>
    </row>
    <row r="729" spans="2:14" s="580" customFormat="1" ht="15" customHeight="1">
      <c r="B729" s="1046"/>
      <c r="C729" s="3015"/>
      <c r="D729" s="3014"/>
      <c r="E729" s="1112" t="s">
        <v>1932</v>
      </c>
      <c r="F729" s="2708"/>
      <c r="H729" s="1431" t="str">
        <f t="shared" si="122"/>
        <v/>
      </c>
      <c r="I729" s="1288" t="str">
        <f t="shared" si="123"/>
        <v/>
      </c>
      <c r="J729" s="1288" t="str">
        <f>IF(C723="","",IF(AND(C723&lt;&gt;"&lt;Enter connection point name&gt;",F729=""),"X",""))</f>
        <v/>
      </c>
      <c r="K729" s="1569"/>
      <c r="L729" s="2220"/>
      <c r="M729" s="2220"/>
      <c r="N729" s="1432" t="str">
        <f>IF(AND(F727&lt;=F729),"","X")</f>
        <v/>
      </c>
    </row>
    <row r="730" spans="2:14" s="580" customFormat="1" ht="15" customHeight="1">
      <c r="B730" s="1046"/>
      <c r="C730" s="3015" t="s">
        <v>729</v>
      </c>
      <c r="D730" s="3014" t="s">
        <v>1670</v>
      </c>
      <c r="E730" s="1112" t="s">
        <v>1931</v>
      </c>
      <c r="F730" s="2706"/>
      <c r="H730" s="1431" t="str">
        <f t="shared" si="122"/>
        <v/>
      </c>
      <c r="I730" s="1287" t="str">
        <f t="shared" si="123"/>
        <v/>
      </c>
      <c r="J730" s="1288" t="str">
        <f>IF(C723="","",IF(AND(C723&lt;&gt;"&lt;Enter connection point name&gt;",F730=""),"X",""))</f>
        <v/>
      </c>
      <c r="K730" s="1569"/>
      <c r="L730" s="1287"/>
      <c r="M730" s="2220"/>
      <c r="N730" s="2218"/>
    </row>
    <row r="731" spans="2:14" s="580" customFormat="1" ht="15" customHeight="1">
      <c r="B731" s="18"/>
      <c r="C731" s="3015"/>
      <c r="D731" s="3014"/>
      <c r="E731" s="1112" t="s">
        <v>1932</v>
      </c>
      <c r="F731" s="2706"/>
      <c r="H731" s="1431" t="str">
        <f t="shared" si="122"/>
        <v/>
      </c>
      <c r="I731" s="1287"/>
      <c r="J731" s="1288" t="str">
        <f>IF(C723="","",IF(AND(C723&lt;&gt;"&lt;Enter connection point name&gt;",F731=""),"X",""))</f>
        <v/>
      </c>
      <c r="K731" s="1569"/>
      <c r="L731" s="1287"/>
      <c r="M731" s="2220"/>
      <c r="N731" s="2218"/>
    </row>
    <row r="732" spans="2:14" s="580" customFormat="1" ht="15" customHeight="1">
      <c r="B732" s="18"/>
      <c r="C732" s="3015" t="s">
        <v>730</v>
      </c>
      <c r="D732" s="3014" t="s">
        <v>1671</v>
      </c>
      <c r="E732" s="1112" t="s">
        <v>1931</v>
      </c>
      <c r="F732" s="2712"/>
      <c r="H732" s="1431" t="str">
        <f t="shared" si="122"/>
        <v/>
      </c>
      <c r="I732" s="1287"/>
      <c r="J732" s="1288" t="str">
        <f>IF(C723="","",IF(AND(C723&lt;&gt;"&lt;Enter connection point name&gt;",F732=""),"X",""))</f>
        <v/>
      </c>
      <c r="K732" s="1569"/>
      <c r="L732" s="2220"/>
      <c r="M732" s="1287"/>
      <c r="N732" s="2218"/>
    </row>
    <row r="733" spans="2:14" s="580" customFormat="1" ht="15" customHeight="1">
      <c r="B733" s="18"/>
      <c r="C733" s="3015"/>
      <c r="D733" s="3014"/>
      <c r="E733" s="1112" t="s">
        <v>1932</v>
      </c>
      <c r="F733" s="2712"/>
      <c r="H733" s="1431" t="str">
        <f t="shared" si="122"/>
        <v/>
      </c>
      <c r="I733" s="1287"/>
      <c r="J733" s="1288" t="str">
        <f>IF(C723="","",IF(AND(C723&lt;&gt;"&lt;Enter connection point name&gt;",F733=""),"X",""))</f>
        <v/>
      </c>
      <c r="K733" s="1569"/>
      <c r="L733" s="2220"/>
      <c r="M733" s="1287"/>
      <c r="N733" s="2218"/>
    </row>
    <row r="734" spans="2:14" s="580" customFormat="1" ht="15" customHeight="1">
      <c r="B734" s="18"/>
      <c r="C734" s="3015" t="s">
        <v>1934</v>
      </c>
      <c r="D734" s="3014" t="s">
        <v>2045</v>
      </c>
      <c r="E734" s="1112" t="s">
        <v>1931</v>
      </c>
      <c r="F734" s="2708"/>
      <c r="H734" s="1436"/>
      <c r="I734" s="1287"/>
      <c r="J734" s="1288" t="str">
        <f>IF(C723="","",IF(AND(C723&lt;&gt;"&lt;Enter connection point name&gt;",F734=""),"X",""))</f>
        <v/>
      </c>
      <c r="K734" s="1432" t="str">
        <f>IF(F734="","",(IF(OR(F734="Winter",F734="Summer"),"","X")))</f>
        <v/>
      </c>
      <c r="L734" s="2220"/>
      <c r="M734" s="2220"/>
      <c r="N734" s="2218"/>
    </row>
    <row r="735" spans="2:14" s="580" customFormat="1" ht="15" customHeight="1">
      <c r="B735" s="18"/>
      <c r="C735" s="3015"/>
      <c r="D735" s="3014"/>
      <c r="E735" s="1112" t="s">
        <v>1932</v>
      </c>
      <c r="F735" s="2708"/>
      <c r="H735" s="1436"/>
      <c r="I735" s="1287"/>
      <c r="J735" s="1288" t="str">
        <f>IF(C723="","",IF(AND(C723&lt;&gt;"&lt;Enter connection point name&gt;",F735=""),"X",""))</f>
        <v/>
      </c>
      <c r="K735" s="1432" t="str">
        <f>IF(F735="","",(IF(OR(F735="Winter",F735="Summer"),"","X")))</f>
        <v/>
      </c>
      <c r="L735" s="2220"/>
      <c r="M735" s="2220"/>
      <c r="N735" s="2218"/>
    </row>
    <row r="736" spans="2:14" s="580" customFormat="1" ht="15" customHeight="1">
      <c r="B736" s="18"/>
      <c r="C736" s="3015" t="s">
        <v>1935</v>
      </c>
      <c r="D736" s="3014" t="s">
        <v>497</v>
      </c>
      <c r="E736" s="1112" t="s">
        <v>1931</v>
      </c>
      <c r="F736" s="2708"/>
      <c r="H736" s="1431" t="str">
        <f t="shared" ref="H736:H745" si="124">IF(ISNONTEXT(F736)=TRUE,"","X")</f>
        <v/>
      </c>
      <c r="I736" s="1288" t="str">
        <f t="shared" ref="I736:I745" si="125">IF(AND(F736&gt;=0)=TRUE,"","X")</f>
        <v/>
      </c>
      <c r="J736" s="1288" t="str">
        <f>IF(C723="","",IF(AND(C723&lt;&gt;"&lt;Enter connection point name&gt;",F736=""),"X",""))</f>
        <v/>
      </c>
      <c r="K736" s="1569"/>
      <c r="L736" s="2220"/>
      <c r="M736" s="2220"/>
      <c r="N736" s="2218"/>
    </row>
    <row r="737" spans="2:14" s="580" customFormat="1" ht="15" customHeight="1">
      <c r="B737" s="18"/>
      <c r="C737" s="3015"/>
      <c r="D737" s="3014"/>
      <c r="E737" s="1112" t="s">
        <v>1932</v>
      </c>
      <c r="F737" s="2708"/>
      <c r="H737" s="1431" t="str">
        <f t="shared" si="124"/>
        <v/>
      </c>
      <c r="I737" s="1288" t="str">
        <f t="shared" si="125"/>
        <v/>
      </c>
      <c r="J737" s="1288" t="str">
        <f>IF(C723="","",IF(AND(C723&lt;&gt;"&lt;Enter connection point name&gt;",F737=""),"X",""))</f>
        <v/>
      </c>
      <c r="K737" s="1569"/>
      <c r="L737" s="2220"/>
      <c r="M737" s="2220"/>
      <c r="N737" s="2218"/>
    </row>
    <row r="738" spans="2:14" s="580" customFormat="1" ht="15" customHeight="1">
      <c r="B738" s="18"/>
      <c r="C738" s="3015" t="s">
        <v>1936</v>
      </c>
      <c r="D738" s="3014" t="s">
        <v>497</v>
      </c>
      <c r="E738" s="1112" t="s">
        <v>1931</v>
      </c>
      <c r="F738" s="2708"/>
      <c r="H738" s="1431" t="str">
        <f t="shared" si="124"/>
        <v/>
      </c>
      <c r="I738" s="1288" t="str">
        <f t="shared" si="125"/>
        <v/>
      </c>
      <c r="J738" s="1288" t="str">
        <f>IF(C723="","",IF(AND(C723&lt;&gt;"&lt;Enter connection point name&gt;",F738=""),"X",""))</f>
        <v/>
      </c>
      <c r="K738" s="1569"/>
      <c r="L738" s="2220"/>
      <c r="M738" s="2220"/>
      <c r="N738" s="1432" t="str">
        <f>IF(AND(F738&lt;=F740),"","X")</f>
        <v/>
      </c>
    </row>
    <row r="739" spans="2:14" s="580" customFormat="1" ht="15" customHeight="1">
      <c r="B739" s="18"/>
      <c r="C739" s="3015"/>
      <c r="D739" s="3014"/>
      <c r="E739" s="1112" t="s">
        <v>1932</v>
      </c>
      <c r="F739" s="2708"/>
      <c r="H739" s="1431" t="str">
        <f t="shared" si="124"/>
        <v/>
      </c>
      <c r="I739" s="1288" t="str">
        <f t="shared" si="125"/>
        <v/>
      </c>
      <c r="J739" s="1288" t="str">
        <f>IF(C723="","",IF(AND(C723&lt;&gt;"&lt;Enter connection point name&gt;",F739=""),"X",""))</f>
        <v/>
      </c>
      <c r="K739" s="1569"/>
      <c r="L739" s="2220"/>
      <c r="M739" s="2220"/>
      <c r="N739" s="1432" t="str">
        <f>IF(AND(F739&lt;=F741),"","X")</f>
        <v/>
      </c>
    </row>
    <row r="740" spans="2:14" s="580" customFormat="1" ht="15" customHeight="1">
      <c r="B740" s="18"/>
      <c r="C740" s="3015" t="s">
        <v>1936</v>
      </c>
      <c r="D740" s="3014" t="s">
        <v>509</v>
      </c>
      <c r="E740" s="1112" t="s">
        <v>1931</v>
      </c>
      <c r="F740" s="2708"/>
      <c r="H740" s="1431" t="str">
        <f t="shared" si="124"/>
        <v/>
      </c>
      <c r="I740" s="1288" t="str">
        <f t="shared" si="125"/>
        <v/>
      </c>
      <c r="J740" s="1288" t="str">
        <f>IF(C723="","",IF(AND(C723&lt;&gt;"&lt;Enter connection point name&gt;",F740=""),"X",""))</f>
        <v/>
      </c>
      <c r="K740" s="1569"/>
      <c r="L740" s="2220"/>
      <c r="M740" s="2220"/>
      <c r="N740" s="1432" t="str">
        <f>IF(AND(F738&lt;=F740),"","X")</f>
        <v/>
      </c>
    </row>
    <row r="741" spans="2:14" s="580" customFormat="1" ht="15" customHeight="1">
      <c r="B741" s="18"/>
      <c r="C741" s="3015"/>
      <c r="D741" s="3014"/>
      <c r="E741" s="1112" t="s">
        <v>1932</v>
      </c>
      <c r="F741" s="2708"/>
      <c r="H741" s="1431" t="str">
        <f t="shared" si="124"/>
        <v/>
      </c>
      <c r="I741" s="1288" t="str">
        <f t="shared" si="125"/>
        <v/>
      </c>
      <c r="J741" s="1288" t="str">
        <f>IF(C723="","",IF(AND(C723&lt;&gt;"&lt;Enter connection point name&gt;",F741=""),"X",""))</f>
        <v/>
      </c>
      <c r="K741" s="1569"/>
      <c r="L741" s="2220"/>
      <c r="M741" s="2220"/>
      <c r="N741" s="1432" t="str">
        <f>IF(AND(F739&lt;=F741),"","X")</f>
        <v/>
      </c>
    </row>
    <row r="742" spans="2:14" s="580" customFormat="1" ht="15" customHeight="1">
      <c r="B742" s="18"/>
      <c r="C742" s="3015" t="s">
        <v>1937</v>
      </c>
      <c r="D742" s="3014" t="s">
        <v>497</v>
      </c>
      <c r="E742" s="1112" t="s">
        <v>1931</v>
      </c>
      <c r="F742" s="2708"/>
      <c r="H742" s="1431" t="str">
        <f t="shared" si="124"/>
        <v/>
      </c>
      <c r="I742" s="1288" t="str">
        <f t="shared" si="125"/>
        <v/>
      </c>
      <c r="J742" s="1288" t="str">
        <f>IF(C723="","",IF(AND(C723&lt;&gt;"&lt;Enter connection point name&gt;",F742=""),"X",""))</f>
        <v/>
      </c>
      <c r="K742" s="1569"/>
      <c r="L742" s="2220"/>
      <c r="M742" s="2220"/>
      <c r="N742" s="1432" t="str">
        <f>IF(AND(F742&lt;=F744),"","X")</f>
        <v/>
      </c>
    </row>
    <row r="743" spans="2:14" s="580" customFormat="1" ht="15" customHeight="1">
      <c r="B743" s="18"/>
      <c r="C743" s="3015"/>
      <c r="D743" s="3014"/>
      <c r="E743" s="1112" t="s">
        <v>1932</v>
      </c>
      <c r="F743" s="2708"/>
      <c r="H743" s="1431" t="str">
        <f t="shared" si="124"/>
        <v/>
      </c>
      <c r="I743" s="1288" t="str">
        <f t="shared" si="125"/>
        <v/>
      </c>
      <c r="J743" s="1288" t="str">
        <f>IF(C723="","",IF(AND(C723&lt;&gt;"&lt;Enter connection point name&gt;",F743=""),"X",""))</f>
        <v/>
      </c>
      <c r="K743" s="1569"/>
      <c r="L743" s="2220"/>
      <c r="M743" s="2220"/>
      <c r="N743" s="1432" t="str">
        <f>IF(AND(F743&lt;=F745),"","X")</f>
        <v/>
      </c>
    </row>
    <row r="744" spans="2:14" s="580" customFormat="1" ht="15" customHeight="1">
      <c r="B744" s="18"/>
      <c r="C744" s="3015" t="s">
        <v>1937</v>
      </c>
      <c r="D744" s="3014" t="s">
        <v>509</v>
      </c>
      <c r="E744" s="1112" t="s">
        <v>1931</v>
      </c>
      <c r="F744" s="2708"/>
      <c r="H744" s="1431" t="str">
        <f t="shared" si="124"/>
        <v/>
      </c>
      <c r="I744" s="1288" t="str">
        <f t="shared" si="125"/>
        <v/>
      </c>
      <c r="J744" s="1288" t="str">
        <f>IF(C723="","",IF(AND(C723&lt;&gt;"&lt;Enter connection point name&gt;",F744=""),"X",""))</f>
        <v/>
      </c>
      <c r="K744" s="1569"/>
      <c r="L744" s="2220"/>
      <c r="M744" s="2220"/>
      <c r="N744" s="1432" t="str">
        <f>IF(AND(F742&lt;=F744),"","X")</f>
        <v/>
      </c>
    </row>
    <row r="745" spans="2:14" s="580" customFormat="1" ht="15" customHeight="1">
      <c r="B745" s="18"/>
      <c r="C745" s="3018"/>
      <c r="D745" s="3019"/>
      <c r="E745" s="1113" t="s">
        <v>1932</v>
      </c>
      <c r="F745" s="2714"/>
      <c r="H745" s="1433" t="str">
        <f t="shared" si="124"/>
        <v/>
      </c>
      <c r="I745" s="1434" t="str">
        <f t="shared" si="125"/>
        <v/>
      </c>
      <c r="J745" s="1434" t="str">
        <f>IF(C723="","",IF(AND(C723&lt;&gt;"&lt;Enter connection point name&gt;",F745=""),"X",""))</f>
        <v/>
      </c>
      <c r="K745" s="1570"/>
      <c r="L745" s="2221"/>
      <c r="M745" s="2221"/>
      <c r="N745" s="1435" t="str">
        <f>IF(AND(F743&lt;=F745),"","X")</f>
        <v/>
      </c>
    </row>
    <row r="746" spans="2:14" s="580" customFormat="1" ht="15" customHeight="1">
      <c r="B746" s="1046">
        <v>33</v>
      </c>
      <c r="C746" s="1027" t="s">
        <v>1929</v>
      </c>
      <c r="D746" s="575"/>
      <c r="E746" s="1111"/>
      <c r="F746" s="2711"/>
    </row>
    <row r="747" spans="2:14" s="580" customFormat="1" ht="15" customHeight="1">
      <c r="B747" s="1046"/>
      <c r="C747" s="3016" t="s">
        <v>1930</v>
      </c>
      <c r="D747" s="3017" t="s">
        <v>509</v>
      </c>
      <c r="E747" s="1681" t="s">
        <v>1931</v>
      </c>
      <c r="F747" s="2713"/>
      <c r="H747" s="1503" t="str">
        <f>IF(ISNONTEXT(F747)=TRUE,"","X")</f>
        <v/>
      </c>
      <c r="I747" s="1542" t="str">
        <f>IF(AND(F747&gt;=0)=TRUE,"","X")</f>
        <v/>
      </c>
      <c r="J747" s="2024" t="str">
        <f>IF(C746="","",IF(AND(C746&lt;&gt;"&lt;Enter connection point name&gt;",F747=""),"X",""))</f>
        <v/>
      </c>
      <c r="K747" s="1568"/>
      <c r="L747" s="2219"/>
      <c r="M747" s="2219"/>
      <c r="N747" s="2217"/>
    </row>
    <row r="748" spans="2:14" s="580" customFormat="1" ht="15" customHeight="1">
      <c r="B748" s="1046"/>
      <c r="C748" s="3015"/>
      <c r="D748" s="3014"/>
      <c r="E748" s="1112" t="s">
        <v>1932</v>
      </c>
      <c r="F748" s="2708"/>
      <c r="H748" s="1431" t="str">
        <f>IF(ISNONTEXT(F748)=TRUE,"","X")</f>
        <v/>
      </c>
      <c r="I748" s="1288" t="str">
        <f>IF(AND(F748&gt;=0)=TRUE,"","X")</f>
        <v/>
      </c>
      <c r="J748" s="1288" t="str">
        <f>IF(C746="","",IF(AND(C746&lt;&gt;"&lt;Enter connection point name&gt;",F748=""),"X",""))</f>
        <v/>
      </c>
      <c r="K748" s="1569"/>
      <c r="L748" s="2220"/>
      <c r="M748" s="2220"/>
      <c r="N748" s="2218"/>
    </row>
    <row r="749" spans="2:14" s="580" customFormat="1" ht="15" customHeight="1">
      <c r="B749" s="1046"/>
      <c r="C749" s="3015" t="s">
        <v>1933</v>
      </c>
      <c r="D749" s="3014" t="s">
        <v>497</v>
      </c>
      <c r="E749" s="1112" t="s">
        <v>1931</v>
      </c>
      <c r="F749" s="2708"/>
      <c r="H749" s="1431" t="str">
        <f t="shared" ref="H749:H756" si="126">IF(ISNONTEXT(F749)=TRUE,"","X")</f>
        <v/>
      </c>
      <c r="I749" s="1288" t="str">
        <f>IF(AND(F749&gt;=0)=TRUE,"","X")</f>
        <v/>
      </c>
      <c r="J749" s="1288" t="str">
        <f>IF(C746="","",IF(AND(C746&lt;&gt;"&lt;Enter connection point name&gt;",F749=""),"X",""))</f>
        <v/>
      </c>
      <c r="K749" s="1569"/>
      <c r="L749" s="2220"/>
      <c r="M749" s="2220"/>
      <c r="N749" s="1432" t="str">
        <f>IF(AND(F749&lt;=F751),"","X")</f>
        <v/>
      </c>
    </row>
    <row r="750" spans="2:14" s="580" customFormat="1" ht="15" customHeight="1">
      <c r="B750" s="1046"/>
      <c r="C750" s="3015"/>
      <c r="D750" s="3014"/>
      <c r="E750" s="1112" t="s">
        <v>1932</v>
      </c>
      <c r="F750" s="2708"/>
      <c r="H750" s="1431" t="str">
        <f t="shared" si="126"/>
        <v/>
      </c>
      <c r="I750" s="1288" t="str">
        <f t="shared" ref="I750:I753" si="127">IF(AND(F750&gt;=0)=TRUE,"","X")</f>
        <v/>
      </c>
      <c r="J750" s="1288" t="str">
        <f>IF(C746="","",IF(AND(C746&lt;&gt;"&lt;Enter connection point name&gt;",F750=""),"X",""))</f>
        <v/>
      </c>
      <c r="K750" s="1569"/>
      <c r="L750" s="2220"/>
      <c r="M750" s="2220"/>
      <c r="N750" s="1432" t="str">
        <f>IF(AND(F750&lt;=F752),"","X")</f>
        <v/>
      </c>
    </row>
    <row r="751" spans="2:14" s="580" customFormat="1" ht="15" customHeight="1">
      <c r="B751" s="1046"/>
      <c r="C751" s="3015" t="s">
        <v>1933</v>
      </c>
      <c r="D751" s="3014" t="s">
        <v>509</v>
      </c>
      <c r="E751" s="1112" t="s">
        <v>1931</v>
      </c>
      <c r="F751" s="2708"/>
      <c r="H751" s="1431" t="str">
        <f t="shared" si="126"/>
        <v/>
      </c>
      <c r="I751" s="1288" t="str">
        <f t="shared" si="127"/>
        <v/>
      </c>
      <c r="J751" s="1288" t="str">
        <f>IF(C746="","",IF(AND(C746&lt;&gt;"&lt;Enter connection point name&gt;",F751=""),"X",""))</f>
        <v/>
      </c>
      <c r="K751" s="1569"/>
      <c r="L751" s="2220"/>
      <c r="M751" s="2220"/>
      <c r="N751" s="1432" t="str">
        <f>IF(AND(F749&lt;=F751),"","X")</f>
        <v/>
      </c>
    </row>
    <row r="752" spans="2:14" s="580" customFormat="1" ht="15" customHeight="1">
      <c r="B752" s="1046"/>
      <c r="C752" s="3015"/>
      <c r="D752" s="3014"/>
      <c r="E752" s="1112" t="s">
        <v>1932</v>
      </c>
      <c r="F752" s="2708"/>
      <c r="H752" s="1431" t="str">
        <f t="shared" si="126"/>
        <v/>
      </c>
      <c r="I752" s="1288" t="str">
        <f t="shared" si="127"/>
        <v/>
      </c>
      <c r="J752" s="1288" t="str">
        <f>IF(C746="","",IF(AND(C746&lt;&gt;"&lt;Enter connection point name&gt;",F752=""),"X",""))</f>
        <v/>
      </c>
      <c r="K752" s="1569"/>
      <c r="L752" s="2220"/>
      <c r="M752" s="2220"/>
      <c r="N752" s="1432" t="str">
        <f>IF(AND(F750&lt;=F752),"","X")</f>
        <v/>
      </c>
    </row>
    <row r="753" spans="2:14" s="580" customFormat="1" ht="15" customHeight="1">
      <c r="B753" s="1046"/>
      <c r="C753" s="3015" t="s">
        <v>729</v>
      </c>
      <c r="D753" s="3014" t="s">
        <v>1670</v>
      </c>
      <c r="E753" s="1112" t="s">
        <v>1931</v>
      </c>
      <c r="F753" s="2706"/>
      <c r="H753" s="1431" t="str">
        <f t="shared" si="126"/>
        <v/>
      </c>
      <c r="I753" s="1287" t="str">
        <f t="shared" si="127"/>
        <v/>
      </c>
      <c r="J753" s="1288" t="str">
        <f>IF(C746="","",IF(AND(C746&lt;&gt;"&lt;Enter connection point name&gt;",F753=""),"X",""))</f>
        <v/>
      </c>
      <c r="K753" s="1569"/>
      <c r="L753" s="1287"/>
      <c r="M753" s="2220"/>
      <c r="N753" s="2218"/>
    </row>
    <row r="754" spans="2:14" s="580" customFormat="1" ht="15" customHeight="1">
      <c r="B754" s="18"/>
      <c r="C754" s="3015"/>
      <c r="D754" s="3014"/>
      <c r="E754" s="1112" t="s">
        <v>1932</v>
      </c>
      <c r="F754" s="2706"/>
      <c r="H754" s="1431" t="str">
        <f t="shared" si="126"/>
        <v/>
      </c>
      <c r="I754" s="1287"/>
      <c r="J754" s="1288" t="str">
        <f>IF(C746="","",IF(AND(C746&lt;&gt;"&lt;Enter connection point name&gt;",F754=""),"X",""))</f>
        <v/>
      </c>
      <c r="K754" s="1569"/>
      <c r="L754" s="1287"/>
      <c r="M754" s="2220"/>
      <c r="N754" s="2218"/>
    </row>
    <row r="755" spans="2:14" s="580" customFormat="1" ht="15" customHeight="1">
      <c r="B755" s="18"/>
      <c r="C755" s="3015" t="s">
        <v>730</v>
      </c>
      <c r="D755" s="3014" t="s">
        <v>1671</v>
      </c>
      <c r="E755" s="1112" t="s">
        <v>1931</v>
      </c>
      <c r="F755" s="2712"/>
      <c r="H755" s="1431" t="str">
        <f t="shared" si="126"/>
        <v/>
      </c>
      <c r="I755" s="1287"/>
      <c r="J755" s="1288" t="str">
        <f>IF(C746="","",IF(AND(C746&lt;&gt;"&lt;Enter connection point name&gt;",F755=""),"X",""))</f>
        <v/>
      </c>
      <c r="K755" s="1569"/>
      <c r="L755" s="2220"/>
      <c r="M755" s="1287"/>
      <c r="N755" s="2218"/>
    </row>
    <row r="756" spans="2:14" s="580" customFormat="1" ht="15" customHeight="1">
      <c r="B756" s="18"/>
      <c r="C756" s="3015"/>
      <c r="D756" s="3014"/>
      <c r="E756" s="1112" t="s">
        <v>1932</v>
      </c>
      <c r="F756" s="2712"/>
      <c r="H756" s="1431" t="str">
        <f t="shared" si="126"/>
        <v/>
      </c>
      <c r="I756" s="1287"/>
      <c r="J756" s="1288" t="str">
        <f>IF(C746="","",IF(AND(C746&lt;&gt;"&lt;Enter connection point name&gt;",F756=""),"X",""))</f>
        <v/>
      </c>
      <c r="K756" s="1569"/>
      <c r="L756" s="2220"/>
      <c r="M756" s="1287"/>
      <c r="N756" s="2218"/>
    </row>
    <row r="757" spans="2:14" s="580" customFormat="1" ht="15" customHeight="1">
      <c r="B757" s="18"/>
      <c r="C757" s="3015" t="s">
        <v>1934</v>
      </c>
      <c r="D757" s="3014" t="s">
        <v>2045</v>
      </c>
      <c r="E757" s="1112" t="s">
        <v>1931</v>
      </c>
      <c r="F757" s="2708"/>
      <c r="H757" s="1436"/>
      <c r="I757" s="1287"/>
      <c r="J757" s="1288" t="str">
        <f>IF(C746="","",IF(AND(C746&lt;&gt;"&lt;Enter connection point name&gt;",F757=""),"X",""))</f>
        <v/>
      </c>
      <c r="K757" s="1432" t="str">
        <f>IF(F757="","",(IF(OR(F757="Winter",F757="Summer"),"","X")))</f>
        <v/>
      </c>
      <c r="L757" s="2220"/>
      <c r="M757" s="2220"/>
      <c r="N757" s="2218"/>
    </row>
    <row r="758" spans="2:14" s="580" customFormat="1" ht="15" customHeight="1">
      <c r="B758" s="18"/>
      <c r="C758" s="3015"/>
      <c r="D758" s="3014"/>
      <c r="E758" s="1112" t="s">
        <v>1932</v>
      </c>
      <c r="F758" s="2708"/>
      <c r="H758" s="1436"/>
      <c r="I758" s="1287"/>
      <c r="J758" s="1288" t="str">
        <f>IF(C746="","",IF(AND(C746&lt;&gt;"&lt;Enter connection point name&gt;",F758=""),"X",""))</f>
        <v/>
      </c>
      <c r="K758" s="1432" t="str">
        <f>IF(F758="","",(IF(OR(F758="Winter",F758="Summer"),"","X")))</f>
        <v/>
      </c>
      <c r="L758" s="2220"/>
      <c r="M758" s="2220"/>
      <c r="N758" s="2218"/>
    </row>
    <row r="759" spans="2:14" s="580" customFormat="1" ht="15" customHeight="1">
      <c r="B759" s="18"/>
      <c r="C759" s="3015" t="s">
        <v>1935</v>
      </c>
      <c r="D759" s="3014" t="s">
        <v>497</v>
      </c>
      <c r="E759" s="1112" t="s">
        <v>1931</v>
      </c>
      <c r="F759" s="2708"/>
      <c r="H759" s="1431" t="str">
        <f t="shared" ref="H759:H768" si="128">IF(ISNONTEXT(F759)=TRUE,"","X")</f>
        <v/>
      </c>
      <c r="I759" s="1288" t="str">
        <f t="shared" ref="I759:I768" si="129">IF(AND(F759&gt;=0)=TRUE,"","X")</f>
        <v/>
      </c>
      <c r="J759" s="1288" t="str">
        <f>IF(C746="","",IF(AND(C746&lt;&gt;"&lt;Enter connection point name&gt;",F759=""),"X",""))</f>
        <v/>
      </c>
      <c r="K759" s="1569"/>
      <c r="L759" s="2220"/>
      <c r="M759" s="2220"/>
      <c r="N759" s="2218"/>
    </row>
    <row r="760" spans="2:14" s="580" customFormat="1" ht="15" customHeight="1">
      <c r="B760" s="18"/>
      <c r="C760" s="3015"/>
      <c r="D760" s="3014"/>
      <c r="E760" s="1112" t="s">
        <v>1932</v>
      </c>
      <c r="F760" s="2708"/>
      <c r="H760" s="1431" t="str">
        <f t="shared" si="128"/>
        <v/>
      </c>
      <c r="I760" s="1288" t="str">
        <f t="shared" si="129"/>
        <v/>
      </c>
      <c r="J760" s="1288" t="str">
        <f>IF(C746="","",IF(AND(C746&lt;&gt;"&lt;Enter connection point name&gt;",F760=""),"X",""))</f>
        <v/>
      </c>
      <c r="K760" s="1569"/>
      <c r="L760" s="2220"/>
      <c r="M760" s="2220"/>
      <c r="N760" s="2218"/>
    </row>
    <row r="761" spans="2:14" s="580" customFormat="1" ht="15" customHeight="1">
      <c r="B761" s="18"/>
      <c r="C761" s="3015" t="s">
        <v>1936</v>
      </c>
      <c r="D761" s="3014" t="s">
        <v>497</v>
      </c>
      <c r="E761" s="1112" t="s">
        <v>1931</v>
      </c>
      <c r="F761" s="2708"/>
      <c r="H761" s="1431" t="str">
        <f t="shared" si="128"/>
        <v/>
      </c>
      <c r="I761" s="1288" t="str">
        <f t="shared" si="129"/>
        <v/>
      </c>
      <c r="J761" s="1288" t="str">
        <f>IF(C746="","",IF(AND(C746&lt;&gt;"&lt;Enter connection point name&gt;",F761=""),"X",""))</f>
        <v/>
      </c>
      <c r="K761" s="1569"/>
      <c r="L761" s="2220"/>
      <c r="M761" s="2220"/>
      <c r="N761" s="1432" t="str">
        <f>IF(AND(F761&lt;=F763),"","X")</f>
        <v/>
      </c>
    </row>
    <row r="762" spans="2:14" s="580" customFormat="1" ht="15" customHeight="1">
      <c r="B762" s="18"/>
      <c r="C762" s="3015"/>
      <c r="D762" s="3014"/>
      <c r="E762" s="1112" t="s">
        <v>1932</v>
      </c>
      <c r="F762" s="2708"/>
      <c r="H762" s="1431" t="str">
        <f t="shared" si="128"/>
        <v/>
      </c>
      <c r="I762" s="1288" t="str">
        <f t="shared" si="129"/>
        <v/>
      </c>
      <c r="J762" s="1288" t="str">
        <f>IF(C746="","",IF(AND(C746&lt;&gt;"&lt;Enter connection point name&gt;",F762=""),"X",""))</f>
        <v/>
      </c>
      <c r="K762" s="1569"/>
      <c r="L762" s="2220"/>
      <c r="M762" s="2220"/>
      <c r="N762" s="1432" t="str">
        <f>IF(AND(F762&lt;=F764),"","X")</f>
        <v/>
      </c>
    </row>
    <row r="763" spans="2:14" s="580" customFormat="1" ht="15" customHeight="1">
      <c r="B763" s="18"/>
      <c r="C763" s="3015" t="s">
        <v>1936</v>
      </c>
      <c r="D763" s="3014" t="s">
        <v>509</v>
      </c>
      <c r="E763" s="1112" t="s">
        <v>1931</v>
      </c>
      <c r="F763" s="2708"/>
      <c r="H763" s="1431" t="str">
        <f t="shared" si="128"/>
        <v/>
      </c>
      <c r="I763" s="1288" t="str">
        <f t="shared" si="129"/>
        <v/>
      </c>
      <c r="J763" s="1288" t="str">
        <f>IF(C746="","",IF(AND(C746&lt;&gt;"&lt;Enter connection point name&gt;",F763=""),"X",""))</f>
        <v/>
      </c>
      <c r="K763" s="1569"/>
      <c r="L763" s="2220"/>
      <c r="M763" s="2220"/>
      <c r="N763" s="1432" t="str">
        <f>IF(AND(F761&lt;=F763),"","X")</f>
        <v/>
      </c>
    </row>
    <row r="764" spans="2:14" s="580" customFormat="1" ht="15" customHeight="1">
      <c r="B764" s="18"/>
      <c r="C764" s="3015"/>
      <c r="D764" s="3014"/>
      <c r="E764" s="1112" t="s">
        <v>1932</v>
      </c>
      <c r="F764" s="2708"/>
      <c r="H764" s="1431" t="str">
        <f t="shared" si="128"/>
        <v/>
      </c>
      <c r="I764" s="1288" t="str">
        <f t="shared" si="129"/>
        <v/>
      </c>
      <c r="J764" s="1288" t="str">
        <f>IF(C746="","",IF(AND(C746&lt;&gt;"&lt;Enter connection point name&gt;",F764=""),"X",""))</f>
        <v/>
      </c>
      <c r="K764" s="1569"/>
      <c r="L764" s="2220"/>
      <c r="M764" s="2220"/>
      <c r="N764" s="1432" t="str">
        <f>IF(AND(F762&lt;=F764),"","X")</f>
        <v/>
      </c>
    </row>
    <row r="765" spans="2:14" s="580" customFormat="1" ht="15" customHeight="1">
      <c r="B765" s="18"/>
      <c r="C765" s="3015" t="s">
        <v>1937</v>
      </c>
      <c r="D765" s="3014" t="s">
        <v>497</v>
      </c>
      <c r="E765" s="1112" t="s">
        <v>1931</v>
      </c>
      <c r="F765" s="2708"/>
      <c r="H765" s="1431" t="str">
        <f t="shared" si="128"/>
        <v/>
      </c>
      <c r="I765" s="1288" t="str">
        <f t="shared" si="129"/>
        <v/>
      </c>
      <c r="J765" s="1288" t="str">
        <f>IF(C746="","",IF(AND(C746&lt;&gt;"&lt;Enter connection point name&gt;",F765=""),"X",""))</f>
        <v/>
      </c>
      <c r="K765" s="1569"/>
      <c r="L765" s="2220"/>
      <c r="M765" s="2220"/>
      <c r="N765" s="1432" t="str">
        <f>IF(AND(F765&lt;=F767),"","X")</f>
        <v/>
      </c>
    </row>
    <row r="766" spans="2:14" s="580" customFormat="1" ht="15" customHeight="1">
      <c r="B766" s="18"/>
      <c r="C766" s="3015"/>
      <c r="D766" s="3014"/>
      <c r="E766" s="1112" t="s">
        <v>1932</v>
      </c>
      <c r="F766" s="2708"/>
      <c r="H766" s="1431" t="str">
        <f t="shared" si="128"/>
        <v/>
      </c>
      <c r="I766" s="1288" t="str">
        <f t="shared" si="129"/>
        <v/>
      </c>
      <c r="J766" s="1288" t="str">
        <f>IF(C746="","",IF(AND(C746&lt;&gt;"&lt;Enter connection point name&gt;",F766=""),"X",""))</f>
        <v/>
      </c>
      <c r="K766" s="1569"/>
      <c r="L766" s="2220"/>
      <c r="M766" s="2220"/>
      <c r="N766" s="1432" t="str">
        <f>IF(AND(F766&lt;=F768),"","X")</f>
        <v/>
      </c>
    </row>
    <row r="767" spans="2:14" s="580" customFormat="1" ht="15" customHeight="1">
      <c r="B767" s="18"/>
      <c r="C767" s="3015" t="s">
        <v>1937</v>
      </c>
      <c r="D767" s="3014" t="s">
        <v>509</v>
      </c>
      <c r="E767" s="1112" t="s">
        <v>1931</v>
      </c>
      <c r="F767" s="2708"/>
      <c r="H767" s="1431" t="str">
        <f t="shared" si="128"/>
        <v/>
      </c>
      <c r="I767" s="1288" t="str">
        <f t="shared" si="129"/>
        <v/>
      </c>
      <c r="J767" s="1288" t="str">
        <f>IF(C746="","",IF(AND(C746&lt;&gt;"&lt;Enter connection point name&gt;",F767=""),"X",""))</f>
        <v/>
      </c>
      <c r="K767" s="1569"/>
      <c r="L767" s="2220"/>
      <c r="M767" s="2220"/>
      <c r="N767" s="1432" t="str">
        <f>IF(AND(F765&lt;=F767),"","X")</f>
        <v/>
      </c>
    </row>
    <row r="768" spans="2:14" s="580" customFormat="1" ht="15" customHeight="1">
      <c r="B768" s="18"/>
      <c r="C768" s="3018"/>
      <c r="D768" s="3019"/>
      <c r="E768" s="1113" t="s">
        <v>1932</v>
      </c>
      <c r="F768" s="2714"/>
      <c r="H768" s="1433" t="str">
        <f t="shared" si="128"/>
        <v/>
      </c>
      <c r="I768" s="1434" t="str">
        <f t="shared" si="129"/>
        <v/>
      </c>
      <c r="J768" s="1434" t="str">
        <f>IF(C746="","",IF(AND(C746&lt;&gt;"&lt;Enter connection point name&gt;",F768=""),"X",""))</f>
        <v/>
      </c>
      <c r="K768" s="1570"/>
      <c r="L768" s="2221"/>
      <c r="M768" s="2221"/>
      <c r="N768" s="1435" t="str">
        <f>IF(AND(F766&lt;=F768),"","X")</f>
        <v/>
      </c>
    </row>
    <row r="769" spans="2:14" s="580" customFormat="1" ht="15" customHeight="1">
      <c r="B769" s="1046">
        <v>34</v>
      </c>
      <c r="C769" s="1027" t="s">
        <v>1929</v>
      </c>
      <c r="D769" s="575"/>
      <c r="E769" s="1111"/>
      <c r="F769" s="2711"/>
    </row>
    <row r="770" spans="2:14" s="580" customFormat="1" ht="15" customHeight="1">
      <c r="B770" s="1046"/>
      <c r="C770" s="3016" t="s">
        <v>1930</v>
      </c>
      <c r="D770" s="3017" t="s">
        <v>509</v>
      </c>
      <c r="E770" s="1681" t="s">
        <v>1931</v>
      </c>
      <c r="F770" s="2713"/>
      <c r="H770" s="1503" t="str">
        <f>IF(ISNONTEXT(F770)=TRUE,"","X")</f>
        <v/>
      </c>
      <c r="I770" s="1542" t="str">
        <f>IF(AND(F770&gt;=0)=TRUE,"","X")</f>
        <v/>
      </c>
      <c r="J770" s="2024" t="str">
        <f>IF(C769="","",IF(AND(C769&lt;&gt;"&lt;Enter connection point name&gt;",F770=""),"X",""))</f>
        <v/>
      </c>
      <c r="K770" s="1568"/>
      <c r="L770" s="2219"/>
      <c r="M770" s="2219"/>
      <c r="N770" s="2217"/>
    </row>
    <row r="771" spans="2:14" s="580" customFormat="1" ht="15" customHeight="1">
      <c r="B771" s="1046"/>
      <c r="C771" s="3015"/>
      <c r="D771" s="3014"/>
      <c r="E771" s="1112" t="s">
        <v>1932</v>
      </c>
      <c r="F771" s="2708"/>
      <c r="H771" s="1431" t="str">
        <f>IF(ISNONTEXT(F771)=TRUE,"","X")</f>
        <v/>
      </c>
      <c r="I771" s="1288" t="str">
        <f>IF(AND(F771&gt;=0)=TRUE,"","X")</f>
        <v/>
      </c>
      <c r="J771" s="1288" t="str">
        <f>IF(C769="","",IF(AND(C769&lt;&gt;"&lt;Enter connection point name&gt;",F771=""),"X",""))</f>
        <v/>
      </c>
      <c r="K771" s="1569"/>
      <c r="L771" s="2220"/>
      <c r="M771" s="2220"/>
      <c r="N771" s="2218"/>
    </row>
    <row r="772" spans="2:14" s="580" customFormat="1" ht="15" customHeight="1">
      <c r="B772" s="1046"/>
      <c r="C772" s="3015" t="s">
        <v>1933</v>
      </c>
      <c r="D772" s="3014" t="s">
        <v>497</v>
      </c>
      <c r="E772" s="1112" t="s">
        <v>1931</v>
      </c>
      <c r="F772" s="2708"/>
      <c r="H772" s="1431" t="str">
        <f t="shared" ref="H772:H779" si="130">IF(ISNONTEXT(F772)=TRUE,"","X")</f>
        <v/>
      </c>
      <c r="I772" s="1288" t="str">
        <f>IF(AND(F772&gt;=0)=TRUE,"","X")</f>
        <v/>
      </c>
      <c r="J772" s="1288" t="str">
        <f>IF(C769="","",IF(AND(C769&lt;&gt;"&lt;Enter connection point name&gt;",F772=""),"X",""))</f>
        <v/>
      </c>
      <c r="K772" s="1569"/>
      <c r="L772" s="2220"/>
      <c r="M772" s="2220"/>
      <c r="N772" s="1432" t="str">
        <f>IF(AND(F772&lt;=F774),"","X")</f>
        <v/>
      </c>
    </row>
    <row r="773" spans="2:14" s="580" customFormat="1" ht="15" customHeight="1">
      <c r="B773" s="1046"/>
      <c r="C773" s="3015"/>
      <c r="D773" s="3014"/>
      <c r="E773" s="1112" t="s">
        <v>1932</v>
      </c>
      <c r="F773" s="2708"/>
      <c r="H773" s="1431" t="str">
        <f t="shared" si="130"/>
        <v/>
      </c>
      <c r="I773" s="1288" t="str">
        <f t="shared" ref="I773:I776" si="131">IF(AND(F773&gt;=0)=TRUE,"","X")</f>
        <v/>
      </c>
      <c r="J773" s="1288" t="str">
        <f>IF(C769="","",IF(AND(C769&lt;&gt;"&lt;Enter connection point name&gt;",F773=""),"X",""))</f>
        <v/>
      </c>
      <c r="K773" s="1569"/>
      <c r="L773" s="2220"/>
      <c r="M773" s="2220"/>
      <c r="N773" s="1432" t="str">
        <f>IF(AND(F773&lt;=F775),"","X")</f>
        <v/>
      </c>
    </row>
    <row r="774" spans="2:14" s="580" customFormat="1" ht="15" customHeight="1">
      <c r="B774" s="1046"/>
      <c r="C774" s="3015" t="s">
        <v>1933</v>
      </c>
      <c r="D774" s="3014" t="s">
        <v>509</v>
      </c>
      <c r="E774" s="1112" t="s">
        <v>1931</v>
      </c>
      <c r="F774" s="2708"/>
      <c r="H774" s="1431" t="str">
        <f t="shared" si="130"/>
        <v/>
      </c>
      <c r="I774" s="1288" t="str">
        <f t="shared" si="131"/>
        <v/>
      </c>
      <c r="J774" s="1288" t="str">
        <f>IF(C769="","",IF(AND(C769&lt;&gt;"&lt;Enter connection point name&gt;",F774=""),"X",""))</f>
        <v/>
      </c>
      <c r="K774" s="1569"/>
      <c r="L774" s="2220"/>
      <c r="M774" s="2220"/>
      <c r="N774" s="1432" t="str">
        <f>IF(AND(F772&lt;=F774),"","X")</f>
        <v/>
      </c>
    </row>
    <row r="775" spans="2:14" s="580" customFormat="1" ht="15" customHeight="1">
      <c r="B775" s="1046"/>
      <c r="C775" s="3015"/>
      <c r="D775" s="3014"/>
      <c r="E775" s="1112" t="s">
        <v>1932</v>
      </c>
      <c r="F775" s="2708"/>
      <c r="H775" s="1431" t="str">
        <f t="shared" si="130"/>
        <v/>
      </c>
      <c r="I775" s="1288" t="str">
        <f t="shared" si="131"/>
        <v/>
      </c>
      <c r="J775" s="1288" t="str">
        <f>IF(C769="","",IF(AND(C769&lt;&gt;"&lt;Enter connection point name&gt;",F775=""),"X",""))</f>
        <v/>
      </c>
      <c r="K775" s="1569"/>
      <c r="L775" s="2220"/>
      <c r="M775" s="2220"/>
      <c r="N775" s="1432" t="str">
        <f>IF(AND(F773&lt;=F775),"","X")</f>
        <v/>
      </c>
    </row>
    <row r="776" spans="2:14" s="580" customFormat="1" ht="15" customHeight="1">
      <c r="B776" s="1046"/>
      <c r="C776" s="3015" t="s">
        <v>729</v>
      </c>
      <c r="D776" s="3014" t="s">
        <v>1670</v>
      </c>
      <c r="E776" s="1112" t="s">
        <v>1931</v>
      </c>
      <c r="F776" s="2706"/>
      <c r="H776" s="1431" t="str">
        <f t="shared" si="130"/>
        <v/>
      </c>
      <c r="I776" s="1287" t="str">
        <f t="shared" si="131"/>
        <v/>
      </c>
      <c r="J776" s="1288" t="str">
        <f>IF(C769="","",IF(AND(C769&lt;&gt;"&lt;Enter connection point name&gt;",F776=""),"X",""))</f>
        <v/>
      </c>
      <c r="K776" s="1569"/>
      <c r="L776" s="1287"/>
      <c r="M776" s="2220"/>
      <c r="N776" s="2218"/>
    </row>
    <row r="777" spans="2:14" s="580" customFormat="1" ht="15" customHeight="1">
      <c r="B777" s="18"/>
      <c r="C777" s="3015"/>
      <c r="D777" s="3014"/>
      <c r="E777" s="1112" t="s">
        <v>1932</v>
      </c>
      <c r="F777" s="2706"/>
      <c r="H777" s="1431" t="str">
        <f t="shared" si="130"/>
        <v/>
      </c>
      <c r="I777" s="1287"/>
      <c r="J777" s="1288" t="str">
        <f>IF(C769="","",IF(AND(C769&lt;&gt;"&lt;Enter connection point name&gt;",F777=""),"X",""))</f>
        <v/>
      </c>
      <c r="K777" s="1569"/>
      <c r="L777" s="1287"/>
      <c r="M777" s="2220"/>
      <c r="N777" s="2218"/>
    </row>
    <row r="778" spans="2:14" s="580" customFormat="1" ht="15" customHeight="1">
      <c r="B778" s="18"/>
      <c r="C778" s="3015" t="s">
        <v>730</v>
      </c>
      <c r="D778" s="3014" t="s">
        <v>1671</v>
      </c>
      <c r="E778" s="1112" t="s">
        <v>1931</v>
      </c>
      <c r="F778" s="2712"/>
      <c r="H778" s="1431" t="str">
        <f t="shared" si="130"/>
        <v/>
      </c>
      <c r="I778" s="1287"/>
      <c r="J778" s="1288" t="str">
        <f>IF(C769="","",IF(AND(C769&lt;&gt;"&lt;Enter connection point name&gt;",F778=""),"X",""))</f>
        <v/>
      </c>
      <c r="K778" s="1569"/>
      <c r="L778" s="2220"/>
      <c r="M778" s="1287"/>
      <c r="N778" s="2218"/>
    </row>
    <row r="779" spans="2:14" s="580" customFormat="1" ht="15" customHeight="1">
      <c r="B779" s="18"/>
      <c r="C779" s="3015"/>
      <c r="D779" s="3014"/>
      <c r="E779" s="1112" t="s">
        <v>1932</v>
      </c>
      <c r="F779" s="2712"/>
      <c r="H779" s="1431" t="str">
        <f t="shared" si="130"/>
        <v/>
      </c>
      <c r="I779" s="1287"/>
      <c r="J779" s="1288" t="str">
        <f>IF(C769="","",IF(AND(C769&lt;&gt;"&lt;Enter connection point name&gt;",F779=""),"X",""))</f>
        <v/>
      </c>
      <c r="K779" s="1569"/>
      <c r="L779" s="2220"/>
      <c r="M779" s="1287"/>
      <c r="N779" s="2218"/>
    </row>
    <row r="780" spans="2:14" s="580" customFormat="1" ht="15" customHeight="1">
      <c r="B780" s="18"/>
      <c r="C780" s="3015" t="s">
        <v>1934</v>
      </c>
      <c r="D780" s="3014" t="s">
        <v>2045</v>
      </c>
      <c r="E780" s="1112" t="s">
        <v>1931</v>
      </c>
      <c r="F780" s="2708"/>
      <c r="H780" s="1436"/>
      <c r="I780" s="1287"/>
      <c r="J780" s="1288" t="str">
        <f>IF(C769="","",IF(AND(C769&lt;&gt;"&lt;Enter connection point name&gt;",F780=""),"X",""))</f>
        <v/>
      </c>
      <c r="K780" s="1432" t="str">
        <f>IF(F780="","",(IF(OR(F780="Winter",F780="Summer"),"","X")))</f>
        <v/>
      </c>
      <c r="L780" s="2220"/>
      <c r="M780" s="2220"/>
      <c r="N780" s="2218"/>
    </row>
    <row r="781" spans="2:14" s="580" customFormat="1" ht="15" customHeight="1">
      <c r="B781" s="18"/>
      <c r="C781" s="3015"/>
      <c r="D781" s="3014"/>
      <c r="E781" s="1112" t="s">
        <v>1932</v>
      </c>
      <c r="F781" s="2708"/>
      <c r="H781" s="1436"/>
      <c r="I781" s="1287"/>
      <c r="J781" s="1288" t="str">
        <f>IF(C769="","",IF(AND(C769&lt;&gt;"&lt;Enter connection point name&gt;",F781=""),"X",""))</f>
        <v/>
      </c>
      <c r="K781" s="1432" t="str">
        <f>IF(F781="","",(IF(OR(F781="Winter",F781="Summer"),"","X")))</f>
        <v/>
      </c>
      <c r="L781" s="2220"/>
      <c r="M781" s="2220"/>
      <c r="N781" s="2218"/>
    </row>
    <row r="782" spans="2:14" s="580" customFormat="1" ht="15" customHeight="1">
      <c r="B782" s="18"/>
      <c r="C782" s="3015" t="s">
        <v>1935</v>
      </c>
      <c r="D782" s="3014" t="s">
        <v>497</v>
      </c>
      <c r="E782" s="1112" t="s">
        <v>1931</v>
      </c>
      <c r="F782" s="2708"/>
      <c r="H782" s="1431" t="str">
        <f t="shared" ref="H782:H791" si="132">IF(ISNONTEXT(F782)=TRUE,"","X")</f>
        <v/>
      </c>
      <c r="I782" s="1288" t="str">
        <f t="shared" ref="I782:I791" si="133">IF(AND(F782&gt;=0)=TRUE,"","X")</f>
        <v/>
      </c>
      <c r="J782" s="1288" t="str">
        <f>IF(C769="","",IF(AND(C769&lt;&gt;"&lt;Enter connection point name&gt;",F782=""),"X",""))</f>
        <v/>
      </c>
      <c r="K782" s="1569"/>
      <c r="L782" s="2220"/>
      <c r="M782" s="2220"/>
      <c r="N782" s="2218"/>
    </row>
    <row r="783" spans="2:14" s="580" customFormat="1" ht="15" customHeight="1">
      <c r="B783" s="18"/>
      <c r="C783" s="3015"/>
      <c r="D783" s="3014"/>
      <c r="E783" s="1112" t="s">
        <v>1932</v>
      </c>
      <c r="F783" s="2708"/>
      <c r="H783" s="1431" t="str">
        <f t="shared" si="132"/>
        <v/>
      </c>
      <c r="I783" s="1288" t="str">
        <f t="shared" si="133"/>
        <v/>
      </c>
      <c r="J783" s="1288" t="str">
        <f>IF(C769="","",IF(AND(C769&lt;&gt;"&lt;Enter connection point name&gt;",F783=""),"X",""))</f>
        <v/>
      </c>
      <c r="K783" s="1569"/>
      <c r="L783" s="2220"/>
      <c r="M783" s="2220"/>
      <c r="N783" s="2218"/>
    </row>
    <row r="784" spans="2:14" s="580" customFormat="1" ht="15" customHeight="1">
      <c r="B784" s="18"/>
      <c r="C784" s="3015" t="s">
        <v>1936</v>
      </c>
      <c r="D784" s="3014" t="s">
        <v>497</v>
      </c>
      <c r="E784" s="1112" t="s">
        <v>1931</v>
      </c>
      <c r="F784" s="2708"/>
      <c r="H784" s="1431" t="str">
        <f t="shared" si="132"/>
        <v/>
      </c>
      <c r="I784" s="1288" t="str">
        <f t="shared" si="133"/>
        <v/>
      </c>
      <c r="J784" s="1288" t="str">
        <f>IF(C769="","",IF(AND(C769&lt;&gt;"&lt;Enter connection point name&gt;",F784=""),"X",""))</f>
        <v/>
      </c>
      <c r="K784" s="1569"/>
      <c r="L784" s="2220"/>
      <c r="M784" s="2220"/>
      <c r="N784" s="1432" t="str">
        <f>IF(AND(F784&lt;=F786),"","X")</f>
        <v/>
      </c>
    </row>
    <row r="785" spans="2:14" s="580" customFormat="1" ht="15" customHeight="1">
      <c r="B785" s="18"/>
      <c r="C785" s="3015"/>
      <c r="D785" s="3014"/>
      <c r="E785" s="1112" t="s">
        <v>1932</v>
      </c>
      <c r="F785" s="2708"/>
      <c r="H785" s="1431" t="str">
        <f t="shared" si="132"/>
        <v/>
      </c>
      <c r="I785" s="1288" t="str">
        <f t="shared" si="133"/>
        <v/>
      </c>
      <c r="J785" s="1288" t="str">
        <f>IF(C769="","",IF(AND(C769&lt;&gt;"&lt;Enter connection point name&gt;",F785=""),"X",""))</f>
        <v/>
      </c>
      <c r="K785" s="1569"/>
      <c r="L785" s="2220"/>
      <c r="M785" s="2220"/>
      <c r="N785" s="1432" t="str">
        <f>IF(AND(F785&lt;=F787),"","X")</f>
        <v/>
      </c>
    </row>
    <row r="786" spans="2:14" s="580" customFormat="1" ht="15" customHeight="1">
      <c r="B786" s="18"/>
      <c r="C786" s="3015" t="s">
        <v>1936</v>
      </c>
      <c r="D786" s="3014" t="s">
        <v>509</v>
      </c>
      <c r="E786" s="1112" t="s">
        <v>1931</v>
      </c>
      <c r="F786" s="2708"/>
      <c r="H786" s="1431" t="str">
        <f t="shared" si="132"/>
        <v/>
      </c>
      <c r="I786" s="1288" t="str">
        <f t="shared" si="133"/>
        <v/>
      </c>
      <c r="J786" s="1288" t="str">
        <f>IF(C769="","",IF(AND(C769&lt;&gt;"&lt;Enter connection point name&gt;",F786=""),"X",""))</f>
        <v/>
      </c>
      <c r="K786" s="1569"/>
      <c r="L786" s="2220"/>
      <c r="M786" s="2220"/>
      <c r="N786" s="1432" t="str">
        <f>IF(AND(F784&lt;=F786),"","X")</f>
        <v/>
      </c>
    </row>
    <row r="787" spans="2:14" s="580" customFormat="1" ht="15" customHeight="1">
      <c r="B787" s="18"/>
      <c r="C787" s="3015"/>
      <c r="D787" s="3014"/>
      <c r="E787" s="1112" t="s">
        <v>1932</v>
      </c>
      <c r="F787" s="2708"/>
      <c r="H787" s="1431" t="str">
        <f t="shared" si="132"/>
        <v/>
      </c>
      <c r="I787" s="1288" t="str">
        <f t="shared" si="133"/>
        <v/>
      </c>
      <c r="J787" s="1288" t="str">
        <f>IF(C769="","",IF(AND(C769&lt;&gt;"&lt;Enter connection point name&gt;",F787=""),"X",""))</f>
        <v/>
      </c>
      <c r="K787" s="1569"/>
      <c r="L787" s="2220"/>
      <c r="M787" s="2220"/>
      <c r="N787" s="1432" t="str">
        <f>IF(AND(F785&lt;=F787),"","X")</f>
        <v/>
      </c>
    </row>
    <row r="788" spans="2:14" s="580" customFormat="1" ht="15" customHeight="1">
      <c r="B788" s="18"/>
      <c r="C788" s="3015" t="s">
        <v>1937</v>
      </c>
      <c r="D788" s="3014" t="s">
        <v>497</v>
      </c>
      <c r="E788" s="1112" t="s">
        <v>1931</v>
      </c>
      <c r="F788" s="2708"/>
      <c r="H788" s="1431" t="str">
        <f t="shared" si="132"/>
        <v/>
      </c>
      <c r="I788" s="1288" t="str">
        <f t="shared" si="133"/>
        <v/>
      </c>
      <c r="J788" s="1288" t="str">
        <f>IF(C769="","",IF(AND(C769&lt;&gt;"&lt;Enter connection point name&gt;",F788=""),"X",""))</f>
        <v/>
      </c>
      <c r="K788" s="1569"/>
      <c r="L788" s="2220"/>
      <c r="M788" s="2220"/>
      <c r="N788" s="1432" t="str">
        <f>IF(AND(F788&lt;=F790),"","X")</f>
        <v/>
      </c>
    </row>
    <row r="789" spans="2:14" s="580" customFormat="1" ht="15" customHeight="1">
      <c r="B789" s="18"/>
      <c r="C789" s="3015"/>
      <c r="D789" s="3014"/>
      <c r="E789" s="1112" t="s">
        <v>1932</v>
      </c>
      <c r="F789" s="2708"/>
      <c r="H789" s="1431" t="str">
        <f t="shared" si="132"/>
        <v/>
      </c>
      <c r="I789" s="1288" t="str">
        <f t="shared" si="133"/>
        <v/>
      </c>
      <c r="J789" s="1288" t="str">
        <f>IF(C769="","",IF(AND(C769&lt;&gt;"&lt;Enter connection point name&gt;",F789=""),"X",""))</f>
        <v/>
      </c>
      <c r="K789" s="1569"/>
      <c r="L789" s="2220"/>
      <c r="M789" s="2220"/>
      <c r="N789" s="1432" t="str">
        <f>IF(AND(F789&lt;=F791),"","X")</f>
        <v/>
      </c>
    </row>
    <row r="790" spans="2:14" s="580" customFormat="1" ht="15" customHeight="1">
      <c r="B790" s="18"/>
      <c r="C790" s="3015" t="s">
        <v>1937</v>
      </c>
      <c r="D790" s="3014" t="s">
        <v>509</v>
      </c>
      <c r="E790" s="1112" t="s">
        <v>1931</v>
      </c>
      <c r="F790" s="2708"/>
      <c r="H790" s="1431" t="str">
        <f t="shared" si="132"/>
        <v/>
      </c>
      <c r="I790" s="1288" t="str">
        <f t="shared" si="133"/>
        <v/>
      </c>
      <c r="J790" s="1288" t="str">
        <f>IF(C769="","",IF(AND(C769&lt;&gt;"&lt;Enter connection point name&gt;",F790=""),"X",""))</f>
        <v/>
      </c>
      <c r="K790" s="1569"/>
      <c r="L790" s="2220"/>
      <c r="M790" s="2220"/>
      <c r="N790" s="1432" t="str">
        <f>IF(AND(F788&lt;=F790),"","X")</f>
        <v/>
      </c>
    </row>
    <row r="791" spans="2:14" s="580" customFormat="1" ht="15" customHeight="1">
      <c r="B791" s="18"/>
      <c r="C791" s="3018"/>
      <c r="D791" s="3019"/>
      <c r="E791" s="1113" t="s">
        <v>1932</v>
      </c>
      <c r="F791" s="2714"/>
      <c r="H791" s="1433" t="str">
        <f t="shared" si="132"/>
        <v/>
      </c>
      <c r="I791" s="1434" t="str">
        <f t="shared" si="133"/>
        <v/>
      </c>
      <c r="J791" s="1434" t="str">
        <f>IF(C769="","",IF(AND(C769&lt;&gt;"&lt;Enter connection point name&gt;",F791=""),"X",""))</f>
        <v/>
      </c>
      <c r="K791" s="1570"/>
      <c r="L791" s="2221"/>
      <c r="M791" s="2221"/>
      <c r="N791" s="1435" t="str">
        <f>IF(AND(F789&lt;=F791),"","X")</f>
        <v/>
      </c>
    </row>
    <row r="792" spans="2:14" s="580" customFormat="1" ht="15" customHeight="1">
      <c r="B792" s="1046">
        <v>35</v>
      </c>
      <c r="C792" s="1027" t="s">
        <v>1929</v>
      </c>
      <c r="D792" s="575"/>
      <c r="E792" s="1111"/>
      <c r="F792" s="2711"/>
    </row>
    <row r="793" spans="2:14" s="580" customFormat="1" ht="15" customHeight="1">
      <c r="B793" s="1046"/>
      <c r="C793" s="3016" t="s">
        <v>1930</v>
      </c>
      <c r="D793" s="3017" t="s">
        <v>509</v>
      </c>
      <c r="E793" s="1681" t="s">
        <v>1931</v>
      </c>
      <c r="F793" s="2713"/>
      <c r="H793" s="1503" t="str">
        <f>IF(ISNONTEXT(F793)=TRUE,"","X")</f>
        <v/>
      </c>
      <c r="I793" s="1542" t="str">
        <f>IF(AND(F793&gt;=0)=TRUE,"","X")</f>
        <v/>
      </c>
      <c r="J793" s="2024" t="str">
        <f>IF(C792="","",IF(AND(C792&lt;&gt;"&lt;Enter connection point name&gt;",F793=""),"X",""))</f>
        <v/>
      </c>
      <c r="K793" s="1568"/>
      <c r="L793" s="2219"/>
      <c r="M793" s="2219"/>
      <c r="N793" s="2217"/>
    </row>
    <row r="794" spans="2:14" s="580" customFormat="1" ht="15" customHeight="1">
      <c r="B794" s="1046"/>
      <c r="C794" s="3015"/>
      <c r="D794" s="3014"/>
      <c r="E794" s="1112" t="s">
        <v>1932</v>
      </c>
      <c r="F794" s="2708"/>
      <c r="H794" s="1431" t="str">
        <f>IF(ISNONTEXT(F794)=TRUE,"","X")</f>
        <v/>
      </c>
      <c r="I794" s="1288" t="str">
        <f>IF(AND(F794&gt;=0)=TRUE,"","X")</f>
        <v/>
      </c>
      <c r="J794" s="1288" t="str">
        <f>IF(C792="","",IF(AND(C792&lt;&gt;"&lt;Enter connection point name&gt;",F794=""),"X",""))</f>
        <v/>
      </c>
      <c r="K794" s="1569"/>
      <c r="L794" s="2220"/>
      <c r="M794" s="2220"/>
      <c r="N794" s="2218"/>
    </row>
    <row r="795" spans="2:14" s="580" customFormat="1" ht="15" customHeight="1">
      <c r="B795" s="1046"/>
      <c r="C795" s="3015" t="s">
        <v>1933</v>
      </c>
      <c r="D795" s="3014" t="s">
        <v>497</v>
      </c>
      <c r="E795" s="1112" t="s">
        <v>1931</v>
      </c>
      <c r="F795" s="2708"/>
      <c r="H795" s="1431" t="str">
        <f t="shared" ref="H795:H802" si="134">IF(ISNONTEXT(F795)=TRUE,"","X")</f>
        <v/>
      </c>
      <c r="I795" s="1288" t="str">
        <f>IF(AND(F795&gt;=0)=TRUE,"","X")</f>
        <v/>
      </c>
      <c r="J795" s="1288" t="str">
        <f>IF(C792="","",IF(AND(C792&lt;&gt;"&lt;Enter connection point name&gt;",F795=""),"X",""))</f>
        <v/>
      </c>
      <c r="K795" s="1569"/>
      <c r="L795" s="2220"/>
      <c r="M795" s="2220"/>
      <c r="N795" s="1432" t="str">
        <f>IF(AND(F795&lt;=F797),"","X")</f>
        <v/>
      </c>
    </row>
    <row r="796" spans="2:14" s="580" customFormat="1" ht="15" customHeight="1">
      <c r="B796" s="1046"/>
      <c r="C796" s="3015"/>
      <c r="D796" s="3014"/>
      <c r="E796" s="1112" t="s">
        <v>1932</v>
      </c>
      <c r="F796" s="2708"/>
      <c r="H796" s="1431" t="str">
        <f t="shared" si="134"/>
        <v/>
      </c>
      <c r="I796" s="1288" t="str">
        <f t="shared" ref="I796:I799" si="135">IF(AND(F796&gt;=0)=TRUE,"","X")</f>
        <v/>
      </c>
      <c r="J796" s="1288" t="str">
        <f>IF(C792="","",IF(AND(C792&lt;&gt;"&lt;Enter connection point name&gt;",F796=""),"X",""))</f>
        <v/>
      </c>
      <c r="K796" s="1569"/>
      <c r="L796" s="2220"/>
      <c r="M796" s="2220"/>
      <c r="N796" s="1432" t="str">
        <f>IF(AND(F796&lt;=F798),"","X")</f>
        <v/>
      </c>
    </row>
    <row r="797" spans="2:14" s="580" customFormat="1" ht="15" customHeight="1">
      <c r="B797" s="1046"/>
      <c r="C797" s="3015" t="s">
        <v>1933</v>
      </c>
      <c r="D797" s="3014" t="s">
        <v>509</v>
      </c>
      <c r="E797" s="1112" t="s">
        <v>1931</v>
      </c>
      <c r="F797" s="2708"/>
      <c r="H797" s="1431" t="str">
        <f t="shared" si="134"/>
        <v/>
      </c>
      <c r="I797" s="1288" t="str">
        <f t="shared" si="135"/>
        <v/>
      </c>
      <c r="J797" s="1288" t="str">
        <f>IF(C792="","",IF(AND(C792&lt;&gt;"&lt;Enter connection point name&gt;",F797=""),"X",""))</f>
        <v/>
      </c>
      <c r="K797" s="1569"/>
      <c r="L797" s="2220"/>
      <c r="M797" s="2220"/>
      <c r="N797" s="1432" t="str">
        <f>IF(AND(F795&lt;=F797),"","X")</f>
        <v/>
      </c>
    </row>
    <row r="798" spans="2:14" s="580" customFormat="1" ht="15" customHeight="1">
      <c r="B798" s="1046"/>
      <c r="C798" s="3015"/>
      <c r="D798" s="3014"/>
      <c r="E798" s="1112" t="s">
        <v>1932</v>
      </c>
      <c r="F798" s="2708"/>
      <c r="H798" s="1431" t="str">
        <f t="shared" si="134"/>
        <v/>
      </c>
      <c r="I798" s="1288" t="str">
        <f t="shared" si="135"/>
        <v/>
      </c>
      <c r="J798" s="1288" t="str">
        <f>IF(C792="","",IF(AND(C792&lt;&gt;"&lt;Enter connection point name&gt;",F798=""),"X",""))</f>
        <v/>
      </c>
      <c r="K798" s="1569"/>
      <c r="L798" s="2220"/>
      <c r="M798" s="2220"/>
      <c r="N798" s="1432" t="str">
        <f>IF(AND(F796&lt;=F798),"","X")</f>
        <v/>
      </c>
    </row>
    <row r="799" spans="2:14" s="580" customFormat="1" ht="15" customHeight="1">
      <c r="B799" s="1046"/>
      <c r="C799" s="3015" t="s">
        <v>729</v>
      </c>
      <c r="D799" s="3014" t="s">
        <v>1670</v>
      </c>
      <c r="E799" s="1112" t="s">
        <v>1931</v>
      </c>
      <c r="F799" s="2706"/>
      <c r="H799" s="1431" t="str">
        <f t="shared" si="134"/>
        <v/>
      </c>
      <c r="I799" s="1287" t="str">
        <f t="shared" si="135"/>
        <v/>
      </c>
      <c r="J799" s="1288" t="str">
        <f>IF(C792="","",IF(AND(C792&lt;&gt;"&lt;Enter connection point name&gt;",F799=""),"X",""))</f>
        <v/>
      </c>
      <c r="K799" s="1569"/>
      <c r="L799" s="1287"/>
      <c r="M799" s="2220"/>
      <c r="N799" s="2218"/>
    </row>
    <row r="800" spans="2:14" s="580" customFormat="1" ht="15" customHeight="1">
      <c r="B800" s="18"/>
      <c r="C800" s="3015"/>
      <c r="D800" s="3014"/>
      <c r="E800" s="1112" t="s">
        <v>1932</v>
      </c>
      <c r="F800" s="2706"/>
      <c r="H800" s="1431" t="str">
        <f t="shared" si="134"/>
        <v/>
      </c>
      <c r="I800" s="1287"/>
      <c r="J800" s="1288" t="str">
        <f>IF(C792="","",IF(AND(C792&lt;&gt;"&lt;Enter connection point name&gt;",F800=""),"X",""))</f>
        <v/>
      </c>
      <c r="K800" s="1569"/>
      <c r="L800" s="1287"/>
      <c r="M800" s="2220"/>
      <c r="N800" s="2218"/>
    </row>
    <row r="801" spans="2:14" s="580" customFormat="1" ht="15" customHeight="1">
      <c r="B801" s="18"/>
      <c r="C801" s="3015" t="s">
        <v>730</v>
      </c>
      <c r="D801" s="3014" t="s">
        <v>1671</v>
      </c>
      <c r="E801" s="1112" t="s">
        <v>1931</v>
      </c>
      <c r="F801" s="2712"/>
      <c r="H801" s="1431" t="str">
        <f t="shared" si="134"/>
        <v/>
      </c>
      <c r="I801" s="1287"/>
      <c r="J801" s="1288" t="str">
        <f>IF(C792="","",IF(AND(C792&lt;&gt;"&lt;Enter connection point name&gt;",F801=""),"X",""))</f>
        <v/>
      </c>
      <c r="K801" s="1569"/>
      <c r="L801" s="2220"/>
      <c r="M801" s="1287"/>
      <c r="N801" s="2218"/>
    </row>
    <row r="802" spans="2:14" s="580" customFormat="1" ht="15" customHeight="1">
      <c r="B802" s="18"/>
      <c r="C802" s="3015"/>
      <c r="D802" s="3014"/>
      <c r="E802" s="1112" t="s">
        <v>1932</v>
      </c>
      <c r="F802" s="2712"/>
      <c r="H802" s="1431" t="str">
        <f t="shared" si="134"/>
        <v/>
      </c>
      <c r="I802" s="1287"/>
      <c r="J802" s="1288" t="str">
        <f>IF(C792="","",IF(AND(C792&lt;&gt;"&lt;Enter connection point name&gt;",F802=""),"X",""))</f>
        <v/>
      </c>
      <c r="K802" s="1569"/>
      <c r="L802" s="2220"/>
      <c r="M802" s="1287"/>
      <c r="N802" s="2218"/>
    </row>
    <row r="803" spans="2:14" s="580" customFormat="1" ht="15" customHeight="1">
      <c r="B803" s="18"/>
      <c r="C803" s="3015" t="s">
        <v>1934</v>
      </c>
      <c r="D803" s="3014" t="s">
        <v>2045</v>
      </c>
      <c r="E803" s="1112" t="s">
        <v>1931</v>
      </c>
      <c r="F803" s="2708"/>
      <c r="H803" s="1436"/>
      <c r="I803" s="1287"/>
      <c r="J803" s="1288" t="str">
        <f>IF(C792="","",IF(AND(C792&lt;&gt;"&lt;Enter connection point name&gt;",F803=""),"X",""))</f>
        <v/>
      </c>
      <c r="K803" s="1432" t="str">
        <f>IF(F803="","",(IF(OR(F803="Winter",F803="Summer"),"","X")))</f>
        <v/>
      </c>
      <c r="L803" s="2220"/>
      <c r="M803" s="2220"/>
      <c r="N803" s="2218"/>
    </row>
    <row r="804" spans="2:14" s="580" customFormat="1" ht="15" customHeight="1">
      <c r="B804" s="18"/>
      <c r="C804" s="3015"/>
      <c r="D804" s="3014"/>
      <c r="E804" s="1112" t="s">
        <v>1932</v>
      </c>
      <c r="F804" s="2708"/>
      <c r="H804" s="1436"/>
      <c r="I804" s="1287"/>
      <c r="J804" s="1288" t="str">
        <f>IF(C792="","",IF(AND(C792&lt;&gt;"&lt;Enter connection point name&gt;",F804=""),"X",""))</f>
        <v/>
      </c>
      <c r="K804" s="1432" t="str">
        <f>IF(F804="","",(IF(OR(F804="Winter",F804="Summer"),"","X")))</f>
        <v/>
      </c>
      <c r="L804" s="2220"/>
      <c r="M804" s="2220"/>
      <c r="N804" s="2218"/>
    </row>
    <row r="805" spans="2:14" s="580" customFormat="1" ht="15" customHeight="1">
      <c r="B805" s="18"/>
      <c r="C805" s="3015" t="s">
        <v>1935</v>
      </c>
      <c r="D805" s="3014" t="s">
        <v>497</v>
      </c>
      <c r="E805" s="1112" t="s">
        <v>1931</v>
      </c>
      <c r="F805" s="2708"/>
      <c r="H805" s="1431" t="str">
        <f t="shared" ref="H805:H814" si="136">IF(ISNONTEXT(F805)=TRUE,"","X")</f>
        <v/>
      </c>
      <c r="I805" s="1288" t="str">
        <f t="shared" ref="I805:I814" si="137">IF(AND(F805&gt;=0)=TRUE,"","X")</f>
        <v/>
      </c>
      <c r="J805" s="1288" t="str">
        <f>IF(C792="","",IF(AND(C792&lt;&gt;"&lt;Enter connection point name&gt;",F805=""),"X",""))</f>
        <v/>
      </c>
      <c r="K805" s="1569"/>
      <c r="L805" s="2220"/>
      <c r="M805" s="2220"/>
      <c r="N805" s="2218"/>
    </row>
    <row r="806" spans="2:14" s="580" customFormat="1" ht="15" customHeight="1">
      <c r="B806" s="18"/>
      <c r="C806" s="3015"/>
      <c r="D806" s="3014"/>
      <c r="E806" s="1112" t="s">
        <v>1932</v>
      </c>
      <c r="F806" s="2708"/>
      <c r="H806" s="1431" t="str">
        <f t="shared" si="136"/>
        <v/>
      </c>
      <c r="I806" s="1288" t="str">
        <f t="shared" si="137"/>
        <v/>
      </c>
      <c r="J806" s="1288" t="str">
        <f>IF(C792="","",IF(AND(C792&lt;&gt;"&lt;Enter connection point name&gt;",F806=""),"X",""))</f>
        <v/>
      </c>
      <c r="K806" s="1569"/>
      <c r="L806" s="2220"/>
      <c r="M806" s="2220"/>
      <c r="N806" s="2218"/>
    </row>
    <row r="807" spans="2:14" s="580" customFormat="1" ht="15" customHeight="1">
      <c r="B807" s="18"/>
      <c r="C807" s="3015" t="s">
        <v>1936</v>
      </c>
      <c r="D807" s="3014" t="s">
        <v>497</v>
      </c>
      <c r="E807" s="1112" t="s">
        <v>1931</v>
      </c>
      <c r="F807" s="2708"/>
      <c r="H807" s="1431" t="str">
        <f t="shared" si="136"/>
        <v/>
      </c>
      <c r="I807" s="1288" t="str">
        <f t="shared" si="137"/>
        <v/>
      </c>
      <c r="J807" s="1288" t="str">
        <f>IF(C792="","",IF(AND(C792&lt;&gt;"&lt;Enter connection point name&gt;",F807=""),"X",""))</f>
        <v/>
      </c>
      <c r="K807" s="1569"/>
      <c r="L807" s="2220"/>
      <c r="M807" s="2220"/>
      <c r="N807" s="1432" t="str">
        <f>IF(AND(F807&lt;=F809),"","X")</f>
        <v/>
      </c>
    </row>
    <row r="808" spans="2:14" s="580" customFormat="1" ht="15" customHeight="1">
      <c r="B808" s="18"/>
      <c r="C808" s="3015"/>
      <c r="D808" s="3014"/>
      <c r="E808" s="1112" t="s">
        <v>1932</v>
      </c>
      <c r="F808" s="2708"/>
      <c r="H808" s="1431" t="str">
        <f t="shared" si="136"/>
        <v/>
      </c>
      <c r="I808" s="1288" t="str">
        <f t="shared" si="137"/>
        <v/>
      </c>
      <c r="J808" s="1288" t="str">
        <f>IF(C792="","",IF(AND(C792&lt;&gt;"&lt;Enter connection point name&gt;",F808=""),"X",""))</f>
        <v/>
      </c>
      <c r="K808" s="1569"/>
      <c r="L808" s="2220"/>
      <c r="M808" s="2220"/>
      <c r="N808" s="1432" t="str">
        <f>IF(AND(F808&lt;=F810),"","X")</f>
        <v/>
      </c>
    </row>
    <row r="809" spans="2:14" s="580" customFormat="1" ht="15" customHeight="1">
      <c r="B809" s="18"/>
      <c r="C809" s="3015" t="s">
        <v>1936</v>
      </c>
      <c r="D809" s="3014" t="s">
        <v>509</v>
      </c>
      <c r="E809" s="1112" t="s">
        <v>1931</v>
      </c>
      <c r="F809" s="2708"/>
      <c r="H809" s="1431" t="str">
        <f t="shared" si="136"/>
        <v/>
      </c>
      <c r="I809" s="1288" t="str">
        <f t="shared" si="137"/>
        <v/>
      </c>
      <c r="J809" s="1288" t="str">
        <f>IF(C792="","",IF(AND(C792&lt;&gt;"&lt;Enter connection point name&gt;",F809=""),"X",""))</f>
        <v/>
      </c>
      <c r="K809" s="1569"/>
      <c r="L809" s="2220"/>
      <c r="M809" s="2220"/>
      <c r="N809" s="1432" t="str">
        <f>IF(AND(F807&lt;=F809),"","X")</f>
        <v/>
      </c>
    </row>
    <row r="810" spans="2:14" s="580" customFormat="1" ht="15" customHeight="1">
      <c r="B810" s="18"/>
      <c r="C810" s="3015"/>
      <c r="D810" s="3014"/>
      <c r="E810" s="1112" t="s">
        <v>1932</v>
      </c>
      <c r="F810" s="2708"/>
      <c r="H810" s="1431" t="str">
        <f t="shared" si="136"/>
        <v/>
      </c>
      <c r="I810" s="1288" t="str">
        <f t="shared" si="137"/>
        <v/>
      </c>
      <c r="J810" s="1288" t="str">
        <f>IF(C792="","",IF(AND(C792&lt;&gt;"&lt;Enter connection point name&gt;",F810=""),"X",""))</f>
        <v/>
      </c>
      <c r="K810" s="1569"/>
      <c r="L810" s="2220"/>
      <c r="M810" s="2220"/>
      <c r="N810" s="1432" t="str">
        <f>IF(AND(F808&lt;=F810),"","X")</f>
        <v/>
      </c>
    </row>
    <row r="811" spans="2:14" s="580" customFormat="1" ht="15" customHeight="1">
      <c r="B811" s="18"/>
      <c r="C811" s="3015" t="s">
        <v>1937</v>
      </c>
      <c r="D811" s="3014" t="s">
        <v>497</v>
      </c>
      <c r="E811" s="1112" t="s">
        <v>1931</v>
      </c>
      <c r="F811" s="2708"/>
      <c r="H811" s="1431" t="str">
        <f t="shared" si="136"/>
        <v/>
      </c>
      <c r="I811" s="1288" t="str">
        <f t="shared" si="137"/>
        <v/>
      </c>
      <c r="J811" s="1288" t="str">
        <f>IF(C792="","",IF(AND(C792&lt;&gt;"&lt;Enter connection point name&gt;",F811=""),"X",""))</f>
        <v/>
      </c>
      <c r="K811" s="1569"/>
      <c r="L811" s="2220"/>
      <c r="M811" s="2220"/>
      <c r="N811" s="1432" t="str">
        <f>IF(AND(F811&lt;=F813),"","X")</f>
        <v/>
      </c>
    </row>
    <row r="812" spans="2:14" s="580" customFormat="1" ht="15" customHeight="1">
      <c r="B812" s="18"/>
      <c r="C812" s="3015"/>
      <c r="D812" s="3014"/>
      <c r="E812" s="1112" t="s">
        <v>1932</v>
      </c>
      <c r="F812" s="2708"/>
      <c r="H812" s="1431" t="str">
        <f t="shared" si="136"/>
        <v/>
      </c>
      <c r="I812" s="1288" t="str">
        <f t="shared" si="137"/>
        <v/>
      </c>
      <c r="J812" s="1288" t="str">
        <f>IF(C792="","",IF(AND(C792&lt;&gt;"&lt;Enter connection point name&gt;",F812=""),"X",""))</f>
        <v/>
      </c>
      <c r="K812" s="1569"/>
      <c r="L812" s="2220"/>
      <c r="M812" s="2220"/>
      <c r="N812" s="1432" t="str">
        <f>IF(AND(F812&lt;=F814),"","X")</f>
        <v/>
      </c>
    </row>
    <row r="813" spans="2:14" s="580" customFormat="1" ht="15" customHeight="1">
      <c r="B813" s="18"/>
      <c r="C813" s="3015" t="s">
        <v>1937</v>
      </c>
      <c r="D813" s="3014" t="s">
        <v>509</v>
      </c>
      <c r="E813" s="1112" t="s">
        <v>1931</v>
      </c>
      <c r="F813" s="2708"/>
      <c r="H813" s="1431" t="str">
        <f t="shared" si="136"/>
        <v/>
      </c>
      <c r="I813" s="1288" t="str">
        <f t="shared" si="137"/>
        <v/>
      </c>
      <c r="J813" s="1288" t="str">
        <f>IF(C792="","",IF(AND(C792&lt;&gt;"&lt;Enter connection point name&gt;",F813=""),"X",""))</f>
        <v/>
      </c>
      <c r="K813" s="1569"/>
      <c r="L813" s="2220"/>
      <c r="M813" s="2220"/>
      <c r="N813" s="1432" t="str">
        <f>IF(AND(F811&lt;=F813),"","X")</f>
        <v/>
      </c>
    </row>
    <row r="814" spans="2:14" s="580" customFormat="1" ht="15" customHeight="1">
      <c r="B814" s="18"/>
      <c r="C814" s="3018"/>
      <c r="D814" s="3019"/>
      <c r="E814" s="1113" t="s">
        <v>1932</v>
      </c>
      <c r="F814" s="2714"/>
      <c r="H814" s="1433" t="str">
        <f t="shared" si="136"/>
        <v/>
      </c>
      <c r="I814" s="1434" t="str">
        <f t="shared" si="137"/>
        <v/>
      </c>
      <c r="J814" s="1434" t="str">
        <f>IF(C792="","",IF(AND(C792&lt;&gt;"&lt;Enter connection point name&gt;",F814=""),"X",""))</f>
        <v/>
      </c>
      <c r="K814" s="1570"/>
      <c r="L814" s="2221"/>
      <c r="M814" s="2221"/>
      <c r="N814" s="1435" t="str">
        <f>IF(AND(F812&lt;=F814),"","X")</f>
        <v/>
      </c>
    </row>
    <row r="815" spans="2:14" s="580" customFormat="1" ht="15" customHeight="1">
      <c r="B815" s="1046">
        <v>36</v>
      </c>
      <c r="C815" s="1027" t="s">
        <v>1929</v>
      </c>
      <c r="D815" s="575"/>
      <c r="E815" s="1111"/>
      <c r="F815" s="2711"/>
    </row>
    <row r="816" spans="2:14" s="580" customFormat="1" ht="15" customHeight="1">
      <c r="B816" s="1046"/>
      <c r="C816" s="3016" t="s">
        <v>1930</v>
      </c>
      <c r="D816" s="3017" t="s">
        <v>509</v>
      </c>
      <c r="E816" s="1681" t="s">
        <v>1931</v>
      </c>
      <c r="F816" s="2713"/>
      <c r="H816" s="1503" t="str">
        <f>IF(ISNONTEXT(F816)=TRUE,"","X")</f>
        <v/>
      </c>
      <c r="I816" s="1542" t="str">
        <f>IF(AND(F816&gt;=0)=TRUE,"","X")</f>
        <v/>
      </c>
      <c r="J816" s="2024" t="str">
        <f>IF(C815="","",IF(AND(C815&lt;&gt;"&lt;Enter connection point name&gt;",F816=""),"X",""))</f>
        <v/>
      </c>
      <c r="K816" s="1568"/>
      <c r="L816" s="2219"/>
      <c r="M816" s="2219"/>
      <c r="N816" s="2217"/>
    </row>
    <row r="817" spans="2:14" s="580" customFormat="1" ht="15" customHeight="1">
      <c r="B817" s="1046"/>
      <c r="C817" s="3015"/>
      <c r="D817" s="3014"/>
      <c r="E817" s="1112" t="s">
        <v>1932</v>
      </c>
      <c r="F817" s="2708"/>
      <c r="H817" s="1431" t="str">
        <f>IF(ISNONTEXT(F817)=TRUE,"","X")</f>
        <v/>
      </c>
      <c r="I817" s="1288" t="str">
        <f>IF(AND(F817&gt;=0)=TRUE,"","X")</f>
        <v/>
      </c>
      <c r="J817" s="1288" t="str">
        <f>IF(C815="","",IF(AND(C815&lt;&gt;"&lt;Enter connection point name&gt;",F817=""),"X",""))</f>
        <v/>
      </c>
      <c r="K817" s="1569"/>
      <c r="L817" s="2220"/>
      <c r="M817" s="2220"/>
      <c r="N817" s="2218"/>
    </row>
    <row r="818" spans="2:14" s="580" customFormat="1" ht="15" customHeight="1">
      <c r="B818" s="1046"/>
      <c r="C818" s="3015" t="s">
        <v>1933</v>
      </c>
      <c r="D818" s="3014" t="s">
        <v>497</v>
      </c>
      <c r="E818" s="1112" t="s">
        <v>1931</v>
      </c>
      <c r="F818" s="2708"/>
      <c r="H818" s="1431" t="str">
        <f t="shared" ref="H818:H825" si="138">IF(ISNONTEXT(F818)=TRUE,"","X")</f>
        <v/>
      </c>
      <c r="I818" s="1288" t="str">
        <f>IF(AND(F818&gt;=0)=TRUE,"","X")</f>
        <v/>
      </c>
      <c r="J818" s="1288" t="str">
        <f>IF(C815="","",IF(AND(C815&lt;&gt;"&lt;Enter connection point name&gt;",F818=""),"X",""))</f>
        <v/>
      </c>
      <c r="K818" s="1569"/>
      <c r="L818" s="2220"/>
      <c r="M818" s="2220"/>
      <c r="N818" s="1432" t="str">
        <f>IF(AND(F818&lt;=F820),"","X")</f>
        <v/>
      </c>
    </row>
    <row r="819" spans="2:14" s="580" customFormat="1" ht="15" customHeight="1">
      <c r="B819" s="1046"/>
      <c r="C819" s="3015"/>
      <c r="D819" s="3014"/>
      <c r="E819" s="1112" t="s">
        <v>1932</v>
      </c>
      <c r="F819" s="2708"/>
      <c r="H819" s="1431" t="str">
        <f t="shared" si="138"/>
        <v/>
      </c>
      <c r="I819" s="1288" t="str">
        <f t="shared" ref="I819:I822" si="139">IF(AND(F819&gt;=0)=TRUE,"","X")</f>
        <v/>
      </c>
      <c r="J819" s="1288" t="str">
        <f>IF(C815="","",IF(AND(C815&lt;&gt;"&lt;Enter connection point name&gt;",F819=""),"X",""))</f>
        <v/>
      </c>
      <c r="K819" s="1569"/>
      <c r="L819" s="2220"/>
      <c r="M819" s="2220"/>
      <c r="N819" s="1432" t="str">
        <f>IF(AND(F819&lt;=F821),"","X")</f>
        <v/>
      </c>
    </row>
    <row r="820" spans="2:14" s="580" customFormat="1" ht="15" customHeight="1">
      <c r="B820" s="1046"/>
      <c r="C820" s="3015" t="s">
        <v>1933</v>
      </c>
      <c r="D820" s="3014" t="s">
        <v>509</v>
      </c>
      <c r="E820" s="1112" t="s">
        <v>1931</v>
      </c>
      <c r="F820" s="2708"/>
      <c r="H820" s="1431" t="str">
        <f t="shared" si="138"/>
        <v/>
      </c>
      <c r="I820" s="1288" t="str">
        <f t="shared" si="139"/>
        <v/>
      </c>
      <c r="J820" s="1288" t="str">
        <f>IF(C815="","",IF(AND(C815&lt;&gt;"&lt;Enter connection point name&gt;",F820=""),"X",""))</f>
        <v/>
      </c>
      <c r="K820" s="1569"/>
      <c r="L820" s="2220"/>
      <c r="M820" s="2220"/>
      <c r="N820" s="1432" t="str">
        <f>IF(AND(F818&lt;=F820),"","X")</f>
        <v/>
      </c>
    </row>
    <row r="821" spans="2:14" s="580" customFormat="1" ht="15" customHeight="1">
      <c r="B821" s="1046"/>
      <c r="C821" s="3015"/>
      <c r="D821" s="3014"/>
      <c r="E821" s="1112" t="s">
        <v>1932</v>
      </c>
      <c r="F821" s="2708"/>
      <c r="H821" s="1431" t="str">
        <f t="shared" si="138"/>
        <v/>
      </c>
      <c r="I821" s="1288" t="str">
        <f t="shared" si="139"/>
        <v/>
      </c>
      <c r="J821" s="1288" t="str">
        <f>IF(C815="","",IF(AND(C815&lt;&gt;"&lt;Enter connection point name&gt;",F821=""),"X",""))</f>
        <v/>
      </c>
      <c r="K821" s="1569"/>
      <c r="L821" s="2220"/>
      <c r="M821" s="2220"/>
      <c r="N821" s="1432" t="str">
        <f>IF(AND(F819&lt;=F821),"","X")</f>
        <v/>
      </c>
    </row>
    <row r="822" spans="2:14" s="580" customFormat="1" ht="15" customHeight="1">
      <c r="B822" s="1046"/>
      <c r="C822" s="3015" t="s">
        <v>729</v>
      </c>
      <c r="D822" s="3014" t="s">
        <v>1670</v>
      </c>
      <c r="E822" s="1112" t="s">
        <v>1931</v>
      </c>
      <c r="F822" s="2706"/>
      <c r="H822" s="1431" t="str">
        <f t="shared" si="138"/>
        <v/>
      </c>
      <c r="I822" s="1287" t="str">
        <f t="shared" si="139"/>
        <v/>
      </c>
      <c r="J822" s="1288" t="str">
        <f>IF(C815="","",IF(AND(C815&lt;&gt;"&lt;Enter connection point name&gt;",F822=""),"X",""))</f>
        <v/>
      </c>
      <c r="K822" s="1569"/>
      <c r="L822" s="1287"/>
      <c r="M822" s="2220"/>
      <c r="N822" s="2218"/>
    </row>
    <row r="823" spans="2:14" s="580" customFormat="1" ht="15" customHeight="1">
      <c r="B823" s="18"/>
      <c r="C823" s="3015"/>
      <c r="D823" s="3014"/>
      <c r="E823" s="1112" t="s">
        <v>1932</v>
      </c>
      <c r="F823" s="2706"/>
      <c r="H823" s="1431" t="str">
        <f t="shared" si="138"/>
        <v/>
      </c>
      <c r="I823" s="1287"/>
      <c r="J823" s="1288" t="str">
        <f>IF(C815="","",IF(AND(C815&lt;&gt;"&lt;Enter connection point name&gt;",F823=""),"X",""))</f>
        <v/>
      </c>
      <c r="K823" s="1569"/>
      <c r="L823" s="1287"/>
      <c r="M823" s="2220"/>
      <c r="N823" s="2218"/>
    </row>
    <row r="824" spans="2:14" s="580" customFormat="1" ht="15" customHeight="1">
      <c r="B824" s="18"/>
      <c r="C824" s="3015" t="s">
        <v>730</v>
      </c>
      <c r="D824" s="3014" t="s">
        <v>1671</v>
      </c>
      <c r="E824" s="1112" t="s">
        <v>1931</v>
      </c>
      <c r="F824" s="2712"/>
      <c r="H824" s="1431" t="str">
        <f t="shared" si="138"/>
        <v/>
      </c>
      <c r="I824" s="1287"/>
      <c r="J824" s="1288" t="str">
        <f>IF(C815="","",IF(AND(C815&lt;&gt;"&lt;Enter connection point name&gt;",F824=""),"X",""))</f>
        <v/>
      </c>
      <c r="K824" s="1569"/>
      <c r="L824" s="2220"/>
      <c r="M824" s="1287"/>
      <c r="N824" s="2218"/>
    </row>
    <row r="825" spans="2:14" s="580" customFormat="1" ht="15" customHeight="1">
      <c r="B825" s="18"/>
      <c r="C825" s="3015"/>
      <c r="D825" s="3014"/>
      <c r="E825" s="1112" t="s">
        <v>1932</v>
      </c>
      <c r="F825" s="2712"/>
      <c r="H825" s="1431" t="str">
        <f t="shared" si="138"/>
        <v/>
      </c>
      <c r="I825" s="1287"/>
      <c r="J825" s="1288" t="str">
        <f>IF(C815="","",IF(AND(C815&lt;&gt;"&lt;Enter connection point name&gt;",F825=""),"X",""))</f>
        <v/>
      </c>
      <c r="K825" s="1569"/>
      <c r="L825" s="2220"/>
      <c r="M825" s="1287"/>
      <c r="N825" s="2218"/>
    </row>
    <row r="826" spans="2:14" s="580" customFormat="1" ht="15" customHeight="1">
      <c r="B826" s="18"/>
      <c r="C826" s="3015" t="s">
        <v>1934</v>
      </c>
      <c r="D826" s="3014" t="s">
        <v>2045</v>
      </c>
      <c r="E826" s="1112" t="s">
        <v>1931</v>
      </c>
      <c r="F826" s="2708"/>
      <c r="H826" s="1436"/>
      <c r="I826" s="1287"/>
      <c r="J826" s="1288" t="str">
        <f>IF(C815="","",IF(AND(C815&lt;&gt;"&lt;Enter connection point name&gt;",F826=""),"X",""))</f>
        <v/>
      </c>
      <c r="K826" s="1432" t="str">
        <f>IF(F826="","",(IF(OR(F826="Winter",F826="Summer"),"","X")))</f>
        <v/>
      </c>
      <c r="L826" s="2220"/>
      <c r="M826" s="2220"/>
      <c r="N826" s="2218"/>
    </row>
    <row r="827" spans="2:14" s="580" customFormat="1" ht="15" customHeight="1">
      <c r="B827" s="18"/>
      <c r="C827" s="3015"/>
      <c r="D827" s="3014"/>
      <c r="E827" s="1112" t="s">
        <v>1932</v>
      </c>
      <c r="F827" s="2708"/>
      <c r="H827" s="1436"/>
      <c r="I827" s="1287"/>
      <c r="J827" s="1288" t="str">
        <f>IF(C815="","",IF(AND(C815&lt;&gt;"&lt;Enter connection point name&gt;",F827=""),"X",""))</f>
        <v/>
      </c>
      <c r="K827" s="1432" t="str">
        <f>IF(F827="","",(IF(OR(F827="Winter",F827="Summer"),"","X")))</f>
        <v/>
      </c>
      <c r="L827" s="2220"/>
      <c r="M827" s="2220"/>
      <c r="N827" s="2218"/>
    </row>
    <row r="828" spans="2:14" s="580" customFormat="1" ht="15" customHeight="1">
      <c r="B828" s="18"/>
      <c r="C828" s="3015" t="s">
        <v>1935</v>
      </c>
      <c r="D828" s="3014" t="s">
        <v>497</v>
      </c>
      <c r="E828" s="1112" t="s">
        <v>1931</v>
      </c>
      <c r="F828" s="2708"/>
      <c r="H828" s="1431" t="str">
        <f t="shared" ref="H828:H837" si="140">IF(ISNONTEXT(F828)=TRUE,"","X")</f>
        <v/>
      </c>
      <c r="I828" s="1288" t="str">
        <f t="shared" ref="I828:I837" si="141">IF(AND(F828&gt;=0)=TRUE,"","X")</f>
        <v/>
      </c>
      <c r="J828" s="1288" t="str">
        <f>IF(C815="","",IF(AND(C815&lt;&gt;"&lt;Enter connection point name&gt;",F828=""),"X",""))</f>
        <v/>
      </c>
      <c r="K828" s="1569"/>
      <c r="L828" s="2220"/>
      <c r="M828" s="2220"/>
      <c r="N828" s="2218"/>
    </row>
    <row r="829" spans="2:14" s="580" customFormat="1" ht="15" customHeight="1">
      <c r="B829" s="18"/>
      <c r="C829" s="3015"/>
      <c r="D829" s="3014"/>
      <c r="E829" s="1112" t="s">
        <v>1932</v>
      </c>
      <c r="F829" s="2708"/>
      <c r="H829" s="1431" t="str">
        <f t="shared" si="140"/>
        <v/>
      </c>
      <c r="I829" s="1288" t="str">
        <f t="shared" si="141"/>
        <v/>
      </c>
      <c r="J829" s="1288" t="str">
        <f>IF(C815="","",IF(AND(C815&lt;&gt;"&lt;Enter connection point name&gt;",F829=""),"X",""))</f>
        <v/>
      </c>
      <c r="K829" s="1569"/>
      <c r="L829" s="2220"/>
      <c r="M829" s="2220"/>
      <c r="N829" s="2218"/>
    </row>
    <row r="830" spans="2:14" s="580" customFormat="1" ht="15" customHeight="1">
      <c r="B830" s="18"/>
      <c r="C830" s="3015" t="s">
        <v>1936</v>
      </c>
      <c r="D830" s="3014" t="s">
        <v>497</v>
      </c>
      <c r="E830" s="1112" t="s">
        <v>1931</v>
      </c>
      <c r="F830" s="2708"/>
      <c r="H830" s="1431" t="str">
        <f t="shared" si="140"/>
        <v/>
      </c>
      <c r="I830" s="1288" t="str">
        <f t="shared" si="141"/>
        <v/>
      </c>
      <c r="J830" s="1288" t="str">
        <f>IF(C815="","",IF(AND(C815&lt;&gt;"&lt;Enter connection point name&gt;",F830=""),"X",""))</f>
        <v/>
      </c>
      <c r="K830" s="1569"/>
      <c r="L830" s="2220"/>
      <c r="M830" s="2220"/>
      <c r="N830" s="1432" t="str">
        <f>IF(AND(F830&lt;=F832),"","X")</f>
        <v/>
      </c>
    </row>
    <row r="831" spans="2:14" s="580" customFormat="1" ht="15" customHeight="1">
      <c r="B831" s="18"/>
      <c r="C831" s="3015"/>
      <c r="D831" s="3014"/>
      <c r="E831" s="1112" t="s">
        <v>1932</v>
      </c>
      <c r="F831" s="2708"/>
      <c r="H831" s="1431" t="str">
        <f t="shared" si="140"/>
        <v/>
      </c>
      <c r="I831" s="1288" t="str">
        <f t="shared" si="141"/>
        <v/>
      </c>
      <c r="J831" s="1288" t="str">
        <f>IF(C815="","",IF(AND(C815&lt;&gt;"&lt;Enter connection point name&gt;",F831=""),"X",""))</f>
        <v/>
      </c>
      <c r="K831" s="1569"/>
      <c r="L831" s="2220"/>
      <c r="M831" s="2220"/>
      <c r="N831" s="1432" t="str">
        <f>IF(AND(F831&lt;=F833),"","X")</f>
        <v/>
      </c>
    </row>
    <row r="832" spans="2:14" s="580" customFormat="1" ht="15" customHeight="1">
      <c r="B832" s="18"/>
      <c r="C832" s="3015" t="s">
        <v>1936</v>
      </c>
      <c r="D832" s="3014" t="s">
        <v>509</v>
      </c>
      <c r="E832" s="1112" t="s">
        <v>1931</v>
      </c>
      <c r="F832" s="2708"/>
      <c r="H832" s="1431" t="str">
        <f t="shared" si="140"/>
        <v/>
      </c>
      <c r="I832" s="1288" t="str">
        <f t="shared" si="141"/>
        <v/>
      </c>
      <c r="J832" s="1288" t="str">
        <f>IF(C815="","",IF(AND(C815&lt;&gt;"&lt;Enter connection point name&gt;",F832=""),"X",""))</f>
        <v/>
      </c>
      <c r="K832" s="1569"/>
      <c r="L832" s="2220"/>
      <c r="M832" s="2220"/>
      <c r="N832" s="1432" t="str">
        <f>IF(AND(F830&lt;=F832),"","X")</f>
        <v/>
      </c>
    </row>
    <row r="833" spans="2:14" s="580" customFormat="1" ht="15" customHeight="1">
      <c r="B833" s="18"/>
      <c r="C833" s="3015"/>
      <c r="D833" s="3014"/>
      <c r="E833" s="1112" t="s">
        <v>1932</v>
      </c>
      <c r="F833" s="2708"/>
      <c r="H833" s="1431" t="str">
        <f t="shared" si="140"/>
        <v/>
      </c>
      <c r="I833" s="1288" t="str">
        <f t="shared" si="141"/>
        <v/>
      </c>
      <c r="J833" s="1288" t="str">
        <f>IF(C815="","",IF(AND(C815&lt;&gt;"&lt;Enter connection point name&gt;",F833=""),"X",""))</f>
        <v/>
      </c>
      <c r="K833" s="1569"/>
      <c r="L833" s="2220"/>
      <c r="M833" s="2220"/>
      <c r="N833" s="1432" t="str">
        <f>IF(AND(F831&lt;=F833),"","X")</f>
        <v/>
      </c>
    </row>
    <row r="834" spans="2:14" s="580" customFormat="1" ht="15" customHeight="1">
      <c r="B834" s="18"/>
      <c r="C834" s="3015" t="s">
        <v>1937</v>
      </c>
      <c r="D834" s="3014" t="s">
        <v>497</v>
      </c>
      <c r="E834" s="1112" t="s">
        <v>1931</v>
      </c>
      <c r="F834" s="2708"/>
      <c r="H834" s="1431" t="str">
        <f t="shared" si="140"/>
        <v/>
      </c>
      <c r="I834" s="1288" t="str">
        <f t="shared" si="141"/>
        <v/>
      </c>
      <c r="J834" s="1288" t="str">
        <f>IF(C815="","",IF(AND(C815&lt;&gt;"&lt;Enter connection point name&gt;",F834=""),"X",""))</f>
        <v/>
      </c>
      <c r="K834" s="1569"/>
      <c r="L834" s="2220"/>
      <c r="M834" s="2220"/>
      <c r="N834" s="1432" t="str">
        <f>IF(AND(F834&lt;=F836),"","X")</f>
        <v/>
      </c>
    </row>
    <row r="835" spans="2:14" s="580" customFormat="1" ht="15" customHeight="1">
      <c r="B835" s="18"/>
      <c r="C835" s="3015"/>
      <c r="D835" s="3014"/>
      <c r="E835" s="1112" t="s">
        <v>1932</v>
      </c>
      <c r="F835" s="2708"/>
      <c r="H835" s="1431" t="str">
        <f t="shared" si="140"/>
        <v/>
      </c>
      <c r="I835" s="1288" t="str">
        <f t="shared" si="141"/>
        <v/>
      </c>
      <c r="J835" s="1288" t="str">
        <f>IF(C815="","",IF(AND(C815&lt;&gt;"&lt;Enter connection point name&gt;",F835=""),"X",""))</f>
        <v/>
      </c>
      <c r="K835" s="1569"/>
      <c r="L835" s="2220"/>
      <c r="M835" s="2220"/>
      <c r="N835" s="1432" t="str">
        <f>IF(AND(F835&lt;=F837),"","X")</f>
        <v/>
      </c>
    </row>
    <row r="836" spans="2:14" s="580" customFormat="1" ht="15" customHeight="1">
      <c r="B836" s="18"/>
      <c r="C836" s="3015" t="s">
        <v>1937</v>
      </c>
      <c r="D836" s="3014" t="s">
        <v>509</v>
      </c>
      <c r="E836" s="1112" t="s">
        <v>1931</v>
      </c>
      <c r="F836" s="2708"/>
      <c r="H836" s="1431" t="str">
        <f t="shared" si="140"/>
        <v/>
      </c>
      <c r="I836" s="1288" t="str">
        <f t="shared" si="141"/>
        <v/>
      </c>
      <c r="J836" s="1288" t="str">
        <f>IF(C815="","",IF(AND(C815&lt;&gt;"&lt;Enter connection point name&gt;",F836=""),"X",""))</f>
        <v/>
      </c>
      <c r="K836" s="1569"/>
      <c r="L836" s="2220"/>
      <c r="M836" s="2220"/>
      <c r="N836" s="1432" t="str">
        <f>IF(AND(F834&lt;=F836),"","X")</f>
        <v/>
      </c>
    </row>
    <row r="837" spans="2:14" s="580" customFormat="1" ht="15" customHeight="1">
      <c r="B837" s="18"/>
      <c r="C837" s="3018"/>
      <c r="D837" s="3019"/>
      <c r="E837" s="1113" t="s">
        <v>1932</v>
      </c>
      <c r="F837" s="2714"/>
      <c r="H837" s="1433" t="str">
        <f t="shared" si="140"/>
        <v/>
      </c>
      <c r="I837" s="1434" t="str">
        <f t="shared" si="141"/>
        <v/>
      </c>
      <c r="J837" s="1434" t="str">
        <f>IF(C815="","",IF(AND(C815&lt;&gt;"&lt;Enter connection point name&gt;",F837=""),"X",""))</f>
        <v/>
      </c>
      <c r="K837" s="1570"/>
      <c r="L837" s="2221"/>
      <c r="M837" s="2221"/>
      <c r="N837" s="1435" t="str">
        <f>IF(AND(F835&lt;=F837),"","X")</f>
        <v/>
      </c>
    </row>
    <row r="838" spans="2:14" s="580" customFormat="1" ht="15" customHeight="1">
      <c r="B838" s="1046">
        <v>37</v>
      </c>
      <c r="C838" s="1027" t="s">
        <v>1929</v>
      </c>
      <c r="D838" s="575"/>
      <c r="E838" s="1111"/>
      <c r="F838" s="2711"/>
    </row>
    <row r="839" spans="2:14" s="580" customFormat="1" ht="15" customHeight="1">
      <c r="B839" s="1046"/>
      <c r="C839" s="3016" t="s">
        <v>1930</v>
      </c>
      <c r="D839" s="3017" t="s">
        <v>509</v>
      </c>
      <c r="E839" s="1681" t="s">
        <v>1931</v>
      </c>
      <c r="F839" s="2713"/>
      <c r="H839" s="1503" t="str">
        <f>IF(ISNONTEXT(F839)=TRUE,"","X")</f>
        <v/>
      </c>
      <c r="I839" s="1542" t="str">
        <f>IF(AND(F839&gt;=0)=TRUE,"","X")</f>
        <v/>
      </c>
      <c r="J839" s="2024" t="str">
        <f>IF(C838="","",IF(AND(C838&lt;&gt;"&lt;Enter connection point name&gt;",F839=""),"X",""))</f>
        <v/>
      </c>
      <c r="K839" s="1568"/>
      <c r="L839" s="2219"/>
      <c r="M839" s="2219"/>
      <c r="N839" s="2217"/>
    </row>
    <row r="840" spans="2:14" s="580" customFormat="1" ht="15" customHeight="1">
      <c r="B840" s="1046"/>
      <c r="C840" s="3015"/>
      <c r="D840" s="3014"/>
      <c r="E840" s="1112" t="s">
        <v>1932</v>
      </c>
      <c r="F840" s="2708"/>
      <c r="H840" s="1431" t="str">
        <f>IF(ISNONTEXT(F840)=TRUE,"","X")</f>
        <v/>
      </c>
      <c r="I840" s="1288" t="str">
        <f>IF(AND(F840&gt;=0)=TRUE,"","X")</f>
        <v/>
      </c>
      <c r="J840" s="1288" t="str">
        <f>IF(C838="","",IF(AND(C838&lt;&gt;"&lt;Enter connection point name&gt;",F840=""),"X",""))</f>
        <v/>
      </c>
      <c r="K840" s="1569"/>
      <c r="L840" s="2220"/>
      <c r="M840" s="2220"/>
      <c r="N840" s="2218"/>
    </row>
    <row r="841" spans="2:14" s="580" customFormat="1" ht="15" customHeight="1">
      <c r="B841" s="1046"/>
      <c r="C841" s="3015" t="s">
        <v>1933</v>
      </c>
      <c r="D841" s="3014" t="s">
        <v>497</v>
      </c>
      <c r="E841" s="1112" t="s">
        <v>1931</v>
      </c>
      <c r="F841" s="2708"/>
      <c r="H841" s="1431" t="str">
        <f t="shared" ref="H841:H848" si="142">IF(ISNONTEXT(F841)=TRUE,"","X")</f>
        <v/>
      </c>
      <c r="I841" s="1288" t="str">
        <f>IF(AND(F841&gt;=0)=TRUE,"","X")</f>
        <v/>
      </c>
      <c r="J841" s="1288" t="str">
        <f>IF(C838="","",IF(AND(C838&lt;&gt;"&lt;Enter connection point name&gt;",F841=""),"X",""))</f>
        <v/>
      </c>
      <c r="K841" s="1569"/>
      <c r="L841" s="2220"/>
      <c r="M841" s="2220"/>
      <c r="N841" s="1432" t="str">
        <f>IF(AND(F841&lt;=F843),"","X")</f>
        <v/>
      </c>
    </row>
    <row r="842" spans="2:14" s="580" customFormat="1" ht="15" customHeight="1">
      <c r="B842" s="1046"/>
      <c r="C842" s="3015"/>
      <c r="D842" s="3014"/>
      <c r="E842" s="1112" t="s">
        <v>1932</v>
      </c>
      <c r="F842" s="2708"/>
      <c r="H842" s="1431" t="str">
        <f t="shared" si="142"/>
        <v/>
      </c>
      <c r="I842" s="1288" t="str">
        <f t="shared" ref="I842:I845" si="143">IF(AND(F842&gt;=0)=TRUE,"","X")</f>
        <v/>
      </c>
      <c r="J842" s="1288" t="str">
        <f>IF(C838="","",IF(AND(C838&lt;&gt;"&lt;Enter connection point name&gt;",F842=""),"X",""))</f>
        <v/>
      </c>
      <c r="K842" s="1569"/>
      <c r="L842" s="2220"/>
      <c r="M842" s="2220"/>
      <c r="N842" s="1432" t="str">
        <f>IF(AND(F842&lt;=F844),"","X")</f>
        <v/>
      </c>
    </row>
    <row r="843" spans="2:14" s="580" customFormat="1" ht="15" customHeight="1">
      <c r="B843" s="1046"/>
      <c r="C843" s="3015" t="s">
        <v>1933</v>
      </c>
      <c r="D843" s="3014" t="s">
        <v>509</v>
      </c>
      <c r="E843" s="1112" t="s">
        <v>1931</v>
      </c>
      <c r="F843" s="2708"/>
      <c r="H843" s="1431" t="str">
        <f t="shared" si="142"/>
        <v/>
      </c>
      <c r="I843" s="1288" t="str">
        <f t="shared" si="143"/>
        <v/>
      </c>
      <c r="J843" s="1288" t="str">
        <f>IF(C838="","",IF(AND(C838&lt;&gt;"&lt;Enter connection point name&gt;",F843=""),"X",""))</f>
        <v/>
      </c>
      <c r="K843" s="1569"/>
      <c r="L843" s="2220"/>
      <c r="M843" s="2220"/>
      <c r="N843" s="1432" t="str">
        <f>IF(AND(F841&lt;=F843),"","X")</f>
        <v/>
      </c>
    </row>
    <row r="844" spans="2:14" s="580" customFormat="1" ht="15" customHeight="1">
      <c r="B844" s="1046"/>
      <c r="C844" s="3015"/>
      <c r="D844" s="3014"/>
      <c r="E844" s="1112" t="s">
        <v>1932</v>
      </c>
      <c r="F844" s="2708"/>
      <c r="H844" s="1431" t="str">
        <f t="shared" si="142"/>
        <v/>
      </c>
      <c r="I844" s="1288" t="str">
        <f t="shared" si="143"/>
        <v/>
      </c>
      <c r="J844" s="1288" t="str">
        <f>IF(C838="","",IF(AND(C838&lt;&gt;"&lt;Enter connection point name&gt;",F844=""),"X",""))</f>
        <v/>
      </c>
      <c r="K844" s="1569"/>
      <c r="L844" s="2220"/>
      <c r="M844" s="2220"/>
      <c r="N844" s="1432" t="str">
        <f>IF(AND(F842&lt;=F844),"","X")</f>
        <v/>
      </c>
    </row>
    <row r="845" spans="2:14" s="580" customFormat="1" ht="15" customHeight="1">
      <c r="B845" s="1046"/>
      <c r="C845" s="3015" t="s">
        <v>729</v>
      </c>
      <c r="D845" s="3014" t="s">
        <v>1670</v>
      </c>
      <c r="E845" s="1112" t="s">
        <v>1931</v>
      </c>
      <c r="F845" s="2706"/>
      <c r="H845" s="1431" t="str">
        <f t="shared" si="142"/>
        <v/>
      </c>
      <c r="I845" s="1287" t="str">
        <f t="shared" si="143"/>
        <v/>
      </c>
      <c r="J845" s="1288" t="str">
        <f>IF(C838="","",IF(AND(C838&lt;&gt;"&lt;Enter connection point name&gt;",F845=""),"X",""))</f>
        <v/>
      </c>
      <c r="K845" s="1569"/>
      <c r="L845" s="1287"/>
      <c r="M845" s="2220"/>
      <c r="N845" s="2218"/>
    </row>
    <row r="846" spans="2:14" s="580" customFormat="1" ht="15" customHeight="1">
      <c r="B846" s="18"/>
      <c r="C846" s="3015"/>
      <c r="D846" s="3014"/>
      <c r="E846" s="1112" t="s">
        <v>1932</v>
      </c>
      <c r="F846" s="2706"/>
      <c r="H846" s="1431" t="str">
        <f t="shared" si="142"/>
        <v/>
      </c>
      <c r="I846" s="1287"/>
      <c r="J846" s="1288" t="str">
        <f>IF(C838="","",IF(AND(C838&lt;&gt;"&lt;Enter connection point name&gt;",F846=""),"X",""))</f>
        <v/>
      </c>
      <c r="K846" s="1569"/>
      <c r="L846" s="1287"/>
      <c r="M846" s="2220"/>
      <c r="N846" s="2218"/>
    </row>
    <row r="847" spans="2:14" s="580" customFormat="1" ht="15" customHeight="1">
      <c r="B847" s="18"/>
      <c r="C847" s="3015" t="s">
        <v>730</v>
      </c>
      <c r="D847" s="3014" t="s">
        <v>1671</v>
      </c>
      <c r="E847" s="1112" t="s">
        <v>1931</v>
      </c>
      <c r="F847" s="2712"/>
      <c r="H847" s="1431" t="str">
        <f t="shared" si="142"/>
        <v/>
      </c>
      <c r="I847" s="1287"/>
      <c r="J847" s="1288" t="str">
        <f>IF(C838="","",IF(AND(C838&lt;&gt;"&lt;Enter connection point name&gt;",F847=""),"X",""))</f>
        <v/>
      </c>
      <c r="K847" s="1569"/>
      <c r="L847" s="2220"/>
      <c r="M847" s="1287"/>
      <c r="N847" s="2218"/>
    </row>
    <row r="848" spans="2:14" s="580" customFormat="1" ht="15" customHeight="1">
      <c r="B848" s="18"/>
      <c r="C848" s="3015"/>
      <c r="D848" s="3014"/>
      <c r="E848" s="1112" t="s">
        <v>1932</v>
      </c>
      <c r="F848" s="2712"/>
      <c r="H848" s="1431" t="str">
        <f t="shared" si="142"/>
        <v/>
      </c>
      <c r="I848" s="1287"/>
      <c r="J848" s="1288" t="str">
        <f>IF(C838="","",IF(AND(C838&lt;&gt;"&lt;Enter connection point name&gt;",F848=""),"X",""))</f>
        <v/>
      </c>
      <c r="K848" s="1569"/>
      <c r="L848" s="2220"/>
      <c r="M848" s="1287"/>
      <c r="N848" s="2218"/>
    </row>
    <row r="849" spans="2:14" s="580" customFormat="1" ht="15" customHeight="1">
      <c r="B849" s="18"/>
      <c r="C849" s="3015" t="s">
        <v>1934</v>
      </c>
      <c r="D849" s="3014" t="s">
        <v>2045</v>
      </c>
      <c r="E849" s="1112" t="s">
        <v>1931</v>
      </c>
      <c r="F849" s="2708"/>
      <c r="H849" s="1436"/>
      <c r="I849" s="1287"/>
      <c r="J849" s="1288" t="str">
        <f>IF(C838="","",IF(AND(C838&lt;&gt;"&lt;Enter connection point name&gt;",F849=""),"X",""))</f>
        <v/>
      </c>
      <c r="K849" s="1432" t="str">
        <f>IF(F849="","",(IF(OR(F849="Winter",F849="Summer"),"","X")))</f>
        <v/>
      </c>
      <c r="L849" s="2220"/>
      <c r="M849" s="2220"/>
      <c r="N849" s="2218"/>
    </row>
    <row r="850" spans="2:14" s="580" customFormat="1" ht="15" customHeight="1">
      <c r="B850" s="18"/>
      <c r="C850" s="3015"/>
      <c r="D850" s="3014"/>
      <c r="E850" s="1112" t="s">
        <v>1932</v>
      </c>
      <c r="F850" s="2708"/>
      <c r="H850" s="1436"/>
      <c r="I850" s="1287"/>
      <c r="J850" s="1288" t="str">
        <f>IF(C838="","",IF(AND(C838&lt;&gt;"&lt;Enter connection point name&gt;",F850=""),"X",""))</f>
        <v/>
      </c>
      <c r="K850" s="1432" t="str">
        <f>IF(F850="","",(IF(OR(F850="Winter",F850="Summer"),"","X")))</f>
        <v/>
      </c>
      <c r="L850" s="2220"/>
      <c r="M850" s="2220"/>
      <c r="N850" s="2218"/>
    </row>
    <row r="851" spans="2:14" s="580" customFormat="1" ht="15" customHeight="1">
      <c r="B851" s="18"/>
      <c r="C851" s="3015" t="s">
        <v>1935</v>
      </c>
      <c r="D851" s="3014" t="s">
        <v>497</v>
      </c>
      <c r="E851" s="1112" t="s">
        <v>1931</v>
      </c>
      <c r="F851" s="2708"/>
      <c r="H851" s="1431" t="str">
        <f t="shared" ref="H851:H860" si="144">IF(ISNONTEXT(F851)=TRUE,"","X")</f>
        <v/>
      </c>
      <c r="I851" s="1288" t="str">
        <f t="shared" ref="I851:I860" si="145">IF(AND(F851&gt;=0)=TRUE,"","X")</f>
        <v/>
      </c>
      <c r="J851" s="1288" t="str">
        <f>IF(C838="","",IF(AND(C838&lt;&gt;"&lt;Enter connection point name&gt;",F851=""),"X",""))</f>
        <v/>
      </c>
      <c r="K851" s="1569"/>
      <c r="L851" s="2220"/>
      <c r="M851" s="2220"/>
      <c r="N851" s="2218"/>
    </row>
    <row r="852" spans="2:14" s="580" customFormat="1" ht="15" customHeight="1">
      <c r="B852" s="18"/>
      <c r="C852" s="3015"/>
      <c r="D852" s="3014"/>
      <c r="E852" s="1112" t="s">
        <v>1932</v>
      </c>
      <c r="F852" s="2708"/>
      <c r="H852" s="1431" t="str">
        <f t="shared" si="144"/>
        <v/>
      </c>
      <c r="I852" s="1288" t="str">
        <f t="shared" si="145"/>
        <v/>
      </c>
      <c r="J852" s="1288" t="str">
        <f>IF(C838="","",IF(AND(C838&lt;&gt;"&lt;Enter connection point name&gt;",F852=""),"X",""))</f>
        <v/>
      </c>
      <c r="K852" s="1569"/>
      <c r="L852" s="2220"/>
      <c r="M852" s="2220"/>
      <c r="N852" s="2218"/>
    </row>
    <row r="853" spans="2:14" s="580" customFormat="1" ht="15" customHeight="1">
      <c r="B853" s="18"/>
      <c r="C853" s="3015" t="s">
        <v>1936</v>
      </c>
      <c r="D853" s="3014" t="s">
        <v>497</v>
      </c>
      <c r="E853" s="1112" t="s">
        <v>1931</v>
      </c>
      <c r="F853" s="2708"/>
      <c r="H853" s="1431" t="str">
        <f t="shared" si="144"/>
        <v/>
      </c>
      <c r="I853" s="1288" t="str">
        <f t="shared" si="145"/>
        <v/>
      </c>
      <c r="J853" s="1288" t="str">
        <f>IF(C838="","",IF(AND(C838&lt;&gt;"&lt;Enter connection point name&gt;",F853=""),"X",""))</f>
        <v/>
      </c>
      <c r="K853" s="1569"/>
      <c r="L853" s="2220"/>
      <c r="M853" s="2220"/>
      <c r="N853" s="1432" t="str">
        <f>IF(AND(F853&lt;=F855),"","X")</f>
        <v/>
      </c>
    </row>
    <row r="854" spans="2:14" s="580" customFormat="1" ht="15" customHeight="1">
      <c r="B854" s="18"/>
      <c r="C854" s="3015"/>
      <c r="D854" s="3014"/>
      <c r="E854" s="1112" t="s">
        <v>1932</v>
      </c>
      <c r="F854" s="2708"/>
      <c r="H854" s="1431" t="str">
        <f t="shared" si="144"/>
        <v/>
      </c>
      <c r="I854" s="1288" t="str">
        <f t="shared" si="145"/>
        <v/>
      </c>
      <c r="J854" s="1288" t="str">
        <f>IF(C838="","",IF(AND(C838&lt;&gt;"&lt;Enter connection point name&gt;",F854=""),"X",""))</f>
        <v/>
      </c>
      <c r="K854" s="1569"/>
      <c r="L854" s="2220"/>
      <c r="M854" s="2220"/>
      <c r="N854" s="1432" t="str">
        <f>IF(AND(F854&lt;=F856),"","X")</f>
        <v/>
      </c>
    </row>
    <row r="855" spans="2:14" s="580" customFormat="1" ht="15" customHeight="1">
      <c r="B855" s="18"/>
      <c r="C855" s="3015" t="s">
        <v>1936</v>
      </c>
      <c r="D855" s="3014" t="s">
        <v>509</v>
      </c>
      <c r="E855" s="1112" t="s">
        <v>1931</v>
      </c>
      <c r="F855" s="2708"/>
      <c r="H855" s="1431" t="str">
        <f t="shared" si="144"/>
        <v/>
      </c>
      <c r="I855" s="1288" t="str">
        <f t="shared" si="145"/>
        <v/>
      </c>
      <c r="J855" s="1288" t="str">
        <f>IF(C838="","",IF(AND(C838&lt;&gt;"&lt;Enter connection point name&gt;",F855=""),"X",""))</f>
        <v/>
      </c>
      <c r="K855" s="1569"/>
      <c r="L855" s="2220"/>
      <c r="M855" s="2220"/>
      <c r="N855" s="1432" t="str">
        <f>IF(AND(F853&lt;=F855),"","X")</f>
        <v/>
      </c>
    </row>
    <row r="856" spans="2:14" s="580" customFormat="1" ht="15" customHeight="1">
      <c r="B856" s="18"/>
      <c r="C856" s="3015"/>
      <c r="D856" s="3014"/>
      <c r="E856" s="1112" t="s">
        <v>1932</v>
      </c>
      <c r="F856" s="2708"/>
      <c r="H856" s="1431" t="str">
        <f t="shared" si="144"/>
        <v/>
      </c>
      <c r="I856" s="1288" t="str">
        <f t="shared" si="145"/>
        <v/>
      </c>
      <c r="J856" s="1288" t="str">
        <f>IF(C838="","",IF(AND(C838&lt;&gt;"&lt;Enter connection point name&gt;",F856=""),"X",""))</f>
        <v/>
      </c>
      <c r="K856" s="1569"/>
      <c r="L856" s="2220"/>
      <c r="M856" s="2220"/>
      <c r="N856" s="1432" t="str">
        <f>IF(AND(F854&lt;=F856),"","X")</f>
        <v/>
      </c>
    </row>
    <row r="857" spans="2:14" s="580" customFormat="1" ht="15" customHeight="1">
      <c r="B857" s="18"/>
      <c r="C857" s="3015" t="s">
        <v>1937</v>
      </c>
      <c r="D857" s="3014" t="s">
        <v>497</v>
      </c>
      <c r="E857" s="1112" t="s">
        <v>1931</v>
      </c>
      <c r="F857" s="2708"/>
      <c r="H857" s="1431" t="str">
        <f t="shared" si="144"/>
        <v/>
      </c>
      <c r="I857" s="1288" t="str">
        <f t="shared" si="145"/>
        <v/>
      </c>
      <c r="J857" s="1288" t="str">
        <f>IF(C838="","",IF(AND(C838&lt;&gt;"&lt;Enter connection point name&gt;",F857=""),"X",""))</f>
        <v/>
      </c>
      <c r="K857" s="1569"/>
      <c r="L857" s="2220"/>
      <c r="M857" s="2220"/>
      <c r="N857" s="1432" t="str">
        <f>IF(AND(F857&lt;=F859),"","X")</f>
        <v/>
      </c>
    </row>
    <row r="858" spans="2:14" s="580" customFormat="1" ht="15" customHeight="1">
      <c r="B858" s="18"/>
      <c r="C858" s="3015"/>
      <c r="D858" s="3014"/>
      <c r="E858" s="1112" t="s">
        <v>1932</v>
      </c>
      <c r="F858" s="2708"/>
      <c r="H858" s="1431" t="str">
        <f t="shared" si="144"/>
        <v/>
      </c>
      <c r="I858" s="1288" t="str">
        <f t="shared" si="145"/>
        <v/>
      </c>
      <c r="J858" s="1288" t="str">
        <f>IF(C838="","",IF(AND(C838&lt;&gt;"&lt;Enter connection point name&gt;",F858=""),"X",""))</f>
        <v/>
      </c>
      <c r="K858" s="1569"/>
      <c r="L858" s="2220"/>
      <c r="M858" s="2220"/>
      <c r="N858" s="1432" t="str">
        <f>IF(AND(F858&lt;=F860),"","X")</f>
        <v/>
      </c>
    </row>
    <row r="859" spans="2:14" s="580" customFormat="1" ht="15" customHeight="1">
      <c r="B859" s="18"/>
      <c r="C859" s="3015" t="s">
        <v>1937</v>
      </c>
      <c r="D859" s="3014" t="s">
        <v>509</v>
      </c>
      <c r="E859" s="1112" t="s">
        <v>1931</v>
      </c>
      <c r="F859" s="2708"/>
      <c r="H859" s="1431" t="str">
        <f t="shared" si="144"/>
        <v/>
      </c>
      <c r="I859" s="1288" t="str">
        <f t="shared" si="145"/>
        <v/>
      </c>
      <c r="J859" s="1288" t="str">
        <f>IF(C838="","",IF(AND(C838&lt;&gt;"&lt;Enter connection point name&gt;",F859=""),"X",""))</f>
        <v/>
      </c>
      <c r="K859" s="1569"/>
      <c r="L859" s="2220"/>
      <c r="M859" s="2220"/>
      <c r="N859" s="1432" t="str">
        <f>IF(AND(F857&lt;=F859),"","X")</f>
        <v/>
      </c>
    </row>
    <row r="860" spans="2:14" s="580" customFormat="1" ht="15" customHeight="1">
      <c r="B860" s="18"/>
      <c r="C860" s="3018"/>
      <c r="D860" s="3019"/>
      <c r="E860" s="1113" t="s">
        <v>1932</v>
      </c>
      <c r="F860" s="2714"/>
      <c r="H860" s="1433" t="str">
        <f t="shared" si="144"/>
        <v/>
      </c>
      <c r="I860" s="1434" t="str">
        <f t="shared" si="145"/>
        <v/>
      </c>
      <c r="J860" s="1434" t="str">
        <f>IF(C838="","",IF(AND(C838&lt;&gt;"&lt;Enter connection point name&gt;",F860=""),"X",""))</f>
        <v/>
      </c>
      <c r="K860" s="1570"/>
      <c r="L860" s="2221"/>
      <c r="M860" s="2221"/>
      <c r="N860" s="1435" t="str">
        <f>IF(AND(F858&lt;=F860),"","X")</f>
        <v/>
      </c>
    </row>
    <row r="861" spans="2:14" s="580" customFormat="1" ht="15" customHeight="1">
      <c r="B861" s="1046">
        <v>38</v>
      </c>
      <c r="C861" s="1027" t="s">
        <v>1929</v>
      </c>
      <c r="D861" s="575"/>
      <c r="E861" s="1111"/>
      <c r="F861" s="2711"/>
    </row>
    <row r="862" spans="2:14" s="580" customFormat="1" ht="15" customHeight="1">
      <c r="B862" s="1046"/>
      <c r="C862" s="3016" t="s">
        <v>1930</v>
      </c>
      <c r="D862" s="3017" t="s">
        <v>509</v>
      </c>
      <c r="E862" s="1681" t="s">
        <v>1931</v>
      </c>
      <c r="F862" s="2713"/>
      <c r="H862" s="1503" t="str">
        <f>IF(ISNONTEXT(F862)=TRUE,"","X")</f>
        <v/>
      </c>
      <c r="I862" s="1542" t="str">
        <f>IF(AND(F862&gt;=0)=TRUE,"","X")</f>
        <v/>
      </c>
      <c r="J862" s="2024" t="str">
        <f>IF(C861="","",IF(AND(C861&lt;&gt;"&lt;Enter connection point name&gt;",F862=""),"X",""))</f>
        <v/>
      </c>
      <c r="K862" s="1568"/>
      <c r="L862" s="2219"/>
      <c r="M862" s="2219"/>
      <c r="N862" s="2217"/>
    </row>
    <row r="863" spans="2:14" s="580" customFormat="1" ht="15" customHeight="1">
      <c r="B863" s="1046"/>
      <c r="C863" s="3015"/>
      <c r="D863" s="3014"/>
      <c r="E863" s="1112" t="s">
        <v>1932</v>
      </c>
      <c r="F863" s="2708"/>
      <c r="H863" s="1431" t="str">
        <f>IF(ISNONTEXT(F863)=TRUE,"","X")</f>
        <v/>
      </c>
      <c r="I863" s="1288" t="str">
        <f>IF(AND(F863&gt;=0)=TRUE,"","X")</f>
        <v/>
      </c>
      <c r="J863" s="1288" t="str">
        <f>IF(C861="","",IF(AND(C861&lt;&gt;"&lt;Enter connection point name&gt;",F863=""),"X",""))</f>
        <v/>
      </c>
      <c r="K863" s="1569"/>
      <c r="L863" s="2220"/>
      <c r="M863" s="2220"/>
      <c r="N863" s="2218"/>
    </row>
    <row r="864" spans="2:14" s="580" customFormat="1" ht="15" customHeight="1">
      <c r="B864" s="1046"/>
      <c r="C864" s="3015" t="s">
        <v>1933</v>
      </c>
      <c r="D864" s="3014" t="s">
        <v>497</v>
      </c>
      <c r="E864" s="1112" t="s">
        <v>1931</v>
      </c>
      <c r="F864" s="2708"/>
      <c r="H864" s="1431" t="str">
        <f t="shared" ref="H864:H871" si="146">IF(ISNONTEXT(F864)=TRUE,"","X")</f>
        <v/>
      </c>
      <c r="I864" s="1288" t="str">
        <f>IF(AND(F864&gt;=0)=TRUE,"","X")</f>
        <v/>
      </c>
      <c r="J864" s="1288" t="str">
        <f>IF(C861="","",IF(AND(C861&lt;&gt;"&lt;Enter connection point name&gt;",F864=""),"X",""))</f>
        <v/>
      </c>
      <c r="K864" s="1569"/>
      <c r="L864" s="2220"/>
      <c r="M864" s="2220"/>
      <c r="N864" s="1432" t="str">
        <f>IF(AND(F864&lt;=F866),"","X")</f>
        <v/>
      </c>
    </row>
    <row r="865" spans="2:14" s="580" customFormat="1" ht="15" customHeight="1">
      <c r="B865" s="1046"/>
      <c r="C865" s="3015"/>
      <c r="D865" s="3014"/>
      <c r="E865" s="1112" t="s">
        <v>1932</v>
      </c>
      <c r="F865" s="2708"/>
      <c r="H865" s="1431" t="str">
        <f t="shared" si="146"/>
        <v/>
      </c>
      <c r="I865" s="1288" t="str">
        <f t="shared" ref="I865:I868" si="147">IF(AND(F865&gt;=0)=TRUE,"","X")</f>
        <v/>
      </c>
      <c r="J865" s="1288" t="str">
        <f>IF(C861="","",IF(AND(C861&lt;&gt;"&lt;Enter connection point name&gt;",F865=""),"X",""))</f>
        <v/>
      </c>
      <c r="K865" s="1569"/>
      <c r="L865" s="2220"/>
      <c r="M865" s="2220"/>
      <c r="N865" s="1432" t="str">
        <f>IF(AND(F865&lt;=F867),"","X")</f>
        <v/>
      </c>
    </row>
    <row r="866" spans="2:14" s="580" customFormat="1" ht="15" customHeight="1">
      <c r="B866" s="1046"/>
      <c r="C866" s="3015" t="s">
        <v>1933</v>
      </c>
      <c r="D866" s="3014" t="s">
        <v>509</v>
      </c>
      <c r="E866" s="1112" t="s">
        <v>1931</v>
      </c>
      <c r="F866" s="2708"/>
      <c r="H866" s="1431" t="str">
        <f t="shared" si="146"/>
        <v/>
      </c>
      <c r="I866" s="1288" t="str">
        <f t="shared" si="147"/>
        <v/>
      </c>
      <c r="J866" s="1288" t="str">
        <f>IF(C861="","",IF(AND(C861&lt;&gt;"&lt;Enter connection point name&gt;",F866=""),"X",""))</f>
        <v/>
      </c>
      <c r="K866" s="1569"/>
      <c r="L866" s="2220"/>
      <c r="M866" s="2220"/>
      <c r="N866" s="1432" t="str">
        <f>IF(AND(F864&lt;=F866),"","X")</f>
        <v/>
      </c>
    </row>
    <row r="867" spans="2:14" s="580" customFormat="1" ht="15" customHeight="1">
      <c r="B867" s="1046"/>
      <c r="C867" s="3015"/>
      <c r="D867" s="3014"/>
      <c r="E867" s="1112" t="s">
        <v>1932</v>
      </c>
      <c r="F867" s="2708"/>
      <c r="H867" s="1431" t="str">
        <f t="shared" si="146"/>
        <v/>
      </c>
      <c r="I867" s="1288" t="str">
        <f t="shared" si="147"/>
        <v/>
      </c>
      <c r="J867" s="1288" t="str">
        <f>IF(C861="","",IF(AND(C861&lt;&gt;"&lt;Enter connection point name&gt;",F867=""),"X",""))</f>
        <v/>
      </c>
      <c r="K867" s="1569"/>
      <c r="L867" s="2220"/>
      <c r="M867" s="2220"/>
      <c r="N867" s="1432" t="str">
        <f>IF(AND(F865&lt;=F867),"","X")</f>
        <v/>
      </c>
    </row>
    <row r="868" spans="2:14" s="580" customFormat="1" ht="15" customHeight="1">
      <c r="B868" s="1046"/>
      <c r="C868" s="3015" t="s">
        <v>729</v>
      </c>
      <c r="D868" s="3014" t="s">
        <v>1670</v>
      </c>
      <c r="E868" s="1112" t="s">
        <v>1931</v>
      </c>
      <c r="F868" s="2706"/>
      <c r="H868" s="1431" t="str">
        <f t="shared" si="146"/>
        <v/>
      </c>
      <c r="I868" s="1287" t="str">
        <f t="shared" si="147"/>
        <v/>
      </c>
      <c r="J868" s="1288" t="str">
        <f>IF(C861="","",IF(AND(C861&lt;&gt;"&lt;Enter connection point name&gt;",F868=""),"X",""))</f>
        <v/>
      </c>
      <c r="K868" s="1569"/>
      <c r="L868" s="1287"/>
      <c r="M868" s="2220"/>
      <c r="N868" s="2218"/>
    </row>
    <row r="869" spans="2:14" s="580" customFormat="1" ht="15" customHeight="1">
      <c r="B869" s="18"/>
      <c r="C869" s="3015"/>
      <c r="D869" s="3014"/>
      <c r="E869" s="1112" t="s">
        <v>1932</v>
      </c>
      <c r="F869" s="2706"/>
      <c r="H869" s="1431" t="str">
        <f t="shared" si="146"/>
        <v/>
      </c>
      <c r="I869" s="1287"/>
      <c r="J869" s="1288" t="str">
        <f>IF(C861="","",IF(AND(C861&lt;&gt;"&lt;Enter connection point name&gt;",F869=""),"X",""))</f>
        <v/>
      </c>
      <c r="K869" s="1569"/>
      <c r="L869" s="1287"/>
      <c r="M869" s="2220"/>
      <c r="N869" s="2218"/>
    </row>
    <row r="870" spans="2:14" s="580" customFormat="1" ht="15" customHeight="1">
      <c r="B870" s="18"/>
      <c r="C870" s="3015" t="s">
        <v>730</v>
      </c>
      <c r="D870" s="3014" t="s">
        <v>1671</v>
      </c>
      <c r="E870" s="1112" t="s">
        <v>1931</v>
      </c>
      <c r="F870" s="2712"/>
      <c r="H870" s="1431" t="str">
        <f t="shared" si="146"/>
        <v/>
      </c>
      <c r="I870" s="1287"/>
      <c r="J870" s="1288" t="str">
        <f>IF(C861="","",IF(AND(C861&lt;&gt;"&lt;Enter connection point name&gt;",F870=""),"X",""))</f>
        <v/>
      </c>
      <c r="K870" s="1569"/>
      <c r="L870" s="2220"/>
      <c r="M870" s="1287"/>
      <c r="N870" s="2218"/>
    </row>
    <row r="871" spans="2:14" s="580" customFormat="1" ht="15" customHeight="1">
      <c r="B871" s="18"/>
      <c r="C871" s="3015"/>
      <c r="D871" s="3014"/>
      <c r="E871" s="1112" t="s">
        <v>1932</v>
      </c>
      <c r="F871" s="2712"/>
      <c r="H871" s="1431" t="str">
        <f t="shared" si="146"/>
        <v/>
      </c>
      <c r="I871" s="1287"/>
      <c r="J871" s="1288" t="str">
        <f>IF(C861="","",IF(AND(C861&lt;&gt;"&lt;Enter connection point name&gt;",F871=""),"X",""))</f>
        <v/>
      </c>
      <c r="K871" s="1569"/>
      <c r="L871" s="2220"/>
      <c r="M871" s="1287"/>
      <c r="N871" s="2218"/>
    </row>
    <row r="872" spans="2:14" s="580" customFormat="1" ht="15" customHeight="1">
      <c r="B872" s="18"/>
      <c r="C872" s="3015" t="s">
        <v>1934</v>
      </c>
      <c r="D872" s="3014" t="s">
        <v>2045</v>
      </c>
      <c r="E872" s="1112" t="s">
        <v>1931</v>
      </c>
      <c r="F872" s="2708"/>
      <c r="H872" s="1436"/>
      <c r="I872" s="1287"/>
      <c r="J872" s="1288" t="str">
        <f>IF(C861="","",IF(AND(C861&lt;&gt;"&lt;Enter connection point name&gt;",F872=""),"X",""))</f>
        <v/>
      </c>
      <c r="K872" s="1432" t="str">
        <f>IF(F872="","",(IF(OR(F872="Winter",F872="Summer"),"","X")))</f>
        <v/>
      </c>
      <c r="L872" s="2220"/>
      <c r="M872" s="2220"/>
      <c r="N872" s="2218"/>
    </row>
    <row r="873" spans="2:14" s="580" customFormat="1" ht="15" customHeight="1">
      <c r="B873" s="18"/>
      <c r="C873" s="3015"/>
      <c r="D873" s="3014"/>
      <c r="E873" s="1112" t="s">
        <v>1932</v>
      </c>
      <c r="F873" s="2708"/>
      <c r="H873" s="1436"/>
      <c r="I873" s="1287"/>
      <c r="J873" s="1288" t="str">
        <f>IF(C861="","",IF(AND(C861&lt;&gt;"&lt;Enter connection point name&gt;",F873=""),"X",""))</f>
        <v/>
      </c>
      <c r="K873" s="1432" t="str">
        <f>IF(F873="","",(IF(OR(F873="Winter",F873="Summer"),"","X")))</f>
        <v/>
      </c>
      <c r="L873" s="2220"/>
      <c r="M873" s="2220"/>
      <c r="N873" s="2218"/>
    </row>
    <row r="874" spans="2:14" s="580" customFormat="1" ht="15" customHeight="1">
      <c r="B874" s="18"/>
      <c r="C874" s="3015" t="s">
        <v>1935</v>
      </c>
      <c r="D874" s="3014" t="s">
        <v>497</v>
      </c>
      <c r="E874" s="1112" t="s">
        <v>1931</v>
      </c>
      <c r="F874" s="2708"/>
      <c r="H874" s="1431" t="str">
        <f t="shared" ref="H874:H883" si="148">IF(ISNONTEXT(F874)=TRUE,"","X")</f>
        <v/>
      </c>
      <c r="I874" s="1288" t="str">
        <f t="shared" ref="I874:I883" si="149">IF(AND(F874&gt;=0)=TRUE,"","X")</f>
        <v/>
      </c>
      <c r="J874" s="1288" t="str">
        <f>IF(C861="","",IF(AND(C861&lt;&gt;"&lt;Enter connection point name&gt;",F874=""),"X",""))</f>
        <v/>
      </c>
      <c r="K874" s="1569"/>
      <c r="L874" s="2220"/>
      <c r="M874" s="2220"/>
      <c r="N874" s="2218"/>
    </row>
    <row r="875" spans="2:14" s="580" customFormat="1" ht="15" customHeight="1">
      <c r="B875" s="18"/>
      <c r="C875" s="3015"/>
      <c r="D875" s="3014"/>
      <c r="E875" s="1112" t="s">
        <v>1932</v>
      </c>
      <c r="F875" s="2708"/>
      <c r="H875" s="1431" t="str">
        <f t="shared" si="148"/>
        <v/>
      </c>
      <c r="I875" s="1288" t="str">
        <f t="shared" si="149"/>
        <v/>
      </c>
      <c r="J875" s="1288" t="str">
        <f>IF(C861="","",IF(AND(C861&lt;&gt;"&lt;Enter connection point name&gt;",F875=""),"X",""))</f>
        <v/>
      </c>
      <c r="K875" s="1569"/>
      <c r="L875" s="2220"/>
      <c r="M875" s="2220"/>
      <c r="N875" s="2218"/>
    </row>
    <row r="876" spans="2:14" s="580" customFormat="1" ht="15" customHeight="1">
      <c r="B876" s="18"/>
      <c r="C876" s="3015" t="s">
        <v>1936</v>
      </c>
      <c r="D876" s="3014" t="s">
        <v>497</v>
      </c>
      <c r="E876" s="1112" t="s">
        <v>1931</v>
      </c>
      <c r="F876" s="2708"/>
      <c r="H876" s="1431" t="str">
        <f t="shared" si="148"/>
        <v/>
      </c>
      <c r="I876" s="1288" t="str">
        <f t="shared" si="149"/>
        <v/>
      </c>
      <c r="J876" s="1288" t="str">
        <f>IF(C861="","",IF(AND(C861&lt;&gt;"&lt;Enter connection point name&gt;",F876=""),"X",""))</f>
        <v/>
      </c>
      <c r="K876" s="1569"/>
      <c r="L876" s="2220"/>
      <c r="M876" s="2220"/>
      <c r="N876" s="1432" t="str">
        <f>IF(AND(F876&lt;=F878),"","X")</f>
        <v/>
      </c>
    </row>
    <row r="877" spans="2:14" s="580" customFormat="1" ht="15" customHeight="1">
      <c r="B877" s="18"/>
      <c r="C877" s="3015"/>
      <c r="D877" s="3014"/>
      <c r="E877" s="1112" t="s">
        <v>1932</v>
      </c>
      <c r="F877" s="2708"/>
      <c r="H877" s="1431" t="str">
        <f t="shared" si="148"/>
        <v/>
      </c>
      <c r="I877" s="1288" t="str">
        <f t="shared" si="149"/>
        <v/>
      </c>
      <c r="J877" s="1288" t="str">
        <f>IF(C861="","",IF(AND(C861&lt;&gt;"&lt;Enter connection point name&gt;",F877=""),"X",""))</f>
        <v/>
      </c>
      <c r="K877" s="1569"/>
      <c r="L877" s="2220"/>
      <c r="M877" s="2220"/>
      <c r="N877" s="1432" t="str">
        <f>IF(AND(F877&lt;=F879),"","X")</f>
        <v/>
      </c>
    </row>
    <row r="878" spans="2:14" s="580" customFormat="1" ht="15" customHeight="1">
      <c r="B878" s="18"/>
      <c r="C878" s="3015" t="s">
        <v>1936</v>
      </c>
      <c r="D878" s="3014" t="s">
        <v>509</v>
      </c>
      <c r="E878" s="1112" t="s">
        <v>1931</v>
      </c>
      <c r="F878" s="2708"/>
      <c r="H878" s="1431" t="str">
        <f t="shared" si="148"/>
        <v/>
      </c>
      <c r="I878" s="1288" t="str">
        <f t="shared" si="149"/>
        <v/>
      </c>
      <c r="J878" s="1288" t="str">
        <f>IF(C861="","",IF(AND(C861&lt;&gt;"&lt;Enter connection point name&gt;",F878=""),"X",""))</f>
        <v/>
      </c>
      <c r="K878" s="1569"/>
      <c r="L878" s="2220"/>
      <c r="M878" s="2220"/>
      <c r="N878" s="1432" t="str">
        <f>IF(AND(F876&lt;=F878),"","X")</f>
        <v/>
      </c>
    </row>
    <row r="879" spans="2:14" s="580" customFormat="1" ht="15" customHeight="1">
      <c r="B879" s="18"/>
      <c r="C879" s="3015"/>
      <c r="D879" s="3014"/>
      <c r="E879" s="1112" t="s">
        <v>1932</v>
      </c>
      <c r="F879" s="2708"/>
      <c r="H879" s="1431" t="str">
        <f t="shared" si="148"/>
        <v/>
      </c>
      <c r="I879" s="1288" t="str">
        <f t="shared" si="149"/>
        <v/>
      </c>
      <c r="J879" s="1288" t="str">
        <f>IF(C861="","",IF(AND(C861&lt;&gt;"&lt;Enter connection point name&gt;",F879=""),"X",""))</f>
        <v/>
      </c>
      <c r="K879" s="1569"/>
      <c r="L879" s="2220"/>
      <c r="M879" s="2220"/>
      <c r="N879" s="1432" t="str">
        <f>IF(AND(F877&lt;=F879),"","X")</f>
        <v/>
      </c>
    </row>
    <row r="880" spans="2:14" s="580" customFormat="1" ht="15" customHeight="1">
      <c r="B880" s="18"/>
      <c r="C880" s="3015" t="s">
        <v>1937</v>
      </c>
      <c r="D880" s="3014" t="s">
        <v>497</v>
      </c>
      <c r="E880" s="1112" t="s">
        <v>1931</v>
      </c>
      <c r="F880" s="2708"/>
      <c r="H880" s="1431" t="str">
        <f t="shared" si="148"/>
        <v/>
      </c>
      <c r="I880" s="1288" t="str">
        <f t="shared" si="149"/>
        <v/>
      </c>
      <c r="J880" s="1288" t="str">
        <f>IF(C861="","",IF(AND(C861&lt;&gt;"&lt;Enter connection point name&gt;",F880=""),"X",""))</f>
        <v/>
      </c>
      <c r="K880" s="1569"/>
      <c r="L880" s="2220"/>
      <c r="M880" s="2220"/>
      <c r="N880" s="1432" t="str">
        <f>IF(AND(F880&lt;=F882),"","X")</f>
        <v/>
      </c>
    </row>
    <row r="881" spans="2:14" s="580" customFormat="1" ht="15" customHeight="1">
      <c r="B881" s="18"/>
      <c r="C881" s="3015"/>
      <c r="D881" s="3014"/>
      <c r="E881" s="1112" t="s">
        <v>1932</v>
      </c>
      <c r="F881" s="2708"/>
      <c r="H881" s="1431" t="str">
        <f t="shared" si="148"/>
        <v/>
      </c>
      <c r="I881" s="1288" t="str">
        <f t="shared" si="149"/>
        <v/>
      </c>
      <c r="J881" s="1288" t="str">
        <f>IF(C861="","",IF(AND(C861&lt;&gt;"&lt;Enter connection point name&gt;",F881=""),"X",""))</f>
        <v/>
      </c>
      <c r="K881" s="1569"/>
      <c r="L881" s="2220"/>
      <c r="M881" s="2220"/>
      <c r="N881" s="1432" t="str">
        <f>IF(AND(F881&lt;=F883),"","X")</f>
        <v/>
      </c>
    </row>
    <row r="882" spans="2:14" s="580" customFormat="1" ht="15" customHeight="1">
      <c r="B882" s="18"/>
      <c r="C882" s="3015" t="s">
        <v>1937</v>
      </c>
      <c r="D882" s="3014" t="s">
        <v>509</v>
      </c>
      <c r="E882" s="1112" t="s">
        <v>1931</v>
      </c>
      <c r="F882" s="2708"/>
      <c r="H882" s="1431" t="str">
        <f t="shared" si="148"/>
        <v/>
      </c>
      <c r="I882" s="1288" t="str">
        <f t="shared" si="149"/>
        <v/>
      </c>
      <c r="J882" s="1288" t="str">
        <f>IF(C861="","",IF(AND(C861&lt;&gt;"&lt;Enter connection point name&gt;",F882=""),"X",""))</f>
        <v/>
      </c>
      <c r="K882" s="1569"/>
      <c r="L882" s="2220"/>
      <c r="M882" s="2220"/>
      <c r="N882" s="1432" t="str">
        <f>IF(AND(F880&lt;=F882),"","X")</f>
        <v/>
      </c>
    </row>
    <row r="883" spans="2:14" s="580" customFormat="1" ht="15" customHeight="1">
      <c r="B883" s="18"/>
      <c r="C883" s="3018"/>
      <c r="D883" s="3019"/>
      <c r="E883" s="1113" t="s">
        <v>1932</v>
      </c>
      <c r="F883" s="2714"/>
      <c r="H883" s="1433" t="str">
        <f t="shared" si="148"/>
        <v/>
      </c>
      <c r="I883" s="1434" t="str">
        <f t="shared" si="149"/>
        <v/>
      </c>
      <c r="J883" s="1434" t="str">
        <f>IF(C861="","",IF(AND(C861&lt;&gt;"&lt;Enter connection point name&gt;",F883=""),"X",""))</f>
        <v/>
      </c>
      <c r="K883" s="1570"/>
      <c r="L883" s="2221"/>
      <c r="M883" s="2221"/>
      <c r="N883" s="1435" t="str">
        <f>IF(AND(F881&lt;=F883),"","X")</f>
        <v/>
      </c>
    </row>
    <row r="884" spans="2:14" s="580" customFormat="1" ht="15" customHeight="1">
      <c r="B884" s="1046">
        <v>39</v>
      </c>
      <c r="C884" s="1027" t="s">
        <v>1929</v>
      </c>
      <c r="D884" s="575"/>
      <c r="E884" s="1111"/>
      <c r="F884" s="2711"/>
    </row>
    <row r="885" spans="2:14" s="580" customFormat="1" ht="15" customHeight="1">
      <c r="B885" s="1046"/>
      <c r="C885" s="3016" t="s">
        <v>1930</v>
      </c>
      <c r="D885" s="3017" t="s">
        <v>509</v>
      </c>
      <c r="E885" s="1681" t="s">
        <v>1931</v>
      </c>
      <c r="F885" s="2713"/>
      <c r="H885" s="1503" t="str">
        <f>IF(ISNONTEXT(F885)=TRUE,"","X")</f>
        <v/>
      </c>
      <c r="I885" s="1542" t="str">
        <f>IF(AND(F885&gt;=0)=TRUE,"","X")</f>
        <v/>
      </c>
      <c r="J885" s="2024" t="str">
        <f>IF(C884="","",IF(AND(C884&lt;&gt;"&lt;Enter connection point name&gt;",F885=""),"X",""))</f>
        <v/>
      </c>
      <c r="K885" s="1568"/>
      <c r="L885" s="2219"/>
      <c r="M885" s="2219"/>
      <c r="N885" s="2217"/>
    </row>
    <row r="886" spans="2:14" s="580" customFormat="1" ht="15" customHeight="1">
      <c r="B886" s="1046"/>
      <c r="C886" s="3015"/>
      <c r="D886" s="3014"/>
      <c r="E886" s="1112" t="s">
        <v>1932</v>
      </c>
      <c r="F886" s="2708"/>
      <c r="H886" s="1431" t="str">
        <f>IF(ISNONTEXT(F886)=TRUE,"","X")</f>
        <v/>
      </c>
      <c r="I886" s="1288" t="str">
        <f>IF(AND(F886&gt;=0)=TRUE,"","X")</f>
        <v/>
      </c>
      <c r="J886" s="1288" t="str">
        <f>IF(C884="","",IF(AND(C884&lt;&gt;"&lt;Enter connection point name&gt;",F886=""),"X",""))</f>
        <v/>
      </c>
      <c r="K886" s="1569"/>
      <c r="L886" s="2220"/>
      <c r="M886" s="2220"/>
      <c r="N886" s="2218"/>
    </row>
    <row r="887" spans="2:14" s="580" customFormat="1" ht="15" customHeight="1">
      <c r="B887" s="1046"/>
      <c r="C887" s="3015" t="s">
        <v>1933</v>
      </c>
      <c r="D887" s="3014" t="s">
        <v>497</v>
      </c>
      <c r="E887" s="1112" t="s">
        <v>1931</v>
      </c>
      <c r="F887" s="2708"/>
      <c r="H887" s="1431" t="str">
        <f t="shared" ref="H887:H894" si="150">IF(ISNONTEXT(F887)=TRUE,"","X")</f>
        <v/>
      </c>
      <c r="I887" s="1288" t="str">
        <f>IF(AND(F887&gt;=0)=TRUE,"","X")</f>
        <v/>
      </c>
      <c r="J887" s="1288" t="str">
        <f>IF(C884="","",IF(AND(C884&lt;&gt;"&lt;Enter connection point name&gt;",F887=""),"X",""))</f>
        <v/>
      </c>
      <c r="K887" s="1569"/>
      <c r="L887" s="2220"/>
      <c r="M887" s="2220"/>
      <c r="N887" s="1432" t="str">
        <f>IF(AND(F887&lt;=F889),"","X")</f>
        <v/>
      </c>
    </row>
    <row r="888" spans="2:14" s="580" customFormat="1" ht="15" customHeight="1">
      <c r="B888" s="1046"/>
      <c r="C888" s="3015"/>
      <c r="D888" s="3014"/>
      <c r="E888" s="1112" t="s">
        <v>1932</v>
      </c>
      <c r="F888" s="2708"/>
      <c r="H888" s="1431" t="str">
        <f t="shared" si="150"/>
        <v/>
      </c>
      <c r="I888" s="1288" t="str">
        <f t="shared" ref="I888:I891" si="151">IF(AND(F888&gt;=0)=TRUE,"","X")</f>
        <v/>
      </c>
      <c r="J888" s="1288" t="str">
        <f>IF(C884="","",IF(AND(C884&lt;&gt;"&lt;Enter connection point name&gt;",F888=""),"X",""))</f>
        <v/>
      </c>
      <c r="K888" s="1569"/>
      <c r="L888" s="2220"/>
      <c r="M888" s="2220"/>
      <c r="N888" s="1432" t="str">
        <f>IF(AND(F888&lt;=F890),"","X")</f>
        <v/>
      </c>
    </row>
    <row r="889" spans="2:14" s="580" customFormat="1" ht="15" customHeight="1">
      <c r="B889" s="1046"/>
      <c r="C889" s="3015" t="s">
        <v>1933</v>
      </c>
      <c r="D889" s="3014" t="s">
        <v>509</v>
      </c>
      <c r="E889" s="1112" t="s">
        <v>1931</v>
      </c>
      <c r="F889" s="2708"/>
      <c r="H889" s="1431" t="str">
        <f t="shared" si="150"/>
        <v/>
      </c>
      <c r="I889" s="1288" t="str">
        <f t="shared" si="151"/>
        <v/>
      </c>
      <c r="J889" s="1288" t="str">
        <f>IF(C884="","",IF(AND(C884&lt;&gt;"&lt;Enter connection point name&gt;",F889=""),"X",""))</f>
        <v/>
      </c>
      <c r="K889" s="1569"/>
      <c r="L889" s="2220"/>
      <c r="M889" s="2220"/>
      <c r="N889" s="1432" t="str">
        <f>IF(AND(F887&lt;=F889),"","X")</f>
        <v/>
      </c>
    </row>
    <row r="890" spans="2:14" s="580" customFormat="1" ht="15" customHeight="1">
      <c r="B890" s="1046"/>
      <c r="C890" s="3015"/>
      <c r="D890" s="3014"/>
      <c r="E890" s="1112" t="s">
        <v>1932</v>
      </c>
      <c r="F890" s="2708"/>
      <c r="H890" s="1431" t="str">
        <f t="shared" si="150"/>
        <v/>
      </c>
      <c r="I890" s="1288" t="str">
        <f t="shared" si="151"/>
        <v/>
      </c>
      <c r="J890" s="1288" t="str">
        <f>IF(C884="","",IF(AND(C884&lt;&gt;"&lt;Enter connection point name&gt;",F890=""),"X",""))</f>
        <v/>
      </c>
      <c r="K890" s="1569"/>
      <c r="L890" s="2220"/>
      <c r="M890" s="2220"/>
      <c r="N890" s="1432" t="str">
        <f>IF(AND(F888&lt;=F890),"","X")</f>
        <v/>
      </c>
    </row>
    <row r="891" spans="2:14" s="580" customFormat="1" ht="15" customHeight="1">
      <c r="B891" s="1046"/>
      <c r="C891" s="3015" t="s">
        <v>729</v>
      </c>
      <c r="D891" s="3014" t="s">
        <v>1670</v>
      </c>
      <c r="E891" s="1112" t="s">
        <v>1931</v>
      </c>
      <c r="F891" s="2706"/>
      <c r="H891" s="1431" t="str">
        <f t="shared" si="150"/>
        <v/>
      </c>
      <c r="I891" s="1287" t="str">
        <f t="shared" si="151"/>
        <v/>
      </c>
      <c r="J891" s="1288" t="str">
        <f>IF(C884="","",IF(AND(C884&lt;&gt;"&lt;Enter connection point name&gt;",F891=""),"X",""))</f>
        <v/>
      </c>
      <c r="K891" s="1569"/>
      <c r="L891" s="1287"/>
      <c r="M891" s="2220"/>
      <c r="N891" s="2218"/>
    </row>
    <row r="892" spans="2:14" s="580" customFormat="1" ht="15" customHeight="1">
      <c r="B892" s="18"/>
      <c r="C892" s="3015"/>
      <c r="D892" s="3014"/>
      <c r="E892" s="1112" t="s">
        <v>1932</v>
      </c>
      <c r="F892" s="2706"/>
      <c r="H892" s="1431" t="str">
        <f t="shared" si="150"/>
        <v/>
      </c>
      <c r="I892" s="1287"/>
      <c r="J892" s="1288" t="str">
        <f>IF(C884="","",IF(AND(C884&lt;&gt;"&lt;Enter connection point name&gt;",F892=""),"X",""))</f>
        <v/>
      </c>
      <c r="K892" s="1569"/>
      <c r="L892" s="1287"/>
      <c r="M892" s="2220"/>
      <c r="N892" s="2218"/>
    </row>
    <row r="893" spans="2:14" s="580" customFormat="1" ht="15" customHeight="1">
      <c r="B893" s="18"/>
      <c r="C893" s="3015" t="s">
        <v>730</v>
      </c>
      <c r="D893" s="3014" t="s">
        <v>1671</v>
      </c>
      <c r="E893" s="1112" t="s">
        <v>1931</v>
      </c>
      <c r="F893" s="2712"/>
      <c r="H893" s="1431" t="str">
        <f t="shared" si="150"/>
        <v/>
      </c>
      <c r="I893" s="1287"/>
      <c r="J893" s="1288" t="str">
        <f>IF(C884="","",IF(AND(C884&lt;&gt;"&lt;Enter connection point name&gt;",F893=""),"X",""))</f>
        <v/>
      </c>
      <c r="K893" s="1569"/>
      <c r="L893" s="2220"/>
      <c r="M893" s="1287"/>
      <c r="N893" s="2218"/>
    </row>
    <row r="894" spans="2:14" s="580" customFormat="1" ht="15" customHeight="1">
      <c r="B894" s="18"/>
      <c r="C894" s="3015"/>
      <c r="D894" s="3014"/>
      <c r="E894" s="1112" t="s">
        <v>1932</v>
      </c>
      <c r="F894" s="2712"/>
      <c r="H894" s="1431" t="str">
        <f t="shared" si="150"/>
        <v/>
      </c>
      <c r="I894" s="1287"/>
      <c r="J894" s="1288" t="str">
        <f>IF(C884="","",IF(AND(C884&lt;&gt;"&lt;Enter connection point name&gt;",F894=""),"X",""))</f>
        <v/>
      </c>
      <c r="K894" s="1569"/>
      <c r="L894" s="2220"/>
      <c r="M894" s="1287"/>
      <c r="N894" s="2218"/>
    </row>
    <row r="895" spans="2:14" s="580" customFormat="1" ht="15" customHeight="1">
      <c r="B895" s="18"/>
      <c r="C895" s="3015" t="s">
        <v>1934</v>
      </c>
      <c r="D895" s="3014" t="s">
        <v>2045</v>
      </c>
      <c r="E895" s="1112" t="s">
        <v>1931</v>
      </c>
      <c r="F895" s="2708"/>
      <c r="H895" s="1436"/>
      <c r="I895" s="1287"/>
      <c r="J895" s="1288" t="str">
        <f>IF(C884="","",IF(AND(C884&lt;&gt;"&lt;Enter connection point name&gt;",F895=""),"X",""))</f>
        <v/>
      </c>
      <c r="K895" s="1432" t="str">
        <f>IF(F895="","",(IF(OR(F895="Winter",F895="Summer"),"","X")))</f>
        <v/>
      </c>
      <c r="L895" s="2220"/>
      <c r="M895" s="2220"/>
      <c r="N895" s="2218"/>
    </row>
    <row r="896" spans="2:14" s="580" customFormat="1" ht="15" customHeight="1">
      <c r="B896" s="18"/>
      <c r="C896" s="3015"/>
      <c r="D896" s="3014"/>
      <c r="E896" s="1112" t="s">
        <v>1932</v>
      </c>
      <c r="F896" s="2708"/>
      <c r="H896" s="1436"/>
      <c r="I896" s="1287"/>
      <c r="J896" s="1288" t="str">
        <f>IF(C884="","",IF(AND(C884&lt;&gt;"&lt;Enter connection point name&gt;",F896=""),"X",""))</f>
        <v/>
      </c>
      <c r="K896" s="1432" t="str">
        <f>IF(F896="","",(IF(OR(F896="Winter",F896="Summer"),"","X")))</f>
        <v/>
      </c>
      <c r="L896" s="2220"/>
      <c r="M896" s="2220"/>
      <c r="N896" s="2218"/>
    </row>
    <row r="897" spans="2:14" s="580" customFormat="1" ht="15" customHeight="1">
      <c r="B897" s="18"/>
      <c r="C897" s="3015" t="s">
        <v>1935</v>
      </c>
      <c r="D897" s="3014" t="s">
        <v>497</v>
      </c>
      <c r="E897" s="1112" t="s">
        <v>1931</v>
      </c>
      <c r="F897" s="2708"/>
      <c r="H897" s="1431" t="str">
        <f t="shared" ref="H897:H906" si="152">IF(ISNONTEXT(F897)=TRUE,"","X")</f>
        <v/>
      </c>
      <c r="I897" s="1288" t="str">
        <f t="shared" ref="I897:I906" si="153">IF(AND(F897&gt;=0)=TRUE,"","X")</f>
        <v/>
      </c>
      <c r="J897" s="1288" t="str">
        <f>IF(C884="","",IF(AND(C884&lt;&gt;"&lt;Enter connection point name&gt;",F897=""),"X",""))</f>
        <v/>
      </c>
      <c r="K897" s="1569"/>
      <c r="L897" s="2220"/>
      <c r="M897" s="2220"/>
      <c r="N897" s="2218"/>
    </row>
    <row r="898" spans="2:14" s="580" customFormat="1" ht="15" customHeight="1">
      <c r="B898" s="18"/>
      <c r="C898" s="3015"/>
      <c r="D898" s="3014"/>
      <c r="E898" s="1112" t="s">
        <v>1932</v>
      </c>
      <c r="F898" s="2708"/>
      <c r="H898" s="1431" t="str">
        <f t="shared" si="152"/>
        <v/>
      </c>
      <c r="I898" s="1288" t="str">
        <f t="shared" si="153"/>
        <v/>
      </c>
      <c r="J898" s="1288" t="str">
        <f>IF(C884="","",IF(AND(C884&lt;&gt;"&lt;Enter connection point name&gt;",F898=""),"X",""))</f>
        <v/>
      </c>
      <c r="K898" s="1569"/>
      <c r="L898" s="2220"/>
      <c r="M898" s="2220"/>
      <c r="N898" s="2218"/>
    </row>
    <row r="899" spans="2:14" s="580" customFormat="1" ht="15" customHeight="1">
      <c r="B899" s="18"/>
      <c r="C899" s="3015" t="s">
        <v>1936</v>
      </c>
      <c r="D899" s="3014" t="s">
        <v>497</v>
      </c>
      <c r="E899" s="1112" t="s">
        <v>1931</v>
      </c>
      <c r="F899" s="2708"/>
      <c r="H899" s="1431" t="str">
        <f t="shared" si="152"/>
        <v/>
      </c>
      <c r="I899" s="1288" t="str">
        <f t="shared" si="153"/>
        <v/>
      </c>
      <c r="J899" s="1288" t="str">
        <f>IF(C884="","",IF(AND(C884&lt;&gt;"&lt;Enter connection point name&gt;",F899=""),"X",""))</f>
        <v/>
      </c>
      <c r="K899" s="1569"/>
      <c r="L899" s="2220"/>
      <c r="M899" s="2220"/>
      <c r="N899" s="1432" t="str">
        <f>IF(AND(F899&lt;=F901),"","X")</f>
        <v/>
      </c>
    </row>
    <row r="900" spans="2:14" s="580" customFormat="1" ht="15" customHeight="1">
      <c r="B900" s="18"/>
      <c r="C900" s="3015"/>
      <c r="D900" s="3014"/>
      <c r="E900" s="1112" t="s">
        <v>1932</v>
      </c>
      <c r="F900" s="2708"/>
      <c r="H900" s="1431" t="str">
        <f t="shared" si="152"/>
        <v/>
      </c>
      <c r="I900" s="1288" t="str">
        <f t="shared" si="153"/>
        <v/>
      </c>
      <c r="J900" s="1288" t="str">
        <f>IF(C884="","",IF(AND(C884&lt;&gt;"&lt;Enter connection point name&gt;",F900=""),"X",""))</f>
        <v/>
      </c>
      <c r="K900" s="1569"/>
      <c r="L900" s="2220"/>
      <c r="M900" s="2220"/>
      <c r="N900" s="1432" t="str">
        <f>IF(AND(F900&lt;=F902),"","X")</f>
        <v/>
      </c>
    </row>
    <row r="901" spans="2:14" s="580" customFormat="1" ht="15" customHeight="1">
      <c r="B901" s="18"/>
      <c r="C901" s="3015" t="s">
        <v>1936</v>
      </c>
      <c r="D901" s="3014" t="s">
        <v>509</v>
      </c>
      <c r="E901" s="1112" t="s">
        <v>1931</v>
      </c>
      <c r="F901" s="2708"/>
      <c r="H901" s="1431" t="str">
        <f t="shared" si="152"/>
        <v/>
      </c>
      <c r="I901" s="1288" t="str">
        <f t="shared" si="153"/>
        <v/>
      </c>
      <c r="J901" s="1288" t="str">
        <f>IF(C884="","",IF(AND(C884&lt;&gt;"&lt;Enter connection point name&gt;",F901=""),"X",""))</f>
        <v/>
      </c>
      <c r="K901" s="1569"/>
      <c r="L901" s="2220"/>
      <c r="M901" s="2220"/>
      <c r="N901" s="1432" t="str">
        <f>IF(AND(F899&lt;=F901),"","X")</f>
        <v/>
      </c>
    </row>
    <row r="902" spans="2:14" s="580" customFormat="1" ht="15" customHeight="1">
      <c r="B902" s="18"/>
      <c r="C902" s="3015"/>
      <c r="D902" s="3014"/>
      <c r="E902" s="1112" t="s">
        <v>1932</v>
      </c>
      <c r="F902" s="2708"/>
      <c r="H902" s="1431" t="str">
        <f t="shared" si="152"/>
        <v/>
      </c>
      <c r="I902" s="1288" t="str">
        <f t="shared" si="153"/>
        <v/>
      </c>
      <c r="J902" s="1288" t="str">
        <f>IF(C884="","",IF(AND(C884&lt;&gt;"&lt;Enter connection point name&gt;",F902=""),"X",""))</f>
        <v/>
      </c>
      <c r="K902" s="1569"/>
      <c r="L902" s="2220"/>
      <c r="M902" s="2220"/>
      <c r="N902" s="1432" t="str">
        <f>IF(AND(F900&lt;=F902),"","X")</f>
        <v/>
      </c>
    </row>
    <row r="903" spans="2:14" s="580" customFormat="1" ht="15" customHeight="1">
      <c r="B903" s="18"/>
      <c r="C903" s="3015" t="s">
        <v>1937</v>
      </c>
      <c r="D903" s="3014" t="s">
        <v>497</v>
      </c>
      <c r="E903" s="1112" t="s">
        <v>1931</v>
      </c>
      <c r="F903" s="2708"/>
      <c r="H903" s="1431" t="str">
        <f t="shared" si="152"/>
        <v/>
      </c>
      <c r="I903" s="1288" t="str">
        <f t="shared" si="153"/>
        <v/>
      </c>
      <c r="J903" s="1288" t="str">
        <f>IF(C884="","",IF(AND(C884&lt;&gt;"&lt;Enter connection point name&gt;",F903=""),"X",""))</f>
        <v/>
      </c>
      <c r="K903" s="1569"/>
      <c r="L903" s="2220"/>
      <c r="M903" s="2220"/>
      <c r="N903" s="1432" t="str">
        <f>IF(AND(F903&lt;=F905),"","X")</f>
        <v/>
      </c>
    </row>
    <row r="904" spans="2:14" s="580" customFormat="1" ht="15" customHeight="1">
      <c r="B904" s="18"/>
      <c r="C904" s="3015"/>
      <c r="D904" s="3014"/>
      <c r="E904" s="1112" t="s">
        <v>1932</v>
      </c>
      <c r="F904" s="2708"/>
      <c r="H904" s="1431" t="str">
        <f t="shared" si="152"/>
        <v/>
      </c>
      <c r="I904" s="1288" t="str">
        <f t="shared" si="153"/>
        <v/>
      </c>
      <c r="J904" s="1288" t="str">
        <f>IF(C884="","",IF(AND(C884&lt;&gt;"&lt;Enter connection point name&gt;",F904=""),"X",""))</f>
        <v/>
      </c>
      <c r="K904" s="1569"/>
      <c r="L904" s="2220"/>
      <c r="M904" s="2220"/>
      <c r="N904" s="1432" t="str">
        <f>IF(AND(F904&lt;=F906),"","X")</f>
        <v/>
      </c>
    </row>
    <row r="905" spans="2:14" s="580" customFormat="1" ht="15" customHeight="1">
      <c r="B905" s="18"/>
      <c r="C905" s="3015" t="s">
        <v>1937</v>
      </c>
      <c r="D905" s="3014" t="s">
        <v>509</v>
      </c>
      <c r="E905" s="1112" t="s">
        <v>1931</v>
      </c>
      <c r="F905" s="2708"/>
      <c r="H905" s="1431" t="str">
        <f t="shared" si="152"/>
        <v/>
      </c>
      <c r="I905" s="1288" t="str">
        <f t="shared" si="153"/>
        <v/>
      </c>
      <c r="J905" s="1288" t="str">
        <f>IF(C884="","",IF(AND(C884&lt;&gt;"&lt;Enter connection point name&gt;",F905=""),"X",""))</f>
        <v/>
      </c>
      <c r="K905" s="1569"/>
      <c r="L905" s="2220"/>
      <c r="M905" s="2220"/>
      <c r="N905" s="1432" t="str">
        <f>IF(AND(F903&lt;=F905),"","X")</f>
        <v/>
      </c>
    </row>
    <row r="906" spans="2:14" s="580" customFormat="1" ht="15" customHeight="1">
      <c r="B906" s="18"/>
      <c r="C906" s="3018"/>
      <c r="D906" s="3019"/>
      <c r="E906" s="1113" t="s">
        <v>1932</v>
      </c>
      <c r="F906" s="2714"/>
      <c r="H906" s="1433" t="str">
        <f t="shared" si="152"/>
        <v/>
      </c>
      <c r="I906" s="1434" t="str">
        <f t="shared" si="153"/>
        <v/>
      </c>
      <c r="J906" s="1434" t="str">
        <f>IF(C884="","",IF(AND(C884&lt;&gt;"&lt;Enter connection point name&gt;",F906=""),"X",""))</f>
        <v/>
      </c>
      <c r="K906" s="1570"/>
      <c r="L906" s="2221"/>
      <c r="M906" s="2221"/>
      <c r="N906" s="1435" t="str">
        <f>IF(AND(F904&lt;=F906),"","X")</f>
        <v/>
      </c>
    </row>
    <row r="907" spans="2:14" s="580" customFormat="1" ht="15" customHeight="1">
      <c r="B907" s="1046">
        <v>40</v>
      </c>
      <c r="C907" s="1027" t="s">
        <v>1929</v>
      </c>
      <c r="D907" s="575"/>
      <c r="E907" s="1111"/>
      <c r="F907" s="2711"/>
    </row>
    <row r="908" spans="2:14" s="580" customFormat="1" ht="15" customHeight="1">
      <c r="B908" s="1046"/>
      <c r="C908" s="3016" t="s">
        <v>1930</v>
      </c>
      <c r="D908" s="3017" t="s">
        <v>509</v>
      </c>
      <c r="E908" s="1681" t="s">
        <v>1931</v>
      </c>
      <c r="F908" s="2713"/>
      <c r="H908" s="1503" t="str">
        <f>IF(ISNONTEXT(F908)=TRUE,"","X")</f>
        <v/>
      </c>
      <c r="I908" s="1542" t="str">
        <f>IF(AND(F908&gt;=0)=TRUE,"","X")</f>
        <v/>
      </c>
      <c r="J908" s="2024" t="str">
        <f>IF(C907="","",IF(AND(C907&lt;&gt;"&lt;Enter connection point name&gt;",F908=""),"X",""))</f>
        <v/>
      </c>
      <c r="K908" s="1568"/>
      <c r="L908" s="2219"/>
      <c r="M908" s="2219"/>
      <c r="N908" s="2217"/>
    </row>
    <row r="909" spans="2:14" s="580" customFormat="1" ht="15" customHeight="1">
      <c r="B909" s="1046"/>
      <c r="C909" s="3015"/>
      <c r="D909" s="3014"/>
      <c r="E909" s="1112" t="s">
        <v>1932</v>
      </c>
      <c r="F909" s="2708"/>
      <c r="H909" s="1431" t="str">
        <f>IF(ISNONTEXT(F909)=TRUE,"","X")</f>
        <v/>
      </c>
      <c r="I909" s="1288" t="str">
        <f>IF(AND(F909&gt;=0)=TRUE,"","X")</f>
        <v/>
      </c>
      <c r="J909" s="1288" t="str">
        <f>IF(C907="","",IF(AND(C907&lt;&gt;"&lt;Enter connection point name&gt;",F909=""),"X",""))</f>
        <v/>
      </c>
      <c r="K909" s="1569"/>
      <c r="L909" s="2220"/>
      <c r="M909" s="2220"/>
      <c r="N909" s="2218"/>
    </row>
    <row r="910" spans="2:14" s="580" customFormat="1" ht="15" customHeight="1">
      <c r="B910" s="1046"/>
      <c r="C910" s="3015" t="s">
        <v>1933</v>
      </c>
      <c r="D910" s="3014" t="s">
        <v>497</v>
      </c>
      <c r="E910" s="1112" t="s">
        <v>1931</v>
      </c>
      <c r="F910" s="2708"/>
      <c r="H910" s="1431" t="str">
        <f t="shared" ref="H910:H917" si="154">IF(ISNONTEXT(F910)=TRUE,"","X")</f>
        <v/>
      </c>
      <c r="I910" s="1288" t="str">
        <f>IF(AND(F910&gt;=0)=TRUE,"","X")</f>
        <v/>
      </c>
      <c r="J910" s="1288" t="str">
        <f>IF(C907="","",IF(AND(C907&lt;&gt;"&lt;Enter connection point name&gt;",F910=""),"X",""))</f>
        <v/>
      </c>
      <c r="K910" s="1569"/>
      <c r="L910" s="2220"/>
      <c r="M910" s="2220"/>
      <c r="N910" s="1432" t="str">
        <f>IF(AND(F910&lt;=F912),"","X")</f>
        <v/>
      </c>
    </row>
    <row r="911" spans="2:14" s="580" customFormat="1" ht="15" customHeight="1">
      <c r="B911" s="1046"/>
      <c r="C911" s="3015"/>
      <c r="D911" s="3014"/>
      <c r="E911" s="1112" t="s">
        <v>1932</v>
      </c>
      <c r="F911" s="2708"/>
      <c r="H911" s="1431" t="str">
        <f t="shared" si="154"/>
        <v/>
      </c>
      <c r="I911" s="1288" t="str">
        <f t="shared" ref="I911:I914" si="155">IF(AND(F911&gt;=0)=TRUE,"","X")</f>
        <v/>
      </c>
      <c r="J911" s="1288" t="str">
        <f>IF(C907="","",IF(AND(C907&lt;&gt;"&lt;Enter connection point name&gt;",F911=""),"X",""))</f>
        <v/>
      </c>
      <c r="K911" s="1569"/>
      <c r="L911" s="2220"/>
      <c r="M911" s="2220"/>
      <c r="N911" s="1432" t="str">
        <f>IF(AND(F911&lt;=F913),"","X")</f>
        <v/>
      </c>
    </row>
    <row r="912" spans="2:14" s="580" customFormat="1" ht="15" customHeight="1">
      <c r="B912" s="1046"/>
      <c r="C912" s="3015" t="s">
        <v>1933</v>
      </c>
      <c r="D912" s="3014" t="s">
        <v>509</v>
      </c>
      <c r="E912" s="1112" t="s">
        <v>1931</v>
      </c>
      <c r="F912" s="2708"/>
      <c r="H912" s="1431" t="str">
        <f t="shared" si="154"/>
        <v/>
      </c>
      <c r="I912" s="1288" t="str">
        <f t="shared" si="155"/>
        <v/>
      </c>
      <c r="J912" s="1288" t="str">
        <f>IF(C907="","",IF(AND(C907&lt;&gt;"&lt;Enter connection point name&gt;",F912=""),"X",""))</f>
        <v/>
      </c>
      <c r="K912" s="1569"/>
      <c r="L912" s="2220"/>
      <c r="M912" s="2220"/>
      <c r="N912" s="1432" t="str">
        <f>IF(AND(F910&lt;=F912),"","X")</f>
        <v/>
      </c>
    </row>
    <row r="913" spans="2:14" s="580" customFormat="1" ht="15" customHeight="1">
      <c r="B913" s="1046"/>
      <c r="C913" s="3015"/>
      <c r="D913" s="3014"/>
      <c r="E913" s="1112" t="s">
        <v>1932</v>
      </c>
      <c r="F913" s="2708"/>
      <c r="H913" s="1431" t="str">
        <f t="shared" si="154"/>
        <v/>
      </c>
      <c r="I913" s="1288" t="str">
        <f t="shared" si="155"/>
        <v/>
      </c>
      <c r="J913" s="1288" t="str">
        <f>IF(C907="","",IF(AND(C907&lt;&gt;"&lt;Enter connection point name&gt;",F913=""),"X",""))</f>
        <v/>
      </c>
      <c r="K913" s="1569"/>
      <c r="L913" s="2220"/>
      <c r="M913" s="2220"/>
      <c r="N913" s="1432" t="str">
        <f>IF(AND(F911&lt;=F913),"","X")</f>
        <v/>
      </c>
    </row>
    <row r="914" spans="2:14" s="580" customFormat="1" ht="15" customHeight="1">
      <c r="B914" s="1046"/>
      <c r="C914" s="3015" t="s">
        <v>729</v>
      </c>
      <c r="D914" s="3014" t="s">
        <v>1670</v>
      </c>
      <c r="E914" s="1112" t="s">
        <v>1931</v>
      </c>
      <c r="F914" s="2706"/>
      <c r="H914" s="1431" t="str">
        <f t="shared" si="154"/>
        <v/>
      </c>
      <c r="I914" s="1287" t="str">
        <f t="shared" si="155"/>
        <v/>
      </c>
      <c r="J914" s="1288" t="str">
        <f>IF(C907="","",IF(AND(C907&lt;&gt;"&lt;Enter connection point name&gt;",F914=""),"X",""))</f>
        <v/>
      </c>
      <c r="K914" s="1569"/>
      <c r="L914" s="1287"/>
      <c r="M914" s="2220"/>
      <c r="N914" s="2218"/>
    </row>
    <row r="915" spans="2:14" s="580" customFormat="1" ht="15" customHeight="1">
      <c r="B915" s="18"/>
      <c r="C915" s="3015"/>
      <c r="D915" s="3014"/>
      <c r="E915" s="1112" t="s">
        <v>1932</v>
      </c>
      <c r="F915" s="2706"/>
      <c r="H915" s="1431" t="str">
        <f t="shared" si="154"/>
        <v/>
      </c>
      <c r="I915" s="1287"/>
      <c r="J915" s="1288" t="str">
        <f>IF(C907="","",IF(AND(C907&lt;&gt;"&lt;Enter connection point name&gt;",F915=""),"X",""))</f>
        <v/>
      </c>
      <c r="K915" s="1569"/>
      <c r="L915" s="1287"/>
      <c r="M915" s="2220"/>
      <c r="N915" s="2218"/>
    </row>
    <row r="916" spans="2:14" s="580" customFormat="1" ht="15" customHeight="1">
      <c r="B916" s="18"/>
      <c r="C916" s="3015" t="s">
        <v>730</v>
      </c>
      <c r="D916" s="3014" t="s">
        <v>1671</v>
      </c>
      <c r="E916" s="1112" t="s">
        <v>1931</v>
      </c>
      <c r="F916" s="2712"/>
      <c r="H916" s="1431" t="str">
        <f t="shared" si="154"/>
        <v/>
      </c>
      <c r="I916" s="1287"/>
      <c r="J916" s="1288" t="str">
        <f>IF(C907="","",IF(AND(C907&lt;&gt;"&lt;Enter connection point name&gt;",F916=""),"X",""))</f>
        <v/>
      </c>
      <c r="K916" s="1569"/>
      <c r="L916" s="2220"/>
      <c r="M916" s="1287"/>
      <c r="N916" s="2218"/>
    </row>
    <row r="917" spans="2:14" s="580" customFormat="1" ht="15" customHeight="1">
      <c r="B917" s="18"/>
      <c r="C917" s="3015"/>
      <c r="D917" s="3014"/>
      <c r="E917" s="1112" t="s">
        <v>1932</v>
      </c>
      <c r="F917" s="2712"/>
      <c r="H917" s="1431" t="str">
        <f t="shared" si="154"/>
        <v/>
      </c>
      <c r="I917" s="1287"/>
      <c r="J917" s="1288" t="str">
        <f>IF(C907="","",IF(AND(C907&lt;&gt;"&lt;Enter connection point name&gt;",F917=""),"X",""))</f>
        <v/>
      </c>
      <c r="K917" s="1569"/>
      <c r="L917" s="2220"/>
      <c r="M917" s="1287"/>
      <c r="N917" s="2218"/>
    </row>
    <row r="918" spans="2:14" s="580" customFormat="1" ht="15" customHeight="1">
      <c r="B918" s="18"/>
      <c r="C918" s="3015" t="s">
        <v>1934</v>
      </c>
      <c r="D918" s="3014" t="s">
        <v>2045</v>
      </c>
      <c r="E918" s="1112" t="s">
        <v>1931</v>
      </c>
      <c r="F918" s="2708"/>
      <c r="H918" s="1436"/>
      <c r="I918" s="1287"/>
      <c r="J918" s="1288" t="str">
        <f>IF(C907="","",IF(AND(C907&lt;&gt;"&lt;Enter connection point name&gt;",F918=""),"X",""))</f>
        <v/>
      </c>
      <c r="K918" s="1432" t="str">
        <f>IF(F918="","",(IF(OR(F918="Winter",F918="Summer"),"","X")))</f>
        <v/>
      </c>
      <c r="L918" s="2220"/>
      <c r="M918" s="2220"/>
      <c r="N918" s="2218"/>
    </row>
    <row r="919" spans="2:14" s="580" customFormat="1" ht="15" customHeight="1">
      <c r="B919" s="18"/>
      <c r="C919" s="3015"/>
      <c r="D919" s="3014"/>
      <c r="E919" s="1112" t="s">
        <v>1932</v>
      </c>
      <c r="F919" s="2708"/>
      <c r="H919" s="1436"/>
      <c r="I919" s="1287"/>
      <c r="J919" s="1288" t="str">
        <f>IF(C907="","",IF(AND(C907&lt;&gt;"&lt;Enter connection point name&gt;",F919=""),"X",""))</f>
        <v/>
      </c>
      <c r="K919" s="1432" t="str">
        <f>IF(F919="","",(IF(OR(F919="Winter",F919="Summer"),"","X")))</f>
        <v/>
      </c>
      <c r="L919" s="2220"/>
      <c r="M919" s="2220"/>
      <c r="N919" s="2218"/>
    </row>
    <row r="920" spans="2:14" s="580" customFormat="1" ht="15" customHeight="1">
      <c r="B920" s="18"/>
      <c r="C920" s="3015" t="s">
        <v>1935</v>
      </c>
      <c r="D920" s="3014" t="s">
        <v>497</v>
      </c>
      <c r="E920" s="1112" t="s">
        <v>1931</v>
      </c>
      <c r="F920" s="2708"/>
      <c r="H920" s="1431" t="str">
        <f t="shared" ref="H920:H929" si="156">IF(ISNONTEXT(F920)=TRUE,"","X")</f>
        <v/>
      </c>
      <c r="I920" s="1288" t="str">
        <f t="shared" ref="I920:I929" si="157">IF(AND(F920&gt;=0)=TRUE,"","X")</f>
        <v/>
      </c>
      <c r="J920" s="1288" t="str">
        <f>IF(C907="","",IF(AND(C907&lt;&gt;"&lt;Enter connection point name&gt;",F920=""),"X",""))</f>
        <v/>
      </c>
      <c r="K920" s="1569"/>
      <c r="L920" s="2220"/>
      <c r="M920" s="2220"/>
      <c r="N920" s="2218"/>
    </row>
    <row r="921" spans="2:14" s="580" customFormat="1" ht="15" customHeight="1">
      <c r="B921" s="18"/>
      <c r="C921" s="3015"/>
      <c r="D921" s="3014"/>
      <c r="E921" s="1112" t="s">
        <v>1932</v>
      </c>
      <c r="F921" s="2708"/>
      <c r="H921" s="1431" t="str">
        <f t="shared" si="156"/>
        <v/>
      </c>
      <c r="I921" s="1288" t="str">
        <f t="shared" si="157"/>
        <v/>
      </c>
      <c r="J921" s="1288" t="str">
        <f>IF(C907="","",IF(AND(C907&lt;&gt;"&lt;Enter connection point name&gt;",F921=""),"X",""))</f>
        <v/>
      </c>
      <c r="K921" s="1569"/>
      <c r="L921" s="2220"/>
      <c r="M921" s="2220"/>
      <c r="N921" s="2218"/>
    </row>
    <row r="922" spans="2:14" s="580" customFormat="1" ht="15" customHeight="1">
      <c r="B922" s="18"/>
      <c r="C922" s="3015" t="s">
        <v>1936</v>
      </c>
      <c r="D922" s="3014" t="s">
        <v>497</v>
      </c>
      <c r="E922" s="1112" t="s">
        <v>1931</v>
      </c>
      <c r="F922" s="2708"/>
      <c r="H922" s="1431" t="str">
        <f t="shared" si="156"/>
        <v/>
      </c>
      <c r="I922" s="1288" t="str">
        <f t="shared" si="157"/>
        <v/>
      </c>
      <c r="J922" s="1288" t="str">
        <f>IF(C907="","",IF(AND(C907&lt;&gt;"&lt;Enter connection point name&gt;",F922=""),"X",""))</f>
        <v/>
      </c>
      <c r="K922" s="1569"/>
      <c r="L922" s="2220"/>
      <c r="M922" s="2220"/>
      <c r="N922" s="1432" t="str">
        <f>IF(AND(F922&lt;=F924),"","X")</f>
        <v/>
      </c>
    </row>
    <row r="923" spans="2:14" s="580" customFormat="1" ht="15" customHeight="1">
      <c r="B923" s="18"/>
      <c r="C923" s="3015"/>
      <c r="D923" s="3014"/>
      <c r="E923" s="1112" t="s">
        <v>1932</v>
      </c>
      <c r="F923" s="2708"/>
      <c r="H923" s="1431" t="str">
        <f t="shared" si="156"/>
        <v/>
      </c>
      <c r="I923" s="1288" t="str">
        <f t="shared" si="157"/>
        <v/>
      </c>
      <c r="J923" s="1288" t="str">
        <f>IF(C907="","",IF(AND(C907&lt;&gt;"&lt;Enter connection point name&gt;",F923=""),"X",""))</f>
        <v/>
      </c>
      <c r="K923" s="1569"/>
      <c r="L923" s="2220"/>
      <c r="M923" s="2220"/>
      <c r="N923" s="1432" t="str">
        <f>IF(AND(F923&lt;=F925),"","X")</f>
        <v/>
      </c>
    </row>
    <row r="924" spans="2:14" s="580" customFormat="1" ht="15" customHeight="1">
      <c r="B924" s="18"/>
      <c r="C924" s="3015" t="s">
        <v>1936</v>
      </c>
      <c r="D924" s="3014" t="s">
        <v>509</v>
      </c>
      <c r="E924" s="1112" t="s">
        <v>1931</v>
      </c>
      <c r="F924" s="2708"/>
      <c r="H924" s="1431" t="str">
        <f t="shared" si="156"/>
        <v/>
      </c>
      <c r="I924" s="1288" t="str">
        <f t="shared" si="157"/>
        <v/>
      </c>
      <c r="J924" s="1288" t="str">
        <f>IF(C907="","",IF(AND(C907&lt;&gt;"&lt;Enter connection point name&gt;",F924=""),"X",""))</f>
        <v/>
      </c>
      <c r="K924" s="1569"/>
      <c r="L924" s="2220"/>
      <c r="M924" s="2220"/>
      <c r="N924" s="1432" t="str">
        <f>IF(AND(F922&lt;=F924),"","X")</f>
        <v/>
      </c>
    </row>
    <row r="925" spans="2:14" s="580" customFormat="1" ht="15" customHeight="1">
      <c r="B925" s="18"/>
      <c r="C925" s="3015"/>
      <c r="D925" s="3014"/>
      <c r="E925" s="1112" t="s">
        <v>1932</v>
      </c>
      <c r="F925" s="2708"/>
      <c r="H925" s="1431" t="str">
        <f t="shared" si="156"/>
        <v/>
      </c>
      <c r="I925" s="1288" t="str">
        <f t="shared" si="157"/>
        <v/>
      </c>
      <c r="J925" s="1288" t="str">
        <f>IF(C907="","",IF(AND(C907&lt;&gt;"&lt;Enter connection point name&gt;",F925=""),"X",""))</f>
        <v/>
      </c>
      <c r="K925" s="1569"/>
      <c r="L925" s="2220"/>
      <c r="M925" s="2220"/>
      <c r="N925" s="1432" t="str">
        <f>IF(AND(F923&lt;=F925),"","X")</f>
        <v/>
      </c>
    </row>
    <row r="926" spans="2:14" s="580" customFormat="1" ht="15" customHeight="1">
      <c r="B926" s="18"/>
      <c r="C926" s="3015" t="s">
        <v>1937</v>
      </c>
      <c r="D926" s="3014" t="s">
        <v>497</v>
      </c>
      <c r="E926" s="1112" t="s">
        <v>1931</v>
      </c>
      <c r="F926" s="2708"/>
      <c r="H926" s="1431" t="str">
        <f t="shared" si="156"/>
        <v/>
      </c>
      <c r="I926" s="1288" t="str">
        <f t="shared" si="157"/>
        <v/>
      </c>
      <c r="J926" s="1288" t="str">
        <f>IF(C907="","",IF(AND(C907&lt;&gt;"&lt;Enter connection point name&gt;",F926=""),"X",""))</f>
        <v/>
      </c>
      <c r="K926" s="1569"/>
      <c r="L926" s="2220"/>
      <c r="M926" s="2220"/>
      <c r="N926" s="1432" t="str">
        <f>IF(AND(F926&lt;=F928),"","X")</f>
        <v/>
      </c>
    </row>
    <row r="927" spans="2:14" s="580" customFormat="1" ht="15" customHeight="1">
      <c r="B927" s="18"/>
      <c r="C927" s="3015"/>
      <c r="D927" s="3014"/>
      <c r="E927" s="1112" t="s">
        <v>1932</v>
      </c>
      <c r="F927" s="2708"/>
      <c r="H927" s="1431" t="str">
        <f t="shared" si="156"/>
        <v/>
      </c>
      <c r="I927" s="1288" t="str">
        <f t="shared" si="157"/>
        <v/>
      </c>
      <c r="J927" s="1288" t="str">
        <f>IF(C907="","",IF(AND(C907&lt;&gt;"&lt;Enter connection point name&gt;",F927=""),"X",""))</f>
        <v/>
      </c>
      <c r="K927" s="1569"/>
      <c r="L927" s="2220"/>
      <c r="M927" s="2220"/>
      <c r="N927" s="1432" t="str">
        <f>IF(AND(F927&lt;=F929),"","X")</f>
        <v/>
      </c>
    </row>
    <row r="928" spans="2:14" s="580" customFormat="1" ht="15" customHeight="1">
      <c r="B928" s="18"/>
      <c r="C928" s="3015" t="s">
        <v>1937</v>
      </c>
      <c r="D928" s="3014" t="s">
        <v>509</v>
      </c>
      <c r="E928" s="1112" t="s">
        <v>1931</v>
      </c>
      <c r="F928" s="2708"/>
      <c r="H928" s="1431" t="str">
        <f t="shared" si="156"/>
        <v/>
      </c>
      <c r="I928" s="1288" t="str">
        <f t="shared" si="157"/>
        <v/>
      </c>
      <c r="J928" s="1288" t="str">
        <f>IF(C907="","",IF(AND(C907&lt;&gt;"&lt;Enter connection point name&gt;",F928=""),"X",""))</f>
        <v/>
      </c>
      <c r="K928" s="1569"/>
      <c r="L928" s="2220"/>
      <c r="M928" s="2220"/>
      <c r="N928" s="1432" t="str">
        <f>IF(AND(F926&lt;=F928),"","X")</f>
        <v/>
      </c>
    </row>
    <row r="929" spans="2:14" s="580" customFormat="1" ht="15" customHeight="1">
      <c r="B929" s="18"/>
      <c r="C929" s="3018"/>
      <c r="D929" s="3019"/>
      <c r="E929" s="1113" t="s">
        <v>1932</v>
      </c>
      <c r="F929" s="2714"/>
      <c r="H929" s="1433" t="str">
        <f t="shared" si="156"/>
        <v/>
      </c>
      <c r="I929" s="1434" t="str">
        <f t="shared" si="157"/>
        <v/>
      </c>
      <c r="J929" s="1434" t="str">
        <f>IF(C907="","",IF(AND(C907&lt;&gt;"&lt;Enter connection point name&gt;",F929=""),"X",""))</f>
        <v/>
      </c>
      <c r="K929" s="1570"/>
      <c r="L929" s="2221"/>
      <c r="M929" s="2221"/>
      <c r="N929" s="1435" t="str">
        <f>IF(AND(F927&lt;=F929),"","X")</f>
        <v/>
      </c>
    </row>
    <row r="930" spans="2:14" s="580" customFormat="1" ht="15" customHeight="1">
      <c r="B930" s="1046">
        <v>41</v>
      </c>
      <c r="C930" s="1027" t="s">
        <v>1929</v>
      </c>
      <c r="D930" s="575"/>
      <c r="E930" s="1111"/>
      <c r="F930" s="2711"/>
    </row>
    <row r="931" spans="2:14" s="580" customFormat="1" ht="15" customHeight="1">
      <c r="B931" s="1046"/>
      <c r="C931" s="3016" t="s">
        <v>1930</v>
      </c>
      <c r="D931" s="3017" t="s">
        <v>509</v>
      </c>
      <c r="E931" s="1681" t="s">
        <v>1931</v>
      </c>
      <c r="F931" s="2713"/>
      <c r="H931" s="1503" t="str">
        <f>IF(ISNONTEXT(F931)=TRUE,"","X")</f>
        <v/>
      </c>
      <c r="I931" s="1542" t="str">
        <f>IF(AND(F931&gt;=0)=TRUE,"","X")</f>
        <v/>
      </c>
      <c r="J931" s="2024" t="str">
        <f>IF(C930="","",IF(AND(C930&lt;&gt;"&lt;Enter connection point name&gt;",F931=""),"X",""))</f>
        <v/>
      </c>
      <c r="K931" s="1568"/>
      <c r="L931" s="2219"/>
      <c r="M931" s="2219"/>
      <c r="N931" s="2217"/>
    </row>
    <row r="932" spans="2:14" s="580" customFormat="1" ht="15" customHeight="1">
      <c r="B932" s="1046"/>
      <c r="C932" s="3015"/>
      <c r="D932" s="3014"/>
      <c r="E932" s="1112" t="s">
        <v>1932</v>
      </c>
      <c r="F932" s="2708"/>
      <c r="H932" s="1431" t="str">
        <f>IF(ISNONTEXT(F932)=TRUE,"","X")</f>
        <v/>
      </c>
      <c r="I932" s="1288" t="str">
        <f>IF(AND(F932&gt;=0)=TRUE,"","X")</f>
        <v/>
      </c>
      <c r="J932" s="1288" t="str">
        <f>IF(C930="","",IF(AND(C930&lt;&gt;"&lt;Enter connection point name&gt;",F932=""),"X",""))</f>
        <v/>
      </c>
      <c r="K932" s="1569"/>
      <c r="L932" s="2220"/>
      <c r="M932" s="2220"/>
      <c r="N932" s="2218"/>
    </row>
    <row r="933" spans="2:14" s="580" customFormat="1" ht="15" customHeight="1">
      <c r="B933" s="1046"/>
      <c r="C933" s="3015" t="s">
        <v>1933</v>
      </c>
      <c r="D933" s="3014" t="s">
        <v>497</v>
      </c>
      <c r="E933" s="1112" t="s">
        <v>1931</v>
      </c>
      <c r="F933" s="2708"/>
      <c r="H933" s="1431" t="str">
        <f t="shared" ref="H933:H940" si="158">IF(ISNONTEXT(F933)=TRUE,"","X")</f>
        <v/>
      </c>
      <c r="I933" s="1288" t="str">
        <f>IF(AND(F933&gt;=0)=TRUE,"","X")</f>
        <v/>
      </c>
      <c r="J933" s="1288" t="str">
        <f>IF(C930="","",IF(AND(C930&lt;&gt;"&lt;Enter connection point name&gt;",F933=""),"X",""))</f>
        <v/>
      </c>
      <c r="K933" s="1569"/>
      <c r="L933" s="2220"/>
      <c r="M933" s="2220"/>
      <c r="N933" s="1432" t="str">
        <f>IF(AND(F933&lt;=F935),"","X")</f>
        <v/>
      </c>
    </row>
    <row r="934" spans="2:14" s="580" customFormat="1" ht="15" customHeight="1">
      <c r="B934" s="1046"/>
      <c r="C934" s="3015"/>
      <c r="D934" s="3014"/>
      <c r="E934" s="1112" t="s">
        <v>1932</v>
      </c>
      <c r="F934" s="2708"/>
      <c r="H934" s="1431" t="str">
        <f t="shared" si="158"/>
        <v/>
      </c>
      <c r="I934" s="1288" t="str">
        <f t="shared" ref="I934:I937" si="159">IF(AND(F934&gt;=0)=TRUE,"","X")</f>
        <v/>
      </c>
      <c r="J934" s="1288" t="str">
        <f>IF(C930="","",IF(AND(C930&lt;&gt;"&lt;Enter connection point name&gt;",F934=""),"X",""))</f>
        <v/>
      </c>
      <c r="K934" s="1569"/>
      <c r="L934" s="2220"/>
      <c r="M934" s="2220"/>
      <c r="N934" s="1432" t="str">
        <f>IF(AND(F934&lt;=F936),"","X")</f>
        <v/>
      </c>
    </row>
    <row r="935" spans="2:14" s="580" customFormat="1" ht="15" customHeight="1">
      <c r="B935" s="1046"/>
      <c r="C935" s="3015" t="s">
        <v>1933</v>
      </c>
      <c r="D935" s="3014" t="s">
        <v>509</v>
      </c>
      <c r="E935" s="1112" t="s">
        <v>1931</v>
      </c>
      <c r="F935" s="2708"/>
      <c r="H935" s="1431" t="str">
        <f t="shared" si="158"/>
        <v/>
      </c>
      <c r="I935" s="1288" t="str">
        <f t="shared" si="159"/>
        <v/>
      </c>
      <c r="J935" s="1288" t="str">
        <f>IF(C930="","",IF(AND(C930&lt;&gt;"&lt;Enter connection point name&gt;",F935=""),"X",""))</f>
        <v/>
      </c>
      <c r="K935" s="1569"/>
      <c r="L935" s="2220"/>
      <c r="M935" s="2220"/>
      <c r="N935" s="1432" t="str">
        <f>IF(AND(F933&lt;=F935),"","X")</f>
        <v/>
      </c>
    </row>
    <row r="936" spans="2:14" s="580" customFormat="1" ht="15" customHeight="1">
      <c r="B936" s="1046"/>
      <c r="C936" s="3015"/>
      <c r="D936" s="3014"/>
      <c r="E936" s="1112" t="s">
        <v>1932</v>
      </c>
      <c r="F936" s="2708"/>
      <c r="H936" s="1431" t="str">
        <f t="shared" si="158"/>
        <v/>
      </c>
      <c r="I936" s="1288" t="str">
        <f t="shared" si="159"/>
        <v/>
      </c>
      <c r="J936" s="1288" t="str">
        <f>IF(C930="","",IF(AND(C930&lt;&gt;"&lt;Enter connection point name&gt;",F936=""),"X",""))</f>
        <v/>
      </c>
      <c r="K936" s="1569"/>
      <c r="L936" s="2220"/>
      <c r="M936" s="2220"/>
      <c r="N936" s="1432" t="str">
        <f>IF(AND(F934&lt;=F936),"","X")</f>
        <v/>
      </c>
    </row>
    <row r="937" spans="2:14" s="580" customFormat="1" ht="15" customHeight="1">
      <c r="B937" s="1046"/>
      <c r="C937" s="3015" t="s">
        <v>729</v>
      </c>
      <c r="D937" s="3014" t="s">
        <v>1670</v>
      </c>
      <c r="E937" s="1112" t="s">
        <v>1931</v>
      </c>
      <c r="F937" s="2706"/>
      <c r="H937" s="1431" t="str">
        <f t="shared" si="158"/>
        <v/>
      </c>
      <c r="I937" s="1287" t="str">
        <f t="shared" si="159"/>
        <v/>
      </c>
      <c r="J937" s="1288" t="str">
        <f>IF(C930="","",IF(AND(C930&lt;&gt;"&lt;Enter connection point name&gt;",F937=""),"X",""))</f>
        <v/>
      </c>
      <c r="K937" s="1569"/>
      <c r="L937" s="1287"/>
      <c r="M937" s="2220"/>
      <c r="N937" s="2218"/>
    </row>
    <row r="938" spans="2:14" s="580" customFormat="1" ht="15" customHeight="1">
      <c r="B938" s="18"/>
      <c r="C938" s="3015"/>
      <c r="D938" s="3014"/>
      <c r="E938" s="1112" t="s">
        <v>1932</v>
      </c>
      <c r="F938" s="2706"/>
      <c r="H938" s="1431" t="str">
        <f t="shared" si="158"/>
        <v/>
      </c>
      <c r="I938" s="1287"/>
      <c r="J938" s="1288" t="str">
        <f>IF(C930="","",IF(AND(C930&lt;&gt;"&lt;Enter connection point name&gt;",F938=""),"X",""))</f>
        <v/>
      </c>
      <c r="K938" s="1569"/>
      <c r="L938" s="1287"/>
      <c r="M938" s="2220"/>
      <c r="N938" s="2218"/>
    </row>
    <row r="939" spans="2:14" s="580" customFormat="1" ht="15" customHeight="1">
      <c r="B939" s="18"/>
      <c r="C939" s="3015" t="s">
        <v>730</v>
      </c>
      <c r="D939" s="3014" t="s">
        <v>1671</v>
      </c>
      <c r="E939" s="1112" t="s">
        <v>1931</v>
      </c>
      <c r="F939" s="2712"/>
      <c r="H939" s="1431" t="str">
        <f t="shared" si="158"/>
        <v/>
      </c>
      <c r="I939" s="1287"/>
      <c r="J939" s="1288" t="str">
        <f>IF(C930="","",IF(AND(C930&lt;&gt;"&lt;Enter connection point name&gt;",F939=""),"X",""))</f>
        <v/>
      </c>
      <c r="K939" s="1569"/>
      <c r="L939" s="2220"/>
      <c r="M939" s="1287"/>
      <c r="N939" s="2218"/>
    </row>
    <row r="940" spans="2:14" s="580" customFormat="1" ht="15" customHeight="1">
      <c r="B940" s="18"/>
      <c r="C940" s="3015"/>
      <c r="D940" s="3014"/>
      <c r="E940" s="1112" t="s">
        <v>1932</v>
      </c>
      <c r="F940" s="2712"/>
      <c r="H940" s="1431" t="str">
        <f t="shared" si="158"/>
        <v/>
      </c>
      <c r="I940" s="1287"/>
      <c r="J940" s="1288" t="str">
        <f>IF(C930="","",IF(AND(C930&lt;&gt;"&lt;Enter connection point name&gt;",F940=""),"X",""))</f>
        <v/>
      </c>
      <c r="K940" s="1569"/>
      <c r="L940" s="2220"/>
      <c r="M940" s="1287"/>
      <c r="N940" s="2218"/>
    </row>
    <row r="941" spans="2:14" s="580" customFormat="1" ht="15" customHeight="1">
      <c r="B941" s="18"/>
      <c r="C941" s="3015" t="s">
        <v>1934</v>
      </c>
      <c r="D941" s="3014" t="s">
        <v>2045</v>
      </c>
      <c r="E941" s="1112" t="s">
        <v>1931</v>
      </c>
      <c r="F941" s="2708"/>
      <c r="H941" s="1436"/>
      <c r="I941" s="1287"/>
      <c r="J941" s="1288" t="str">
        <f>IF(C930="","",IF(AND(C930&lt;&gt;"&lt;Enter connection point name&gt;",F941=""),"X",""))</f>
        <v/>
      </c>
      <c r="K941" s="1432" t="str">
        <f>IF(F941="","",(IF(OR(F941="Winter",F941="Summer"),"","X")))</f>
        <v/>
      </c>
      <c r="L941" s="2220"/>
      <c r="M941" s="2220"/>
      <c r="N941" s="2218"/>
    </row>
    <row r="942" spans="2:14" s="580" customFormat="1" ht="15" customHeight="1">
      <c r="B942" s="18"/>
      <c r="C942" s="3015"/>
      <c r="D942" s="3014"/>
      <c r="E942" s="1112" t="s">
        <v>1932</v>
      </c>
      <c r="F942" s="2708"/>
      <c r="H942" s="1436"/>
      <c r="I942" s="1287"/>
      <c r="J942" s="1288" t="str">
        <f>IF(C930="","",IF(AND(C930&lt;&gt;"&lt;Enter connection point name&gt;",F942=""),"X",""))</f>
        <v/>
      </c>
      <c r="K942" s="1432" t="str">
        <f>IF(F942="","",(IF(OR(F942="Winter",F942="Summer"),"","X")))</f>
        <v/>
      </c>
      <c r="L942" s="2220"/>
      <c r="M942" s="2220"/>
      <c r="N942" s="2218"/>
    </row>
    <row r="943" spans="2:14" s="580" customFormat="1" ht="15" customHeight="1">
      <c r="B943" s="18"/>
      <c r="C943" s="3015" t="s">
        <v>1935</v>
      </c>
      <c r="D943" s="3014" t="s">
        <v>497</v>
      </c>
      <c r="E943" s="1112" t="s">
        <v>1931</v>
      </c>
      <c r="F943" s="2708"/>
      <c r="H943" s="1431" t="str">
        <f t="shared" ref="H943:H952" si="160">IF(ISNONTEXT(F943)=TRUE,"","X")</f>
        <v/>
      </c>
      <c r="I943" s="1288" t="str">
        <f t="shared" ref="I943:I952" si="161">IF(AND(F943&gt;=0)=TRUE,"","X")</f>
        <v/>
      </c>
      <c r="J943" s="1288" t="str">
        <f>IF(C930="","",IF(AND(C930&lt;&gt;"&lt;Enter connection point name&gt;",F943=""),"X",""))</f>
        <v/>
      </c>
      <c r="K943" s="1569"/>
      <c r="L943" s="2220"/>
      <c r="M943" s="2220"/>
      <c r="N943" s="2218"/>
    </row>
    <row r="944" spans="2:14" s="580" customFormat="1" ht="15" customHeight="1">
      <c r="B944" s="18"/>
      <c r="C944" s="3015"/>
      <c r="D944" s="3014"/>
      <c r="E944" s="1112" t="s">
        <v>1932</v>
      </c>
      <c r="F944" s="2708"/>
      <c r="H944" s="1431" t="str">
        <f t="shared" si="160"/>
        <v/>
      </c>
      <c r="I944" s="1288" t="str">
        <f t="shared" si="161"/>
        <v/>
      </c>
      <c r="J944" s="1288" t="str">
        <f>IF(C930="","",IF(AND(C930&lt;&gt;"&lt;Enter connection point name&gt;",F944=""),"X",""))</f>
        <v/>
      </c>
      <c r="K944" s="1569"/>
      <c r="L944" s="2220"/>
      <c r="M944" s="2220"/>
      <c r="N944" s="2218"/>
    </row>
    <row r="945" spans="2:14" s="580" customFormat="1" ht="15" customHeight="1">
      <c r="B945" s="18"/>
      <c r="C945" s="3015" t="s">
        <v>1936</v>
      </c>
      <c r="D945" s="3014" t="s">
        <v>497</v>
      </c>
      <c r="E945" s="1112" t="s">
        <v>1931</v>
      </c>
      <c r="F945" s="2708"/>
      <c r="H945" s="1431" t="str">
        <f t="shared" si="160"/>
        <v/>
      </c>
      <c r="I945" s="1288" t="str">
        <f t="shared" si="161"/>
        <v/>
      </c>
      <c r="J945" s="1288" t="str">
        <f>IF(C930="","",IF(AND(C930&lt;&gt;"&lt;Enter connection point name&gt;",F945=""),"X",""))</f>
        <v/>
      </c>
      <c r="K945" s="1569"/>
      <c r="L945" s="2220"/>
      <c r="M945" s="2220"/>
      <c r="N945" s="1432" t="str">
        <f>IF(AND(F945&lt;=F947),"","X")</f>
        <v/>
      </c>
    </row>
    <row r="946" spans="2:14" s="580" customFormat="1" ht="15" customHeight="1">
      <c r="B946" s="18"/>
      <c r="C946" s="3015"/>
      <c r="D946" s="3014"/>
      <c r="E946" s="1112" t="s">
        <v>1932</v>
      </c>
      <c r="F946" s="2708"/>
      <c r="H946" s="1431" t="str">
        <f t="shared" si="160"/>
        <v/>
      </c>
      <c r="I946" s="1288" t="str">
        <f t="shared" si="161"/>
        <v/>
      </c>
      <c r="J946" s="1288" t="str">
        <f>IF(C930="","",IF(AND(C930&lt;&gt;"&lt;Enter connection point name&gt;",F946=""),"X",""))</f>
        <v/>
      </c>
      <c r="K946" s="1569"/>
      <c r="L946" s="2220"/>
      <c r="M946" s="2220"/>
      <c r="N946" s="1432" t="str">
        <f>IF(AND(F946&lt;=F948),"","X")</f>
        <v/>
      </c>
    </row>
    <row r="947" spans="2:14" s="580" customFormat="1" ht="15" customHeight="1">
      <c r="B947" s="18"/>
      <c r="C947" s="3015" t="s">
        <v>1936</v>
      </c>
      <c r="D947" s="3014" t="s">
        <v>509</v>
      </c>
      <c r="E947" s="1112" t="s">
        <v>1931</v>
      </c>
      <c r="F947" s="2708"/>
      <c r="H947" s="1431" t="str">
        <f t="shared" si="160"/>
        <v/>
      </c>
      <c r="I947" s="1288" t="str">
        <f t="shared" si="161"/>
        <v/>
      </c>
      <c r="J947" s="1288" t="str">
        <f>IF(C930="","",IF(AND(C930&lt;&gt;"&lt;Enter connection point name&gt;",F947=""),"X",""))</f>
        <v/>
      </c>
      <c r="K947" s="1569"/>
      <c r="L947" s="2220"/>
      <c r="M947" s="2220"/>
      <c r="N947" s="1432" t="str">
        <f>IF(AND(F945&lt;=F947),"","X")</f>
        <v/>
      </c>
    </row>
    <row r="948" spans="2:14" s="580" customFormat="1" ht="15" customHeight="1">
      <c r="B948" s="18"/>
      <c r="C948" s="3015"/>
      <c r="D948" s="3014"/>
      <c r="E948" s="1112" t="s">
        <v>1932</v>
      </c>
      <c r="F948" s="2708"/>
      <c r="H948" s="1431" t="str">
        <f t="shared" si="160"/>
        <v/>
      </c>
      <c r="I948" s="1288" t="str">
        <f t="shared" si="161"/>
        <v/>
      </c>
      <c r="J948" s="1288" t="str">
        <f>IF(C930="","",IF(AND(C930&lt;&gt;"&lt;Enter connection point name&gt;",F948=""),"X",""))</f>
        <v/>
      </c>
      <c r="K948" s="1569"/>
      <c r="L948" s="2220"/>
      <c r="M948" s="2220"/>
      <c r="N948" s="1432" t="str">
        <f>IF(AND(F946&lt;=F948),"","X")</f>
        <v/>
      </c>
    </row>
    <row r="949" spans="2:14" s="580" customFormat="1" ht="15" customHeight="1">
      <c r="B949" s="18"/>
      <c r="C949" s="3015" t="s">
        <v>1937</v>
      </c>
      <c r="D949" s="3014" t="s">
        <v>497</v>
      </c>
      <c r="E949" s="1112" t="s">
        <v>1931</v>
      </c>
      <c r="F949" s="2708"/>
      <c r="H949" s="1431" t="str">
        <f t="shared" si="160"/>
        <v/>
      </c>
      <c r="I949" s="1288" t="str">
        <f t="shared" si="161"/>
        <v/>
      </c>
      <c r="J949" s="1288" t="str">
        <f>IF(C930="","",IF(AND(C930&lt;&gt;"&lt;Enter connection point name&gt;",F949=""),"X",""))</f>
        <v/>
      </c>
      <c r="K949" s="1569"/>
      <c r="L949" s="2220"/>
      <c r="M949" s="2220"/>
      <c r="N949" s="1432" t="str">
        <f>IF(AND(F949&lt;=F951),"","X")</f>
        <v/>
      </c>
    </row>
    <row r="950" spans="2:14" s="580" customFormat="1" ht="15" customHeight="1">
      <c r="B950" s="18"/>
      <c r="C950" s="3015"/>
      <c r="D950" s="3014"/>
      <c r="E950" s="1112" t="s">
        <v>1932</v>
      </c>
      <c r="F950" s="2708"/>
      <c r="H950" s="1431" t="str">
        <f t="shared" si="160"/>
        <v/>
      </c>
      <c r="I950" s="1288" t="str">
        <f t="shared" si="161"/>
        <v/>
      </c>
      <c r="J950" s="1288" t="str">
        <f>IF(C930="","",IF(AND(C930&lt;&gt;"&lt;Enter connection point name&gt;",F950=""),"X",""))</f>
        <v/>
      </c>
      <c r="K950" s="1569"/>
      <c r="L950" s="2220"/>
      <c r="M950" s="2220"/>
      <c r="N950" s="1432" t="str">
        <f>IF(AND(F950&lt;=F952),"","X")</f>
        <v/>
      </c>
    </row>
    <row r="951" spans="2:14" s="580" customFormat="1" ht="15" customHeight="1">
      <c r="B951" s="18"/>
      <c r="C951" s="3015" t="s">
        <v>1937</v>
      </c>
      <c r="D951" s="3014" t="s">
        <v>509</v>
      </c>
      <c r="E951" s="1112" t="s">
        <v>1931</v>
      </c>
      <c r="F951" s="2708"/>
      <c r="H951" s="1431" t="str">
        <f t="shared" si="160"/>
        <v/>
      </c>
      <c r="I951" s="1288" t="str">
        <f t="shared" si="161"/>
        <v/>
      </c>
      <c r="J951" s="1288" t="str">
        <f>IF(C930="","",IF(AND(C930&lt;&gt;"&lt;Enter connection point name&gt;",F951=""),"X",""))</f>
        <v/>
      </c>
      <c r="K951" s="1569"/>
      <c r="L951" s="2220"/>
      <c r="M951" s="2220"/>
      <c r="N951" s="1432" t="str">
        <f>IF(AND(F949&lt;=F951),"","X")</f>
        <v/>
      </c>
    </row>
    <row r="952" spans="2:14" s="580" customFormat="1" ht="15" customHeight="1">
      <c r="B952" s="18"/>
      <c r="C952" s="3018"/>
      <c r="D952" s="3019"/>
      <c r="E952" s="1113" t="s">
        <v>1932</v>
      </c>
      <c r="F952" s="2714"/>
      <c r="H952" s="1433" t="str">
        <f t="shared" si="160"/>
        <v/>
      </c>
      <c r="I952" s="1434" t="str">
        <f t="shared" si="161"/>
        <v/>
      </c>
      <c r="J952" s="1434" t="str">
        <f>IF(C930="","",IF(AND(C930&lt;&gt;"&lt;Enter connection point name&gt;",F952=""),"X",""))</f>
        <v/>
      </c>
      <c r="K952" s="1570"/>
      <c r="L952" s="2221"/>
      <c r="M952" s="2221"/>
      <c r="N952" s="1435" t="str">
        <f>IF(AND(F950&lt;=F952),"","X")</f>
        <v/>
      </c>
    </row>
    <row r="953" spans="2:14" s="580" customFormat="1" ht="15" customHeight="1">
      <c r="B953" s="1046">
        <v>42</v>
      </c>
      <c r="C953" s="1027" t="s">
        <v>1929</v>
      </c>
      <c r="D953" s="575"/>
      <c r="E953" s="1111"/>
      <c r="F953" s="2711"/>
    </row>
    <row r="954" spans="2:14" s="580" customFormat="1" ht="15" customHeight="1">
      <c r="B954" s="1046"/>
      <c r="C954" s="3016" t="s">
        <v>1930</v>
      </c>
      <c r="D954" s="3017" t="s">
        <v>509</v>
      </c>
      <c r="E954" s="1681" t="s">
        <v>1931</v>
      </c>
      <c r="F954" s="2713"/>
      <c r="H954" s="1503" t="str">
        <f>IF(ISNONTEXT(F954)=TRUE,"","X")</f>
        <v/>
      </c>
      <c r="I954" s="1542" t="str">
        <f>IF(AND(F954&gt;=0)=TRUE,"","X")</f>
        <v/>
      </c>
      <c r="J954" s="2024" t="str">
        <f>IF(C953="","",IF(AND(C953&lt;&gt;"&lt;Enter connection point name&gt;",F954=""),"X",""))</f>
        <v/>
      </c>
      <c r="K954" s="1568"/>
      <c r="L954" s="2219"/>
      <c r="M954" s="2219"/>
      <c r="N954" s="2217"/>
    </row>
    <row r="955" spans="2:14" s="580" customFormat="1" ht="15" customHeight="1">
      <c r="B955" s="1046"/>
      <c r="C955" s="3015"/>
      <c r="D955" s="3014"/>
      <c r="E955" s="1112" t="s">
        <v>1932</v>
      </c>
      <c r="F955" s="2708"/>
      <c r="H955" s="1431" t="str">
        <f>IF(ISNONTEXT(F955)=TRUE,"","X")</f>
        <v/>
      </c>
      <c r="I955" s="1288" t="str">
        <f>IF(AND(F955&gt;=0)=TRUE,"","X")</f>
        <v/>
      </c>
      <c r="J955" s="1288" t="str">
        <f>IF(C953="","",IF(AND(C953&lt;&gt;"&lt;Enter connection point name&gt;",F955=""),"X",""))</f>
        <v/>
      </c>
      <c r="K955" s="1569"/>
      <c r="L955" s="2220"/>
      <c r="M955" s="2220"/>
      <c r="N955" s="2218"/>
    </row>
    <row r="956" spans="2:14" s="580" customFormat="1" ht="15" customHeight="1">
      <c r="B956" s="1046"/>
      <c r="C956" s="3015" t="s">
        <v>1933</v>
      </c>
      <c r="D956" s="3014" t="s">
        <v>497</v>
      </c>
      <c r="E956" s="1112" t="s">
        <v>1931</v>
      </c>
      <c r="F956" s="2708"/>
      <c r="H956" s="1431" t="str">
        <f t="shared" ref="H956:H963" si="162">IF(ISNONTEXT(F956)=TRUE,"","X")</f>
        <v/>
      </c>
      <c r="I956" s="1288" t="str">
        <f>IF(AND(F956&gt;=0)=TRUE,"","X")</f>
        <v/>
      </c>
      <c r="J956" s="1288" t="str">
        <f>IF(C953="","",IF(AND(C953&lt;&gt;"&lt;Enter connection point name&gt;",F956=""),"X",""))</f>
        <v/>
      </c>
      <c r="K956" s="1569"/>
      <c r="L956" s="2220"/>
      <c r="M956" s="2220"/>
      <c r="N956" s="1432" t="str">
        <f>IF(AND(F956&lt;=F958),"","X")</f>
        <v/>
      </c>
    </row>
    <row r="957" spans="2:14" s="580" customFormat="1" ht="15" customHeight="1">
      <c r="B957" s="1046"/>
      <c r="C957" s="3015"/>
      <c r="D957" s="3014"/>
      <c r="E957" s="1112" t="s">
        <v>1932</v>
      </c>
      <c r="F957" s="2708"/>
      <c r="H957" s="1431" t="str">
        <f t="shared" si="162"/>
        <v/>
      </c>
      <c r="I957" s="1288" t="str">
        <f t="shared" ref="I957:I960" si="163">IF(AND(F957&gt;=0)=TRUE,"","X")</f>
        <v/>
      </c>
      <c r="J957" s="1288" t="str">
        <f>IF(C953="","",IF(AND(C953&lt;&gt;"&lt;Enter connection point name&gt;",F957=""),"X",""))</f>
        <v/>
      </c>
      <c r="K957" s="1569"/>
      <c r="L957" s="2220"/>
      <c r="M957" s="2220"/>
      <c r="N957" s="1432" t="str">
        <f>IF(AND(F957&lt;=F959),"","X")</f>
        <v/>
      </c>
    </row>
    <row r="958" spans="2:14" s="580" customFormat="1" ht="15" customHeight="1">
      <c r="B958" s="1046"/>
      <c r="C958" s="3015" t="s">
        <v>1933</v>
      </c>
      <c r="D958" s="3014" t="s">
        <v>509</v>
      </c>
      <c r="E958" s="1112" t="s">
        <v>1931</v>
      </c>
      <c r="F958" s="2708"/>
      <c r="H958" s="1431" t="str">
        <f t="shared" si="162"/>
        <v/>
      </c>
      <c r="I958" s="1288" t="str">
        <f t="shared" si="163"/>
        <v/>
      </c>
      <c r="J958" s="1288" t="str">
        <f>IF(C953="","",IF(AND(C953&lt;&gt;"&lt;Enter connection point name&gt;",F958=""),"X",""))</f>
        <v/>
      </c>
      <c r="K958" s="1569"/>
      <c r="L958" s="2220"/>
      <c r="M958" s="2220"/>
      <c r="N958" s="1432" t="str">
        <f>IF(AND(F956&lt;=F958),"","X")</f>
        <v/>
      </c>
    </row>
    <row r="959" spans="2:14" s="580" customFormat="1" ht="15" customHeight="1">
      <c r="B959" s="1046"/>
      <c r="C959" s="3015"/>
      <c r="D959" s="3014"/>
      <c r="E959" s="1112" t="s">
        <v>1932</v>
      </c>
      <c r="F959" s="2708"/>
      <c r="H959" s="1431" t="str">
        <f t="shared" si="162"/>
        <v/>
      </c>
      <c r="I959" s="1288" t="str">
        <f t="shared" si="163"/>
        <v/>
      </c>
      <c r="J959" s="1288" t="str">
        <f>IF(C953="","",IF(AND(C953&lt;&gt;"&lt;Enter connection point name&gt;",F959=""),"X",""))</f>
        <v/>
      </c>
      <c r="K959" s="1569"/>
      <c r="L959" s="2220"/>
      <c r="M959" s="2220"/>
      <c r="N959" s="1432" t="str">
        <f>IF(AND(F957&lt;=F959),"","X")</f>
        <v/>
      </c>
    </row>
    <row r="960" spans="2:14" s="580" customFormat="1" ht="15" customHeight="1">
      <c r="B960" s="1046"/>
      <c r="C960" s="3015" t="s">
        <v>729</v>
      </c>
      <c r="D960" s="3014" t="s">
        <v>1670</v>
      </c>
      <c r="E960" s="1112" t="s">
        <v>1931</v>
      </c>
      <c r="F960" s="2706"/>
      <c r="H960" s="1431" t="str">
        <f t="shared" si="162"/>
        <v/>
      </c>
      <c r="I960" s="1287" t="str">
        <f t="shared" si="163"/>
        <v/>
      </c>
      <c r="J960" s="1288" t="str">
        <f>IF(C953="","",IF(AND(C953&lt;&gt;"&lt;Enter connection point name&gt;",F960=""),"X",""))</f>
        <v/>
      </c>
      <c r="K960" s="1569"/>
      <c r="L960" s="1287"/>
      <c r="M960" s="2220"/>
      <c r="N960" s="2218"/>
    </row>
    <row r="961" spans="2:14" s="580" customFormat="1" ht="15" customHeight="1">
      <c r="B961" s="18"/>
      <c r="C961" s="3015"/>
      <c r="D961" s="3014"/>
      <c r="E961" s="1112" t="s">
        <v>1932</v>
      </c>
      <c r="F961" s="2706"/>
      <c r="H961" s="1431" t="str">
        <f t="shared" si="162"/>
        <v/>
      </c>
      <c r="I961" s="1287"/>
      <c r="J961" s="1288" t="str">
        <f>IF(C953="","",IF(AND(C953&lt;&gt;"&lt;Enter connection point name&gt;",F961=""),"X",""))</f>
        <v/>
      </c>
      <c r="K961" s="1569"/>
      <c r="L961" s="1287"/>
      <c r="M961" s="2220"/>
      <c r="N961" s="2218"/>
    </row>
    <row r="962" spans="2:14" s="580" customFormat="1" ht="15" customHeight="1">
      <c r="B962" s="18"/>
      <c r="C962" s="3015" t="s">
        <v>730</v>
      </c>
      <c r="D962" s="3014" t="s">
        <v>1671</v>
      </c>
      <c r="E962" s="1112" t="s">
        <v>1931</v>
      </c>
      <c r="F962" s="2712"/>
      <c r="H962" s="1431" t="str">
        <f t="shared" si="162"/>
        <v/>
      </c>
      <c r="I962" s="1287"/>
      <c r="J962" s="1288" t="str">
        <f>IF(C953="","",IF(AND(C953&lt;&gt;"&lt;Enter connection point name&gt;",F962=""),"X",""))</f>
        <v/>
      </c>
      <c r="K962" s="1569"/>
      <c r="L962" s="2220"/>
      <c r="M962" s="1287"/>
      <c r="N962" s="2218"/>
    </row>
    <row r="963" spans="2:14" s="580" customFormat="1" ht="15" customHeight="1">
      <c r="B963" s="18"/>
      <c r="C963" s="3015"/>
      <c r="D963" s="3014"/>
      <c r="E963" s="1112" t="s">
        <v>1932</v>
      </c>
      <c r="F963" s="2712"/>
      <c r="H963" s="1431" t="str">
        <f t="shared" si="162"/>
        <v/>
      </c>
      <c r="I963" s="1287"/>
      <c r="J963" s="1288" t="str">
        <f>IF(C953="","",IF(AND(C953&lt;&gt;"&lt;Enter connection point name&gt;",F963=""),"X",""))</f>
        <v/>
      </c>
      <c r="K963" s="1569"/>
      <c r="L963" s="2220"/>
      <c r="M963" s="1287"/>
      <c r="N963" s="2218"/>
    </row>
    <row r="964" spans="2:14" s="580" customFormat="1" ht="15" customHeight="1">
      <c r="B964" s="18"/>
      <c r="C964" s="3015" t="s">
        <v>1934</v>
      </c>
      <c r="D964" s="3014" t="s">
        <v>2045</v>
      </c>
      <c r="E964" s="1112" t="s">
        <v>1931</v>
      </c>
      <c r="F964" s="2708"/>
      <c r="H964" s="1436"/>
      <c r="I964" s="1287"/>
      <c r="J964" s="1288" t="str">
        <f>IF(C953="","",IF(AND(C953&lt;&gt;"&lt;Enter connection point name&gt;",F964=""),"X",""))</f>
        <v/>
      </c>
      <c r="K964" s="1432" t="str">
        <f>IF(F964="","",(IF(OR(F964="Winter",F964="Summer"),"","X")))</f>
        <v/>
      </c>
      <c r="L964" s="2220"/>
      <c r="M964" s="2220"/>
      <c r="N964" s="2218"/>
    </row>
    <row r="965" spans="2:14" s="580" customFormat="1" ht="15" customHeight="1">
      <c r="B965" s="18"/>
      <c r="C965" s="3015"/>
      <c r="D965" s="3014"/>
      <c r="E965" s="1112" t="s">
        <v>1932</v>
      </c>
      <c r="F965" s="2708"/>
      <c r="H965" s="1436"/>
      <c r="I965" s="1287"/>
      <c r="J965" s="1288" t="str">
        <f>IF(C953="","",IF(AND(C953&lt;&gt;"&lt;Enter connection point name&gt;",F965=""),"X",""))</f>
        <v/>
      </c>
      <c r="K965" s="1432" t="str">
        <f>IF(F965="","",(IF(OR(F965="Winter",F965="Summer"),"","X")))</f>
        <v/>
      </c>
      <c r="L965" s="2220"/>
      <c r="M965" s="2220"/>
      <c r="N965" s="2218"/>
    </row>
    <row r="966" spans="2:14" s="580" customFormat="1" ht="15" customHeight="1">
      <c r="B966" s="18"/>
      <c r="C966" s="3015" t="s">
        <v>1935</v>
      </c>
      <c r="D966" s="3014" t="s">
        <v>497</v>
      </c>
      <c r="E966" s="1112" t="s">
        <v>1931</v>
      </c>
      <c r="F966" s="2708"/>
      <c r="H966" s="1431" t="str">
        <f t="shared" ref="H966:H975" si="164">IF(ISNONTEXT(F966)=TRUE,"","X")</f>
        <v/>
      </c>
      <c r="I966" s="1288" t="str">
        <f t="shared" ref="I966:I975" si="165">IF(AND(F966&gt;=0)=TRUE,"","X")</f>
        <v/>
      </c>
      <c r="J966" s="1288" t="str">
        <f>IF(C953="","",IF(AND(C953&lt;&gt;"&lt;Enter connection point name&gt;",F966=""),"X",""))</f>
        <v/>
      </c>
      <c r="K966" s="1569"/>
      <c r="L966" s="2220"/>
      <c r="M966" s="2220"/>
      <c r="N966" s="2218"/>
    </row>
    <row r="967" spans="2:14" s="580" customFormat="1" ht="15" customHeight="1">
      <c r="B967" s="18"/>
      <c r="C967" s="3015"/>
      <c r="D967" s="3014"/>
      <c r="E967" s="1112" t="s">
        <v>1932</v>
      </c>
      <c r="F967" s="2708"/>
      <c r="H967" s="1431" t="str">
        <f t="shared" si="164"/>
        <v/>
      </c>
      <c r="I967" s="1288" t="str">
        <f t="shared" si="165"/>
        <v/>
      </c>
      <c r="J967" s="1288" t="str">
        <f>IF(C953="","",IF(AND(C953&lt;&gt;"&lt;Enter connection point name&gt;",F967=""),"X",""))</f>
        <v/>
      </c>
      <c r="K967" s="1569"/>
      <c r="L967" s="2220"/>
      <c r="M967" s="2220"/>
      <c r="N967" s="2218"/>
    </row>
    <row r="968" spans="2:14" s="580" customFormat="1" ht="15" customHeight="1">
      <c r="B968" s="18"/>
      <c r="C968" s="3015" t="s">
        <v>1936</v>
      </c>
      <c r="D968" s="3014" t="s">
        <v>497</v>
      </c>
      <c r="E968" s="1112" t="s">
        <v>1931</v>
      </c>
      <c r="F968" s="2708"/>
      <c r="H968" s="1431" t="str">
        <f t="shared" si="164"/>
        <v/>
      </c>
      <c r="I968" s="1288" t="str">
        <f t="shared" si="165"/>
        <v/>
      </c>
      <c r="J968" s="1288" t="str">
        <f>IF(C953="","",IF(AND(C953&lt;&gt;"&lt;Enter connection point name&gt;",F968=""),"X",""))</f>
        <v/>
      </c>
      <c r="K968" s="1569"/>
      <c r="L968" s="2220"/>
      <c r="M968" s="2220"/>
      <c r="N968" s="1432" t="str">
        <f>IF(AND(F968&lt;=F970),"","X")</f>
        <v/>
      </c>
    </row>
    <row r="969" spans="2:14" s="580" customFormat="1" ht="15" customHeight="1">
      <c r="B969" s="18"/>
      <c r="C969" s="3015"/>
      <c r="D969" s="3014"/>
      <c r="E969" s="1112" t="s">
        <v>1932</v>
      </c>
      <c r="F969" s="2708"/>
      <c r="H969" s="1431" t="str">
        <f t="shared" si="164"/>
        <v/>
      </c>
      <c r="I969" s="1288" t="str">
        <f t="shared" si="165"/>
        <v/>
      </c>
      <c r="J969" s="1288" t="str">
        <f>IF(C953="","",IF(AND(C953&lt;&gt;"&lt;Enter connection point name&gt;",F969=""),"X",""))</f>
        <v/>
      </c>
      <c r="K969" s="1569"/>
      <c r="L969" s="2220"/>
      <c r="M969" s="2220"/>
      <c r="N969" s="1432" t="str">
        <f>IF(AND(F969&lt;=F971),"","X")</f>
        <v/>
      </c>
    </row>
    <row r="970" spans="2:14" s="580" customFormat="1" ht="15" customHeight="1">
      <c r="B970" s="18"/>
      <c r="C970" s="3015" t="s">
        <v>1936</v>
      </c>
      <c r="D970" s="3014" t="s">
        <v>509</v>
      </c>
      <c r="E970" s="1112" t="s">
        <v>1931</v>
      </c>
      <c r="F970" s="2708"/>
      <c r="H970" s="1431" t="str">
        <f t="shared" si="164"/>
        <v/>
      </c>
      <c r="I970" s="1288" t="str">
        <f t="shared" si="165"/>
        <v/>
      </c>
      <c r="J970" s="1288" t="str">
        <f>IF(C953="","",IF(AND(C953&lt;&gt;"&lt;Enter connection point name&gt;",F970=""),"X",""))</f>
        <v/>
      </c>
      <c r="K970" s="1569"/>
      <c r="L970" s="2220"/>
      <c r="M970" s="2220"/>
      <c r="N970" s="1432" t="str">
        <f>IF(AND(F968&lt;=F970),"","X")</f>
        <v/>
      </c>
    </row>
    <row r="971" spans="2:14" s="580" customFormat="1" ht="15" customHeight="1">
      <c r="B971" s="18"/>
      <c r="C971" s="3015"/>
      <c r="D971" s="3014"/>
      <c r="E971" s="1112" t="s">
        <v>1932</v>
      </c>
      <c r="F971" s="2708"/>
      <c r="H971" s="1431" t="str">
        <f t="shared" si="164"/>
        <v/>
      </c>
      <c r="I971" s="1288" t="str">
        <f t="shared" si="165"/>
        <v/>
      </c>
      <c r="J971" s="1288" t="str">
        <f>IF(C953="","",IF(AND(C953&lt;&gt;"&lt;Enter connection point name&gt;",F971=""),"X",""))</f>
        <v/>
      </c>
      <c r="K971" s="1569"/>
      <c r="L971" s="2220"/>
      <c r="M971" s="2220"/>
      <c r="N971" s="1432" t="str">
        <f>IF(AND(F969&lt;=F971),"","X")</f>
        <v/>
      </c>
    </row>
    <row r="972" spans="2:14" s="580" customFormat="1" ht="15" customHeight="1">
      <c r="B972" s="18"/>
      <c r="C972" s="3015" t="s">
        <v>1937</v>
      </c>
      <c r="D972" s="3014" t="s">
        <v>497</v>
      </c>
      <c r="E972" s="1112" t="s">
        <v>1931</v>
      </c>
      <c r="F972" s="2708"/>
      <c r="H972" s="1431" t="str">
        <f t="shared" si="164"/>
        <v/>
      </c>
      <c r="I972" s="1288" t="str">
        <f t="shared" si="165"/>
        <v/>
      </c>
      <c r="J972" s="1288" t="str">
        <f>IF(C953="","",IF(AND(C953&lt;&gt;"&lt;Enter connection point name&gt;",F972=""),"X",""))</f>
        <v/>
      </c>
      <c r="K972" s="1569"/>
      <c r="L972" s="2220"/>
      <c r="M972" s="2220"/>
      <c r="N972" s="1432" t="str">
        <f>IF(AND(F972&lt;=F974),"","X")</f>
        <v/>
      </c>
    </row>
    <row r="973" spans="2:14" s="580" customFormat="1" ht="15" customHeight="1">
      <c r="B973" s="18"/>
      <c r="C973" s="3015"/>
      <c r="D973" s="3014"/>
      <c r="E973" s="1112" t="s">
        <v>1932</v>
      </c>
      <c r="F973" s="2708"/>
      <c r="H973" s="1431" t="str">
        <f t="shared" si="164"/>
        <v/>
      </c>
      <c r="I973" s="1288" t="str">
        <f t="shared" si="165"/>
        <v/>
      </c>
      <c r="J973" s="1288" t="str">
        <f>IF(C953="","",IF(AND(C953&lt;&gt;"&lt;Enter connection point name&gt;",F973=""),"X",""))</f>
        <v/>
      </c>
      <c r="K973" s="1569"/>
      <c r="L973" s="2220"/>
      <c r="M973" s="2220"/>
      <c r="N973" s="1432" t="str">
        <f>IF(AND(F973&lt;=F975),"","X")</f>
        <v/>
      </c>
    </row>
    <row r="974" spans="2:14" s="580" customFormat="1" ht="15" customHeight="1">
      <c r="B974" s="18"/>
      <c r="C974" s="3015" t="s">
        <v>1937</v>
      </c>
      <c r="D974" s="3014" t="s">
        <v>509</v>
      </c>
      <c r="E974" s="1112" t="s">
        <v>1931</v>
      </c>
      <c r="F974" s="2708"/>
      <c r="H974" s="1431" t="str">
        <f t="shared" si="164"/>
        <v/>
      </c>
      <c r="I974" s="1288" t="str">
        <f t="shared" si="165"/>
        <v/>
      </c>
      <c r="J974" s="1288" t="str">
        <f>IF(C953="","",IF(AND(C953&lt;&gt;"&lt;Enter connection point name&gt;",F974=""),"X",""))</f>
        <v/>
      </c>
      <c r="K974" s="1569"/>
      <c r="L974" s="2220"/>
      <c r="M974" s="2220"/>
      <c r="N974" s="1432" t="str">
        <f>IF(AND(F972&lt;=F974),"","X")</f>
        <v/>
      </c>
    </row>
    <row r="975" spans="2:14" s="580" customFormat="1" ht="15" customHeight="1">
      <c r="B975" s="18"/>
      <c r="C975" s="3018"/>
      <c r="D975" s="3019"/>
      <c r="E975" s="1113" t="s">
        <v>1932</v>
      </c>
      <c r="F975" s="2714"/>
      <c r="H975" s="1433" t="str">
        <f t="shared" si="164"/>
        <v/>
      </c>
      <c r="I975" s="1434" t="str">
        <f t="shared" si="165"/>
        <v/>
      </c>
      <c r="J975" s="1434" t="str">
        <f>IF(C953="","",IF(AND(C953&lt;&gt;"&lt;Enter connection point name&gt;",F975=""),"X",""))</f>
        <v/>
      </c>
      <c r="K975" s="1570"/>
      <c r="L975" s="2221"/>
      <c r="M975" s="2221"/>
      <c r="N975" s="1435" t="str">
        <f>IF(AND(F973&lt;=F975),"","X")</f>
        <v/>
      </c>
    </row>
    <row r="976" spans="2:14" s="580" customFormat="1" ht="15" customHeight="1">
      <c r="B976" s="1046">
        <v>43</v>
      </c>
      <c r="C976" s="1027" t="s">
        <v>1929</v>
      </c>
      <c r="D976" s="575"/>
      <c r="E976" s="1111"/>
      <c r="F976" s="2711"/>
    </row>
    <row r="977" spans="2:14" s="580" customFormat="1" ht="15" customHeight="1">
      <c r="B977" s="1046"/>
      <c r="C977" s="3016" t="s">
        <v>1930</v>
      </c>
      <c r="D977" s="3017" t="s">
        <v>509</v>
      </c>
      <c r="E977" s="1681" t="s">
        <v>1931</v>
      </c>
      <c r="F977" s="2713"/>
      <c r="H977" s="1503" t="str">
        <f>IF(ISNONTEXT(F977)=TRUE,"","X")</f>
        <v/>
      </c>
      <c r="I977" s="1542" t="str">
        <f>IF(AND(F977&gt;=0)=TRUE,"","X")</f>
        <v/>
      </c>
      <c r="J977" s="2024" t="str">
        <f>IF(C976="","",IF(AND(C976&lt;&gt;"&lt;Enter connection point name&gt;",F977=""),"X",""))</f>
        <v/>
      </c>
      <c r="K977" s="1568"/>
      <c r="L977" s="2219"/>
      <c r="M977" s="2219"/>
      <c r="N977" s="2217"/>
    </row>
    <row r="978" spans="2:14" s="580" customFormat="1" ht="15" customHeight="1">
      <c r="B978" s="1046"/>
      <c r="C978" s="3015"/>
      <c r="D978" s="3014"/>
      <c r="E978" s="1112" t="s">
        <v>1932</v>
      </c>
      <c r="F978" s="2708"/>
      <c r="H978" s="1431" t="str">
        <f>IF(ISNONTEXT(F978)=TRUE,"","X")</f>
        <v/>
      </c>
      <c r="I978" s="1288" t="str">
        <f>IF(AND(F978&gt;=0)=TRUE,"","X")</f>
        <v/>
      </c>
      <c r="J978" s="1288" t="str">
        <f>IF(C976="","",IF(AND(C976&lt;&gt;"&lt;Enter connection point name&gt;",F978=""),"X",""))</f>
        <v/>
      </c>
      <c r="K978" s="1569"/>
      <c r="L978" s="2220"/>
      <c r="M978" s="2220"/>
      <c r="N978" s="2218"/>
    </row>
    <row r="979" spans="2:14" s="580" customFormat="1" ht="15" customHeight="1">
      <c r="B979" s="1046"/>
      <c r="C979" s="3015" t="s">
        <v>1933</v>
      </c>
      <c r="D979" s="3014" t="s">
        <v>497</v>
      </c>
      <c r="E979" s="1112" t="s">
        <v>1931</v>
      </c>
      <c r="F979" s="2708"/>
      <c r="H979" s="1431" t="str">
        <f t="shared" ref="H979:H986" si="166">IF(ISNONTEXT(F979)=TRUE,"","X")</f>
        <v/>
      </c>
      <c r="I979" s="1288" t="str">
        <f>IF(AND(F979&gt;=0)=TRUE,"","X")</f>
        <v/>
      </c>
      <c r="J979" s="1288" t="str">
        <f>IF(C976="","",IF(AND(C976&lt;&gt;"&lt;Enter connection point name&gt;",F979=""),"X",""))</f>
        <v/>
      </c>
      <c r="K979" s="1569"/>
      <c r="L979" s="2220"/>
      <c r="M979" s="2220"/>
      <c r="N979" s="1432" t="str">
        <f>IF(AND(F979&lt;=F981),"","X")</f>
        <v/>
      </c>
    </row>
    <row r="980" spans="2:14" s="580" customFormat="1" ht="15" customHeight="1">
      <c r="B980" s="1046"/>
      <c r="C980" s="3015"/>
      <c r="D980" s="3014"/>
      <c r="E980" s="1112" t="s">
        <v>1932</v>
      </c>
      <c r="F980" s="2708"/>
      <c r="H980" s="1431" t="str">
        <f t="shared" si="166"/>
        <v/>
      </c>
      <c r="I980" s="1288" t="str">
        <f t="shared" ref="I980:I983" si="167">IF(AND(F980&gt;=0)=TRUE,"","X")</f>
        <v/>
      </c>
      <c r="J980" s="1288" t="str">
        <f>IF(C976="","",IF(AND(C976&lt;&gt;"&lt;Enter connection point name&gt;",F980=""),"X",""))</f>
        <v/>
      </c>
      <c r="K980" s="1569"/>
      <c r="L980" s="2220"/>
      <c r="M980" s="2220"/>
      <c r="N980" s="1432" t="str">
        <f>IF(AND(F980&lt;=F982),"","X")</f>
        <v/>
      </c>
    </row>
    <row r="981" spans="2:14" s="580" customFormat="1" ht="15" customHeight="1">
      <c r="B981" s="1046"/>
      <c r="C981" s="3015" t="s">
        <v>1933</v>
      </c>
      <c r="D981" s="3014" t="s">
        <v>509</v>
      </c>
      <c r="E981" s="1112" t="s">
        <v>1931</v>
      </c>
      <c r="F981" s="2708"/>
      <c r="H981" s="1431" t="str">
        <f t="shared" si="166"/>
        <v/>
      </c>
      <c r="I981" s="1288" t="str">
        <f t="shared" si="167"/>
        <v/>
      </c>
      <c r="J981" s="1288" t="str">
        <f>IF(C976="","",IF(AND(C976&lt;&gt;"&lt;Enter connection point name&gt;",F981=""),"X",""))</f>
        <v/>
      </c>
      <c r="K981" s="1569"/>
      <c r="L981" s="2220"/>
      <c r="M981" s="2220"/>
      <c r="N981" s="1432" t="str">
        <f>IF(AND(F979&lt;=F981),"","X")</f>
        <v/>
      </c>
    </row>
    <row r="982" spans="2:14" s="580" customFormat="1" ht="15" customHeight="1">
      <c r="B982" s="1046"/>
      <c r="C982" s="3015"/>
      <c r="D982" s="3014"/>
      <c r="E982" s="1112" t="s">
        <v>1932</v>
      </c>
      <c r="F982" s="2708"/>
      <c r="H982" s="1431" t="str">
        <f t="shared" si="166"/>
        <v/>
      </c>
      <c r="I982" s="1288" t="str">
        <f t="shared" si="167"/>
        <v/>
      </c>
      <c r="J982" s="1288" t="str">
        <f>IF(C976="","",IF(AND(C976&lt;&gt;"&lt;Enter connection point name&gt;",F982=""),"X",""))</f>
        <v/>
      </c>
      <c r="K982" s="1569"/>
      <c r="L982" s="2220"/>
      <c r="M982" s="2220"/>
      <c r="N982" s="1432" t="str">
        <f>IF(AND(F980&lt;=F982),"","X")</f>
        <v/>
      </c>
    </row>
    <row r="983" spans="2:14" s="580" customFormat="1" ht="15" customHeight="1">
      <c r="B983" s="1046"/>
      <c r="C983" s="3015" t="s">
        <v>729</v>
      </c>
      <c r="D983" s="3014" t="s">
        <v>1670</v>
      </c>
      <c r="E983" s="1112" t="s">
        <v>1931</v>
      </c>
      <c r="F983" s="2706"/>
      <c r="H983" s="1431" t="str">
        <f t="shared" si="166"/>
        <v/>
      </c>
      <c r="I983" s="1287" t="str">
        <f t="shared" si="167"/>
        <v/>
      </c>
      <c r="J983" s="1288" t="str">
        <f>IF(C976="","",IF(AND(C976&lt;&gt;"&lt;Enter connection point name&gt;",F983=""),"X",""))</f>
        <v/>
      </c>
      <c r="K983" s="1569"/>
      <c r="L983" s="1287"/>
      <c r="M983" s="2220"/>
      <c r="N983" s="2218"/>
    </row>
    <row r="984" spans="2:14" s="580" customFormat="1" ht="15" customHeight="1">
      <c r="B984" s="18"/>
      <c r="C984" s="3015"/>
      <c r="D984" s="3014"/>
      <c r="E984" s="1112" t="s">
        <v>1932</v>
      </c>
      <c r="F984" s="2706"/>
      <c r="H984" s="1431" t="str">
        <f t="shared" si="166"/>
        <v/>
      </c>
      <c r="I984" s="1287"/>
      <c r="J984" s="1288" t="str">
        <f>IF(C976="","",IF(AND(C976&lt;&gt;"&lt;Enter connection point name&gt;",F984=""),"X",""))</f>
        <v/>
      </c>
      <c r="K984" s="1569"/>
      <c r="L984" s="1287"/>
      <c r="M984" s="2220"/>
      <c r="N984" s="2218"/>
    </row>
    <row r="985" spans="2:14" s="580" customFormat="1" ht="15" customHeight="1">
      <c r="B985" s="18"/>
      <c r="C985" s="3015" t="s">
        <v>730</v>
      </c>
      <c r="D985" s="3014" t="s">
        <v>1671</v>
      </c>
      <c r="E985" s="1112" t="s">
        <v>1931</v>
      </c>
      <c r="F985" s="2712"/>
      <c r="H985" s="1431" t="str">
        <f t="shared" si="166"/>
        <v/>
      </c>
      <c r="I985" s="1287"/>
      <c r="J985" s="1288" t="str">
        <f>IF(C976="","",IF(AND(C976&lt;&gt;"&lt;Enter connection point name&gt;",F985=""),"X",""))</f>
        <v/>
      </c>
      <c r="K985" s="1569"/>
      <c r="L985" s="2220"/>
      <c r="M985" s="1287"/>
      <c r="N985" s="2218"/>
    </row>
    <row r="986" spans="2:14" s="580" customFormat="1" ht="15" customHeight="1">
      <c r="B986" s="18"/>
      <c r="C986" s="3015"/>
      <c r="D986" s="3014"/>
      <c r="E986" s="1112" t="s">
        <v>1932</v>
      </c>
      <c r="F986" s="2712"/>
      <c r="H986" s="1431" t="str">
        <f t="shared" si="166"/>
        <v/>
      </c>
      <c r="I986" s="1287"/>
      <c r="J986" s="1288" t="str">
        <f>IF(C976="","",IF(AND(C976&lt;&gt;"&lt;Enter connection point name&gt;",F986=""),"X",""))</f>
        <v/>
      </c>
      <c r="K986" s="1569"/>
      <c r="L986" s="2220"/>
      <c r="M986" s="1287"/>
      <c r="N986" s="2218"/>
    </row>
    <row r="987" spans="2:14" s="580" customFormat="1" ht="15" customHeight="1">
      <c r="B987" s="18"/>
      <c r="C987" s="3015" t="s">
        <v>1934</v>
      </c>
      <c r="D987" s="3014" t="s">
        <v>2045</v>
      </c>
      <c r="E987" s="1112" t="s">
        <v>1931</v>
      </c>
      <c r="F987" s="2708"/>
      <c r="H987" s="1436"/>
      <c r="I987" s="1287"/>
      <c r="J987" s="1288" t="str">
        <f>IF(C976="","",IF(AND(C976&lt;&gt;"&lt;Enter connection point name&gt;",F987=""),"X",""))</f>
        <v/>
      </c>
      <c r="K987" s="1432" t="str">
        <f>IF(F987="","",(IF(OR(F987="Winter",F987="Summer"),"","X")))</f>
        <v/>
      </c>
      <c r="L987" s="2220"/>
      <c r="M987" s="2220"/>
      <c r="N987" s="2218"/>
    </row>
    <row r="988" spans="2:14" s="580" customFormat="1" ht="15" customHeight="1">
      <c r="B988" s="18"/>
      <c r="C988" s="3015"/>
      <c r="D988" s="3014"/>
      <c r="E988" s="1112" t="s">
        <v>1932</v>
      </c>
      <c r="F988" s="2708"/>
      <c r="H988" s="1436"/>
      <c r="I988" s="1287"/>
      <c r="J988" s="1288" t="str">
        <f>IF(C976="","",IF(AND(C976&lt;&gt;"&lt;Enter connection point name&gt;",F988=""),"X",""))</f>
        <v/>
      </c>
      <c r="K988" s="1432" t="str">
        <f>IF(F988="","",(IF(OR(F988="Winter",F988="Summer"),"","X")))</f>
        <v/>
      </c>
      <c r="L988" s="2220"/>
      <c r="M988" s="2220"/>
      <c r="N988" s="2218"/>
    </row>
    <row r="989" spans="2:14" s="580" customFormat="1" ht="15" customHeight="1">
      <c r="B989" s="18"/>
      <c r="C989" s="3015" t="s">
        <v>1935</v>
      </c>
      <c r="D989" s="3014" t="s">
        <v>497</v>
      </c>
      <c r="E989" s="1112" t="s">
        <v>1931</v>
      </c>
      <c r="F989" s="2708"/>
      <c r="H989" s="1431" t="str">
        <f t="shared" ref="H989:H998" si="168">IF(ISNONTEXT(F989)=TRUE,"","X")</f>
        <v/>
      </c>
      <c r="I989" s="1288" t="str">
        <f t="shared" ref="I989:I998" si="169">IF(AND(F989&gt;=0)=TRUE,"","X")</f>
        <v/>
      </c>
      <c r="J989" s="1288" t="str">
        <f>IF(C976="","",IF(AND(C976&lt;&gt;"&lt;Enter connection point name&gt;",F989=""),"X",""))</f>
        <v/>
      </c>
      <c r="K989" s="1569"/>
      <c r="L989" s="2220"/>
      <c r="M989" s="2220"/>
      <c r="N989" s="2218"/>
    </row>
    <row r="990" spans="2:14" s="580" customFormat="1" ht="15" customHeight="1">
      <c r="B990" s="18"/>
      <c r="C990" s="3015"/>
      <c r="D990" s="3014"/>
      <c r="E990" s="1112" t="s">
        <v>1932</v>
      </c>
      <c r="F990" s="2708"/>
      <c r="H990" s="1431" t="str">
        <f t="shared" si="168"/>
        <v/>
      </c>
      <c r="I990" s="1288" t="str">
        <f t="shared" si="169"/>
        <v/>
      </c>
      <c r="J990" s="1288" t="str">
        <f>IF(C976="","",IF(AND(C976&lt;&gt;"&lt;Enter connection point name&gt;",F990=""),"X",""))</f>
        <v/>
      </c>
      <c r="K990" s="1569"/>
      <c r="L990" s="2220"/>
      <c r="M990" s="2220"/>
      <c r="N990" s="2218"/>
    </row>
    <row r="991" spans="2:14" s="580" customFormat="1" ht="15" customHeight="1">
      <c r="B991" s="18"/>
      <c r="C991" s="3015" t="s">
        <v>1936</v>
      </c>
      <c r="D991" s="3014" t="s">
        <v>497</v>
      </c>
      <c r="E991" s="1112" t="s">
        <v>1931</v>
      </c>
      <c r="F991" s="2708"/>
      <c r="H991" s="1431" t="str">
        <f t="shared" si="168"/>
        <v/>
      </c>
      <c r="I991" s="1288" t="str">
        <f t="shared" si="169"/>
        <v/>
      </c>
      <c r="J991" s="1288" t="str">
        <f>IF(C976="","",IF(AND(C976&lt;&gt;"&lt;Enter connection point name&gt;",F991=""),"X",""))</f>
        <v/>
      </c>
      <c r="K991" s="1569"/>
      <c r="L991" s="2220"/>
      <c r="M991" s="2220"/>
      <c r="N991" s="1432" t="str">
        <f>IF(AND(F991&lt;=F993),"","X")</f>
        <v/>
      </c>
    </row>
    <row r="992" spans="2:14" s="580" customFormat="1" ht="15" customHeight="1">
      <c r="B992" s="18"/>
      <c r="C992" s="3015"/>
      <c r="D992" s="3014"/>
      <c r="E992" s="1112" t="s">
        <v>1932</v>
      </c>
      <c r="F992" s="2708"/>
      <c r="H992" s="1431" t="str">
        <f t="shared" si="168"/>
        <v/>
      </c>
      <c r="I992" s="1288" t="str">
        <f t="shared" si="169"/>
        <v/>
      </c>
      <c r="J992" s="1288" t="str">
        <f>IF(C976="","",IF(AND(C976&lt;&gt;"&lt;Enter connection point name&gt;",F992=""),"X",""))</f>
        <v/>
      </c>
      <c r="K992" s="1569"/>
      <c r="L992" s="2220"/>
      <c r="M992" s="2220"/>
      <c r="N992" s="1432" t="str">
        <f>IF(AND(F992&lt;=F994),"","X")</f>
        <v/>
      </c>
    </row>
    <row r="993" spans="2:14" s="580" customFormat="1" ht="15" customHeight="1">
      <c r="B993" s="18"/>
      <c r="C993" s="3015" t="s">
        <v>1936</v>
      </c>
      <c r="D993" s="3014" t="s">
        <v>509</v>
      </c>
      <c r="E993" s="1112" t="s">
        <v>1931</v>
      </c>
      <c r="F993" s="2708"/>
      <c r="H993" s="1431" t="str">
        <f t="shared" si="168"/>
        <v/>
      </c>
      <c r="I993" s="1288" t="str">
        <f t="shared" si="169"/>
        <v/>
      </c>
      <c r="J993" s="1288" t="str">
        <f>IF(C976="","",IF(AND(C976&lt;&gt;"&lt;Enter connection point name&gt;",F993=""),"X",""))</f>
        <v/>
      </c>
      <c r="K993" s="1569"/>
      <c r="L993" s="2220"/>
      <c r="M993" s="2220"/>
      <c r="N993" s="1432" t="str">
        <f>IF(AND(F991&lt;=F993),"","X")</f>
        <v/>
      </c>
    </row>
    <row r="994" spans="2:14" s="580" customFormat="1" ht="15" customHeight="1">
      <c r="B994" s="18"/>
      <c r="C994" s="3015"/>
      <c r="D994" s="3014"/>
      <c r="E994" s="1112" t="s">
        <v>1932</v>
      </c>
      <c r="F994" s="2708"/>
      <c r="H994" s="1431" t="str">
        <f t="shared" si="168"/>
        <v/>
      </c>
      <c r="I994" s="1288" t="str">
        <f t="shared" si="169"/>
        <v/>
      </c>
      <c r="J994" s="1288" t="str">
        <f>IF(C976="","",IF(AND(C976&lt;&gt;"&lt;Enter connection point name&gt;",F994=""),"X",""))</f>
        <v/>
      </c>
      <c r="K994" s="1569"/>
      <c r="L994" s="2220"/>
      <c r="M994" s="2220"/>
      <c r="N994" s="1432" t="str">
        <f>IF(AND(F992&lt;=F994),"","X")</f>
        <v/>
      </c>
    </row>
    <row r="995" spans="2:14" s="580" customFormat="1" ht="15" customHeight="1">
      <c r="B995" s="18"/>
      <c r="C995" s="3015" t="s">
        <v>1937</v>
      </c>
      <c r="D995" s="3014" t="s">
        <v>497</v>
      </c>
      <c r="E995" s="1112" t="s">
        <v>1931</v>
      </c>
      <c r="F995" s="2708"/>
      <c r="H995" s="1431" t="str">
        <f t="shared" si="168"/>
        <v/>
      </c>
      <c r="I995" s="1288" t="str">
        <f t="shared" si="169"/>
        <v/>
      </c>
      <c r="J995" s="1288" t="str">
        <f>IF(C976="","",IF(AND(C976&lt;&gt;"&lt;Enter connection point name&gt;",F995=""),"X",""))</f>
        <v/>
      </c>
      <c r="K995" s="1569"/>
      <c r="L995" s="2220"/>
      <c r="M995" s="2220"/>
      <c r="N995" s="1432" t="str">
        <f>IF(AND(F995&lt;=F997),"","X")</f>
        <v/>
      </c>
    </row>
    <row r="996" spans="2:14" s="580" customFormat="1" ht="15" customHeight="1">
      <c r="B996" s="18"/>
      <c r="C996" s="3015"/>
      <c r="D996" s="3014"/>
      <c r="E996" s="1112" t="s">
        <v>1932</v>
      </c>
      <c r="F996" s="2708"/>
      <c r="H996" s="1431" t="str">
        <f t="shared" si="168"/>
        <v/>
      </c>
      <c r="I996" s="1288" t="str">
        <f t="shared" si="169"/>
        <v/>
      </c>
      <c r="J996" s="1288" t="str">
        <f>IF(C976="","",IF(AND(C976&lt;&gt;"&lt;Enter connection point name&gt;",F996=""),"X",""))</f>
        <v/>
      </c>
      <c r="K996" s="1569"/>
      <c r="L996" s="2220"/>
      <c r="M996" s="2220"/>
      <c r="N996" s="1432" t="str">
        <f>IF(AND(F996&lt;=F998),"","X")</f>
        <v/>
      </c>
    </row>
    <row r="997" spans="2:14" s="580" customFormat="1" ht="15" customHeight="1">
      <c r="B997" s="18"/>
      <c r="C997" s="3015" t="s">
        <v>1937</v>
      </c>
      <c r="D997" s="3014" t="s">
        <v>509</v>
      </c>
      <c r="E997" s="1112" t="s">
        <v>1931</v>
      </c>
      <c r="F997" s="2708"/>
      <c r="H997" s="1431" t="str">
        <f t="shared" si="168"/>
        <v/>
      </c>
      <c r="I997" s="1288" t="str">
        <f t="shared" si="169"/>
        <v/>
      </c>
      <c r="J997" s="1288" t="str">
        <f>IF(C976="","",IF(AND(C976&lt;&gt;"&lt;Enter connection point name&gt;",F997=""),"X",""))</f>
        <v/>
      </c>
      <c r="K997" s="1569"/>
      <c r="L997" s="2220"/>
      <c r="M997" s="2220"/>
      <c r="N997" s="1432" t="str">
        <f>IF(AND(F995&lt;=F997),"","X")</f>
        <v/>
      </c>
    </row>
    <row r="998" spans="2:14" s="580" customFormat="1" ht="15" customHeight="1">
      <c r="B998" s="18"/>
      <c r="C998" s="3018"/>
      <c r="D998" s="3019"/>
      <c r="E998" s="1113" t="s">
        <v>1932</v>
      </c>
      <c r="F998" s="2714"/>
      <c r="H998" s="1433" t="str">
        <f t="shared" si="168"/>
        <v/>
      </c>
      <c r="I998" s="1434" t="str">
        <f t="shared" si="169"/>
        <v/>
      </c>
      <c r="J998" s="1434" t="str">
        <f>IF(C976="","",IF(AND(C976&lt;&gt;"&lt;Enter connection point name&gt;",F998=""),"X",""))</f>
        <v/>
      </c>
      <c r="K998" s="1570"/>
      <c r="L998" s="2221"/>
      <c r="M998" s="2221"/>
      <c r="N998" s="1435" t="str">
        <f>IF(AND(F996&lt;=F998),"","X")</f>
        <v/>
      </c>
    </row>
    <row r="999" spans="2:14" s="580" customFormat="1" ht="15" customHeight="1">
      <c r="B999" s="1046">
        <v>44</v>
      </c>
      <c r="C999" s="1027" t="s">
        <v>1929</v>
      </c>
      <c r="D999" s="575"/>
      <c r="E999" s="1111"/>
      <c r="F999" s="2711"/>
    </row>
    <row r="1000" spans="2:14" s="580" customFormat="1" ht="15" customHeight="1">
      <c r="B1000" s="1046"/>
      <c r="C1000" s="3016" t="s">
        <v>1930</v>
      </c>
      <c r="D1000" s="3017" t="s">
        <v>509</v>
      </c>
      <c r="E1000" s="1681" t="s">
        <v>1931</v>
      </c>
      <c r="F1000" s="2713"/>
      <c r="H1000" s="1503" t="str">
        <f>IF(ISNONTEXT(F1000)=TRUE,"","X")</f>
        <v/>
      </c>
      <c r="I1000" s="1542" t="str">
        <f>IF(AND(F1000&gt;=0)=TRUE,"","X")</f>
        <v/>
      </c>
      <c r="J1000" s="2024" t="str">
        <f>IF(C999="","",IF(AND(C999&lt;&gt;"&lt;Enter connection point name&gt;",F1000=""),"X",""))</f>
        <v/>
      </c>
      <c r="K1000" s="1568"/>
      <c r="L1000" s="2219"/>
      <c r="M1000" s="2219"/>
      <c r="N1000" s="2217"/>
    </row>
    <row r="1001" spans="2:14" s="580" customFormat="1" ht="15" customHeight="1">
      <c r="B1001" s="1046"/>
      <c r="C1001" s="3015"/>
      <c r="D1001" s="3014"/>
      <c r="E1001" s="1112" t="s">
        <v>1932</v>
      </c>
      <c r="F1001" s="2708"/>
      <c r="H1001" s="1431" t="str">
        <f>IF(ISNONTEXT(F1001)=TRUE,"","X")</f>
        <v/>
      </c>
      <c r="I1001" s="1288" t="str">
        <f>IF(AND(F1001&gt;=0)=TRUE,"","X")</f>
        <v/>
      </c>
      <c r="J1001" s="1288" t="str">
        <f>IF(C999="","",IF(AND(C999&lt;&gt;"&lt;Enter connection point name&gt;",F1001=""),"X",""))</f>
        <v/>
      </c>
      <c r="K1001" s="1569"/>
      <c r="L1001" s="2220"/>
      <c r="M1001" s="2220"/>
      <c r="N1001" s="2218"/>
    </row>
    <row r="1002" spans="2:14" s="580" customFormat="1" ht="15" customHeight="1">
      <c r="B1002" s="1046"/>
      <c r="C1002" s="3015" t="s">
        <v>1933</v>
      </c>
      <c r="D1002" s="3014" t="s">
        <v>497</v>
      </c>
      <c r="E1002" s="1112" t="s">
        <v>1931</v>
      </c>
      <c r="F1002" s="2708"/>
      <c r="H1002" s="1431" t="str">
        <f t="shared" ref="H1002:H1009" si="170">IF(ISNONTEXT(F1002)=TRUE,"","X")</f>
        <v/>
      </c>
      <c r="I1002" s="1288" t="str">
        <f>IF(AND(F1002&gt;=0)=TRUE,"","X")</f>
        <v/>
      </c>
      <c r="J1002" s="1288" t="str">
        <f>IF(C999="","",IF(AND(C999&lt;&gt;"&lt;Enter connection point name&gt;",F1002=""),"X",""))</f>
        <v/>
      </c>
      <c r="K1002" s="1569"/>
      <c r="L1002" s="2220"/>
      <c r="M1002" s="2220"/>
      <c r="N1002" s="1432" t="str">
        <f>IF(AND(F1002&lt;=F1004),"","X")</f>
        <v/>
      </c>
    </row>
    <row r="1003" spans="2:14" s="580" customFormat="1" ht="15" customHeight="1">
      <c r="B1003" s="1046"/>
      <c r="C1003" s="3015"/>
      <c r="D1003" s="3014"/>
      <c r="E1003" s="1112" t="s">
        <v>1932</v>
      </c>
      <c r="F1003" s="2708"/>
      <c r="H1003" s="1431" t="str">
        <f t="shared" si="170"/>
        <v/>
      </c>
      <c r="I1003" s="1288" t="str">
        <f t="shared" ref="I1003:I1006" si="171">IF(AND(F1003&gt;=0)=TRUE,"","X")</f>
        <v/>
      </c>
      <c r="J1003" s="1288" t="str">
        <f>IF(C999="","",IF(AND(C999&lt;&gt;"&lt;Enter connection point name&gt;",F1003=""),"X",""))</f>
        <v/>
      </c>
      <c r="K1003" s="1569"/>
      <c r="L1003" s="2220"/>
      <c r="M1003" s="2220"/>
      <c r="N1003" s="1432" t="str">
        <f>IF(AND(F1003&lt;=F1005),"","X")</f>
        <v/>
      </c>
    </row>
    <row r="1004" spans="2:14" s="580" customFormat="1" ht="15" customHeight="1">
      <c r="B1004" s="1046"/>
      <c r="C1004" s="3015" t="s">
        <v>1933</v>
      </c>
      <c r="D1004" s="3014" t="s">
        <v>509</v>
      </c>
      <c r="E1004" s="1112" t="s">
        <v>1931</v>
      </c>
      <c r="F1004" s="2708"/>
      <c r="H1004" s="1431" t="str">
        <f t="shared" si="170"/>
        <v/>
      </c>
      <c r="I1004" s="1288" t="str">
        <f t="shared" si="171"/>
        <v/>
      </c>
      <c r="J1004" s="1288" t="str">
        <f>IF(C999="","",IF(AND(C999&lt;&gt;"&lt;Enter connection point name&gt;",F1004=""),"X",""))</f>
        <v/>
      </c>
      <c r="K1004" s="1569"/>
      <c r="L1004" s="2220"/>
      <c r="M1004" s="2220"/>
      <c r="N1004" s="1432" t="str">
        <f>IF(AND(F1002&lt;=F1004),"","X")</f>
        <v/>
      </c>
    </row>
    <row r="1005" spans="2:14" s="580" customFormat="1" ht="15" customHeight="1">
      <c r="B1005" s="1046"/>
      <c r="C1005" s="3015"/>
      <c r="D1005" s="3014"/>
      <c r="E1005" s="1112" t="s">
        <v>1932</v>
      </c>
      <c r="F1005" s="2708"/>
      <c r="H1005" s="1431" t="str">
        <f t="shared" si="170"/>
        <v/>
      </c>
      <c r="I1005" s="1288" t="str">
        <f t="shared" si="171"/>
        <v/>
      </c>
      <c r="J1005" s="1288" t="str">
        <f>IF(C999="","",IF(AND(C999&lt;&gt;"&lt;Enter connection point name&gt;",F1005=""),"X",""))</f>
        <v/>
      </c>
      <c r="K1005" s="1569"/>
      <c r="L1005" s="2220"/>
      <c r="M1005" s="2220"/>
      <c r="N1005" s="1432" t="str">
        <f>IF(AND(F1003&lt;=F1005),"","X")</f>
        <v/>
      </c>
    </row>
    <row r="1006" spans="2:14" s="580" customFormat="1" ht="15" customHeight="1">
      <c r="B1006" s="1046"/>
      <c r="C1006" s="3015" t="s">
        <v>729</v>
      </c>
      <c r="D1006" s="3014" t="s">
        <v>1670</v>
      </c>
      <c r="E1006" s="1112" t="s">
        <v>1931</v>
      </c>
      <c r="F1006" s="2706"/>
      <c r="H1006" s="1431" t="str">
        <f t="shared" si="170"/>
        <v/>
      </c>
      <c r="I1006" s="1287" t="str">
        <f t="shared" si="171"/>
        <v/>
      </c>
      <c r="J1006" s="1288" t="str">
        <f>IF(C999="","",IF(AND(C999&lt;&gt;"&lt;Enter connection point name&gt;",F1006=""),"X",""))</f>
        <v/>
      </c>
      <c r="K1006" s="1569"/>
      <c r="L1006" s="1287"/>
      <c r="M1006" s="2220"/>
      <c r="N1006" s="2218"/>
    </row>
    <row r="1007" spans="2:14" s="580" customFormat="1" ht="15" customHeight="1">
      <c r="B1007" s="18"/>
      <c r="C1007" s="3015"/>
      <c r="D1007" s="3014"/>
      <c r="E1007" s="1112" t="s">
        <v>1932</v>
      </c>
      <c r="F1007" s="2706"/>
      <c r="H1007" s="1431" t="str">
        <f t="shared" si="170"/>
        <v/>
      </c>
      <c r="I1007" s="1287"/>
      <c r="J1007" s="1288" t="str">
        <f>IF(C999="","",IF(AND(C999&lt;&gt;"&lt;Enter connection point name&gt;",F1007=""),"X",""))</f>
        <v/>
      </c>
      <c r="K1007" s="1569"/>
      <c r="L1007" s="1287"/>
      <c r="M1007" s="2220"/>
      <c r="N1007" s="2218"/>
    </row>
    <row r="1008" spans="2:14" s="580" customFormat="1" ht="15" customHeight="1">
      <c r="B1008" s="18"/>
      <c r="C1008" s="3015" t="s">
        <v>730</v>
      </c>
      <c r="D1008" s="3014" t="s">
        <v>1671</v>
      </c>
      <c r="E1008" s="1112" t="s">
        <v>1931</v>
      </c>
      <c r="F1008" s="2712"/>
      <c r="H1008" s="1431" t="str">
        <f t="shared" si="170"/>
        <v/>
      </c>
      <c r="I1008" s="1287"/>
      <c r="J1008" s="1288" t="str">
        <f>IF(C999="","",IF(AND(C999&lt;&gt;"&lt;Enter connection point name&gt;",F1008=""),"X",""))</f>
        <v/>
      </c>
      <c r="K1008" s="1569"/>
      <c r="L1008" s="2220"/>
      <c r="M1008" s="1287"/>
      <c r="N1008" s="2218"/>
    </row>
    <row r="1009" spans="2:14" s="580" customFormat="1" ht="15" customHeight="1">
      <c r="B1009" s="18"/>
      <c r="C1009" s="3015"/>
      <c r="D1009" s="3014"/>
      <c r="E1009" s="1112" t="s">
        <v>1932</v>
      </c>
      <c r="F1009" s="2712"/>
      <c r="H1009" s="1431" t="str">
        <f t="shared" si="170"/>
        <v/>
      </c>
      <c r="I1009" s="1287"/>
      <c r="J1009" s="1288" t="str">
        <f>IF(C999="","",IF(AND(C999&lt;&gt;"&lt;Enter connection point name&gt;",F1009=""),"X",""))</f>
        <v/>
      </c>
      <c r="K1009" s="1569"/>
      <c r="L1009" s="2220"/>
      <c r="M1009" s="1287"/>
      <c r="N1009" s="2218"/>
    </row>
    <row r="1010" spans="2:14" s="580" customFormat="1" ht="15" customHeight="1">
      <c r="B1010" s="18"/>
      <c r="C1010" s="3015" t="s">
        <v>1934</v>
      </c>
      <c r="D1010" s="3014" t="s">
        <v>2045</v>
      </c>
      <c r="E1010" s="1112" t="s">
        <v>1931</v>
      </c>
      <c r="F1010" s="2708"/>
      <c r="H1010" s="1436"/>
      <c r="I1010" s="1287"/>
      <c r="J1010" s="1288" t="str">
        <f>IF(C999="","",IF(AND(C999&lt;&gt;"&lt;Enter connection point name&gt;",F1010=""),"X",""))</f>
        <v/>
      </c>
      <c r="K1010" s="1432" t="str">
        <f>IF(F1010="","",(IF(OR(F1010="Winter",F1010="Summer"),"","X")))</f>
        <v/>
      </c>
      <c r="L1010" s="2220"/>
      <c r="M1010" s="2220"/>
      <c r="N1010" s="2218"/>
    </row>
    <row r="1011" spans="2:14" s="580" customFormat="1" ht="15" customHeight="1">
      <c r="B1011" s="18"/>
      <c r="C1011" s="3015"/>
      <c r="D1011" s="3014"/>
      <c r="E1011" s="1112" t="s">
        <v>1932</v>
      </c>
      <c r="F1011" s="2708"/>
      <c r="H1011" s="1436"/>
      <c r="I1011" s="1287"/>
      <c r="J1011" s="1288" t="str">
        <f>IF(C999="","",IF(AND(C999&lt;&gt;"&lt;Enter connection point name&gt;",F1011=""),"X",""))</f>
        <v/>
      </c>
      <c r="K1011" s="1432" t="str">
        <f>IF(F1011="","",(IF(OR(F1011="Winter",F1011="Summer"),"","X")))</f>
        <v/>
      </c>
      <c r="L1011" s="2220"/>
      <c r="M1011" s="2220"/>
      <c r="N1011" s="2218"/>
    </row>
    <row r="1012" spans="2:14" s="580" customFormat="1" ht="15" customHeight="1">
      <c r="B1012" s="18"/>
      <c r="C1012" s="3015" t="s">
        <v>1935</v>
      </c>
      <c r="D1012" s="3014" t="s">
        <v>497</v>
      </c>
      <c r="E1012" s="1112" t="s">
        <v>1931</v>
      </c>
      <c r="F1012" s="2708"/>
      <c r="H1012" s="1431" t="str">
        <f t="shared" ref="H1012:H1021" si="172">IF(ISNONTEXT(F1012)=TRUE,"","X")</f>
        <v/>
      </c>
      <c r="I1012" s="1288" t="str">
        <f t="shared" ref="I1012:I1021" si="173">IF(AND(F1012&gt;=0)=TRUE,"","X")</f>
        <v/>
      </c>
      <c r="J1012" s="1288" t="str">
        <f>IF(C999="","",IF(AND(C999&lt;&gt;"&lt;Enter connection point name&gt;",F1012=""),"X",""))</f>
        <v/>
      </c>
      <c r="K1012" s="1569"/>
      <c r="L1012" s="2220"/>
      <c r="M1012" s="2220"/>
      <c r="N1012" s="2218"/>
    </row>
    <row r="1013" spans="2:14" s="580" customFormat="1" ht="15" customHeight="1">
      <c r="B1013" s="18"/>
      <c r="C1013" s="3015"/>
      <c r="D1013" s="3014"/>
      <c r="E1013" s="1112" t="s">
        <v>1932</v>
      </c>
      <c r="F1013" s="2708"/>
      <c r="H1013" s="1431" t="str">
        <f t="shared" si="172"/>
        <v/>
      </c>
      <c r="I1013" s="1288" t="str">
        <f t="shared" si="173"/>
        <v/>
      </c>
      <c r="J1013" s="1288" t="str">
        <f>IF(C999="","",IF(AND(C999&lt;&gt;"&lt;Enter connection point name&gt;",F1013=""),"X",""))</f>
        <v/>
      </c>
      <c r="K1013" s="1569"/>
      <c r="L1013" s="2220"/>
      <c r="M1013" s="2220"/>
      <c r="N1013" s="2218"/>
    </row>
    <row r="1014" spans="2:14" s="580" customFormat="1" ht="15" customHeight="1">
      <c r="B1014" s="18"/>
      <c r="C1014" s="3015" t="s">
        <v>1936</v>
      </c>
      <c r="D1014" s="3014" t="s">
        <v>497</v>
      </c>
      <c r="E1014" s="1112" t="s">
        <v>1931</v>
      </c>
      <c r="F1014" s="2708"/>
      <c r="H1014" s="1431" t="str">
        <f t="shared" si="172"/>
        <v/>
      </c>
      <c r="I1014" s="1288" t="str">
        <f t="shared" si="173"/>
        <v/>
      </c>
      <c r="J1014" s="1288" t="str">
        <f>IF(C999="","",IF(AND(C999&lt;&gt;"&lt;Enter connection point name&gt;",F1014=""),"X",""))</f>
        <v/>
      </c>
      <c r="K1014" s="1569"/>
      <c r="L1014" s="2220"/>
      <c r="M1014" s="2220"/>
      <c r="N1014" s="1432" t="str">
        <f>IF(AND(F1014&lt;=F1016),"","X")</f>
        <v/>
      </c>
    </row>
    <row r="1015" spans="2:14" s="580" customFormat="1" ht="15" customHeight="1">
      <c r="B1015" s="18"/>
      <c r="C1015" s="3015"/>
      <c r="D1015" s="3014"/>
      <c r="E1015" s="1112" t="s">
        <v>1932</v>
      </c>
      <c r="F1015" s="2708"/>
      <c r="H1015" s="1431" t="str">
        <f t="shared" si="172"/>
        <v/>
      </c>
      <c r="I1015" s="1288" t="str">
        <f t="shared" si="173"/>
        <v/>
      </c>
      <c r="J1015" s="1288" t="str">
        <f>IF(C999="","",IF(AND(C999&lt;&gt;"&lt;Enter connection point name&gt;",F1015=""),"X",""))</f>
        <v/>
      </c>
      <c r="K1015" s="1569"/>
      <c r="L1015" s="2220"/>
      <c r="M1015" s="2220"/>
      <c r="N1015" s="1432" t="str">
        <f>IF(AND(F1015&lt;=F1017),"","X")</f>
        <v/>
      </c>
    </row>
    <row r="1016" spans="2:14" s="580" customFormat="1" ht="15" customHeight="1">
      <c r="B1016" s="18"/>
      <c r="C1016" s="3015" t="s">
        <v>1936</v>
      </c>
      <c r="D1016" s="3014" t="s">
        <v>509</v>
      </c>
      <c r="E1016" s="1112" t="s">
        <v>1931</v>
      </c>
      <c r="F1016" s="2708"/>
      <c r="H1016" s="1431" t="str">
        <f t="shared" si="172"/>
        <v/>
      </c>
      <c r="I1016" s="1288" t="str">
        <f t="shared" si="173"/>
        <v/>
      </c>
      <c r="J1016" s="1288" t="str">
        <f>IF(C999="","",IF(AND(C999&lt;&gt;"&lt;Enter connection point name&gt;",F1016=""),"X",""))</f>
        <v/>
      </c>
      <c r="K1016" s="1569"/>
      <c r="L1016" s="2220"/>
      <c r="M1016" s="2220"/>
      <c r="N1016" s="1432" t="str">
        <f>IF(AND(F1014&lt;=F1016),"","X")</f>
        <v/>
      </c>
    </row>
    <row r="1017" spans="2:14" s="580" customFormat="1" ht="15" customHeight="1">
      <c r="B1017" s="18"/>
      <c r="C1017" s="3015"/>
      <c r="D1017" s="3014"/>
      <c r="E1017" s="1112" t="s">
        <v>1932</v>
      </c>
      <c r="F1017" s="2708"/>
      <c r="H1017" s="1431" t="str">
        <f t="shared" si="172"/>
        <v/>
      </c>
      <c r="I1017" s="1288" t="str">
        <f t="shared" si="173"/>
        <v/>
      </c>
      <c r="J1017" s="1288" t="str">
        <f>IF(C999="","",IF(AND(C999&lt;&gt;"&lt;Enter connection point name&gt;",F1017=""),"X",""))</f>
        <v/>
      </c>
      <c r="K1017" s="1569"/>
      <c r="L1017" s="2220"/>
      <c r="M1017" s="2220"/>
      <c r="N1017" s="1432" t="str">
        <f>IF(AND(F1015&lt;=F1017),"","X")</f>
        <v/>
      </c>
    </row>
    <row r="1018" spans="2:14" s="580" customFormat="1" ht="15" customHeight="1">
      <c r="B1018" s="18"/>
      <c r="C1018" s="3015" t="s">
        <v>1937</v>
      </c>
      <c r="D1018" s="3014" t="s">
        <v>497</v>
      </c>
      <c r="E1018" s="1112" t="s">
        <v>1931</v>
      </c>
      <c r="F1018" s="2708"/>
      <c r="H1018" s="1431" t="str">
        <f t="shared" si="172"/>
        <v/>
      </c>
      <c r="I1018" s="1288" t="str">
        <f t="shared" si="173"/>
        <v/>
      </c>
      <c r="J1018" s="1288" t="str">
        <f>IF(C999="","",IF(AND(C999&lt;&gt;"&lt;Enter connection point name&gt;",F1018=""),"X",""))</f>
        <v/>
      </c>
      <c r="K1018" s="1569"/>
      <c r="L1018" s="2220"/>
      <c r="M1018" s="2220"/>
      <c r="N1018" s="1432" t="str">
        <f>IF(AND(F1018&lt;=F1020),"","X")</f>
        <v/>
      </c>
    </row>
    <row r="1019" spans="2:14" s="580" customFormat="1" ht="15" customHeight="1">
      <c r="B1019" s="18"/>
      <c r="C1019" s="3015"/>
      <c r="D1019" s="3014"/>
      <c r="E1019" s="1112" t="s">
        <v>1932</v>
      </c>
      <c r="F1019" s="2708"/>
      <c r="H1019" s="1431" t="str">
        <f t="shared" si="172"/>
        <v/>
      </c>
      <c r="I1019" s="1288" t="str">
        <f t="shared" si="173"/>
        <v/>
      </c>
      <c r="J1019" s="1288" t="str">
        <f>IF(C999="","",IF(AND(C999&lt;&gt;"&lt;Enter connection point name&gt;",F1019=""),"X",""))</f>
        <v/>
      </c>
      <c r="K1019" s="1569"/>
      <c r="L1019" s="2220"/>
      <c r="M1019" s="2220"/>
      <c r="N1019" s="1432" t="str">
        <f>IF(AND(F1019&lt;=F1021),"","X")</f>
        <v/>
      </c>
    </row>
    <row r="1020" spans="2:14" s="580" customFormat="1" ht="15" customHeight="1">
      <c r="B1020" s="18"/>
      <c r="C1020" s="3015" t="s">
        <v>1937</v>
      </c>
      <c r="D1020" s="3014" t="s">
        <v>509</v>
      </c>
      <c r="E1020" s="1112" t="s">
        <v>1931</v>
      </c>
      <c r="F1020" s="2708"/>
      <c r="H1020" s="1431" t="str">
        <f t="shared" si="172"/>
        <v/>
      </c>
      <c r="I1020" s="1288" t="str">
        <f t="shared" si="173"/>
        <v/>
      </c>
      <c r="J1020" s="1288" t="str">
        <f>IF(C999="","",IF(AND(C999&lt;&gt;"&lt;Enter connection point name&gt;",F1020=""),"X",""))</f>
        <v/>
      </c>
      <c r="K1020" s="1569"/>
      <c r="L1020" s="2220"/>
      <c r="M1020" s="2220"/>
      <c r="N1020" s="1432" t="str">
        <f>IF(AND(F1018&lt;=F1020),"","X")</f>
        <v/>
      </c>
    </row>
    <row r="1021" spans="2:14" s="580" customFormat="1" ht="15" customHeight="1">
      <c r="B1021" s="18"/>
      <c r="C1021" s="3018"/>
      <c r="D1021" s="3019"/>
      <c r="E1021" s="1113" t="s">
        <v>1932</v>
      </c>
      <c r="F1021" s="2714"/>
      <c r="H1021" s="1433" t="str">
        <f t="shared" si="172"/>
        <v/>
      </c>
      <c r="I1021" s="1434" t="str">
        <f t="shared" si="173"/>
        <v/>
      </c>
      <c r="J1021" s="1434" t="str">
        <f>IF(C999="","",IF(AND(C999&lt;&gt;"&lt;Enter connection point name&gt;",F1021=""),"X",""))</f>
        <v/>
      </c>
      <c r="K1021" s="1570"/>
      <c r="L1021" s="2221"/>
      <c r="M1021" s="2221"/>
      <c r="N1021" s="1435" t="str">
        <f>IF(AND(F1019&lt;=F1021),"","X")</f>
        <v/>
      </c>
    </row>
    <row r="1022" spans="2:14" s="580" customFormat="1" ht="15" customHeight="1">
      <c r="B1022" s="1046">
        <v>45</v>
      </c>
      <c r="C1022" s="1027" t="s">
        <v>1929</v>
      </c>
      <c r="D1022" s="575"/>
      <c r="E1022" s="1111"/>
      <c r="F1022" s="2711"/>
    </row>
    <row r="1023" spans="2:14" s="580" customFormat="1" ht="15" customHeight="1">
      <c r="B1023" s="1046"/>
      <c r="C1023" s="3016" t="s">
        <v>1930</v>
      </c>
      <c r="D1023" s="3017" t="s">
        <v>509</v>
      </c>
      <c r="E1023" s="1681" t="s">
        <v>1931</v>
      </c>
      <c r="F1023" s="2713"/>
      <c r="H1023" s="1503" t="str">
        <f>IF(ISNONTEXT(F1023)=TRUE,"","X")</f>
        <v/>
      </c>
      <c r="I1023" s="1542" t="str">
        <f>IF(AND(F1023&gt;=0)=TRUE,"","X")</f>
        <v/>
      </c>
      <c r="J1023" s="2024" t="str">
        <f>IF(C1022="","",IF(AND(C1022&lt;&gt;"&lt;Enter connection point name&gt;",F1023=""),"X",""))</f>
        <v/>
      </c>
      <c r="K1023" s="1568"/>
      <c r="L1023" s="2219"/>
      <c r="M1023" s="2219"/>
      <c r="N1023" s="2217"/>
    </row>
    <row r="1024" spans="2:14" s="580" customFormat="1" ht="15" customHeight="1">
      <c r="B1024" s="1046"/>
      <c r="C1024" s="3015"/>
      <c r="D1024" s="3014"/>
      <c r="E1024" s="1112" t="s">
        <v>1932</v>
      </c>
      <c r="F1024" s="2708"/>
      <c r="H1024" s="1431" t="str">
        <f>IF(ISNONTEXT(F1024)=TRUE,"","X")</f>
        <v/>
      </c>
      <c r="I1024" s="1288" t="str">
        <f>IF(AND(F1024&gt;=0)=TRUE,"","X")</f>
        <v/>
      </c>
      <c r="J1024" s="1288" t="str">
        <f>IF(C1022="","",IF(AND(C1022&lt;&gt;"&lt;Enter connection point name&gt;",F1024=""),"X",""))</f>
        <v/>
      </c>
      <c r="K1024" s="1569"/>
      <c r="L1024" s="2220"/>
      <c r="M1024" s="2220"/>
      <c r="N1024" s="2218"/>
    </row>
    <row r="1025" spans="2:14" s="580" customFormat="1" ht="15" customHeight="1">
      <c r="B1025" s="1046"/>
      <c r="C1025" s="3015" t="s">
        <v>1933</v>
      </c>
      <c r="D1025" s="3014" t="s">
        <v>497</v>
      </c>
      <c r="E1025" s="1112" t="s">
        <v>1931</v>
      </c>
      <c r="F1025" s="2708"/>
      <c r="H1025" s="1431" t="str">
        <f t="shared" ref="H1025:H1032" si="174">IF(ISNONTEXT(F1025)=TRUE,"","X")</f>
        <v/>
      </c>
      <c r="I1025" s="1288" t="str">
        <f>IF(AND(F1025&gt;=0)=TRUE,"","X")</f>
        <v/>
      </c>
      <c r="J1025" s="1288" t="str">
        <f>IF(C1022="","",IF(AND(C1022&lt;&gt;"&lt;Enter connection point name&gt;",F1025=""),"X",""))</f>
        <v/>
      </c>
      <c r="K1025" s="1569"/>
      <c r="L1025" s="2220"/>
      <c r="M1025" s="2220"/>
      <c r="N1025" s="1432" t="str">
        <f>IF(AND(F1025&lt;=F1027),"","X")</f>
        <v/>
      </c>
    </row>
    <row r="1026" spans="2:14" s="580" customFormat="1" ht="15" customHeight="1">
      <c r="B1026" s="1046"/>
      <c r="C1026" s="3015"/>
      <c r="D1026" s="3014"/>
      <c r="E1026" s="1112" t="s">
        <v>1932</v>
      </c>
      <c r="F1026" s="2708"/>
      <c r="H1026" s="1431" t="str">
        <f t="shared" si="174"/>
        <v/>
      </c>
      <c r="I1026" s="1288" t="str">
        <f t="shared" ref="I1026:I1029" si="175">IF(AND(F1026&gt;=0)=TRUE,"","X")</f>
        <v/>
      </c>
      <c r="J1026" s="1288" t="str">
        <f>IF(C1022="","",IF(AND(C1022&lt;&gt;"&lt;Enter connection point name&gt;",F1026=""),"X",""))</f>
        <v/>
      </c>
      <c r="K1026" s="1569"/>
      <c r="L1026" s="2220"/>
      <c r="M1026" s="2220"/>
      <c r="N1026" s="1432" t="str">
        <f>IF(AND(F1026&lt;=F1028),"","X")</f>
        <v/>
      </c>
    </row>
    <row r="1027" spans="2:14" s="580" customFormat="1" ht="15" customHeight="1">
      <c r="B1027" s="1046"/>
      <c r="C1027" s="3015" t="s">
        <v>1933</v>
      </c>
      <c r="D1027" s="3014" t="s">
        <v>509</v>
      </c>
      <c r="E1027" s="1112" t="s">
        <v>1931</v>
      </c>
      <c r="F1027" s="2708"/>
      <c r="H1027" s="1431" t="str">
        <f t="shared" si="174"/>
        <v/>
      </c>
      <c r="I1027" s="1288" t="str">
        <f t="shared" si="175"/>
        <v/>
      </c>
      <c r="J1027" s="1288" t="str">
        <f>IF(C1022="","",IF(AND(C1022&lt;&gt;"&lt;Enter connection point name&gt;",F1027=""),"X",""))</f>
        <v/>
      </c>
      <c r="K1027" s="1569"/>
      <c r="L1027" s="2220"/>
      <c r="M1027" s="2220"/>
      <c r="N1027" s="1432" t="str">
        <f>IF(AND(F1025&lt;=F1027),"","X")</f>
        <v/>
      </c>
    </row>
    <row r="1028" spans="2:14" s="580" customFormat="1" ht="15" customHeight="1">
      <c r="B1028" s="1046"/>
      <c r="C1028" s="3015"/>
      <c r="D1028" s="3014"/>
      <c r="E1028" s="1112" t="s">
        <v>1932</v>
      </c>
      <c r="F1028" s="2708"/>
      <c r="H1028" s="1431" t="str">
        <f t="shared" si="174"/>
        <v/>
      </c>
      <c r="I1028" s="1288" t="str">
        <f t="shared" si="175"/>
        <v/>
      </c>
      <c r="J1028" s="1288" t="str">
        <f>IF(C1022="","",IF(AND(C1022&lt;&gt;"&lt;Enter connection point name&gt;",F1028=""),"X",""))</f>
        <v/>
      </c>
      <c r="K1028" s="1569"/>
      <c r="L1028" s="2220"/>
      <c r="M1028" s="2220"/>
      <c r="N1028" s="1432" t="str">
        <f>IF(AND(F1026&lt;=F1028),"","X")</f>
        <v/>
      </c>
    </row>
    <row r="1029" spans="2:14" s="580" customFormat="1" ht="15" customHeight="1">
      <c r="B1029" s="1046"/>
      <c r="C1029" s="3015" t="s">
        <v>729</v>
      </c>
      <c r="D1029" s="3014" t="s">
        <v>1670</v>
      </c>
      <c r="E1029" s="1112" t="s">
        <v>1931</v>
      </c>
      <c r="F1029" s="2706"/>
      <c r="H1029" s="1431" t="str">
        <f t="shared" si="174"/>
        <v/>
      </c>
      <c r="I1029" s="1287" t="str">
        <f t="shared" si="175"/>
        <v/>
      </c>
      <c r="J1029" s="1288" t="str">
        <f>IF(C1022="","",IF(AND(C1022&lt;&gt;"&lt;Enter connection point name&gt;",F1029=""),"X",""))</f>
        <v/>
      </c>
      <c r="K1029" s="1569"/>
      <c r="L1029" s="1287"/>
      <c r="M1029" s="2220"/>
      <c r="N1029" s="2218"/>
    </row>
    <row r="1030" spans="2:14" s="580" customFormat="1" ht="15" customHeight="1">
      <c r="B1030" s="18"/>
      <c r="C1030" s="3015"/>
      <c r="D1030" s="3014"/>
      <c r="E1030" s="1112" t="s">
        <v>1932</v>
      </c>
      <c r="F1030" s="2706"/>
      <c r="H1030" s="1431" t="str">
        <f t="shared" si="174"/>
        <v/>
      </c>
      <c r="I1030" s="1287"/>
      <c r="J1030" s="1288" t="str">
        <f>IF(C1022="","",IF(AND(C1022&lt;&gt;"&lt;Enter connection point name&gt;",F1030=""),"X",""))</f>
        <v/>
      </c>
      <c r="K1030" s="1569"/>
      <c r="L1030" s="1287"/>
      <c r="M1030" s="2220"/>
      <c r="N1030" s="2218"/>
    </row>
    <row r="1031" spans="2:14" s="580" customFormat="1" ht="15" customHeight="1">
      <c r="B1031" s="18"/>
      <c r="C1031" s="3015" t="s">
        <v>730</v>
      </c>
      <c r="D1031" s="3014" t="s">
        <v>1671</v>
      </c>
      <c r="E1031" s="1112" t="s">
        <v>1931</v>
      </c>
      <c r="F1031" s="2712"/>
      <c r="H1031" s="1431" t="str">
        <f t="shared" si="174"/>
        <v/>
      </c>
      <c r="I1031" s="1287"/>
      <c r="J1031" s="1288" t="str">
        <f>IF(C1022="","",IF(AND(C1022&lt;&gt;"&lt;Enter connection point name&gt;",F1031=""),"X",""))</f>
        <v/>
      </c>
      <c r="K1031" s="1569"/>
      <c r="L1031" s="2220"/>
      <c r="M1031" s="1287"/>
      <c r="N1031" s="2218"/>
    </row>
    <row r="1032" spans="2:14" s="580" customFormat="1" ht="15" customHeight="1">
      <c r="B1032" s="18"/>
      <c r="C1032" s="3015"/>
      <c r="D1032" s="3014"/>
      <c r="E1032" s="1112" t="s">
        <v>1932</v>
      </c>
      <c r="F1032" s="2712"/>
      <c r="H1032" s="1431" t="str">
        <f t="shared" si="174"/>
        <v/>
      </c>
      <c r="I1032" s="1287"/>
      <c r="J1032" s="1288" t="str">
        <f>IF(C1022="","",IF(AND(C1022&lt;&gt;"&lt;Enter connection point name&gt;",F1032=""),"X",""))</f>
        <v/>
      </c>
      <c r="K1032" s="1569"/>
      <c r="L1032" s="2220"/>
      <c r="M1032" s="1287"/>
      <c r="N1032" s="2218"/>
    </row>
    <row r="1033" spans="2:14" s="580" customFormat="1" ht="15" customHeight="1">
      <c r="B1033" s="18"/>
      <c r="C1033" s="3015" t="s">
        <v>1934</v>
      </c>
      <c r="D1033" s="3014" t="s">
        <v>2045</v>
      </c>
      <c r="E1033" s="1112" t="s">
        <v>1931</v>
      </c>
      <c r="F1033" s="2708"/>
      <c r="H1033" s="1436"/>
      <c r="I1033" s="1287"/>
      <c r="J1033" s="1288" t="str">
        <f>IF(C1022="","",IF(AND(C1022&lt;&gt;"&lt;Enter connection point name&gt;",F1033=""),"X",""))</f>
        <v/>
      </c>
      <c r="K1033" s="1432" t="str">
        <f>IF(F1033="","",(IF(OR(F1033="Winter",F1033="Summer"),"","X")))</f>
        <v/>
      </c>
      <c r="L1033" s="2220"/>
      <c r="M1033" s="2220"/>
      <c r="N1033" s="2218"/>
    </row>
    <row r="1034" spans="2:14" s="580" customFormat="1" ht="15" customHeight="1">
      <c r="B1034" s="18"/>
      <c r="C1034" s="3015"/>
      <c r="D1034" s="3014"/>
      <c r="E1034" s="1112" t="s">
        <v>1932</v>
      </c>
      <c r="F1034" s="2708"/>
      <c r="H1034" s="1436"/>
      <c r="I1034" s="1287"/>
      <c r="J1034" s="1288" t="str">
        <f>IF(C1022="","",IF(AND(C1022&lt;&gt;"&lt;Enter connection point name&gt;",F1034=""),"X",""))</f>
        <v/>
      </c>
      <c r="K1034" s="1432" t="str">
        <f>IF(F1034="","",(IF(OR(F1034="Winter",F1034="Summer"),"","X")))</f>
        <v/>
      </c>
      <c r="L1034" s="2220"/>
      <c r="M1034" s="2220"/>
      <c r="N1034" s="2218"/>
    </row>
    <row r="1035" spans="2:14" s="580" customFormat="1" ht="15" customHeight="1">
      <c r="B1035" s="18"/>
      <c r="C1035" s="3015" t="s">
        <v>1935</v>
      </c>
      <c r="D1035" s="3014" t="s">
        <v>497</v>
      </c>
      <c r="E1035" s="1112" t="s">
        <v>1931</v>
      </c>
      <c r="F1035" s="2708"/>
      <c r="H1035" s="1431" t="str">
        <f t="shared" ref="H1035:H1044" si="176">IF(ISNONTEXT(F1035)=TRUE,"","X")</f>
        <v/>
      </c>
      <c r="I1035" s="1288" t="str">
        <f t="shared" ref="I1035:I1044" si="177">IF(AND(F1035&gt;=0)=TRUE,"","X")</f>
        <v/>
      </c>
      <c r="J1035" s="1288" t="str">
        <f>IF(C1022="","",IF(AND(C1022&lt;&gt;"&lt;Enter connection point name&gt;",F1035=""),"X",""))</f>
        <v/>
      </c>
      <c r="K1035" s="1569"/>
      <c r="L1035" s="2220"/>
      <c r="M1035" s="2220"/>
      <c r="N1035" s="2218"/>
    </row>
    <row r="1036" spans="2:14" s="580" customFormat="1" ht="15" customHeight="1">
      <c r="B1036" s="18"/>
      <c r="C1036" s="3015"/>
      <c r="D1036" s="3014"/>
      <c r="E1036" s="1112" t="s">
        <v>1932</v>
      </c>
      <c r="F1036" s="2708"/>
      <c r="H1036" s="1431" t="str">
        <f t="shared" si="176"/>
        <v/>
      </c>
      <c r="I1036" s="1288" t="str">
        <f t="shared" si="177"/>
        <v/>
      </c>
      <c r="J1036" s="1288" t="str">
        <f>IF(C1022="","",IF(AND(C1022&lt;&gt;"&lt;Enter connection point name&gt;",F1036=""),"X",""))</f>
        <v/>
      </c>
      <c r="K1036" s="1569"/>
      <c r="L1036" s="2220"/>
      <c r="M1036" s="2220"/>
      <c r="N1036" s="2218"/>
    </row>
    <row r="1037" spans="2:14" s="580" customFormat="1" ht="15" customHeight="1">
      <c r="B1037" s="18"/>
      <c r="C1037" s="3015" t="s">
        <v>1936</v>
      </c>
      <c r="D1037" s="3014" t="s">
        <v>497</v>
      </c>
      <c r="E1037" s="1112" t="s">
        <v>1931</v>
      </c>
      <c r="F1037" s="2708"/>
      <c r="H1037" s="1431" t="str">
        <f t="shared" si="176"/>
        <v/>
      </c>
      <c r="I1037" s="1288" t="str">
        <f t="shared" si="177"/>
        <v/>
      </c>
      <c r="J1037" s="1288" t="str">
        <f>IF(C1022="","",IF(AND(C1022&lt;&gt;"&lt;Enter connection point name&gt;",F1037=""),"X",""))</f>
        <v/>
      </c>
      <c r="K1037" s="1569"/>
      <c r="L1037" s="2220"/>
      <c r="M1037" s="2220"/>
      <c r="N1037" s="1432" t="str">
        <f>IF(AND(F1037&lt;=F1039),"","X")</f>
        <v/>
      </c>
    </row>
    <row r="1038" spans="2:14" s="580" customFormat="1" ht="15" customHeight="1">
      <c r="B1038" s="18"/>
      <c r="C1038" s="3015"/>
      <c r="D1038" s="3014"/>
      <c r="E1038" s="1112" t="s">
        <v>1932</v>
      </c>
      <c r="F1038" s="2708"/>
      <c r="H1038" s="1431" t="str">
        <f t="shared" si="176"/>
        <v/>
      </c>
      <c r="I1038" s="1288" t="str">
        <f t="shared" si="177"/>
        <v/>
      </c>
      <c r="J1038" s="1288" t="str">
        <f>IF(C1022="","",IF(AND(C1022&lt;&gt;"&lt;Enter connection point name&gt;",F1038=""),"X",""))</f>
        <v/>
      </c>
      <c r="K1038" s="1569"/>
      <c r="L1038" s="2220"/>
      <c r="M1038" s="2220"/>
      <c r="N1038" s="1432" t="str">
        <f>IF(AND(F1038&lt;=F1040),"","X")</f>
        <v/>
      </c>
    </row>
    <row r="1039" spans="2:14" s="580" customFormat="1" ht="15" customHeight="1">
      <c r="B1039" s="18"/>
      <c r="C1039" s="3015" t="s">
        <v>1936</v>
      </c>
      <c r="D1039" s="3014" t="s">
        <v>509</v>
      </c>
      <c r="E1039" s="1112" t="s">
        <v>1931</v>
      </c>
      <c r="F1039" s="2708"/>
      <c r="H1039" s="1431" t="str">
        <f t="shared" si="176"/>
        <v/>
      </c>
      <c r="I1039" s="1288" t="str">
        <f t="shared" si="177"/>
        <v/>
      </c>
      <c r="J1039" s="1288" t="str">
        <f>IF(C1022="","",IF(AND(C1022&lt;&gt;"&lt;Enter connection point name&gt;",F1039=""),"X",""))</f>
        <v/>
      </c>
      <c r="K1039" s="1569"/>
      <c r="L1039" s="2220"/>
      <c r="M1039" s="2220"/>
      <c r="N1039" s="1432" t="str">
        <f>IF(AND(F1037&lt;=F1039),"","X")</f>
        <v/>
      </c>
    </row>
    <row r="1040" spans="2:14" s="580" customFormat="1" ht="15" customHeight="1">
      <c r="B1040" s="18"/>
      <c r="C1040" s="3015"/>
      <c r="D1040" s="3014"/>
      <c r="E1040" s="1112" t="s">
        <v>1932</v>
      </c>
      <c r="F1040" s="2708"/>
      <c r="H1040" s="1431" t="str">
        <f t="shared" si="176"/>
        <v/>
      </c>
      <c r="I1040" s="1288" t="str">
        <f t="shared" si="177"/>
        <v/>
      </c>
      <c r="J1040" s="1288" t="str">
        <f>IF(C1022="","",IF(AND(C1022&lt;&gt;"&lt;Enter connection point name&gt;",F1040=""),"X",""))</f>
        <v/>
      </c>
      <c r="K1040" s="1569"/>
      <c r="L1040" s="2220"/>
      <c r="M1040" s="2220"/>
      <c r="N1040" s="1432" t="str">
        <f>IF(AND(F1038&lt;=F1040),"","X")</f>
        <v/>
      </c>
    </row>
    <row r="1041" spans="2:14" s="580" customFormat="1" ht="15" customHeight="1">
      <c r="B1041" s="18"/>
      <c r="C1041" s="3015" t="s">
        <v>1937</v>
      </c>
      <c r="D1041" s="3014" t="s">
        <v>497</v>
      </c>
      <c r="E1041" s="1112" t="s">
        <v>1931</v>
      </c>
      <c r="F1041" s="2708"/>
      <c r="H1041" s="1431" t="str">
        <f t="shared" si="176"/>
        <v/>
      </c>
      <c r="I1041" s="1288" t="str">
        <f t="shared" si="177"/>
        <v/>
      </c>
      <c r="J1041" s="1288" t="str">
        <f>IF(C1022="","",IF(AND(C1022&lt;&gt;"&lt;Enter connection point name&gt;",F1041=""),"X",""))</f>
        <v/>
      </c>
      <c r="K1041" s="1569"/>
      <c r="L1041" s="2220"/>
      <c r="M1041" s="2220"/>
      <c r="N1041" s="1432" t="str">
        <f>IF(AND(F1041&lt;=F1043),"","X")</f>
        <v/>
      </c>
    </row>
    <row r="1042" spans="2:14" s="580" customFormat="1" ht="15" customHeight="1">
      <c r="B1042" s="18"/>
      <c r="C1042" s="3015"/>
      <c r="D1042" s="3014"/>
      <c r="E1042" s="1112" t="s">
        <v>1932</v>
      </c>
      <c r="F1042" s="2708"/>
      <c r="H1042" s="1431" t="str">
        <f t="shared" si="176"/>
        <v/>
      </c>
      <c r="I1042" s="1288" t="str">
        <f t="shared" si="177"/>
        <v/>
      </c>
      <c r="J1042" s="1288" t="str">
        <f>IF(C1022="","",IF(AND(C1022&lt;&gt;"&lt;Enter connection point name&gt;",F1042=""),"X",""))</f>
        <v/>
      </c>
      <c r="K1042" s="1569"/>
      <c r="L1042" s="2220"/>
      <c r="M1042" s="2220"/>
      <c r="N1042" s="1432" t="str">
        <f>IF(AND(F1042&lt;=F1044),"","X")</f>
        <v/>
      </c>
    </row>
    <row r="1043" spans="2:14" s="580" customFormat="1" ht="15" customHeight="1">
      <c r="B1043" s="18"/>
      <c r="C1043" s="3015" t="s">
        <v>1937</v>
      </c>
      <c r="D1043" s="3014" t="s">
        <v>509</v>
      </c>
      <c r="E1043" s="1112" t="s">
        <v>1931</v>
      </c>
      <c r="F1043" s="2708"/>
      <c r="H1043" s="1431" t="str">
        <f t="shared" si="176"/>
        <v/>
      </c>
      <c r="I1043" s="1288" t="str">
        <f t="shared" si="177"/>
        <v/>
      </c>
      <c r="J1043" s="1288" t="str">
        <f>IF(C1022="","",IF(AND(C1022&lt;&gt;"&lt;Enter connection point name&gt;",F1043=""),"X",""))</f>
        <v/>
      </c>
      <c r="K1043" s="1569"/>
      <c r="L1043" s="2220"/>
      <c r="M1043" s="2220"/>
      <c r="N1043" s="1432" t="str">
        <f>IF(AND(F1041&lt;=F1043),"","X")</f>
        <v/>
      </c>
    </row>
    <row r="1044" spans="2:14" s="580" customFormat="1" ht="15" customHeight="1">
      <c r="B1044" s="18"/>
      <c r="C1044" s="3018"/>
      <c r="D1044" s="3019"/>
      <c r="E1044" s="1113" t="s">
        <v>1932</v>
      </c>
      <c r="F1044" s="2714"/>
      <c r="H1044" s="1433" t="str">
        <f t="shared" si="176"/>
        <v/>
      </c>
      <c r="I1044" s="1434" t="str">
        <f t="shared" si="177"/>
        <v/>
      </c>
      <c r="J1044" s="1434" t="str">
        <f>IF(C1022="","",IF(AND(C1022&lt;&gt;"&lt;Enter connection point name&gt;",F1044=""),"X",""))</f>
        <v/>
      </c>
      <c r="K1044" s="1570"/>
      <c r="L1044" s="2221"/>
      <c r="M1044" s="2221"/>
      <c r="N1044" s="1435" t="str">
        <f>IF(AND(F1042&lt;=F1044),"","X")</f>
        <v/>
      </c>
    </row>
    <row r="1045" spans="2:14" s="580" customFormat="1" ht="15" customHeight="1">
      <c r="B1045" s="1046">
        <v>46</v>
      </c>
      <c r="C1045" s="1027" t="s">
        <v>1929</v>
      </c>
      <c r="D1045" s="575"/>
      <c r="E1045" s="1111"/>
      <c r="F1045" s="2711"/>
    </row>
    <row r="1046" spans="2:14" s="580" customFormat="1" ht="15" customHeight="1">
      <c r="B1046" s="1046"/>
      <c r="C1046" s="3016" t="s">
        <v>1930</v>
      </c>
      <c r="D1046" s="3017" t="s">
        <v>509</v>
      </c>
      <c r="E1046" s="1681" t="s">
        <v>1931</v>
      </c>
      <c r="F1046" s="2713"/>
      <c r="H1046" s="1503" t="str">
        <f>IF(ISNONTEXT(F1046)=TRUE,"","X")</f>
        <v/>
      </c>
      <c r="I1046" s="1542" t="str">
        <f>IF(AND(F1046&gt;=0)=TRUE,"","X")</f>
        <v/>
      </c>
      <c r="J1046" s="2024" t="str">
        <f>IF(C1045="","",IF(AND(C1045&lt;&gt;"&lt;Enter connection point name&gt;",F1046=""),"X",""))</f>
        <v/>
      </c>
      <c r="K1046" s="1568"/>
      <c r="L1046" s="2219"/>
      <c r="M1046" s="2219"/>
      <c r="N1046" s="2217"/>
    </row>
    <row r="1047" spans="2:14" s="580" customFormat="1" ht="15" customHeight="1">
      <c r="B1047" s="1046"/>
      <c r="C1047" s="3015"/>
      <c r="D1047" s="3014"/>
      <c r="E1047" s="1112" t="s">
        <v>1932</v>
      </c>
      <c r="F1047" s="2708"/>
      <c r="H1047" s="1431" t="str">
        <f>IF(ISNONTEXT(F1047)=TRUE,"","X")</f>
        <v/>
      </c>
      <c r="I1047" s="1288" t="str">
        <f>IF(AND(F1047&gt;=0)=TRUE,"","X")</f>
        <v/>
      </c>
      <c r="J1047" s="1288" t="str">
        <f>IF(C1045="","",IF(AND(C1045&lt;&gt;"&lt;Enter connection point name&gt;",F1047=""),"X",""))</f>
        <v/>
      </c>
      <c r="K1047" s="1569"/>
      <c r="L1047" s="2220"/>
      <c r="M1047" s="2220"/>
      <c r="N1047" s="2218"/>
    </row>
    <row r="1048" spans="2:14" s="580" customFormat="1" ht="15" customHeight="1">
      <c r="B1048" s="1046"/>
      <c r="C1048" s="3015" t="s">
        <v>1933</v>
      </c>
      <c r="D1048" s="3014" t="s">
        <v>497</v>
      </c>
      <c r="E1048" s="1112" t="s">
        <v>1931</v>
      </c>
      <c r="F1048" s="2708"/>
      <c r="H1048" s="1431" t="str">
        <f t="shared" ref="H1048:H1055" si="178">IF(ISNONTEXT(F1048)=TRUE,"","X")</f>
        <v/>
      </c>
      <c r="I1048" s="1288" t="str">
        <f>IF(AND(F1048&gt;=0)=TRUE,"","X")</f>
        <v/>
      </c>
      <c r="J1048" s="1288" t="str">
        <f>IF(C1045="","",IF(AND(C1045&lt;&gt;"&lt;Enter connection point name&gt;",F1048=""),"X",""))</f>
        <v/>
      </c>
      <c r="K1048" s="1569"/>
      <c r="L1048" s="2220"/>
      <c r="M1048" s="2220"/>
      <c r="N1048" s="1432" t="str">
        <f>IF(AND(F1048&lt;=F1050),"","X")</f>
        <v/>
      </c>
    </row>
    <row r="1049" spans="2:14" s="580" customFormat="1" ht="15" customHeight="1">
      <c r="B1049" s="1046"/>
      <c r="C1049" s="3015"/>
      <c r="D1049" s="3014"/>
      <c r="E1049" s="1112" t="s">
        <v>1932</v>
      </c>
      <c r="F1049" s="2708"/>
      <c r="H1049" s="1431" t="str">
        <f t="shared" si="178"/>
        <v/>
      </c>
      <c r="I1049" s="1288" t="str">
        <f t="shared" ref="I1049:I1052" si="179">IF(AND(F1049&gt;=0)=TRUE,"","X")</f>
        <v/>
      </c>
      <c r="J1049" s="1288" t="str">
        <f>IF(C1045="","",IF(AND(C1045&lt;&gt;"&lt;Enter connection point name&gt;",F1049=""),"X",""))</f>
        <v/>
      </c>
      <c r="K1049" s="1569"/>
      <c r="L1049" s="2220"/>
      <c r="M1049" s="2220"/>
      <c r="N1049" s="1432" t="str">
        <f>IF(AND(F1049&lt;=F1051),"","X")</f>
        <v/>
      </c>
    </row>
    <row r="1050" spans="2:14" s="580" customFormat="1" ht="15" customHeight="1">
      <c r="B1050" s="1046"/>
      <c r="C1050" s="3015" t="s">
        <v>1933</v>
      </c>
      <c r="D1050" s="3014" t="s">
        <v>509</v>
      </c>
      <c r="E1050" s="1112" t="s">
        <v>1931</v>
      </c>
      <c r="F1050" s="2708"/>
      <c r="H1050" s="1431" t="str">
        <f t="shared" si="178"/>
        <v/>
      </c>
      <c r="I1050" s="1288" t="str">
        <f t="shared" si="179"/>
        <v/>
      </c>
      <c r="J1050" s="1288" t="str">
        <f>IF(C1045="","",IF(AND(C1045&lt;&gt;"&lt;Enter connection point name&gt;",F1050=""),"X",""))</f>
        <v/>
      </c>
      <c r="K1050" s="1569"/>
      <c r="L1050" s="2220"/>
      <c r="M1050" s="2220"/>
      <c r="N1050" s="1432" t="str">
        <f>IF(AND(F1048&lt;=F1050),"","X")</f>
        <v/>
      </c>
    </row>
    <row r="1051" spans="2:14" s="580" customFormat="1" ht="15" customHeight="1">
      <c r="B1051" s="1046"/>
      <c r="C1051" s="3015"/>
      <c r="D1051" s="3014"/>
      <c r="E1051" s="1112" t="s">
        <v>1932</v>
      </c>
      <c r="F1051" s="2708"/>
      <c r="H1051" s="1431" t="str">
        <f t="shared" si="178"/>
        <v/>
      </c>
      <c r="I1051" s="1288" t="str">
        <f t="shared" si="179"/>
        <v/>
      </c>
      <c r="J1051" s="1288" t="str">
        <f>IF(C1045="","",IF(AND(C1045&lt;&gt;"&lt;Enter connection point name&gt;",F1051=""),"X",""))</f>
        <v/>
      </c>
      <c r="K1051" s="1569"/>
      <c r="L1051" s="2220"/>
      <c r="M1051" s="2220"/>
      <c r="N1051" s="1432" t="str">
        <f>IF(AND(F1049&lt;=F1051),"","X")</f>
        <v/>
      </c>
    </row>
    <row r="1052" spans="2:14" s="580" customFormat="1" ht="15" customHeight="1">
      <c r="B1052" s="1046"/>
      <c r="C1052" s="3015" t="s">
        <v>729</v>
      </c>
      <c r="D1052" s="3014" t="s">
        <v>1670</v>
      </c>
      <c r="E1052" s="1112" t="s">
        <v>1931</v>
      </c>
      <c r="F1052" s="2706"/>
      <c r="H1052" s="1431" t="str">
        <f t="shared" si="178"/>
        <v/>
      </c>
      <c r="I1052" s="1287" t="str">
        <f t="shared" si="179"/>
        <v/>
      </c>
      <c r="J1052" s="1288" t="str">
        <f>IF(C1045="","",IF(AND(C1045&lt;&gt;"&lt;Enter connection point name&gt;",F1052=""),"X",""))</f>
        <v/>
      </c>
      <c r="K1052" s="1569"/>
      <c r="L1052" s="1287"/>
      <c r="M1052" s="2220"/>
      <c r="N1052" s="2218"/>
    </row>
    <row r="1053" spans="2:14" s="580" customFormat="1" ht="15" customHeight="1">
      <c r="B1053" s="18"/>
      <c r="C1053" s="3015"/>
      <c r="D1053" s="3014"/>
      <c r="E1053" s="1112" t="s">
        <v>1932</v>
      </c>
      <c r="F1053" s="2706"/>
      <c r="H1053" s="1431" t="str">
        <f t="shared" si="178"/>
        <v/>
      </c>
      <c r="I1053" s="1287"/>
      <c r="J1053" s="1288" t="str">
        <f>IF(C1045="","",IF(AND(C1045&lt;&gt;"&lt;Enter connection point name&gt;",F1053=""),"X",""))</f>
        <v/>
      </c>
      <c r="K1053" s="1569"/>
      <c r="L1053" s="1287"/>
      <c r="M1053" s="2220"/>
      <c r="N1053" s="2218"/>
    </row>
    <row r="1054" spans="2:14" s="580" customFormat="1" ht="15" customHeight="1">
      <c r="B1054" s="18"/>
      <c r="C1054" s="3015" t="s">
        <v>730</v>
      </c>
      <c r="D1054" s="3014" t="s">
        <v>1671</v>
      </c>
      <c r="E1054" s="1112" t="s">
        <v>1931</v>
      </c>
      <c r="F1054" s="2712"/>
      <c r="H1054" s="1431" t="str">
        <f t="shared" si="178"/>
        <v/>
      </c>
      <c r="I1054" s="1287"/>
      <c r="J1054" s="1288" t="str">
        <f>IF(C1045="","",IF(AND(C1045&lt;&gt;"&lt;Enter connection point name&gt;",F1054=""),"X",""))</f>
        <v/>
      </c>
      <c r="K1054" s="1569"/>
      <c r="L1054" s="2220"/>
      <c r="M1054" s="1287"/>
      <c r="N1054" s="2218"/>
    </row>
    <row r="1055" spans="2:14" s="580" customFormat="1" ht="15" customHeight="1">
      <c r="B1055" s="18"/>
      <c r="C1055" s="3015"/>
      <c r="D1055" s="3014"/>
      <c r="E1055" s="1112" t="s">
        <v>1932</v>
      </c>
      <c r="F1055" s="2712"/>
      <c r="H1055" s="1431" t="str">
        <f t="shared" si="178"/>
        <v/>
      </c>
      <c r="I1055" s="1287"/>
      <c r="J1055" s="1288" t="str">
        <f>IF(C1045="","",IF(AND(C1045&lt;&gt;"&lt;Enter connection point name&gt;",F1055=""),"X",""))</f>
        <v/>
      </c>
      <c r="K1055" s="1569"/>
      <c r="L1055" s="2220"/>
      <c r="M1055" s="1287"/>
      <c r="N1055" s="2218"/>
    </row>
    <row r="1056" spans="2:14" s="580" customFormat="1" ht="15" customHeight="1">
      <c r="B1056" s="18"/>
      <c r="C1056" s="3015" t="s">
        <v>1934</v>
      </c>
      <c r="D1056" s="3014" t="s">
        <v>2045</v>
      </c>
      <c r="E1056" s="1112" t="s">
        <v>1931</v>
      </c>
      <c r="F1056" s="2708"/>
      <c r="H1056" s="1436"/>
      <c r="I1056" s="1287"/>
      <c r="J1056" s="1288" t="str">
        <f>IF(C1045="","",IF(AND(C1045&lt;&gt;"&lt;Enter connection point name&gt;",F1056=""),"X",""))</f>
        <v/>
      </c>
      <c r="K1056" s="1432" t="str">
        <f>IF(F1056="","",(IF(OR(F1056="Winter",F1056="Summer"),"","X")))</f>
        <v/>
      </c>
      <c r="L1056" s="2220"/>
      <c r="M1056" s="2220"/>
      <c r="N1056" s="2218"/>
    </row>
    <row r="1057" spans="2:14" s="580" customFormat="1" ht="15" customHeight="1">
      <c r="B1057" s="18"/>
      <c r="C1057" s="3015"/>
      <c r="D1057" s="3014"/>
      <c r="E1057" s="1112" t="s">
        <v>1932</v>
      </c>
      <c r="F1057" s="2708"/>
      <c r="H1057" s="1436"/>
      <c r="I1057" s="1287"/>
      <c r="J1057" s="1288" t="str">
        <f>IF(C1045="","",IF(AND(C1045&lt;&gt;"&lt;Enter connection point name&gt;",F1057=""),"X",""))</f>
        <v/>
      </c>
      <c r="K1057" s="1432" t="str">
        <f>IF(F1057="","",(IF(OR(F1057="Winter",F1057="Summer"),"","X")))</f>
        <v/>
      </c>
      <c r="L1057" s="2220"/>
      <c r="M1057" s="2220"/>
      <c r="N1057" s="2218"/>
    </row>
    <row r="1058" spans="2:14" s="580" customFormat="1" ht="15" customHeight="1">
      <c r="B1058" s="18"/>
      <c r="C1058" s="3015" t="s">
        <v>1935</v>
      </c>
      <c r="D1058" s="3014" t="s">
        <v>497</v>
      </c>
      <c r="E1058" s="1112" t="s">
        <v>1931</v>
      </c>
      <c r="F1058" s="2708"/>
      <c r="H1058" s="1431" t="str">
        <f t="shared" ref="H1058:H1067" si="180">IF(ISNONTEXT(F1058)=TRUE,"","X")</f>
        <v/>
      </c>
      <c r="I1058" s="1288" t="str">
        <f t="shared" ref="I1058:I1067" si="181">IF(AND(F1058&gt;=0)=TRUE,"","X")</f>
        <v/>
      </c>
      <c r="J1058" s="1288" t="str">
        <f>IF(C1045="","",IF(AND(C1045&lt;&gt;"&lt;Enter connection point name&gt;",F1058=""),"X",""))</f>
        <v/>
      </c>
      <c r="K1058" s="1569"/>
      <c r="L1058" s="2220"/>
      <c r="M1058" s="2220"/>
      <c r="N1058" s="2218"/>
    </row>
    <row r="1059" spans="2:14" s="580" customFormat="1" ht="15" customHeight="1">
      <c r="B1059" s="18"/>
      <c r="C1059" s="3015"/>
      <c r="D1059" s="3014"/>
      <c r="E1059" s="1112" t="s">
        <v>1932</v>
      </c>
      <c r="F1059" s="2708"/>
      <c r="H1059" s="1431" t="str">
        <f t="shared" si="180"/>
        <v/>
      </c>
      <c r="I1059" s="1288" t="str">
        <f t="shared" si="181"/>
        <v/>
      </c>
      <c r="J1059" s="1288" t="str">
        <f>IF(C1045="","",IF(AND(C1045&lt;&gt;"&lt;Enter connection point name&gt;",F1059=""),"X",""))</f>
        <v/>
      </c>
      <c r="K1059" s="1569"/>
      <c r="L1059" s="2220"/>
      <c r="M1059" s="2220"/>
      <c r="N1059" s="2218"/>
    </row>
    <row r="1060" spans="2:14" s="580" customFormat="1" ht="15" customHeight="1">
      <c r="B1060" s="18"/>
      <c r="C1060" s="3015" t="s">
        <v>1936</v>
      </c>
      <c r="D1060" s="3014" t="s">
        <v>497</v>
      </c>
      <c r="E1060" s="1112" t="s">
        <v>1931</v>
      </c>
      <c r="F1060" s="2708"/>
      <c r="H1060" s="1431" t="str">
        <f t="shared" si="180"/>
        <v/>
      </c>
      <c r="I1060" s="1288" t="str">
        <f t="shared" si="181"/>
        <v/>
      </c>
      <c r="J1060" s="1288" t="str">
        <f>IF(C1045="","",IF(AND(C1045&lt;&gt;"&lt;Enter connection point name&gt;",F1060=""),"X",""))</f>
        <v/>
      </c>
      <c r="K1060" s="1569"/>
      <c r="L1060" s="2220"/>
      <c r="M1060" s="2220"/>
      <c r="N1060" s="1432" t="str">
        <f>IF(AND(F1060&lt;=F1062),"","X")</f>
        <v/>
      </c>
    </row>
    <row r="1061" spans="2:14" s="580" customFormat="1" ht="15" customHeight="1">
      <c r="B1061" s="18"/>
      <c r="C1061" s="3015"/>
      <c r="D1061" s="3014"/>
      <c r="E1061" s="1112" t="s">
        <v>1932</v>
      </c>
      <c r="F1061" s="2708"/>
      <c r="H1061" s="1431" t="str">
        <f t="shared" si="180"/>
        <v/>
      </c>
      <c r="I1061" s="1288" t="str">
        <f t="shared" si="181"/>
        <v/>
      </c>
      <c r="J1061" s="1288" t="str">
        <f>IF(C1045="","",IF(AND(C1045&lt;&gt;"&lt;Enter connection point name&gt;",F1061=""),"X",""))</f>
        <v/>
      </c>
      <c r="K1061" s="1569"/>
      <c r="L1061" s="2220"/>
      <c r="M1061" s="2220"/>
      <c r="N1061" s="1432" t="str">
        <f>IF(AND(F1061&lt;=F1063),"","X")</f>
        <v/>
      </c>
    </row>
    <row r="1062" spans="2:14" s="580" customFormat="1" ht="15" customHeight="1">
      <c r="B1062" s="18"/>
      <c r="C1062" s="3015" t="s">
        <v>1936</v>
      </c>
      <c r="D1062" s="3014" t="s">
        <v>509</v>
      </c>
      <c r="E1062" s="1112" t="s">
        <v>1931</v>
      </c>
      <c r="F1062" s="2708"/>
      <c r="H1062" s="1431" t="str">
        <f t="shared" si="180"/>
        <v/>
      </c>
      <c r="I1062" s="1288" t="str">
        <f t="shared" si="181"/>
        <v/>
      </c>
      <c r="J1062" s="1288" t="str">
        <f>IF(C1045="","",IF(AND(C1045&lt;&gt;"&lt;Enter connection point name&gt;",F1062=""),"X",""))</f>
        <v/>
      </c>
      <c r="K1062" s="1569"/>
      <c r="L1062" s="2220"/>
      <c r="M1062" s="2220"/>
      <c r="N1062" s="1432" t="str">
        <f>IF(AND(F1060&lt;=F1062),"","X")</f>
        <v/>
      </c>
    </row>
    <row r="1063" spans="2:14" s="580" customFormat="1" ht="15" customHeight="1">
      <c r="B1063" s="18"/>
      <c r="C1063" s="3015"/>
      <c r="D1063" s="3014"/>
      <c r="E1063" s="1112" t="s">
        <v>1932</v>
      </c>
      <c r="F1063" s="2708"/>
      <c r="H1063" s="1431" t="str">
        <f t="shared" si="180"/>
        <v/>
      </c>
      <c r="I1063" s="1288" t="str">
        <f t="shared" si="181"/>
        <v/>
      </c>
      <c r="J1063" s="1288" t="str">
        <f>IF(C1045="","",IF(AND(C1045&lt;&gt;"&lt;Enter connection point name&gt;",F1063=""),"X",""))</f>
        <v/>
      </c>
      <c r="K1063" s="1569"/>
      <c r="L1063" s="2220"/>
      <c r="M1063" s="2220"/>
      <c r="N1063" s="1432" t="str">
        <f>IF(AND(F1061&lt;=F1063),"","X")</f>
        <v/>
      </c>
    </row>
    <row r="1064" spans="2:14" s="580" customFormat="1" ht="15" customHeight="1">
      <c r="B1064" s="18"/>
      <c r="C1064" s="3015" t="s">
        <v>1937</v>
      </c>
      <c r="D1064" s="3014" t="s">
        <v>497</v>
      </c>
      <c r="E1064" s="1112" t="s">
        <v>1931</v>
      </c>
      <c r="F1064" s="2708"/>
      <c r="H1064" s="1431" t="str">
        <f t="shared" si="180"/>
        <v/>
      </c>
      <c r="I1064" s="1288" t="str">
        <f t="shared" si="181"/>
        <v/>
      </c>
      <c r="J1064" s="1288" t="str">
        <f>IF(C1045="","",IF(AND(C1045&lt;&gt;"&lt;Enter connection point name&gt;",F1064=""),"X",""))</f>
        <v/>
      </c>
      <c r="K1064" s="1569"/>
      <c r="L1064" s="2220"/>
      <c r="M1064" s="2220"/>
      <c r="N1064" s="1432" t="str">
        <f>IF(AND(F1064&lt;=F1066),"","X")</f>
        <v/>
      </c>
    </row>
    <row r="1065" spans="2:14" s="580" customFormat="1" ht="15" customHeight="1">
      <c r="B1065" s="18"/>
      <c r="C1065" s="3015"/>
      <c r="D1065" s="3014"/>
      <c r="E1065" s="1112" t="s">
        <v>1932</v>
      </c>
      <c r="F1065" s="2708"/>
      <c r="H1065" s="1431" t="str">
        <f t="shared" si="180"/>
        <v/>
      </c>
      <c r="I1065" s="1288" t="str">
        <f t="shared" si="181"/>
        <v/>
      </c>
      <c r="J1065" s="1288" t="str">
        <f>IF(C1045="","",IF(AND(C1045&lt;&gt;"&lt;Enter connection point name&gt;",F1065=""),"X",""))</f>
        <v/>
      </c>
      <c r="K1065" s="1569"/>
      <c r="L1065" s="2220"/>
      <c r="M1065" s="2220"/>
      <c r="N1065" s="1432" t="str">
        <f>IF(AND(F1065&lt;=F1067),"","X")</f>
        <v/>
      </c>
    </row>
    <row r="1066" spans="2:14" s="580" customFormat="1" ht="15" customHeight="1">
      <c r="B1066" s="18"/>
      <c r="C1066" s="3015" t="s">
        <v>1937</v>
      </c>
      <c r="D1066" s="3014" t="s">
        <v>509</v>
      </c>
      <c r="E1066" s="1112" t="s">
        <v>1931</v>
      </c>
      <c r="F1066" s="2708"/>
      <c r="H1066" s="1431" t="str">
        <f t="shared" si="180"/>
        <v/>
      </c>
      <c r="I1066" s="1288" t="str">
        <f t="shared" si="181"/>
        <v/>
      </c>
      <c r="J1066" s="1288" t="str">
        <f>IF(C1045="","",IF(AND(C1045&lt;&gt;"&lt;Enter connection point name&gt;",F1066=""),"X",""))</f>
        <v/>
      </c>
      <c r="K1066" s="1569"/>
      <c r="L1066" s="2220"/>
      <c r="M1066" s="2220"/>
      <c r="N1066" s="1432" t="str">
        <f>IF(AND(F1064&lt;=F1066),"","X")</f>
        <v/>
      </c>
    </row>
    <row r="1067" spans="2:14" s="580" customFormat="1" ht="15" customHeight="1">
      <c r="B1067" s="18"/>
      <c r="C1067" s="3018"/>
      <c r="D1067" s="3019"/>
      <c r="E1067" s="1113" t="s">
        <v>1932</v>
      </c>
      <c r="F1067" s="2714"/>
      <c r="H1067" s="1433" t="str">
        <f t="shared" si="180"/>
        <v/>
      </c>
      <c r="I1067" s="1434" t="str">
        <f t="shared" si="181"/>
        <v/>
      </c>
      <c r="J1067" s="1434" t="str">
        <f>IF(C1045="","",IF(AND(C1045&lt;&gt;"&lt;Enter connection point name&gt;",F1067=""),"X",""))</f>
        <v/>
      </c>
      <c r="K1067" s="1570"/>
      <c r="L1067" s="2221"/>
      <c r="M1067" s="2221"/>
      <c r="N1067" s="1435" t="str">
        <f>IF(AND(F1065&lt;=F1067),"","X")</f>
        <v/>
      </c>
    </row>
    <row r="1068" spans="2:14" s="580" customFormat="1" ht="15" customHeight="1">
      <c r="B1068" s="1046">
        <v>47</v>
      </c>
      <c r="C1068" s="1027" t="s">
        <v>1929</v>
      </c>
      <c r="D1068" s="575"/>
      <c r="E1068" s="1111"/>
      <c r="F1068" s="2711"/>
    </row>
    <row r="1069" spans="2:14" s="580" customFormat="1" ht="15" customHeight="1">
      <c r="B1069" s="1046"/>
      <c r="C1069" s="3016" t="s">
        <v>1930</v>
      </c>
      <c r="D1069" s="3017" t="s">
        <v>509</v>
      </c>
      <c r="E1069" s="1681" t="s">
        <v>1931</v>
      </c>
      <c r="F1069" s="2713"/>
      <c r="H1069" s="1503" t="str">
        <f>IF(ISNONTEXT(F1069)=TRUE,"","X")</f>
        <v/>
      </c>
      <c r="I1069" s="1542" t="str">
        <f>IF(AND(F1069&gt;=0)=TRUE,"","X")</f>
        <v/>
      </c>
      <c r="J1069" s="2024" t="str">
        <f>IF(C1068="","",IF(AND(C1068&lt;&gt;"&lt;Enter connection point name&gt;",F1069=""),"X",""))</f>
        <v/>
      </c>
      <c r="K1069" s="1568"/>
      <c r="L1069" s="2219"/>
      <c r="M1069" s="2219"/>
      <c r="N1069" s="2217"/>
    </row>
    <row r="1070" spans="2:14" s="580" customFormat="1" ht="15" customHeight="1">
      <c r="B1070" s="1046"/>
      <c r="C1070" s="3015"/>
      <c r="D1070" s="3014"/>
      <c r="E1070" s="1112" t="s">
        <v>1932</v>
      </c>
      <c r="F1070" s="2708"/>
      <c r="H1070" s="1431" t="str">
        <f>IF(ISNONTEXT(F1070)=TRUE,"","X")</f>
        <v/>
      </c>
      <c r="I1070" s="1288" t="str">
        <f>IF(AND(F1070&gt;=0)=TRUE,"","X")</f>
        <v/>
      </c>
      <c r="J1070" s="1288" t="str">
        <f>IF(C1068="","",IF(AND(C1068&lt;&gt;"&lt;Enter connection point name&gt;",F1070=""),"X",""))</f>
        <v/>
      </c>
      <c r="K1070" s="1569"/>
      <c r="L1070" s="2220"/>
      <c r="M1070" s="2220"/>
      <c r="N1070" s="2218"/>
    </row>
    <row r="1071" spans="2:14" s="580" customFormat="1" ht="15" customHeight="1">
      <c r="B1071" s="1046"/>
      <c r="C1071" s="3015" t="s">
        <v>1933</v>
      </c>
      <c r="D1071" s="3014" t="s">
        <v>497</v>
      </c>
      <c r="E1071" s="1112" t="s">
        <v>1931</v>
      </c>
      <c r="F1071" s="2708"/>
      <c r="H1071" s="1431" t="str">
        <f t="shared" ref="H1071:H1078" si="182">IF(ISNONTEXT(F1071)=TRUE,"","X")</f>
        <v/>
      </c>
      <c r="I1071" s="1288" t="str">
        <f>IF(AND(F1071&gt;=0)=TRUE,"","X")</f>
        <v/>
      </c>
      <c r="J1071" s="1288" t="str">
        <f>IF(C1068="","",IF(AND(C1068&lt;&gt;"&lt;Enter connection point name&gt;",F1071=""),"X",""))</f>
        <v/>
      </c>
      <c r="K1071" s="1569"/>
      <c r="L1071" s="2220"/>
      <c r="M1071" s="2220"/>
      <c r="N1071" s="1432" t="str">
        <f>IF(AND(F1071&lt;=F1073),"","X")</f>
        <v/>
      </c>
    </row>
    <row r="1072" spans="2:14" s="580" customFormat="1" ht="15" customHeight="1">
      <c r="B1072" s="1046"/>
      <c r="C1072" s="3015"/>
      <c r="D1072" s="3014"/>
      <c r="E1072" s="1112" t="s">
        <v>1932</v>
      </c>
      <c r="F1072" s="2708"/>
      <c r="H1072" s="1431" t="str">
        <f t="shared" si="182"/>
        <v/>
      </c>
      <c r="I1072" s="1288" t="str">
        <f t="shared" ref="I1072:I1075" si="183">IF(AND(F1072&gt;=0)=TRUE,"","X")</f>
        <v/>
      </c>
      <c r="J1072" s="1288" t="str">
        <f>IF(C1068="","",IF(AND(C1068&lt;&gt;"&lt;Enter connection point name&gt;",F1072=""),"X",""))</f>
        <v/>
      </c>
      <c r="K1072" s="1569"/>
      <c r="L1072" s="2220"/>
      <c r="M1072" s="2220"/>
      <c r="N1072" s="1432" t="str">
        <f>IF(AND(F1072&lt;=F1074),"","X")</f>
        <v/>
      </c>
    </row>
    <row r="1073" spans="2:14" s="580" customFormat="1" ht="15" customHeight="1">
      <c r="B1073" s="1046"/>
      <c r="C1073" s="3015" t="s">
        <v>1933</v>
      </c>
      <c r="D1073" s="3014" t="s">
        <v>509</v>
      </c>
      <c r="E1073" s="1112" t="s">
        <v>1931</v>
      </c>
      <c r="F1073" s="2708"/>
      <c r="H1073" s="1431" t="str">
        <f t="shared" si="182"/>
        <v/>
      </c>
      <c r="I1073" s="1288" t="str">
        <f t="shared" si="183"/>
        <v/>
      </c>
      <c r="J1073" s="1288" t="str">
        <f>IF(C1068="","",IF(AND(C1068&lt;&gt;"&lt;Enter connection point name&gt;",F1073=""),"X",""))</f>
        <v/>
      </c>
      <c r="K1073" s="1569"/>
      <c r="L1073" s="2220"/>
      <c r="M1073" s="2220"/>
      <c r="N1073" s="1432" t="str">
        <f>IF(AND(F1071&lt;=F1073),"","X")</f>
        <v/>
      </c>
    </row>
    <row r="1074" spans="2:14" s="580" customFormat="1" ht="15" customHeight="1">
      <c r="B1074" s="1046"/>
      <c r="C1074" s="3015"/>
      <c r="D1074" s="3014"/>
      <c r="E1074" s="1112" t="s">
        <v>1932</v>
      </c>
      <c r="F1074" s="2708"/>
      <c r="H1074" s="1431" t="str">
        <f t="shared" si="182"/>
        <v/>
      </c>
      <c r="I1074" s="1288" t="str">
        <f t="shared" si="183"/>
        <v/>
      </c>
      <c r="J1074" s="1288" t="str">
        <f>IF(C1068="","",IF(AND(C1068&lt;&gt;"&lt;Enter connection point name&gt;",F1074=""),"X",""))</f>
        <v/>
      </c>
      <c r="K1074" s="1569"/>
      <c r="L1074" s="2220"/>
      <c r="M1074" s="2220"/>
      <c r="N1074" s="1432" t="str">
        <f>IF(AND(F1072&lt;=F1074),"","X")</f>
        <v/>
      </c>
    </row>
    <row r="1075" spans="2:14" s="580" customFormat="1" ht="15" customHeight="1">
      <c r="B1075" s="1046"/>
      <c r="C1075" s="3015" t="s">
        <v>729</v>
      </c>
      <c r="D1075" s="3014" t="s">
        <v>1670</v>
      </c>
      <c r="E1075" s="1112" t="s">
        <v>1931</v>
      </c>
      <c r="F1075" s="2706"/>
      <c r="H1075" s="1431" t="str">
        <f t="shared" si="182"/>
        <v/>
      </c>
      <c r="I1075" s="1287" t="str">
        <f t="shared" si="183"/>
        <v/>
      </c>
      <c r="J1075" s="1288" t="str">
        <f>IF(C1068="","",IF(AND(C1068&lt;&gt;"&lt;Enter connection point name&gt;",F1075=""),"X",""))</f>
        <v/>
      </c>
      <c r="K1075" s="1569"/>
      <c r="L1075" s="1287"/>
      <c r="M1075" s="2220"/>
      <c r="N1075" s="2218"/>
    </row>
    <row r="1076" spans="2:14" s="580" customFormat="1" ht="15" customHeight="1">
      <c r="B1076" s="18"/>
      <c r="C1076" s="3015"/>
      <c r="D1076" s="3014"/>
      <c r="E1076" s="1112" t="s">
        <v>1932</v>
      </c>
      <c r="F1076" s="2706"/>
      <c r="H1076" s="1431" t="str">
        <f t="shared" si="182"/>
        <v/>
      </c>
      <c r="I1076" s="1287"/>
      <c r="J1076" s="1288" t="str">
        <f>IF(C1068="","",IF(AND(C1068&lt;&gt;"&lt;Enter connection point name&gt;",F1076=""),"X",""))</f>
        <v/>
      </c>
      <c r="K1076" s="1569"/>
      <c r="L1076" s="1287"/>
      <c r="M1076" s="2220"/>
      <c r="N1076" s="2218"/>
    </row>
    <row r="1077" spans="2:14" s="580" customFormat="1" ht="15" customHeight="1">
      <c r="B1077" s="18"/>
      <c r="C1077" s="3015" t="s">
        <v>730</v>
      </c>
      <c r="D1077" s="3014" t="s">
        <v>1671</v>
      </c>
      <c r="E1077" s="1112" t="s">
        <v>1931</v>
      </c>
      <c r="F1077" s="2712"/>
      <c r="H1077" s="1431" t="str">
        <f t="shared" si="182"/>
        <v/>
      </c>
      <c r="I1077" s="1287"/>
      <c r="J1077" s="1288" t="str">
        <f>IF(C1068="","",IF(AND(C1068&lt;&gt;"&lt;Enter connection point name&gt;",F1077=""),"X",""))</f>
        <v/>
      </c>
      <c r="K1077" s="1569"/>
      <c r="L1077" s="2220"/>
      <c r="M1077" s="1287"/>
      <c r="N1077" s="2218"/>
    </row>
    <row r="1078" spans="2:14" s="580" customFormat="1" ht="15" customHeight="1">
      <c r="B1078" s="18"/>
      <c r="C1078" s="3015"/>
      <c r="D1078" s="3014"/>
      <c r="E1078" s="1112" t="s">
        <v>1932</v>
      </c>
      <c r="F1078" s="2712"/>
      <c r="H1078" s="1431" t="str">
        <f t="shared" si="182"/>
        <v/>
      </c>
      <c r="I1078" s="1287"/>
      <c r="J1078" s="1288" t="str">
        <f>IF(C1068="","",IF(AND(C1068&lt;&gt;"&lt;Enter connection point name&gt;",F1078=""),"X",""))</f>
        <v/>
      </c>
      <c r="K1078" s="1569"/>
      <c r="L1078" s="2220"/>
      <c r="M1078" s="1287"/>
      <c r="N1078" s="2218"/>
    </row>
    <row r="1079" spans="2:14" s="580" customFormat="1" ht="15" customHeight="1">
      <c r="B1079" s="18"/>
      <c r="C1079" s="3015" t="s">
        <v>1934</v>
      </c>
      <c r="D1079" s="3014" t="s">
        <v>2045</v>
      </c>
      <c r="E1079" s="1112" t="s">
        <v>1931</v>
      </c>
      <c r="F1079" s="2708"/>
      <c r="H1079" s="1436"/>
      <c r="I1079" s="1287"/>
      <c r="J1079" s="1288" t="str">
        <f>IF(C1068="","",IF(AND(C1068&lt;&gt;"&lt;Enter connection point name&gt;",F1079=""),"X",""))</f>
        <v/>
      </c>
      <c r="K1079" s="1432" t="str">
        <f>IF(F1079="","",(IF(OR(F1079="Winter",F1079="Summer"),"","X")))</f>
        <v/>
      </c>
      <c r="L1079" s="2220"/>
      <c r="M1079" s="2220"/>
      <c r="N1079" s="2218"/>
    </row>
    <row r="1080" spans="2:14" s="580" customFormat="1" ht="15" customHeight="1">
      <c r="B1080" s="18"/>
      <c r="C1080" s="3015"/>
      <c r="D1080" s="3014"/>
      <c r="E1080" s="1112" t="s">
        <v>1932</v>
      </c>
      <c r="F1080" s="2708"/>
      <c r="H1080" s="1436"/>
      <c r="I1080" s="1287"/>
      <c r="J1080" s="1288" t="str">
        <f>IF(C1068="","",IF(AND(C1068&lt;&gt;"&lt;Enter connection point name&gt;",F1080=""),"X",""))</f>
        <v/>
      </c>
      <c r="K1080" s="1432" t="str">
        <f>IF(F1080="","",(IF(OR(F1080="Winter",F1080="Summer"),"","X")))</f>
        <v/>
      </c>
      <c r="L1080" s="2220"/>
      <c r="M1080" s="2220"/>
      <c r="N1080" s="2218"/>
    </row>
    <row r="1081" spans="2:14" s="580" customFormat="1" ht="15" customHeight="1">
      <c r="B1081" s="18"/>
      <c r="C1081" s="3015" t="s">
        <v>1935</v>
      </c>
      <c r="D1081" s="3014" t="s">
        <v>497</v>
      </c>
      <c r="E1081" s="1112" t="s">
        <v>1931</v>
      </c>
      <c r="F1081" s="2708"/>
      <c r="H1081" s="1431" t="str">
        <f t="shared" ref="H1081:H1090" si="184">IF(ISNONTEXT(F1081)=TRUE,"","X")</f>
        <v/>
      </c>
      <c r="I1081" s="1288" t="str">
        <f t="shared" ref="I1081:I1090" si="185">IF(AND(F1081&gt;=0)=TRUE,"","X")</f>
        <v/>
      </c>
      <c r="J1081" s="1288" t="str">
        <f>IF(C1068="","",IF(AND(C1068&lt;&gt;"&lt;Enter connection point name&gt;",F1081=""),"X",""))</f>
        <v/>
      </c>
      <c r="K1081" s="1569"/>
      <c r="L1081" s="2220"/>
      <c r="M1081" s="2220"/>
      <c r="N1081" s="2218"/>
    </row>
    <row r="1082" spans="2:14" s="580" customFormat="1" ht="15" customHeight="1">
      <c r="B1082" s="18"/>
      <c r="C1082" s="3015"/>
      <c r="D1082" s="3014"/>
      <c r="E1082" s="1112" t="s">
        <v>1932</v>
      </c>
      <c r="F1082" s="2708"/>
      <c r="H1082" s="1431" t="str">
        <f t="shared" si="184"/>
        <v/>
      </c>
      <c r="I1082" s="1288" t="str">
        <f t="shared" si="185"/>
        <v/>
      </c>
      <c r="J1082" s="1288" t="str">
        <f>IF(C1068="","",IF(AND(C1068&lt;&gt;"&lt;Enter connection point name&gt;",F1082=""),"X",""))</f>
        <v/>
      </c>
      <c r="K1082" s="1569"/>
      <c r="L1082" s="2220"/>
      <c r="M1082" s="2220"/>
      <c r="N1082" s="2218"/>
    </row>
    <row r="1083" spans="2:14" s="580" customFormat="1" ht="15" customHeight="1">
      <c r="B1083" s="18"/>
      <c r="C1083" s="3015" t="s">
        <v>1936</v>
      </c>
      <c r="D1083" s="3014" t="s">
        <v>497</v>
      </c>
      <c r="E1083" s="1112" t="s">
        <v>1931</v>
      </c>
      <c r="F1083" s="2708"/>
      <c r="H1083" s="1431" t="str">
        <f t="shared" si="184"/>
        <v/>
      </c>
      <c r="I1083" s="1288" t="str">
        <f t="shared" si="185"/>
        <v/>
      </c>
      <c r="J1083" s="1288" t="str">
        <f>IF(C1068="","",IF(AND(C1068&lt;&gt;"&lt;Enter connection point name&gt;",F1083=""),"X",""))</f>
        <v/>
      </c>
      <c r="K1083" s="1569"/>
      <c r="L1083" s="2220"/>
      <c r="M1083" s="2220"/>
      <c r="N1083" s="1432" t="str">
        <f>IF(AND(F1083&lt;=F1085),"","X")</f>
        <v/>
      </c>
    </row>
    <row r="1084" spans="2:14" s="580" customFormat="1" ht="15" customHeight="1">
      <c r="B1084" s="18"/>
      <c r="C1084" s="3015"/>
      <c r="D1084" s="3014"/>
      <c r="E1084" s="1112" t="s">
        <v>1932</v>
      </c>
      <c r="F1084" s="2708"/>
      <c r="H1084" s="1431" t="str">
        <f t="shared" si="184"/>
        <v/>
      </c>
      <c r="I1084" s="1288" t="str">
        <f t="shared" si="185"/>
        <v/>
      </c>
      <c r="J1084" s="1288" t="str">
        <f>IF(C1068="","",IF(AND(C1068&lt;&gt;"&lt;Enter connection point name&gt;",F1084=""),"X",""))</f>
        <v/>
      </c>
      <c r="K1084" s="1569"/>
      <c r="L1084" s="2220"/>
      <c r="M1084" s="2220"/>
      <c r="N1084" s="1432" t="str">
        <f>IF(AND(F1084&lt;=F1086),"","X")</f>
        <v/>
      </c>
    </row>
    <row r="1085" spans="2:14" s="580" customFormat="1" ht="15" customHeight="1">
      <c r="B1085" s="18"/>
      <c r="C1085" s="3015" t="s">
        <v>1936</v>
      </c>
      <c r="D1085" s="3014" t="s">
        <v>509</v>
      </c>
      <c r="E1085" s="1112" t="s">
        <v>1931</v>
      </c>
      <c r="F1085" s="2708"/>
      <c r="H1085" s="1431" t="str">
        <f t="shared" si="184"/>
        <v/>
      </c>
      <c r="I1085" s="1288" t="str">
        <f t="shared" si="185"/>
        <v/>
      </c>
      <c r="J1085" s="1288" t="str">
        <f>IF(C1068="","",IF(AND(C1068&lt;&gt;"&lt;Enter connection point name&gt;",F1085=""),"X",""))</f>
        <v/>
      </c>
      <c r="K1085" s="1569"/>
      <c r="L1085" s="2220"/>
      <c r="M1085" s="2220"/>
      <c r="N1085" s="1432" t="str">
        <f>IF(AND(F1083&lt;=F1085),"","X")</f>
        <v/>
      </c>
    </row>
    <row r="1086" spans="2:14" s="580" customFormat="1" ht="15" customHeight="1">
      <c r="B1086" s="18"/>
      <c r="C1086" s="3015"/>
      <c r="D1086" s="3014"/>
      <c r="E1086" s="1112" t="s">
        <v>1932</v>
      </c>
      <c r="F1086" s="2708"/>
      <c r="H1086" s="1431" t="str">
        <f t="shared" si="184"/>
        <v/>
      </c>
      <c r="I1086" s="1288" t="str">
        <f t="shared" si="185"/>
        <v/>
      </c>
      <c r="J1086" s="1288" t="str">
        <f>IF(C1068="","",IF(AND(C1068&lt;&gt;"&lt;Enter connection point name&gt;",F1086=""),"X",""))</f>
        <v/>
      </c>
      <c r="K1086" s="1569"/>
      <c r="L1086" s="2220"/>
      <c r="M1086" s="2220"/>
      <c r="N1086" s="1432" t="str">
        <f>IF(AND(F1084&lt;=F1086),"","X")</f>
        <v/>
      </c>
    </row>
    <row r="1087" spans="2:14" s="580" customFormat="1" ht="15" customHeight="1">
      <c r="B1087" s="18"/>
      <c r="C1087" s="3015" t="s">
        <v>1937</v>
      </c>
      <c r="D1087" s="3014" t="s">
        <v>497</v>
      </c>
      <c r="E1087" s="1112" t="s">
        <v>1931</v>
      </c>
      <c r="F1087" s="2708"/>
      <c r="H1087" s="1431" t="str">
        <f t="shared" si="184"/>
        <v/>
      </c>
      <c r="I1087" s="1288" t="str">
        <f t="shared" si="185"/>
        <v/>
      </c>
      <c r="J1087" s="1288" t="str">
        <f>IF(C1068="","",IF(AND(C1068&lt;&gt;"&lt;Enter connection point name&gt;",F1087=""),"X",""))</f>
        <v/>
      </c>
      <c r="K1087" s="1569"/>
      <c r="L1087" s="2220"/>
      <c r="M1087" s="2220"/>
      <c r="N1087" s="1432" t="str">
        <f>IF(AND(F1087&lt;=F1089),"","X")</f>
        <v/>
      </c>
    </row>
    <row r="1088" spans="2:14" s="580" customFormat="1" ht="15" customHeight="1">
      <c r="B1088" s="18"/>
      <c r="C1088" s="3015"/>
      <c r="D1088" s="3014"/>
      <c r="E1088" s="1112" t="s">
        <v>1932</v>
      </c>
      <c r="F1088" s="2708"/>
      <c r="H1088" s="1431" t="str">
        <f t="shared" si="184"/>
        <v/>
      </c>
      <c r="I1088" s="1288" t="str">
        <f t="shared" si="185"/>
        <v/>
      </c>
      <c r="J1088" s="1288" t="str">
        <f>IF(C1068="","",IF(AND(C1068&lt;&gt;"&lt;Enter connection point name&gt;",F1088=""),"X",""))</f>
        <v/>
      </c>
      <c r="K1088" s="1569"/>
      <c r="L1088" s="2220"/>
      <c r="M1088" s="2220"/>
      <c r="N1088" s="1432" t="str">
        <f>IF(AND(F1088&lt;=F1090),"","X")</f>
        <v/>
      </c>
    </row>
    <row r="1089" spans="2:14" s="580" customFormat="1" ht="15" customHeight="1">
      <c r="B1089" s="18"/>
      <c r="C1089" s="3015" t="s">
        <v>1937</v>
      </c>
      <c r="D1089" s="3014" t="s">
        <v>509</v>
      </c>
      <c r="E1089" s="1112" t="s">
        <v>1931</v>
      </c>
      <c r="F1089" s="2708"/>
      <c r="H1089" s="1431" t="str">
        <f t="shared" si="184"/>
        <v/>
      </c>
      <c r="I1089" s="1288" t="str">
        <f t="shared" si="185"/>
        <v/>
      </c>
      <c r="J1089" s="1288" t="str">
        <f>IF(C1068="","",IF(AND(C1068&lt;&gt;"&lt;Enter connection point name&gt;",F1089=""),"X",""))</f>
        <v/>
      </c>
      <c r="K1089" s="1569"/>
      <c r="L1089" s="2220"/>
      <c r="M1089" s="2220"/>
      <c r="N1089" s="1432" t="str">
        <f>IF(AND(F1087&lt;=F1089),"","X")</f>
        <v/>
      </c>
    </row>
    <row r="1090" spans="2:14" s="580" customFormat="1" ht="15" customHeight="1">
      <c r="B1090" s="18"/>
      <c r="C1090" s="3018"/>
      <c r="D1090" s="3019"/>
      <c r="E1090" s="1113" t="s">
        <v>1932</v>
      </c>
      <c r="F1090" s="2714"/>
      <c r="H1090" s="1433" t="str">
        <f t="shared" si="184"/>
        <v/>
      </c>
      <c r="I1090" s="1434" t="str">
        <f t="shared" si="185"/>
        <v/>
      </c>
      <c r="J1090" s="1434" t="str">
        <f>IF(C1068="","",IF(AND(C1068&lt;&gt;"&lt;Enter connection point name&gt;",F1090=""),"X",""))</f>
        <v/>
      </c>
      <c r="K1090" s="1570"/>
      <c r="L1090" s="2221"/>
      <c r="M1090" s="2221"/>
      <c r="N1090" s="1435" t="str">
        <f>IF(AND(F1088&lt;=F1090),"","X")</f>
        <v/>
      </c>
    </row>
    <row r="1091" spans="2:14" s="580" customFormat="1" ht="15" customHeight="1">
      <c r="B1091" s="1046">
        <v>48</v>
      </c>
      <c r="C1091" s="1027" t="s">
        <v>1929</v>
      </c>
      <c r="D1091" s="575"/>
      <c r="E1091" s="1111"/>
      <c r="F1091" s="2711"/>
    </row>
    <row r="1092" spans="2:14" s="580" customFormat="1" ht="15" customHeight="1">
      <c r="B1092" s="1046"/>
      <c r="C1092" s="3016" t="s">
        <v>1930</v>
      </c>
      <c r="D1092" s="3017" t="s">
        <v>509</v>
      </c>
      <c r="E1092" s="1681" t="s">
        <v>1931</v>
      </c>
      <c r="F1092" s="2713"/>
      <c r="H1092" s="1503" t="str">
        <f>IF(ISNONTEXT(F1092)=TRUE,"","X")</f>
        <v/>
      </c>
      <c r="I1092" s="1542" t="str">
        <f>IF(AND(F1092&gt;=0)=TRUE,"","X")</f>
        <v/>
      </c>
      <c r="J1092" s="2024" t="str">
        <f>IF(C1091="","",IF(AND(C1091&lt;&gt;"&lt;Enter connection point name&gt;",F1092=""),"X",""))</f>
        <v/>
      </c>
      <c r="K1092" s="1568"/>
      <c r="L1092" s="2219"/>
      <c r="M1092" s="2219"/>
      <c r="N1092" s="2217"/>
    </row>
    <row r="1093" spans="2:14" s="580" customFormat="1" ht="15" customHeight="1">
      <c r="B1093" s="1046"/>
      <c r="C1093" s="3015"/>
      <c r="D1093" s="3014"/>
      <c r="E1093" s="1112" t="s">
        <v>1932</v>
      </c>
      <c r="F1093" s="2708"/>
      <c r="H1093" s="1431" t="str">
        <f>IF(ISNONTEXT(F1093)=TRUE,"","X")</f>
        <v/>
      </c>
      <c r="I1093" s="1288" t="str">
        <f>IF(AND(F1093&gt;=0)=TRUE,"","X")</f>
        <v/>
      </c>
      <c r="J1093" s="1288" t="str">
        <f>IF(C1091="","",IF(AND(C1091&lt;&gt;"&lt;Enter connection point name&gt;",F1093=""),"X",""))</f>
        <v/>
      </c>
      <c r="K1093" s="1569"/>
      <c r="L1093" s="2220"/>
      <c r="M1093" s="2220"/>
      <c r="N1093" s="2218"/>
    </row>
    <row r="1094" spans="2:14" s="580" customFormat="1" ht="15" customHeight="1">
      <c r="B1094" s="1046"/>
      <c r="C1094" s="3015" t="s">
        <v>1933</v>
      </c>
      <c r="D1094" s="3014" t="s">
        <v>497</v>
      </c>
      <c r="E1094" s="1112" t="s">
        <v>1931</v>
      </c>
      <c r="F1094" s="2708"/>
      <c r="H1094" s="1431" t="str">
        <f t="shared" ref="H1094:H1101" si="186">IF(ISNONTEXT(F1094)=TRUE,"","X")</f>
        <v/>
      </c>
      <c r="I1094" s="1288" t="str">
        <f>IF(AND(F1094&gt;=0)=TRUE,"","X")</f>
        <v/>
      </c>
      <c r="J1094" s="1288" t="str">
        <f>IF(C1091="","",IF(AND(C1091&lt;&gt;"&lt;Enter connection point name&gt;",F1094=""),"X",""))</f>
        <v/>
      </c>
      <c r="K1094" s="1569"/>
      <c r="L1094" s="2220"/>
      <c r="M1094" s="2220"/>
      <c r="N1094" s="1432" t="str">
        <f>IF(AND(F1094&lt;=F1096),"","X")</f>
        <v/>
      </c>
    </row>
    <row r="1095" spans="2:14" s="580" customFormat="1" ht="15" customHeight="1">
      <c r="B1095" s="1046"/>
      <c r="C1095" s="3015"/>
      <c r="D1095" s="3014"/>
      <c r="E1095" s="1112" t="s">
        <v>1932</v>
      </c>
      <c r="F1095" s="2708"/>
      <c r="H1095" s="1431" t="str">
        <f t="shared" si="186"/>
        <v/>
      </c>
      <c r="I1095" s="1288" t="str">
        <f t="shared" ref="I1095:I1098" si="187">IF(AND(F1095&gt;=0)=TRUE,"","X")</f>
        <v/>
      </c>
      <c r="J1095" s="1288" t="str">
        <f>IF(C1091="","",IF(AND(C1091&lt;&gt;"&lt;Enter connection point name&gt;",F1095=""),"X",""))</f>
        <v/>
      </c>
      <c r="K1095" s="1569"/>
      <c r="L1095" s="2220"/>
      <c r="M1095" s="2220"/>
      <c r="N1095" s="1432" t="str">
        <f>IF(AND(F1095&lt;=F1097),"","X")</f>
        <v/>
      </c>
    </row>
    <row r="1096" spans="2:14" s="580" customFormat="1" ht="15" customHeight="1">
      <c r="B1096" s="1046"/>
      <c r="C1096" s="3015" t="s">
        <v>1933</v>
      </c>
      <c r="D1096" s="3014" t="s">
        <v>509</v>
      </c>
      <c r="E1096" s="1112" t="s">
        <v>1931</v>
      </c>
      <c r="F1096" s="2708"/>
      <c r="H1096" s="1431" t="str">
        <f t="shared" si="186"/>
        <v/>
      </c>
      <c r="I1096" s="1288" t="str">
        <f t="shared" si="187"/>
        <v/>
      </c>
      <c r="J1096" s="1288" t="str">
        <f>IF(C1091="","",IF(AND(C1091&lt;&gt;"&lt;Enter connection point name&gt;",F1096=""),"X",""))</f>
        <v/>
      </c>
      <c r="K1096" s="1569"/>
      <c r="L1096" s="2220"/>
      <c r="M1096" s="2220"/>
      <c r="N1096" s="1432" t="str">
        <f>IF(AND(F1094&lt;=F1096),"","X")</f>
        <v/>
      </c>
    </row>
    <row r="1097" spans="2:14" s="580" customFormat="1" ht="15" customHeight="1">
      <c r="B1097" s="1046"/>
      <c r="C1097" s="3015"/>
      <c r="D1097" s="3014"/>
      <c r="E1097" s="1112" t="s">
        <v>1932</v>
      </c>
      <c r="F1097" s="2708"/>
      <c r="H1097" s="1431" t="str">
        <f t="shared" si="186"/>
        <v/>
      </c>
      <c r="I1097" s="1288" t="str">
        <f t="shared" si="187"/>
        <v/>
      </c>
      <c r="J1097" s="1288" t="str">
        <f>IF(C1091="","",IF(AND(C1091&lt;&gt;"&lt;Enter connection point name&gt;",F1097=""),"X",""))</f>
        <v/>
      </c>
      <c r="K1097" s="1569"/>
      <c r="L1097" s="2220"/>
      <c r="M1097" s="2220"/>
      <c r="N1097" s="1432" t="str">
        <f>IF(AND(F1095&lt;=F1097),"","X")</f>
        <v/>
      </c>
    </row>
    <row r="1098" spans="2:14" s="580" customFormat="1" ht="15" customHeight="1">
      <c r="B1098" s="1046"/>
      <c r="C1098" s="3015" t="s">
        <v>729</v>
      </c>
      <c r="D1098" s="3014" t="s">
        <v>1670</v>
      </c>
      <c r="E1098" s="1112" t="s">
        <v>1931</v>
      </c>
      <c r="F1098" s="2706"/>
      <c r="H1098" s="1431" t="str">
        <f t="shared" si="186"/>
        <v/>
      </c>
      <c r="I1098" s="1287" t="str">
        <f t="shared" si="187"/>
        <v/>
      </c>
      <c r="J1098" s="1288" t="str">
        <f>IF(C1091="","",IF(AND(C1091&lt;&gt;"&lt;Enter connection point name&gt;",F1098=""),"X",""))</f>
        <v/>
      </c>
      <c r="K1098" s="1569"/>
      <c r="L1098" s="1287"/>
      <c r="M1098" s="2220"/>
      <c r="N1098" s="2218"/>
    </row>
    <row r="1099" spans="2:14" s="580" customFormat="1" ht="15" customHeight="1">
      <c r="B1099" s="18"/>
      <c r="C1099" s="3015"/>
      <c r="D1099" s="3014"/>
      <c r="E1099" s="1112" t="s">
        <v>1932</v>
      </c>
      <c r="F1099" s="2706"/>
      <c r="H1099" s="1431" t="str">
        <f t="shared" si="186"/>
        <v/>
      </c>
      <c r="I1099" s="1287"/>
      <c r="J1099" s="1288" t="str">
        <f>IF(C1091="","",IF(AND(C1091&lt;&gt;"&lt;Enter connection point name&gt;",F1099=""),"X",""))</f>
        <v/>
      </c>
      <c r="K1099" s="1569"/>
      <c r="L1099" s="1287"/>
      <c r="M1099" s="2220"/>
      <c r="N1099" s="2218"/>
    </row>
    <row r="1100" spans="2:14" s="580" customFormat="1" ht="15" customHeight="1">
      <c r="B1100" s="18"/>
      <c r="C1100" s="3015" t="s">
        <v>730</v>
      </c>
      <c r="D1100" s="3014" t="s">
        <v>1671</v>
      </c>
      <c r="E1100" s="1112" t="s">
        <v>1931</v>
      </c>
      <c r="F1100" s="2712"/>
      <c r="H1100" s="1431" t="str">
        <f t="shared" si="186"/>
        <v/>
      </c>
      <c r="I1100" s="1287"/>
      <c r="J1100" s="1288" t="str">
        <f>IF(C1091="","",IF(AND(C1091&lt;&gt;"&lt;Enter connection point name&gt;",F1100=""),"X",""))</f>
        <v/>
      </c>
      <c r="K1100" s="1569"/>
      <c r="L1100" s="2220"/>
      <c r="M1100" s="1287"/>
      <c r="N1100" s="2218"/>
    </row>
    <row r="1101" spans="2:14" s="580" customFormat="1" ht="15" customHeight="1">
      <c r="B1101" s="18"/>
      <c r="C1101" s="3015"/>
      <c r="D1101" s="3014"/>
      <c r="E1101" s="1112" t="s">
        <v>1932</v>
      </c>
      <c r="F1101" s="2712"/>
      <c r="H1101" s="1431" t="str">
        <f t="shared" si="186"/>
        <v/>
      </c>
      <c r="I1101" s="1287"/>
      <c r="J1101" s="1288" t="str">
        <f>IF(C1091="","",IF(AND(C1091&lt;&gt;"&lt;Enter connection point name&gt;",F1101=""),"X",""))</f>
        <v/>
      </c>
      <c r="K1101" s="1569"/>
      <c r="L1101" s="2220"/>
      <c r="M1101" s="1287"/>
      <c r="N1101" s="2218"/>
    </row>
    <row r="1102" spans="2:14" s="580" customFormat="1" ht="15" customHeight="1">
      <c r="B1102" s="18"/>
      <c r="C1102" s="3015" t="s">
        <v>1934</v>
      </c>
      <c r="D1102" s="3014" t="s">
        <v>2045</v>
      </c>
      <c r="E1102" s="1112" t="s">
        <v>1931</v>
      </c>
      <c r="F1102" s="2708"/>
      <c r="H1102" s="1436"/>
      <c r="I1102" s="1287"/>
      <c r="J1102" s="1288" t="str">
        <f>IF(C1091="","",IF(AND(C1091&lt;&gt;"&lt;Enter connection point name&gt;",F1102=""),"X",""))</f>
        <v/>
      </c>
      <c r="K1102" s="1432" t="str">
        <f>IF(F1102="","",(IF(OR(F1102="Winter",F1102="Summer"),"","X")))</f>
        <v/>
      </c>
      <c r="L1102" s="2220"/>
      <c r="M1102" s="2220"/>
      <c r="N1102" s="2218"/>
    </row>
    <row r="1103" spans="2:14" s="580" customFormat="1" ht="15" customHeight="1">
      <c r="B1103" s="18"/>
      <c r="C1103" s="3015"/>
      <c r="D1103" s="3014"/>
      <c r="E1103" s="1112" t="s">
        <v>1932</v>
      </c>
      <c r="F1103" s="2708"/>
      <c r="H1103" s="1436"/>
      <c r="I1103" s="1287"/>
      <c r="J1103" s="1288" t="str">
        <f>IF(C1091="","",IF(AND(C1091&lt;&gt;"&lt;Enter connection point name&gt;",F1103=""),"X",""))</f>
        <v/>
      </c>
      <c r="K1103" s="1432" t="str">
        <f>IF(F1103="","",(IF(OR(F1103="Winter",F1103="Summer"),"","X")))</f>
        <v/>
      </c>
      <c r="L1103" s="2220"/>
      <c r="M1103" s="2220"/>
      <c r="N1103" s="2218"/>
    </row>
    <row r="1104" spans="2:14" s="580" customFormat="1" ht="15" customHeight="1">
      <c r="B1104" s="18"/>
      <c r="C1104" s="3015" t="s">
        <v>1935</v>
      </c>
      <c r="D1104" s="3014" t="s">
        <v>497</v>
      </c>
      <c r="E1104" s="1112" t="s">
        <v>1931</v>
      </c>
      <c r="F1104" s="2708"/>
      <c r="H1104" s="1431" t="str">
        <f t="shared" ref="H1104:H1113" si="188">IF(ISNONTEXT(F1104)=TRUE,"","X")</f>
        <v/>
      </c>
      <c r="I1104" s="1288" t="str">
        <f t="shared" ref="I1104:I1113" si="189">IF(AND(F1104&gt;=0)=TRUE,"","X")</f>
        <v/>
      </c>
      <c r="J1104" s="1288" t="str">
        <f>IF(C1091="","",IF(AND(C1091&lt;&gt;"&lt;Enter connection point name&gt;",F1104=""),"X",""))</f>
        <v/>
      </c>
      <c r="K1104" s="1569"/>
      <c r="L1104" s="2220"/>
      <c r="M1104" s="2220"/>
      <c r="N1104" s="2218"/>
    </row>
    <row r="1105" spans="2:14" s="580" customFormat="1" ht="15" customHeight="1">
      <c r="B1105" s="18"/>
      <c r="C1105" s="3015"/>
      <c r="D1105" s="3014"/>
      <c r="E1105" s="1112" t="s">
        <v>1932</v>
      </c>
      <c r="F1105" s="2708"/>
      <c r="H1105" s="1431" t="str">
        <f t="shared" si="188"/>
        <v/>
      </c>
      <c r="I1105" s="1288" t="str">
        <f t="shared" si="189"/>
        <v/>
      </c>
      <c r="J1105" s="1288" t="str">
        <f>IF(C1091="","",IF(AND(C1091&lt;&gt;"&lt;Enter connection point name&gt;",F1105=""),"X",""))</f>
        <v/>
      </c>
      <c r="K1105" s="1569"/>
      <c r="L1105" s="2220"/>
      <c r="M1105" s="2220"/>
      <c r="N1105" s="2218"/>
    </row>
    <row r="1106" spans="2:14" s="580" customFormat="1" ht="15" customHeight="1">
      <c r="B1106" s="18"/>
      <c r="C1106" s="3015" t="s">
        <v>1936</v>
      </c>
      <c r="D1106" s="3014" t="s">
        <v>497</v>
      </c>
      <c r="E1106" s="1112" t="s">
        <v>1931</v>
      </c>
      <c r="F1106" s="2708"/>
      <c r="H1106" s="1431" t="str">
        <f t="shared" si="188"/>
        <v/>
      </c>
      <c r="I1106" s="1288" t="str">
        <f t="shared" si="189"/>
        <v/>
      </c>
      <c r="J1106" s="1288" t="str">
        <f>IF(C1091="","",IF(AND(C1091&lt;&gt;"&lt;Enter connection point name&gt;",F1106=""),"X",""))</f>
        <v/>
      </c>
      <c r="K1106" s="1569"/>
      <c r="L1106" s="2220"/>
      <c r="M1106" s="2220"/>
      <c r="N1106" s="1432" t="str">
        <f>IF(AND(F1106&lt;=F1108),"","X")</f>
        <v/>
      </c>
    </row>
    <row r="1107" spans="2:14" s="580" customFormat="1" ht="15" customHeight="1">
      <c r="B1107" s="18"/>
      <c r="C1107" s="3015"/>
      <c r="D1107" s="3014"/>
      <c r="E1107" s="1112" t="s">
        <v>1932</v>
      </c>
      <c r="F1107" s="2708"/>
      <c r="H1107" s="1431" t="str">
        <f t="shared" si="188"/>
        <v/>
      </c>
      <c r="I1107" s="1288" t="str">
        <f t="shared" si="189"/>
        <v/>
      </c>
      <c r="J1107" s="1288" t="str">
        <f>IF(C1091="","",IF(AND(C1091&lt;&gt;"&lt;Enter connection point name&gt;",F1107=""),"X",""))</f>
        <v/>
      </c>
      <c r="K1107" s="1569"/>
      <c r="L1107" s="2220"/>
      <c r="M1107" s="2220"/>
      <c r="N1107" s="1432" t="str">
        <f>IF(AND(F1107&lt;=F1109),"","X")</f>
        <v/>
      </c>
    </row>
    <row r="1108" spans="2:14" s="580" customFormat="1" ht="15" customHeight="1">
      <c r="B1108" s="18"/>
      <c r="C1108" s="3015" t="s">
        <v>1936</v>
      </c>
      <c r="D1108" s="3014" t="s">
        <v>509</v>
      </c>
      <c r="E1108" s="1112" t="s">
        <v>1931</v>
      </c>
      <c r="F1108" s="2708"/>
      <c r="H1108" s="1431" t="str">
        <f t="shared" si="188"/>
        <v/>
      </c>
      <c r="I1108" s="1288" t="str">
        <f t="shared" si="189"/>
        <v/>
      </c>
      <c r="J1108" s="1288" t="str">
        <f>IF(C1091="","",IF(AND(C1091&lt;&gt;"&lt;Enter connection point name&gt;",F1108=""),"X",""))</f>
        <v/>
      </c>
      <c r="K1108" s="1569"/>
      <c r="L1108" s="2220"/>
      <c r="M1108" s="2220"/>
      <c r="N1108" s="1432" t="str">
        <f>IF(AND(F1106&lt;=F1108),"","X")</f>
        <v/>
      </c>
    </row>
    <row r="1109" spans="2:14" s="580" customFormat="1" ht="15" customHeight="1">
      <c r="B1109" s="18"/>
      <c r="C1109" s="3015"/>
      <c r="D1109" s="3014"/>
      <c r="E1109" s="1112" t="s">
        <v>1932</v>
      </c>
      <c r="F1109" s="2708"/>
      <c r="H1109" s="1431" t="str">
        <f t="shared" si="188"/>
        <v/>
      </c>
      <c r="I1109" s="1288" t="str">
        <f t="shared" si="189"/>
        <v/>
      </c>
      <c r="J1109" s="1288" t="str">
        <f>IF(C1091="","",IF(AND(C1091&lt;&gt;"&lt;Enter connection point name&gt;",F1109=""),"X",""))</f>
        <v/>
      </c>
      <c r="K1109" s="1569"/>
      <c r="L1109" s="2220"/>
      <c r="M1109" s="2220"/>
      <c r="N1109" s="1432" t="str">
        <f>IF(AND(F1107&lt;=F1109),"","X")</f>
        <v/>
      </c>
    </row>
    <row r="1110" spans="2:14" s="580" customFormat="1" ht="15" customHeight="1">
      <c r="B1110" s="18"/>
      <c r="C1110" s="3015" t="s">
        <v>1937</v>
      </c>
      <c r="D1110" s="3014" t="s">
        <v>497</v>
      </c>
      <c r="E1110" s="1112" t="s">
        <v>1931</v>
      </c>
      <c r="F1110" s="2708"/>
      <c r="H1110" s="1431" t="str">
        <f t="shared" si="188"/>
        <v/>
      </c>
      <c r="I1110" s="1288" t="str">
        <f t="shared" si="189"/>
        <v/>
      </c>
      <c r="J1110" s="1288" t="str">
        <f>IF(C1091="","",IF(AND(C1091&lt;&gt;"&lt;Enter connection point name&gt;",F1110=""),"X",""))</f>
        <v/>
      </c>
      <c r="K1110" s="1569"/>
      <c r="L1110" s="2220"/>
      <c r="M1110" s="2220"/>
      <c r="N1110" s="1432" t="str">
        <f>IF(AND(F1110&lt;=F1112),"","X")</f>
        <v/>
      </c>
    </row>
    <row r="1111" spans="2:14" s="580" customFormat="1" ht="15" customHeight="1">
      <c r="B1111" s="18"/>
      <c r="C1111" s="3015"/>
      <c r="D1111" s="3014"/>
      <c r="E1111" s="1112" t="s">
        <v>1932</v>
      </c>
      <c r="F1111" s="2708"/>
      <c r="H1111" s="1431" t="str">
        <f t="shared" si="188"/>
        <v/>
      </c>
      <c r="I1111" s="1288" t="str">
        <f t="shared" si="189"/>
        <v/>
      </c>
      <c r="J1111" s="1288" t="str">
        <f>IF(C1091="","",IF(AND(C1091&lt;&gt;"&lt;Enter connection point name&gt;",F1111=""),"X",""))</f>
        <v/>
      </c>
      <c r="K1111" s="1569"/>
      <c r="L1111" s="2220"/>
      <c r="M1111" s="2220"/>
      <c r="N1111" s="1432" t="str">
        <f>IF(AND(F1111&lt;=F1113),"","X")</f>
        <v/>
      </c>
    </row>
    <row r="1112" spans="2:14" s="580" customFormat="1" ht="15" customHeight="1">
      <c r="B1112" s="18"/>
      <c r="C1112" s="3015" t="s">
        <v>1937</v>
      </c>
      <c r="D1112" s="3014" t="s">
        <v>509</v>
      </c>
      <c r="E1112" s="1112" t="s">
        <v>1931</v>
      </c>
      <c r="F1112" s="2708"/>
      <c r="H1112" s="1431" t="str">
        <f t="shared" si="188"/>
        <v/>
      </c>
      <c r="I1112" s="1288" t="str">
        <f t="shared" si="189"/>
        <v/>
      </c>
      <c r="J1112" s="1288" t="str">
        <f>IF(C1091="","",IF(AND(C1091&lt;&gt;"&lt;Enter connection point name&gt;",F1112=""),"X",""))</f>
        <v/>
      </c>
      <c r="K1112" s="1569"/>
      <c r="L1112" s="2220"/>
      <c r="M1112" s="2220"/>
      <c r="N1112" s="1432" t="str">
        <f>IF(AND(F1110&lt;=F1112),"","X")</f>
        <v/>
      </c>
    </row>
    <row r="1113" spans="2:14" s="580" customFormat="1" ht="15" customHeight="1">
      <c r="B1113" s="18"/>
      <c r="C1113" s="3018"/>
      <c r="D1113" s="3019"/>
      <c r="E1113" s="1113" t="s">
        <v>1932</v>
      </c>
      <c r="F1113" s="2714"/>
      <c r="H1113" s="1433" t="str">
        <f t="shared" si="188"/>
        <v/>
      </c>
      <c r="I1113" s="1434" t="str">
        <f t="shared" si="189"/>
        <v/>
      </c>
      <c r="J1113" s="1434" t="str">
        <f>IF(C1091="","",IF(AND(C1091&lt;&gt;"&lt;Enter connection point name&gt;",F1113=""),"X",""))</f>
        <v/>
      </c>
      <c r="K1113" s="1570"/>
      <c r="L1113" s="2221"/>
      <c r="M1113" s="2221"/>
      <c r="N1113" s="1435" t="str">
        <f>IF(AND(F1111&lt;=F1113),"","X")</f>
        <v/>
      </c>
    </row>
    <row r="1114" spans="2:14" s="580" customFormat="1" ht="15" customHeight="1">
      <c r="B1114" s="1046">
        <v>49</v>
      </c>
      <c r="C1114" s="1027" t="s">
        <v>1929</v>
      </c>
      <c r="D1114" s="575"/>
      <c r="E1114" s="1111"/>
      <c r="F1114" s="2711"/>
    </row>
    <row r="1115" spans="2:14" s="580" customFormat="1" ht="15" customHeight="1">
      <c r="B1115" s="1046"/>
      <c r="C1115" s="3016" t="s">
        <v>1930</v>
      </c>
      <c r="D1115" s="3017" t="s">
        <v>509</v>
      </c>
      <c r="E1115" s="1681" t="s">
        <v>1931</v>
      </c>
      <c r="F1115" s="2713"/>
      <c r="H1115" s="1503" t="str">
        <f>IF(ISNONTEXT(F1115)=TRUE,"","X")</f>
        <v/>
      </c>
      <c r="I1115" s="1542" t="str">
        <f>IF(AND(F1115&gt;=0)=TRUE,"","X")</f>
        <v/>
      </c>
      <c r="J1115" s="2024" t="str">
        <f>IF(C1114="","",IF(AND(C1114&lt;&gt;"&lt;Enter connection point name&gt;",F1115=""),"X",""))</f>
        <v/>
      </c>
      <c r="K1115" s="1568"/>
      <c r="L1115" s="2219"/>
      <c r="M1115" s="2219"/>
      <c r="N1115" s="2217"/>
    </row>
    <row r="1116" spans="2:14" s="580" customFormat="1" ht="15" customHeight="1">
      <c r="B1116" s="1046"/>
      <c r="C1116" s="3015"/>
      <c r="D1116" s="3014"/>
      <c r="E1116" s="1112" t="s">
        <v>1932</v>
      </c>
      <c r="F1116" s="2708"/>
      <c r="H1116" s="1431" t="str">
        <f>IF(ISNONTEXT(F1116)=TRUE,"","X")</f>
        <v/>
      </c>
      <c r="I1116" s="1288" t="str">
        <f>IF(AND(F1116&gt;=0)=TRUE,"","X")</f>
        <v/>
      </c>
      <c r="J1116" s="1288" t="str">
        <f>IF(C1114="","",IF(AND(C1114&lt;&gt;"&lt;Enter connection point name&gt;",F1116=""),"X",""))</f>
        <v/>
      </c>
      <c r="K1116" s="1569"/>
      <c r="L1116" s="2220"/>
      <c r="M1116" s="2220"/>
      <c r="N1116" s="2218"/>
    </row>
    <row r="1117" spans="2:14" s="580" customFormat="1" ht="15" customHeight="1">
      <c r="B1117" s="1046"/>
      <c r="C1117" s="3015" t="s">
        <v>1933</v>
      </c>
      <c r="D1117" s="3014" t="s">
        <v>497</v>
      </c>
      <c r="E1117" s="1112" t="s">
        <v>1931</v>
      </c>
      <c r="F1117" s="2708"/>
      <c r="H1117" s="1431" t="str">
        <f t="shared" ref="H1117:H1124" si="190">IF(ISNONTEXT(F1117)=TRUE,"","X")</f>
        <v/>
      </c>
      <c r="I1117" s="1288" t="str">
        <f>IF(AND(F1117&gt;=0)=TRUE,"","X")</f>
        <v/>
      </c>
      <c r="J1117" s="1288" t="str">
        <f>IF(C1114="","",IF(AND(C1114&lt;&gt;"&lt;Enter connection point name&gt;",F1117=""),"X",""))</f>
        <v/>
      </c>
      <c r="K1117" s="1569"/>
      <c r="L1117" s="2220"/>
      <c r="M1117" s="2220"/>
      <c r="N1117" s="1432" t="str">
        <f>IF(AND(F1117&lt;=F1119),"","X")</f>
        <v/>
      </c>
    </row>
    <row r="1118" spans="2:14" s="580" customFormat="1" ht="15" customHeight="1">
      <c r="B1118" s="1046"/>
      <c r="C1118" s="3015"/>
      <c r="D1118" s="3014"/>
      <c r="E1118" s="1112" t="s">
        <v>1932</v>
      </c>
      <c r="F1118" s="2708"/>
      <c r="H1118" s="1431" t="str">
        <f t="shared" si="190"/>
        <v/>
      </c>
      <c r="I1118" s="1288" t="str">
        <f t="shared" ref="I1118:I1121" si="191">IF(AND(F1118&gt;=0)=TRUE,"","X")</f>
        <v/>
      </c>
      <c r="J1118" s="1288" t="str">
        <f>IF(C1114="","",IF(AND(C1114&lt;&gt;"&lt;Enter connection point name&gt;",F1118=""),"X",""))</f>
        <v/>
      </c>
      <c r="K1118" s="1569"/>
      <c r="L1118" s="2220"/>
      <c r="M1118" s="2220"/>
      <c r="N1118" s="1432" t="str">
        <f>IF(AND(F1118&lt;=F1120),"","X")</f>
        <v/>
      </c>
    </row>
    <row r="1119" spans="2:14" s="580" customFormat="1" ht="15" customHeight="1">
      <c r="B1119" s="1046"/>
      <c r="C1119" s="3015" t="s">
        <v>1933</v>
      </c>
      <c r="D1119" s="3014" t="s">
        <v>509</v>
      </c>
      <c r="E1119" s="1112" t="s">
        <v>1931</v>
      </c>
      <c r="F1119" s="2708"/>
      <c r="H1119" s="1431" t="str">
        <f t="shared" si="190"/>
        <v/>
      </c>
      <c r="I1119" s="1288" t="str">
        <f t="shared" si="191"/>
        <v/>
      </c>
      <c r="J1119" s="1288" t="str">
        <f>IF(C1114="","",IF(AND(C1114&lt;&gt;"&lt;Enter connection point name&gt;",F1119=""),"X",""))</f>
        <v/>
      </c>
      <c r="K1119" s="1569"/>
      <c r="L1119" s="2220"/>
      <c r="M1119" s="2220"/>
      <c r="N1119" s="1432" t="str">
        <f>IF(AND(F1117&lt;=F1119),"","X")</f>
        <v/>
      </c>
    </row>
    <row r="1120" spans="2:14" s="580" customFormat="1" ht="15" customHeight="1">
      <c r="B1120" s="1046"/>
      <c r="C1120" s="3015"/>
      <c r="D1120" s="3014"/>
      <c r="E1120" s="1112" t="s">
        <v>1932</v>
      </c>
      <c r="F1120" s="2708"/>
      <c r="H1120" s="1431" t="str">
        <f t="shared" si="190"/>
        <v/>
      </c>
      <c r="I1120" s="1288" t="str">
        <f t="shared" si="191"/>
        <v/>
      </c>
      <c r="J1120" s="1288" t="str">
        <f>IF(C1114="","",IF(AND(C1114&lt;&gt;"&lt;Enter connection point name&gt;",F1120=""),"X",""))</f>
        <v/>
      </c>
      <c r="K1120" s="1569"/>
      <c r="L1120" s="2220"/>
      <c r="M1120" s="2220"/>
      <c r="N1120" s="1432" t="str">
        <f>IF(AND(F1118&lt;=F1120),"","X")</f>
        <v/>
      </c>
    </row>
    <row r="1121" spans="2:14" s="580" customFormat="1" ht="15" customHeight="1">
      <c r="B1121" s="1046"/>
      <c r="C1121" s="3015" t="s">
        <v>729</v>
      </c>
      <c r="D1121" s="3014" t="s">
        <v>1670</v>
      </c>
      <c r="E1121" s="1112" t="s">
        <v>1931</v>
      </c>
      <c r="F1121" s="2706"/>
      <c r="H1121" s="1431" t="str">
        <f t="shared" si="190"/>
        <v/>
      </c>
      <c r="I1121" s="1287" t="str">
        <f t="shared" si="191"/>
        <v/>
      </c>
      <c r="J1121" s="1288" t="str">
        <f>IF(C1114="","",IF(AND(C1114&lt;&gt;"&lt;Enter connection point name&gt;",F1121=""),"X",""))</f>
        <v/>
      </c>
      <c r="K1121" s="1569"/>
      <c r="L1121" s="1287"/>
      <c r="M1121" s="2220"/>
      <c r="N1121" s="2218"/>
    </row>
    <row r="1122" spans="2:14" s="580" customFormat="1" ht="15" customHeight="1">
      <c r="B1122" s="18"/>
      <c r="C1122" s="3015"/>
      <c r="D1122" s="3014"/>
      <c r="E1122" s="1112" t="s">
        <v>1932</v>
      </c>
      <c r="F1122" s="2706"/>
      <c r="H1122" s="1431" t="str">
        <f t="shared" si="190"/>
        <v/>
      </c>
      <c r="I1122" s="1287"/>
      <c r="J1122" s="1288" t="str">
        <f>IF(C1114="","",IF(AND(C1114&lt;&gt;"&lt;Enter connection point name&gt;",F1122=""),"X",""))</f>
        <v/>
      </c>
      <c r="K1122" s="1569"/>
      <c r="L1122" s="1287"/>
      <c r="M1122" s="2220"/>
      <c r="N1122" s="2218"/>
    </row>
    <row r="1123" spans="2:14" s="580" customFormat="1" ht="15" customHeight="1">
      <c r="B1123" s="18"/>
      <c r="C1123" s="3015" t="s">
        <v>730</v>
      </c>
      <c r="D1123" s="3014" t="s">
        <v>1671</v>
      </c>
      <c r="E1123" s="1112" t="s">
        <v>1931</v>
      </c>
      <c r="F1123" s="2712"/>
      <c r="H1123" s="1431" t="str">
        <f t="shared" si="190"/>
        <v/>
      </c>
      <c r="I1123" s="1287"/>
      <c r="J1123" s="1288" t="str">
        <f>IF(C1114="","",IF(AND(C1114&lt;&gt;"&lt;Enter connection point name&gt;",F1123=""),"X",""))</f>
        <v/>
      </c>
      <c r="K1123" s="1569"/>
      <c r="L1123" s="2220"/>
      <c r="M1123" s="1287"/>
      <c r="N1123" s="2218"/>
    </row>
    <row r="1124" spans="2:14" s="580" customFormat="1" ht="15" customHeight="1">
      <c r="B1124" s="18"/>
      <c r="C1124" s="3015"/>
      <c r="D1124" s="3014"/>
      <c r="E1124" s="1112" t="s">
        <v>1932</v>
      </c>
      <c r="F1124" s="2712"/>
      <c r="H1124" s="1431" t="str">
        <f t="shared" si="190"/>
        <v/>
      </c>
      <c r="I1124" s="1287"/>
      <c r="J1124" s="1288" t="str">
        <f>IF(C1114="","",IF(AND(C1114&lt;&gt;"&lt;Enter connection point name&gt;",F1124=""),"X",""))</f>
        <v/>
      </c>
      <c r="K1124" s="1569"/>
      <c r="L1124" s="2220"/>
      <c r="M1124" s="1287"/>
      <c r="N1124" s="2218"/>
    </row>
    <row r="1125" spans="2:14" s="580" customFormat="1" ht="15" customHeight="1">
      <c r="B1125" s="18"/>
      <c r="C1125" s="3015" t="s">
        <v>1934</v>
      </c>
      <c r="D1125" s="3014" t="s">
        <v>2045</v>
      </c>
      <c r="E1125" s="1112" t="s">
        <v>1931</v>
      </c>
      <c r="F1125" s="2708"/>
      <c r="H1125" s="1436"/>
      <c r="I1125" s="1287"/>
      <c r="J1125" s="1288" t="str">
        <f>IF(C1114="","",IF(AND(C1114&lt;&gt;"&lt;Enter connection point name&gt;",F1125=""),"X",""))</f>
        <v/>
      </c>
      <c r="K1125" s="1432" t="str">
        <f>IF(F1125="","",(IF(OR(F1125="Winter",F1125="Summer"),"","X")))</f>
        <v/>
      </c>
      <c r="L1125" s="2220"/>
      <c r="M1125" s="2220"/>
      <c r="N1125" s="2218"/>
    </row>
    <row r="1126" spans="2:14" s="580" customFormat="1" ht="15" customHeight="1">
      <c r="B1126" s="18"/>
      <c r="C1126" s="3015"/>
      <c r="D1126" s="3014"/>
      <c r="E1126" s="1112" t="s">
        <v>1932</v>
      </c>
      <c r="F1126" s="2708"/>
      <c r="H1126" s="1436"/>
      <c r="I1126" s="1287"/>
      <c r="J1126" s="1288" t="str">
        <f>IF(C1114="","",IF(AND(C1114&lt;&gt;"&lt;Enter connection point name&gt;",F1126=""),"X",""))</f>
        <v/>
      </c>
      <c r="K1126" s="1432" t="str">
        <f>IF(F1126="","",(IF(OR(F1126="Winter",F1126="Summer"),"","X")))</f>
        <v/>
      </c>
      <c r="L1126" s="2220"/>
      <c r="M1126" s="2220"/>
      <c r="N1126" s="2218"/>
    </row>
    <row r="1127" spans="2:14" s="580" customFormat="1" ht="15" customHeight="1">
      <c r="B1127" s="18"/>
      <c r="C1127" s="3015" t="s">
        <v>1935</v>
      </c>
      <c r="D1127" s="3014" t="s">
        <v>497</v>
      </c>
      <c r="E1127" s="1112" t="s">
        <v>1931</v>
      </c>
      <c r="F1127" s="2708"/>
      <c r="H1127" s="1431" t="str">
        <f t="shared" ref="H1127:H1136" si="192">IF(ISNONTEXT(F1127)=TRUE,"","X")</f>
        <v/>
      </c>
      <c r="I1127" s="1288" t="str">
        <f t="shared" ref="I1127:I1136" si="193">IF(AND(F1127&gt;=0)=TRUE,"","X")</f>
        <v/>
      </c>
      <c r="J1127" s="1288" t="str">
        <f>IF(C1114="","",IF(AND(C1114&lt;&gt;"&lt;Enter connection point name&gt;",F1127=""),"X",""))</f>
        <v/>
      </c>
      <c r="K1127" s="1569"/>
      <c r="L1127" s="2220"/>
      <c r="M1127" s="2220"/>
      <c r="N1127" s="2218"/>
    </row>
    <row r="1128" spans="2:14" s="580" customFormat="1" ht="15" customHeight="1">
      <c r="B1128" s="18"/>
      <c r="C1128" s="3015"/>
      <c r="D1128" s="3014"/>
      <c r="E1128" s="1112" t="s">
        <v>1932</v>
      </c>
      <c r="F1128" s="2708"/>
      <c r="H1128" s="1431" t="str">
        <f t="shared" si="192"/>
        <v/>
      </c>
      <c r="I1128" s="1288" t="str">
        <f t="shared" si="193"/>
        <v/>
      </c>
      <c r="J1128" s="1288" t="str">
        <f>IF(C1114="","",IF(AND(C1114&lt;&gt;"&lt;Enter connection point name&gt;",F1128=""),"X",""))</f>
        <v/>
      </c>
      <c r="K1128" s="1569"/>
      <c r="L1128" s="2220"/>
      <c r="M1128" s="2220"/>
      <c r="N1128" s="2218"/>
    </row>
    <row r="1129" spans="2:14" s="580" customFormat="1" ht="15" customHeight="1">
      <c r="B1129" s="18"/>
      <c r="C1129" s="3015" t="s">
        <v>1936</v>
      </c>
      <c r="D1129" s="3014" t="s">
        <v>497</v>
      </c>
      <c r="E1129" s="1112" t="s">
        <v>1931</v>
      </c>
      <c r="F1129" s="2708"/>
      <c r="H1129" s="1431" t="str">
        <f t="shared" si="192"/>
        <v/>
      </c>
      <c r="I1129" s="1288" t="str">
        <f t="shared" si="193"/>
        <v/>
      </c>
      <c r="J1129" s="1288" t="str">
        <f>IF(C1114="","",IF(AND(C1114&lt;&gt;"&lt;Enter connection point name&gt;",F1129=""),"X",""))</f>
        <v/>
      </c>
      <c r="K1129" s="1569"/>
      <c r="L1129" s="2220"/>
      <c r="M1129" s="2220"/>
      <c r="N1129" s="1432" t="str">
        <f>IF(AND(F1129&lt;=F1131),"","X")</f>
        <v/>
      </c>
    </row>
    <row r="1130" spans="2:14" s="580" customFormat="1" ht="15" customHeight="1">
      <c r="B1130" s="18"/>
      <c r="C1130" s="3015"/>
      <c r="D1130" s="3014"/>
      <c r="E1130" s="1112" t="s">
        <v>1932</v>
      </c>
      <c r="F1130" s="2708"/>
      <c r="H1130" s="1431" t="str">
        <f t="shared" si="192"/>
        <v/>
      </c>
      <c r="I1130" s="1288" t="str">
        <f t="shared" si="193"/>
        <v/>
      </c>
      <c r="J1130" s="1288" t="str">
        <f>IF(C1114="","",IF(AND(C1114&lt;&gt;"&lt;Enter connection point name&gt;",F1130=""),"X",""))</f>
        <v/>
      </c>
      <c r="K1130" s="1569"/>
      <c r="L1130" s="2220"/>
      <c r="M1130" s="2220"/>
      <c r="N1130" s="1432" t="str">
        <f>IF(AND(F1130&lt;=F1132),"","X")</f>
        <v/>
      </c>
    </row>
    <row r="1131" spans="2:14" s="580" customFormat="1" ht="15" customHeight="1">
      <c r="B1131" s="18"/>
      <c r="C1131" s="3015" t="s">
        <v>1936</v>
      </c>
      <c r="D1131" s="3014" t="s">
        <v>509</v>
      </c>
      <c r="E1131" s="1112" t="s">
        <v>1931</v>
      </c>
      <c r="F1131" s="2708"/>
      <c r="H1131" s="1431" t="str">
        <f t="shared" si="192"/>
        <v/>
      </c>
      <c r="I1131" s="1288" t="str">
        <f t="shared" si="193"/>
        <v/>
      </c>
      <c r="J1131" s="1288" t="str">
        <f>IF(C1114="","",IF(AND(C1114&lt;&gt;"&lt;Enter connection point name&gt;",F1131=""),"X",""))</f>
        <v/>
      </c>
      <c r="K1131" s="1569"/>
      <c r="L1131" s="2220"/>
      <c r="M1131" s="2220"/>
      <c r="N1131" s="1432" t="str">
        <f>IF(AND(F1129&lt;=F1131),"","X")</f>
        <v/>
      </c>
    </row>
    <row r="1132" spans="2:14" s="580" customFormat="1" ht="15" customHeight="1">
      <c r="B1132" s="18"/>
      <c r="C1132" s="3015"/>
      <c r="D1132" s="3014"/>
      <c r="E1132" s="1112" t="s">
        <v>1932</v>
      </c>
      <c r="F1132" s="2708"/>
      <c r="H1132" s="1431" t="str">
        <f t="shared" si="192"/>
        <v/>
      </c>
      <c r="I1132" s="1288" t="str">
        <f t="shared" si="193"/>
        <v/>
      </c>
      <c r="J1132" s="1288" t="str">
        <f>IF(C1114="","",IF(AND(C1114&lt;&gt;"&lt;Enter connection point name&gt;",F1132=""),"X",""))</f>
        <v/>
      </c>
      <c r="K1132" s="1569"/>
      <c r="L1132" s="2220"/>
      <c r="M1132" s="2220"/>
      <c r="N1132" s="1432" t="str">
        <f>IF(AND(F1130&lt;=F1132),"","X")</f>
        <v/>
      </c>
    </row>
    <row r="1133" spans="2:14" s="580" customFormat="1" ht="15" customHeight="1">
      <c r="B1133" s="18"/>
      <c r="C1133" s="3015" t="s">
        <v>1937</v>
      </c>
      <c r="D1133" s="3014" t="s">
        <v>497</v>
      </c>
      <c r="E1133" s="1112" t="s">
        <v>1931</v>
      </c>
      <c r="F1133" s="2708"/>
      <c r="H1133" s="1431" t="str">
        <f t="shared" si="192"/>
        <v/>
      </c>
      <c r="I1133" s="1288" t="str">
        <f t="shared" si="193"/>
        <v/>
      </c>
      <c r="J1133" s="1288" t="str">
        <f>IF(C1114="","",IF(AND(C1114&lt;&gt;"&lt;Enter connection point name&gt;",F1133=""),"X",""))</f>
        <v/>
      </c>
      <c r="K1133" s="1569"/>
      <c r="L1133" s="2220"/>
      <c r="M1133" s="2220"/>
      <c r="N1133" s="1432" t="str">
        <f>IF(AND(F1133&lt;=F1135),"","X")</f>
        <v/>
      </c>
    </row>
    <row r="1134" spans="2:14" s="580" customFormat="1" ht="15" customHeight="1">
      <c r="B1134" s="18"/>
      <c r="C1134" s="3015"/>
      <c r="D1134" s="3014"/>
      <c r="E1134" s="1112" t="s">
        <v>1932</v>
      </c>
      <c r="F1134" s="2708"/>
      <c r="H1134" s="1431" t="str">
        <f t="shared" si="192"/>
        <v/>
      </c>
      <c r="I1134" s="1288" t="str">
        <f t="shared" si="193"/>
        <v/>
      </c>
      <c r="J1134" s="1288" t="str">
        <f>IF(C1114="","",IF(AND(C1114&lt;&gt;"&lt;Enter connection point name&gt;",F1134=""),"X",""))</f>
        <v/>
      </c>
      <c r="K1134" s="1569"/>
      <c r="L1134" s="2220"/>
      <c r="M1134" s="2220"/>
      <c r="N1134" s="1432" t="str">
        <f>IF(AND(F1134&lt;=F1136),"","X")</f>
        <v/>
      </c>
    </row>
    <row r="1135" spans="2:14" s="580" customFormat="1" ht="15" customHeight="1">
      <c r="B1135" s="18"/>
      <c r="C1135" s="3015" t="s">
        <v>1937</v>
      </c>
      <c r="D1135" s="3014" t="s">
        <v>509</v>
      </c>
      <c r="E1135" s="1112" t="s">
        <v>1931</v>
      </c>
      <c r="F1135" s="2708"/>
      <c r="H1135" s="1431" t="str">
        <f t="shared" si="192"/>
        <v/>
      </c>
      <c r="I1135" s="1288" t="str">
        <f t="shared" si="193"/>
        <v/>
      </c>
      <c r="J1135" s="1288" t="str">
        <f>IF(C1114="","",IF(AND(C1114&lt;&gt;"&lt;Enter connection point name&gt;",F1135=""),"X",""))</f>
        <v/>
      </c>
      <c r="K1135" s="1569"/>
      <c r="L1135" s="2220"/>
      <c r="M1135" s="2220"/>
      <c r="N1135" s="1432" t="str">
        <f>IF(AND(F1133&lt;=F1135),"","X")</f>
        <v/>
      </c>
    </row>
    <row r="1136" spans="2:14" s="580" customFormat="1" ht="15" customHeight="1">
      <c r="B1136" s="18"/>
      <c r="C1136" s="3018"/>
      <c r="D1136" s="3019"/>
      <c r="E1136" s="1113" t="s">
        <v>1932</v>
      </c>
      <c r="F1136" s="2714"/>
      <c r="H1136" s="1433" t="str">
        <f t="shared" si="192"/>
        <v/>
      </c>
      <c r="I1136" s="1434" t="str">
        <f t="shared" si="193"/>
        <v/>
      </c>
      <c r="J1136" s="1434" t="str">
        <f>IF(C1114="","",IF(AND(C1114&lt;&gt;"&lt;Enter connection point name&gt;",F1136=""),"X",""))</f>
        <v/>
      </c>
      <c r="K1136" s="1570"/>
      <c r="L1136" s="2221"/>
      <c r="M1136" s="2221"/>
      <c r="N1136" s="1435" t="str">
        <f>IF(AND(F1134&lt;=F1136),"","X")</f>
        <v/>
      </c>
    </row>
    <row r="1137" spans="2:14" s="580" customFormat="1" ht="15" customHeight="1">
      <c r="B1137" s="1046">
        <v>50</v>
      </c>
      <c r="C1137" s="1027" t="s">
        <v>1929</v>
      </c>
      <c r="D1137" s="575"/>
      <c r="E1137" s="1111"/>
      <c r="F1137" s="2711"/>
    </row>
    <row r="1138" spans="2:14" s="580" customFormat="1" ht="15" customHeight="1">
      <c r="B1138" s="1046"/>
      <c r="C1138" s="3016" t="s">
        <v>1930</v>
      </c>
      <c r="D1138" s="3017" t="s">
        <v>509</v>
      </c>
      <c r="E1138" s="1681" t="s">
        <v>1931</v>
      </c>
      <c r="F1138" s="2713"/>
      <c r="H1138" s="1503" t="str">
        <f>IF(ISNONTEXT(F1138)=TRUE,"","X")</f>
        <v/>
      </c>
      <c r="I1138" s="1542" t="str">
        <f>IF(AND(F1138&gt;=0)=TRUE,"","X")</f>
        <v/>
      </c>
      <c r="J1138" s="2024" t="str">
        <f>IF(C1137="","",IF(AND(C1137&lt;&gt;"&lt;Enter connection point name&gt;",F1138=""),"X",""))</f>
        <v/>
      </c>
      <c r="K1138" s="1568"/>
      <c r="L1138" s="2219"/>
      <c r="M1138" s="2219"/>
      <c r="N1138" s="2217"/>
    </row>
    <row r="1139" spans="2:14" s="580" customFormat="1" ht="15" customHeight="1">
      <c r="B1139" s="1046"/>
      <c r="C1139" s="3015"/>
      <c r="D1139" s="3014"/>
      <c r="E1139" s="1112" t="s">
        <v>1932</v>
      </c>
      <c r="F1139" s="2708"/>
      <c r="H1139" s="1431" t="str">
        <f>IF(ISNONTEXT(F1139)=TRUE,"","X")</f>
        <v/>
      </c>
      <c r="I1139" s="1288" t="str">
        <f>IF(AND(F1139&gt;=0)=TRUE,"","X")</f>
        <v/>
      </c>
      <c r="J1139" s="1288" t="str">
        <f>IF(C1137="","",IF(AND(C1137&lt;&gt;"&lt;Enter connection point name&gt;",F1139=""),"X",""))</f>
        <v/>
      </c>
      <c r="K1139" s="1569"/>
      <c r="L1139" s="2220"/>
      <c r="M1139" s="2220"/>
      <c r="N1139" s="2218"/>
    </row>
    <row r="1140" spans="2:14" s="580" customFormat="1" ht="15" customHeight="1">
      <c r="B1140" s="1046"/>
      <c r="C1140" s="3015" t="s">
        <v>1933</v>
      </c>
      <c r="D1140" s="3014" t="s">
        <v>497</v>
      </c>
      <c r="E1140" s="1112" t="s">
        <v>1931</v>
      </c>
      <c r="F1140" s="2708"/>
      <c r="H1140" s="1431" t="str">
        <f t="shared" ref="H1140:H1147" si="194">IF(ISNONTEXT(F1140)=TRUE,"","X")</f>
        <v/>
      </c>
      <c r="I1140" s="1288" t="str">
        <f>IF(AND(F1140&gt;=0)=TRUE,"","X")</f>
        <v/>
      </c>
      <c r="J1140" s="1288" t="str">
        <f>IF(C1137="","",IF(AND(C1137&lt;&gt;"&lt;Enter connection point name&gt;",F1140=""),"X",""))</f>
        <v/>
      </c>
      <c r="K1140" s="1569"/>
      <c r="L1140" s="2220"/>
      <c r="M1140" s="2220"/>
      <c r="N1140" s="1432" t="str">
        <f>IF(AND(F1140&lt;=F1142),"","X")</f>
        <v/>
      </c>
    </row>
    <row r="1141" spans="2:14" s="580" customFormat="1" ht="15" customHeight="1">
      <c r="B1141" s="1046"/>
      <c r="C1141" s="3015"/>
      <c r="D1141" s="3014"/>
      <c r="E1141" s="1112" t="s">
        <v>1932</v>
      </c>
      <c r="F1141" s="2708"/>
      <c r="H1141" s="1431" t="str">
        <f t="shared" si="194"/>
        <v/>
      </c>
      <c r="I1141" s="1288" t="str">
        <f t="shared" ref="I1141:I1144" si="195">IF(AND(F1141&gt;=0)=TRUE,"","X")</f>
        <v/>
      </c>
      <c r="J1141" s="1288" t="str">
        <f>IF(C1137="","",IF(AND(C1137&lt;&gt;"&lt;Enter connection point name&gt;",F1141=""),"X",""))</f>
        <v/>
      </c>
      <c r="K1141" s="1569"/>
      <c r="L1141" s="2220"/>
      <c r="M1141" s="2220"/>
      <c r="N1141" s="1432" t="str">
        <f>IF(AND(F1141&lt;=F1143),"","X")</f>
        <v/>
      </c>
    </row>
    <row r="1142" spans="2:14" s="580" customFormat="1" ht="15" customHeight="1">
      <c r="B1142" s="1046"/>
      <c r="C1142" s="3015" t="s">
        <v>1933</v>
      </c>
      <c r="D1142" s="3014" t="s">
        <v>509</v>
      </c>
      <c r="E1142" s="1112" t="s">
        <v>1931</v>
      </c>
      <c r="F1142" s="2708"/>
      <c r="H1142" s="1431" t="str">
        <f t="shared" si="194"/>
        <v/>
      </c>
      <c r="I1142" s="1288" t="str">
        <f t="shared" si="195"/>
        <v/>
      </c>
      <c r="J1142" s="1288" t="str">
        <f>IF(C1137="","",IF(AND(C1137&lt;&gt;"&lt;Enter connection point name&gt;",F1142=""),"X",""))</f>
        <v/>
      </c>
      <c r="K1142" s="1569"/>
      <c r="L1142" s="2220"/>
      <c r="M1142" s="2220"/>
      <c r="N1142" s="1432" t="str">
        <f>IF(AND(F1140&lt;=F1142),"","X")</f>
        <v/>
      </c>
    </row>
    <row r="1143" spans="2:14" s="580" customFormat="1" ht="15" customHeight="1">
      <c r="B1143" s="1046"/>
      <c r="C1143" s="3015"/>
      <c r="D1143" s="3014"/>
      <c r="E1143" s="1112" t="s">
        <v>1932</v>
      </c>
      <c r="F1143" s="2708"/>
      <c r="H1143" s="1431" t="str">
        <f t="shared" si="194"/>
        <v/>
      </c>
      <c r="I1143" s="1288" t="str">
        <f t="shared" si="195"/>
        <v/>
      </c>
      <c r="J1143" s="1288" t="str">
        <f>IF(C1137="","",IF(AND(C1137&lt;&gt;"&lt;Enter connection point name&gt;",F1143=""),"X",""))</f>
        <v/>
      </c>
      <c r="K1143" s="1569"/>
      <c r="L1143" s="2220"/>
      <c r="M1143" s="2220"/>
      <c r="N1143" s="1432" t="str">
        <f>IF(AND(F1141&lt;=F1143),"","X")</f>
        <v/>
      </c>
    </row>
    <row r="1144" spans="2:14" s="580" customFormat="1" ht="15" customHeight="1">
      <c r="B1144" s="1046"/>
      <c r="C1144" s="3015" t="s">
        <v>729</v>
      </c>
      <c r="D1144" s="3014" t="s">
        <v>1670</v>
      </c>
      <c r="E1144" s="1112" t="s">
        <v>1931</v>
      </c>
      <c r="F1144" s="2706"/>
      <c r="H1144" s="1431" t="str">
        <f t="shared" si="194"/>
        <v/>
      </c>
      <c r="I1144" s="1287" t="str">
        <f t="shared" si="195"/>
        <v/>
      </c>
      <c r="J1144" s="1288" t="str">
        <f>IF(C1137="","",IF(AND(C1137&lt;&gt;"&lt;Enter connection point name&gt;",F1144=""),"X",""))</f>
        <v/>
      </c>
      <c r="K1144" s="1569"/>
      <c r="L1144" s="1287"/>
      <c r="M1144" s="2220"/>
      <c r="N1144" s="2218"/>
    </row>
    <row r="1145" spans="2:14" s="580" customFormat="1" ht="15" customHeight="1">
      <c r="B1145" s="18"/>
      <c r="C1145" s="3015"/>
      <c r="D1145" s="3014"/>
      <c r="E1145" s="1112" t="s">
        <v>1932</v>
      </c>
      <c r="F1145" s="2706"/>
      <c r="H1145" s="1431" t="str">
        <f t="shared" si="194"/>
        <v/>
      </c>
      <c r="I1145" s="1287"/>
      <c r="J1145" s="1288" t="str">
        <f>IF(C1137="","",IF(AND(C1137&lt;&gt;"&lt;Enter connection point name&gt;",F1145=""),"X",""))</f>
        <v/>
      </c>
      <c r="K1145" s="1569"/>
      <c r="L1145" s="1287"/>
      <c r="M1145" s="2220"/>
      <c r="N1145" s="2218"/>
    </row>
    <row r="1146" spans="2:14" s="580" customFormat="1" ht="15" customHeight="1">
      <c r="B1146" s="18"/>
      <c r="C1146" s="3015" t="s">
        <v>730</v>
      </c>
      <c r="D1146" s="3014" t="s">
        <v>1671</v>
      </c>
      <c r="E1146" s="1112" t="s">
        <v>1931</v>
      </c>
      <c r="F1146" s="2712"/>
      <c r="H1146" s="1431" t="str">
        <f t="shared" si="194"/>
        <v/>
      </c>
      <c r="I1146" s="1287"/>
      <c r="J1146" s="1288" t="str">
        <f>IF(C1137="","",IF(AND(C1137&lt;&gt;"&lt;Enter connection point name&gt;",F1146=""),"X",""))</f>
        <v/>
      </c>
      <c r="K1146" s="1569"/>
      <c r="L1146" s="2220"/>
      <c r="M1146" s="1287"/>
      <c r="N1146" s="2218"/>
    </row>
    <row r="1147" spans="2:14" s="580" customFormat="1" ht="15" customHeight="1">
      <c r="B1147" s="18"/>
      <c r="C1147" s="3015"/>
      <c r="D1147" s="3014"/>
      <c r="E1147" s="1112" t="s">
        <v>1932</v>
      </c>
      <c r="F1147" s="2712"/>
      <c r="H1147" s="1431" t="str">
        <f t="shared" si="194"/>
        <v/>
      </c>
      <c r="I1147" s="1287"/>
      <c r="J1147" s="1288" t="str">
        <f>IF(C1137="","",IF(AND(C1137&lt;&gt;"&lt;Enter connection point name&gt;",F1147=""),"X",""))</f>
        <v/>
      </c>
      <c r="K1147" s="1569"/>
      <c r="L1147" s="2220"/>
      <c r="M1147" s="1287"/>
      <c r="N1147" s="2218"/>
    </row>
    <row r="1148" spans="2:14" s="580" customFormat="1" ht="15" customHeight="1">
      <c r="B1148" s="18"/>
      <c r="C1148" s="3015" t="s">
        <v>1934</v>
      </c>
      <c r="D1148" s="3014" t="s">
        <v>2045</v>
      </c>
      <c r="E1148" s="1112" t="s">
        <v>1931</v>
      </c>
      <c r="F1148" s="2708"/>
      <c r="H1148" s="1436"/>
      <c r="I1148" s="1287"/>
      <c r="J1148" s="1288" t="str">
        <f>IF(C1137="","",IF(AND(C1137&lt;&gt;"&lt;Enter connection point name&gt;",F1148=""),"X",""))</f>
        <v/>
      </c>
      <c r="K1148" s="1432" t="str">
        <f>IF(F1148="","",(IF(OR(F1148="Winter",F1148="Summer"),"","X")))</f>
        <v/>
      </c>
      <c r="L1148" s="2220"/>
      <c r="M1148" s="2220"/>
      <c r="N1148" s="2218"/>
    </row>
    <row r="1149" spans="2:14" s="580" customFormat="1" ht="15" customHeight="1">
      <c r="B1149" s="18"/>
      <c r="C1149" s="3015"/>
      <c r="D1149" s="3014"/>
      <c r="E1149" s="1112" t="s">
        <v>1932</v>
      </c>
      <c r="F1149" s="2708"/>
      <c r="H1149" s="1436"/>
      <c r="I1149" s="1287"/>
      <c r="J1149" s="1288" t="str">
        <f>IF(C1137="","",IF(AND(C1137&lt;&gt;"&lt;Enter connection point name&gt;",F1149=""),"X",""))</f>
        <v/>
      </c>
      <c r="K1149" s="1432" t="str">
        <f>IF(F1149="","",(IF(OR(F1149="Winter",F1149="Summer"),"","X")))</f>
        <v/>
      </c>
      <c r="L1149" s="2220"/>
      <c r="M1149" s="2220"/>
      <c r="N1149" s="2218"/>
    </row>
    <row r="1150" spans="2:14" s="580" customFormat="1" ht="15" customHeight="1">
      <c r="B1150" s="18"/>
      <c r="C1150" s="3015" t="s">
        <v>1935</v>
      </c>
      <c r="D1150" s="3014" t="s">
        <v>497</v>
      </c>
      <c r="E1150" s="1112" t="s">
        <v>1931</v>
      </c>
      <c r="F1150" s="2708"/>
      <c r="H1150" s="1431" t="str">
        <f t="shared" ref="H1150:H1159" si="196">IF(ISNONTEXT(F1150)=TRUE,"","X")</f>
        <v/>
      </c>
      <c r="I1150" s="1288" t="str">
        <f t="shared" ref="I1150:I1159" si="197">IF(AND(F1150&gt;=0)=TRUE,"","X")</f>
        <v/>
      </c>
      <c r="J1150" s="1288" t="str">
        <f>IF(C1137="","",IF(AND(C1137&lt;&gt;"&lt;Enter connection point name&gt;",F1150=""),"X",""))</f>
        <v/>
      </c>
      <c r="K1150" s="1569"/>
      <c r="L1150" s="2220"/>
      <c r="M1150" s="2220"/>
      <c r="N1150" s="2218"/>
    </row>
    <row r="1151" spans="2:14" s="580" customFormat="1" ht="15" customHeight="1">
      <c r="B1151" s="18"/>
      <c r="C1151" s="3015"/>
      <c r="D1151" s="3014"/>
      <c r="E1151" s="1112" t="s">
        <v>1932</v>
      </c>
      <c r="F1151" s="2708"/>
      <c r="H1151" s="1431" t="str">
        <f t="shared" si="196"/>
        <v/>
      </c>
      <c r="I1151" s="1288" t="str">
        <f t="shared" si="197"/>
        <v/>
      </c>
      <c r="J1151" s="1288" t="str">
        <f>IF(C1137="","",IF(AND(C1137&lt;&gt;"&lt;Enter connection point name&gt;",F1151=""),"X",""))</f>
        <v/>
      </c>
      <c r="K1151" s="1569"/>
      <c r="L1151" s="2220"/>
      <c r="M1151" s="2220"/>
      <c r="N1151" s="2218"/>
    </row>
    <row r="1152" spans="2:14" s="580" customFormat="1" ht="15" customHeight="1">
      <c r="B1152" s="18"/>
      <c r="C1152" s="3015" t="s">
        <v>1936</v>
      </c>
      <c r="D1152" s="3014" t="s">
        <v>497</v>
      </c>
      <c r="E1152" s="1112" t="s">
        <v>1931</v>
      </c>
      <c r="F1152" s="2708"/>
      <c r="H1152" s="1431" t="str">
        <f t="shared" si="196"/>
        <v/>
      </c>
      <c r="I1152" s="1288" t="str">
        <f t="shared" si="197"/>
        <v/>
      </c>
      <c r="J1152" s="1288" t="str">
        <f>IF(C1137="","",IF(AND(C1137&lt;&gt;"&lt;Enter connection point name&gt;",F1152=""),"X",""))</f>
        <v/>
      </c>
      <c r="K1152" s="1569"/>
      <c r="L1152" s="2220"/>
      <c r="M1152" s="2220"/>
      <c r="N1152" s="1432" t="str">
        <f>IF(AND(F1152&lt;=F1154),"","X")</f>
        <v/>
      </c>
    </row>
    <row r="1153" spans="2:14" s="580" customFormat="1" ht="15" customHeight="1">
      <c r="B1153" s="18"/>
      <c r="C1153" s="3015"/>
      <c r="D1153" s="3014"/>
      <c r="E1153" s="1112" t="s">
        <v>1932</v>
      </c>
      <c r="F1153" s="2708"/>
      <c r="H1153" s="1431" t="str">
        <f t="shared" si="196"/>
        <v/>
      </c>
      <c r="I1153" s="1288" t="str">
        <f t="shared" si="197"/>
        <v/>
      </c>
      <c r="J1153" s="1288" t="str">
        <f>IF(C1137="","",IF(AND(C1137&lt;&gt;"&lt;Enter connection point name&gt;",F1153=""),"X",""))</f>
        <v/>
      </c>
      <c r="K1153" s="1569"/>
      <c r="L1153" s="2220"/>
      <c r="M1153" s="2220"/>
      <c r="N1153" s="1432" t="str">
        <f>IF(AND(F1153&lt;=F1155),"","X")</f>
        <v/>
      </c>
    </row>
    <row r="1154" spans="2:14" s="580" customFormat="1" ht="15" customHeight="1">
      <c r="B1154" s="18"/>
      <c r="C1154" s="3015" t="s">
        <v>1936</v>
      </c>
      <c r="D1154" s="3014" t="s">
        <v>509</v>
      </c>
      <c r="E1154" s="1112" t="s">
        <v>1931</v>
      </c>
      <c r="F1154" s="2708"/>
      <c r="H1154" s="1431" t="str">
        <f t="shared" si="196"/>
        <v/>
      </c>
      <c r="I1154" s="1288" t="str">
        <f t="shared" si="197"/>
        <v/>
      </c>
      <c r="J1154" s="1288" t="str">
        <f>IF(C1137="","",IF(AND(C1137&lt;&gt;"&lt;Enter connection point name&gt;",F1154=""),"X",""))</f>
        <v/>
      </c>
      <c r="K1154" s="1569"/>
      <c r="L1154" s="2220"/>
      <c r="M1154" s="2220"/>
      <c r="N1154" s="1432" t="str">
        <f>IF(AND(F1152&lt;=F1154),"","X")</f>
        <v/>
      </c>
    </row>
    <row r="1155" spans="2:14" s="580" customFormat="1" ht="15" customHeight="1">
      <c r="B1155" s="18"/>
      <c r="C1155" s="3015"/>
      <c r="D1155" s="3014"/>
      <c r="E1155" s="1112" t="s">
        <v>1932</v>
      </c>
      <c r="F1155" s="2708"/>
      <c r="H1155" s="1431" t="str">
        <f t="shared" si="196"/>
        <v/>
      </c>
      <c r="I1155" s="1288" t="str">
        <f t="shared" si="197"/>
        <v/>
      </c>
      <c r="J1155" s="1288" t="str">
        <f>IF(C1137="","",IF(AND(C1137&lt;&gt;"&lt;Enter connection point name&gt;",F1155=""),"X",""))</f>
        <v/>
      </c>
      <c r="K1155" s="1569"/>
      <c r="L1155" s="2220"/>
      <c r="M1155" s="2220"/>
      <c r="N1155" s="1432" t="str">
        <f>IF(AND(F1153&lt;=F1155),"","X")</f>
        <v/>
      </c>
    </row>
    <row r="1156" spans="2:14" s="580" customFormat="1" ht="15" customHeight="1">
      <c r="B1156" s="18"/>
      <c r="C1156" s="3015" t="s">
        <v>1937</v>
      </c>
      <c r="D1156" s="3014" t="s">
        <v>497</v>
      </c>
      <c r="E1156" s="1112" t="s">
        <v>1931</v>
      </c>
      <c r="F1156" s="2708"/>
      <c r="H1156" s="1431" t="str">
        <f t="shared" si="196"/>
        <v/>
      </c>
      <c r="I1156" s="1288" t="str">
        <f t="shared" si="197"/>
        <v/>
      </c>
      <c r="J1156" s="1288" t="str">
        <f>IF(C1137="","",IF(AND(C1137&lt;&gt;"&lt;Enter connection point name&gt;",F1156=""),"X",""))</f>
        <v/>
      </c>
      <c r="K1156" s="1569"/>
      <c r="L1156" s="2220"/>
      <c r="M1156" s="2220"/>
      <c r="N1156" s="1432" t="str">
        <f>IF(AND(F1156&lt;=F1158),"","X")</f>
        <v/>
      </c>
    </row>
    <row r="1157" spans="2:14" s="580" customFormat="1" ht="15" customHeight="1">
      <c r="B1157" s="18"/>
      <c r="C1157" s="3015"/>
      <c r="D1157" s="3014"/>
      <c r="E1157" s="1112" t="s">
        <v>1932</v>
      </c>
      <c r="F1157" s="2708"/>
      <c r="H1157" s="1431" t="str">
        <f t="shared" si="196"/>
        <v/>
      </c>
      <c r="I1157" s="1288" t="str">
        <f t="shared" si="197"/>
        <v/>
      </c>
      <c r="J1157" s="1288" t="str">
        <f>IF(C1137="","",IF(AND(C1137&lt;&gt;"&lt;Enter connection point name&gt;",F1157=""),"X",""))</f>
        <v/>
      </c>
      <c r="K1157" s="1569"/>
      <c r="L1157" s="2220"/>
      <c r="M1157" s="2220"/>
      <c r="N1157" s="1432" t="str">
        <f>IF(AND(F1157&lt;=F1159),"","X")</f>
        <v/>
      </c>
    </row>
    <row r="1158" spans="2:14" s="580" customFormat="1" ht="15" customHeight="1">
      <c r="B1158" s="18"/>
      <c r="C1158" s="3015" t="s">
        <v>1937</v>
      </c>
      <c r="D1158" s="3014" t="s">
        <v>509</v>
      </c>
      <c r="E1158" s="1112" t="s">
        <v>1931</v>
      </c>
      <c r="F1158" s="2708"/>
      <c r="H1158" s="1431" t="str">
        <f t="shared" si="196"/>
        <v/>
      </c>
      <c r="I1158" s="1288" t="str">
        <f t="shared" si="197"/>
        <v/>
      </c>
      <c r="J1158" s="1288" t="str">
        <f>IF(C1137="","",IF(AND(C1137&lt;&gt;"&lt;Enter connection point name&gt;",F1158=""),"X",""))</f>
        <v/>
      </c>
      <c r="K1158" s="1569"/>
      <c r="L1158" s="2220"/>
      <c r="M1158" s="2220"/>
      <c r="N1158" s="1432" t="str">
        <f>IF(AND(F1156&lt;=F1158),"","X")</f>
        <v/>
      </c>
    </row>
    <row r="1159" spans="2:14" s="580" customFormat="1" ht="15" customHeight="1">
      <c r="B1159" s="18"/>
      <c r="C1159" s="3018"/>
      <c r="D1159" s="3019"/>
      <c r="E1159" s="1113" t="s">
        <v>1932</v>
      </c>
      <c r="F1159" s="2714"/>
      <c r="H1159" s="1433" t="str">
        <f t="shared" si="196"/>
        <v/>
      </c>
      <c r="I1159" s="1434" t="str">
        <f t="shared" si="197"/>
        <v/>
      </c>
      <c r="J1159" s="1434" t="str">
        <f>IF(C1137="","",IF(AND(C1137&lt;&gt;"&lt;Enter connection point name&gt;",F1159=""),"X",""))</f>
        <v/>
      </c>
      <c r="K1159" s="1570"/>
      <c r="L1159" s="2221"/>
      <c r="M1159" s="2221"/>
      <c r="N1159" s="1435" t="str">
        <f>IF(AND(F1157&lt;=F1159),"","X")</f>
        <v/>
      </c>
    </row>
    <row r="1160" spans="2:14" s="580" customFormat="1" ht="15" customHeight="1">
      <c r="B1160" s="1046">
        <v>51</v>
      </c>
      <c r="C1160" s="1027" t="s">
        <v>1929</v>
      </c>
      <c r="D1160" s="575"/>
      <c r="E1160" s="1111"/>
      <c r="F1160" s="2711"/>
    </row>
    <row r="1161" spans="2:14" s="580" customFormat="1" ht="15" customHeight="1">
      <c r="B1161" s="1046"/>
      <c r="C1161" s="3016" t="s">
        <v>1930</v>
      </c>
      <c r="D1161" s="3017" t="s">
        <v>509</v>
      </c>
      <c r="E1161" s="1681" t="s">
        <v>1931</v>
      </c>
      <c r="F1161" s="2713"/>
      <c r="H1161" s="1503" t="str">
        <f>IF(ISNONTEXT(F1161)=TRUE,"","X")</f>
        <v/>
      </c>
      <c r="I1161" s="1542" t="str">
        <f>IF(AND(F1161&gt;=0)=TRUE,"","X")</f>
        <v/>
      </c>
      <c r="J1161" s="2024" t="str">
        <f>IF(C1160="","",IF(AND(C1160&lt;&gt;"&lt;Enter connection point name&gt;",F1161=""),"X",""))</f>
        <v/>
      </c>
      <c r="K1161" s="1568"/>
      <c r="L1161" s="2219"/>
      <c r="M1161" s="2219"/>
      <c r="N1161" s="2217"/>
    </row>
    <row r="1162" spans="2:14" s="580" customFormat="1" ht="15" customHeight="1">
      <c r="B1162" s="1046"/>
      <c r="C1162" s="3015"/>
      <c r="D1162" s="3014"/>
      <c r="E1162" s="1112" t="s">
        <v>1932</v>
      </c>
      <c r="F1162" s="2708"/>
      <c r="H1162" s="1431" t="str">
        <f>IF(ISNONTEXT(F1162)=TRUE,"","X")</f>
        <v/>
      </c>
      <c r="I1162" s="1288" t="str">
        <f>IF(AND(F1162&gt;=0)=TRUE,"","X")</f>
        <v/>
      </c>
      <c r="J1162" s="1288" t="str">
        <f>IF(C1160="","",IF(AND(C1160&lt;&gt;"&lt;Enter connection point name&gt;",F1162=""),"X",""))</f>
        <v/>
      </c>
      <c r="K1162" s="1569"/>
      <c r="L1162" s="2220"/>
      <c r="M1162" s="2220"/>
      <c r="N1162" s="2218"/>
    </row>
    <row r="1163" spans="2:14" s="580" customFormat="1" ht="15" customHeight="1">
      <c r="B1163" s="1046"/>
      <c r="C1163" s="3015" t="s">
        <v>1933</v>
      </c>
      <c r="D1163" s="3014" t="s">
        <v>497</v>
      </c>
      <c r="E1163" s="1112" t="s">
        <v>1931</v>
      </c>
      <c r="F1163" s="2708"/>
      <c r="H1163" s="1431" t="str">
        <f t="shared" ref="H1163:H1170" si="198">IF(ISNONTEXT(F1163)=TRUE,"","X")</f>
        <v/>
      </c>
      <c r="I1163" s="1288" t="str">
        <f>IF(AND(F1163&gt;=0)=TRUE,"","X")</f>
        <v/>
      </c>
      <c r="J1163" s="1288" t="str">
        <f>IF(C1160="","",IF(AND(C1160&lt;&gt;"&lt;Enter connection point name&gt;",F1163=""),"X",""))</f>
        <v/>
      </c>
      <c r="K1163" s="1569"/>
      <c r="L1163" s="2220"/>
      <c r="M1163" s="2220"/>
      <c r="N1163" s="1432" t="str">
        <f>IF(AND(F1163&lt;=F1165),"","X")</f>
        <v/>
      </c>
    </row>
    <row r="1164" spans="2:14" s="580" customFormat="1" ht="15" customHeight="1">
      <c r="B1164" s="1046"/>
      <c r="C1164" s="3015"/>
      <c r="D1164" s="3014"/>
      <c r="E1164" s="1112" t="s">
        <v>1932</v>
      </c>
      <c r="F1164" s="2708"/>
      <c r="H1164" s="1431" t="str">
        <f t="shared" si="198"/>
        <v/>
      </c>
      <c r="I1164" s="1288" t="str">
        <f t="shared" ref="I1164:I1167" si="199">IF(AND(F1164&gt;=0)=TRUE,"","X")</f>
        <v/>
      </c>
      <c r="J1164" s="1288" t="str">
        <f>IF(C1160="","",IF(AND(C1160&lt;&gt;"&lt;Enter connection point name&gt;",F1164=""),"X",""))</f>
        <v/>
      </c>
      <c r="K1164" s="1569"/>
      <c r="L1164" s="2220"/>
      <c r="M1164" s="2220"/>
      <c r="N1164" s="1432" t="str">
        <f>IF(AND(F1164&lt;=F1166),"","X")</f>
        <v/>
      </c>
    </row>
    <row r="1165" spans="2:14" s="580" customFormat="1" ht="15" customHeight="1">
      <c r="B1165" s="1046"/>
      <c r="C1165" s="3015" t="s">
        <v>1933</v>
      </c>
      <c r="D1165" s="3014" t="s">
        <v>509</v>
      </c>
      <c r="E1165" s="1112" t="s">
        <v>1931</v>
      </c>
      <c r="F1165" s="2708"/>
      <c r="H1165" s="1431" t="str">
        <f t="shared" si="198"/>
        <v/>
      </c>
      <c r="I1165" s="1288" t="str">
        <f t="shared" si="199"/>
        <v/>
      </c>
      <c r="J1165" s="1288" t="str">
        <f>IF(C1160="","",IF(AND(C1160&lt;&gt;"&lt;Enter connection point name&gt;",F1165=""),"X",""))</f>
        <v/>
      </c>
      <c r="K1165" s="1569"/>
      <c r="L1165" s="2220"/>
      <c r="M1165" s="2220"/>
      <c r="N1165" s="1432" t="str">
        <f>IF(AND(F1163&lt;=F1165),"","X")</f>
        <v/>
      </c>
    </row>
    <row r="1166" spans="2:14" s="580" customFormat="1" ht="15" customHeight="1">
      <c r="B1166" s="1046"/>
      <c r="C1166" s="3015"/>
      <c r="D1166" s="3014"/>
      <c r="E1166" s="1112" t="s">
        <v>1932</v>
      </c>
      <c r="F1166" s="2708"/>
      <c r="H1166" s="1431" t="str">
        <f t="shared" si="198"/>
        <v/>
      </c>
      <c r="I1166" s="1288" t="str">
        <f t="shared" si="199"/>
        <v/>
      </c>
      <c r="J1166" s="1288" t="str">
        <f>IF(C1160="","",IF(AND(C1160&lt;&gt;"&lt;Enter connection point name&gt;",F1166=""),"X",""))</f>
        <v/>
      </c>
      <c r="K1166" s="1569"/>
      <c r="L1166" s="2220"/>
      <c r="M1166" s="2220"/>
      <c r="N1166" s="1432" t="str">
        <f>IF(AND(F1164&lt;=F1166),"","X")</f>
        <v/>
      </c>
    </row>
    <row r="1167" spans="2:14" s="580" customFormat="1" ht="15" customHeight="1">
      <c r="B1167" s="1046"/>
      <c r="C1167" s="3015" t="s">
        <v>729</v>
      </c>
      <c r="D1167" s="3014" t="s">
        <v>1670</v>
      </c>
      <c r="E1167" s="1112" t="s">
        <v>1931</v>
      </c>
      <c r="F1167" s="2706"/>
      <c r="H1167" s="1431" t="str">
        <f t="shared" si="198"/>
        <v/>
      </c>
      <c r="I1167" s="1287" t="str">
        <f t="shared" si="199"/>
        <v/>
      </c>
      <c r="J1167" s="1288" t="str">
        <f>IF(C1160="","",IF(AND(C1160&lt;&gt;"&lt;Enter connection point name&gt;",F1167=""),"X",""))</f>
        <v/>
      </c>
      <c r="K1167" s="1569"/>
      <c r="L1167" s="1287"/>
      <c r="M1167" s="2220"/>
      <c r="N1167" s="2218"/>
    </row>
    <row r="1168" spans="2:14" s="580" customFormat="1" ht="15" customHeight="1">
      <c r="B1168" s="18"/>
      <c r="C1168" s="3015"/>
      <c r="D1168" s="3014"/>
      <c r="E1168" s="1112" t="s">
        <v>1932</v>
      </c>
      <c r="F1168" s="2706"/>
      <c r="H1168" s="1431" t="str">
        <f t="shared" si="198"/>
        <v/>
      </c>
      <c r="I1168" s="1287"/>
      <c r="J1168" s="1288" t="str">
        <f>IF(C1160="","",IF(AND(C1160&lt;&gt;"&lt;Enter connection point name&gt;",F1168=""),"X",""))</f>
        <v/>
      </c>
      <c r="K1168" s="1569"/>
      <c r="L1168" s="1287"/>
      <c r="M1168" s="2220"/>
      <c r="N1168" s="2218"/>
    </row>
    <row r="1169" spans="2:14" s="580" customFormat="1" ht="15" customHeight="1">
      <c r="B1169" s="18"/>
      <c r="C1169" s="3015" t="s">
        <v>730</v>
      </c>
      <c r="D1169" s="3014" t="s">
        <v>1671</v>
      </c>
      <c r="E1169" s="1112" t="s">
        <v>1931</v>
      </c>
      <c r="F1169" s="2712"/>
      <c r="H1169" s="1431" t="str">
        <f t="shared" si="198"/>
        <v/>
      </c>
      <c r="I1169" s="1287"/>
      <c r="J1169" s="1288" t="str">
        <f>IF(C1160="","",IF(AND(C1160&lt;&gt;"&lt;Enter connection point name&gt;",F1169=""),"X",""))</f>
        <v/>
      </c>
      <c r="K1169" s="1569"/>
      <c r="L1169" s="2220"/>
      <c r="M1169" s="1287"/>
      <c r="N1169" s="2218"/>
    </row>
    <row r="1170" spans="2:14" s="580" customFormat="1" ht="15" customHeight="1">
      <c r="B1170" s="18"/>
      <c r="C1170" s="3015"/>
      <c r="D1170" s="3014"/>
      <c r="E1170" s="1112" t="s">
        <v>1932</v>
      </c>
      <c r="F1170" s="2712"/>
      <c r="H1170" s="1431" t="str">
        <f t="shared" si="198"/>
        <v/>
      </c>
      <c r="I1170" s="1287"/>
      <c r="J1170" s="1288" t="str">
        <f>IF(C1160="","",IF(AND(C1160&lt;&gt;"&lt;Enter connection point name&gt;",F1170=""),"X",""))</f>
        <v/>
      </c>
      <c r="K1170" s="1569"/>
      <c r="L1170" s="2220"/>
      <c r="M1170" s="1287"/>
      <c r="N1170" s="2218"/>
    </row>
    <row r="1171" spans="2:14" s="580" customFormat="1" ht="15" customHeight="1">
      <c r="B1171" s="18"/>
      <c r="C1171" s="3015" t="s">
        <v>1934</v>
      </c>
      <c r="D1171" s="3014" t="s">
        <v>2045</v>
      </c>
      <c r="E1171" s="1112" t="s">
        <v>1931</v>
      </c>
      <c r="F1171" s="2708"/>
      <c r="H1171" s="1436"/>
      <c r="I1171" s="1287"/>
      <c r="J1171" s="1288" t="str">
        <f>IF(C1160="","",IF(AND(C1160&lt;&gt;"&lt;Enter connection point name&gt;",F1171=""),"X",""))</f>
        <v/>
      </c>
      <c r="K1171" s="1432" t="str">
        <f>IF(F1171="","",(IF(OR(F1171="Winter",F1171="Summer"),"","X")))</f>
        <v/>
      </c>
      <c r="L1171" s="2220"/>
      <c r="M1171" s="2220"/>
      <c r="N1171" s="2218"/>
    </row>
    <row r="1172" spans="2:14" s="580" customFormat="1" ht="15" customHeight="1">
      <c r="B1172" s="18"/>
      <c r="C1172" s="3015"/>
      <c r="D1172" s="3014"/>
      <c r="E1172" s="1112" t="s">
        <v>1932</v>
      </c>
      <c r="F1172" s="2708"/>
      <c r="H1172" s="1436"/>
      <c r="I1172" s="1287"/>
      <c r="J1172" s="1288" t="str">
        <f>IF(C1160="","",IF(AND(C1160&lt;&gt;"&lt;Enter connection point name&gt;",F1172=""),"X",""))</f>
        <v/>
      </c>
      <c r="K1172" s="1432" t="str">
        <f>IF(F1172="","",(IF(OR(F1172="Winter",F1172="Summer"),"","X")))</f>
        <v/>
      </c>
      <c r="L1172" s="2220"/>
      <c r="M1172" s="2220"/>
      <c r="N1172" s="2218"/>
    </row>
    <row r="1173" spans="2:14" s="580" customFormat="1" ht="15" customHeight="1">
      <c r="B1173" s="18"/>
      <c r="C1173" s="3015" t="s">
        <v>1935</v>
      </c>
      <c r="D1173" s="3014" t="s">
        <v>497</v>
      </c>
      <c r="E1173" s="1112" t="s">
        <v>1931</v>
      </c>
      <c r="F1173" s="2708"/>
      <c r="H1173" s="1431" t="str">
        <f t="shared" ref="H1173:H1182" si="200">IF(ISNONTEXT(F1173)=TRUE,"","X")</f>
        <v/>
      </c>
      <c r="I1173" s="1288" t="str">
        <f t="shared" ref="I1173:I1182" si="201">IF(AND(F1173&gt;=0)=TRUE,"","X")</f>
        <v/>
      </c>
      <c r="J1173" s="1288" t="str">
        <f>IF(C1160="","",IF(AND(C1160&lt;&gt;"&lt;Enter connection point name&gt;",F1173=""),"X",""))</f>
        <v/>
      </c>
      <c r="K1173" s="1569"/>
      <c r="L1173" s="2220"/>
      <c r="M1173" s="2220"/>
      <c r="N1173" s="2218"/>
    </row>
    <row r="1174" spans="2:14" s="580" customFormat="1" ht="15" customHeight="1">
      <c r="B1174" s="18"/>
      <c r="C1174" s="3015"/>
      <c r="D1174" s="3014"/>
      <c r="E1174" s="1112" t="s">
        <v>1932</v>
      </c>
      <c r="F1174" s="2708"/>
      <c r="H1174" s="1431" t="str">
        <f t="shared" si="200"/>
        <v/>
      </c>
      <c r="I1174" s="1288" t="str">
        <f t="shared" si="201"/>
        <v/>
      </c>
      <c r="J1174" s="1288" t="str">
        <f>IF(C1160="","",IF(AND(C1160&lt;&gt;"&lt;Enter connection point name&gt;",F1174=""),"X",""))</f>
        <v/>
      </c>
      <c r="K1174" s="1569"/>
      <c r="L1174" s="2220"/>
      <c r="M1174" s="2220"/>
      <c r="N1174" s="2218"/>
    </row>
    <row r="1175" spans="2:14" s="580" customFormat="1" ht="15" customHeight="1">
      <c r="B1175" s="18"/>
      <c r="C1175" s="3015" t="s">
        <v>1936</v>
      </c>
      <c r="D1175" s="3014" t="s">
        <v>497</v>
      </c>
      <c r="E1175" s="1112" t="s">
        <v>1931</v>
      </c>
      <c r="F1175" s="2708"/>
      <c r="H1175" s="1431" t="str">
        <f t="shared" si="200"/>
        <v/>
      </c>
      <c r="I1175" s="1288" t="str">
        <f t="shared" si="201"/>
        <v/>
      </c>
      <c r="J1175" s="1288" t="str">
        <f>IF(C1160="","",IF(AND(C1160&lt;&gt;"&lt;Enter connection point name&gt;",F1175=""),"X",""))</f>
        <v/>
      </c>
      <c r="K1175" s="1569"/>
      <c r="L1175" s="2220"/>
      <c r="M1175" s="2220"/>
      <c r="N1175" s="1432" t="str">
        <f>IF(AND(F1175&lt;=F1177),"","X")</f>
        <v/>
      </c>
    </row>
    <row r="1176" spans="2:14" s="580" customFormat="1" ht="15" customHeight="1">
      <c r="B1176" s="18"/>
      <c r="C1176" s="3015"/>
      <c r="D1176" s="3014"/>
      <c r="E1176" s="1112" t="s">
        <v>1932</v>
      </c>
      <c r="F1176" s="2708"/>
      <c r="H1176" s="1431" t="str">
        <f t="shared" si="200"/>
        <v/>
      </c>
      <c r="I1176" s="1288" t="str">
        <f t="shared" si="201"/>
        <v/>
      </c>
      <c r="J1176" s="1288" t="str">
        <f>IF(C1160="","",IF(AND(C1160&lt;&gt;"&lt;Enter connection point name&gt;",F1176=""),"X",""))</f>
        <v/>
      </c>
      <c r="K1176" s="1569"/>
      <c r="L1176" s="2220"/>
      <c r="M1176" s="2220"/>
      <c r="N1176" s="1432" t="str">
        <f>IF(AND(F1176&lt;=F1178),"","X")</f>
        <v/>
      </c>
    </row>
    <row r="1177" spans="2:14" s="580" customFormat="1" ht="15" customHeight="1">
      <c r="B1177" s="18"/>
      <c r="C1177" s="3015" t="s">
        <v>1936</v>
      </c>
      <c r="D1177" s="3014" t="s">
        <v>509</v>
      </c>
      <c r="E1177" s="1112" t="s">
        <v>1931</v>
      </c>
      <c r="F1177" s="2708"/>
      <c r="H1177" s="1431" t="str">
        <f t="shared" si="200"/>
        <v/>
      </c>
      <c r="I1177" s="1288" t="str">
        <f t="shared" si="201"/>
        <v/>
      </c>
      <c r="J1177" s="1288" t="str">
        <f>IF(C1160="","",IF(AND(C1160&lt;&gt;"&lt;Enter connection point name&gt;",F1177=""),"X",""))</f>
        <v/>
      </c>
      <c r="K1177" s="1569"/>
      <c r="L1177" s="2220"/>
      <c r="M1177" s="2220"/>
      <c r="N1177" s="1432" t="str">
        <f>IF(AND(F1175&lt;=F1177),"","X")</f>
        <v/>
      </c>
    </row>
    <row r="1178" spans="2:14" s="580" customFormat="1" ht="15" customHeight="1">
      <c r="B1178" s="18"/>
      <c r="C1178" s="3015"/>
      <c r="D1178" s="3014"/>
      <c r="E1178" s="1112" t="s">
        <v>1932</v>
      </c>
      <c r="F1178" s="2708"/>
      <c r="H1178" s="1431" t="str">
        <f t="shared" si="200"/>
        <v/>
      </c>
      <c r="I1178" s="1288" t="str">
        <f t="shared" si="201"/>
        <v/>
      </c>
      <c r="J1178" s="1288" t="str">
        <f>IF(C1160="","",IF(AND(C1160&lt;&gt;"&lt;Enter connection point name&gt;",F1178=""),"X",""))</f>
        <v/>
      </c>
      <c r="K1178" s="1569"/>
      <c r="L1178" s="2220"/>
      <c r="M1178" s="2220"/>
      <c r="N1178" s="1432" t="str">
        <f>IF(AND(F1176&lt;=F1178),"","X")</f>
        <v/>
      </c>
    </row>
    <row r="1179" spans="2:14" s="580" customFormat="1" ht="15" customHeight="1">
      <c r="B1179" s="18"/>
      <c r="C1179" s="3015" t="s">
        <v>1937</v>
      </c>
      <c r="D1179" s="3014" t="s">
        <v>497</v>
      </c>
      <c r="E1179" s="1112" t="s">
        <v>1931</v>
      </c>
      <c r="F1179" s="2708"/>
      <c r="H1179" s="1431" t="str">
        <f t="shared" si="200"/>
        <v/>
      </c>
      <c r="I1179" s="1288" t="str">
        <f t="shared" si="201"/>
        <v/>
      </c>
      <c r="J1179" s="1288" t="str">
        <f>IF(C1160="","",IF(AND(C1160&lt;&gt;"&lt;Enter connection point name&gt;",F1179=""),"X",""))</f>
        <v/>
      </c>
      <c r="K1179" s="1569"/>
      <c r="L1179" s="2220"/>
      <c r="M1179" s="2220"/>
      <c r="N1179" s="1432" t="str">
        <f>IF(AND(F1179&lt;=F1181),"","X")</f>
        <v/>
      </c>
    </row>
    <row r="1180" spans="2:14" s="580" customFormat="1" ht="15" customHeight="1">
      <c r="B1180" s="18"/>
      <c r="C1180" s="3015"/>
      <c r="D1180" s="3014"/>
      <c r="E1180" s="1112" t="s">
        <v>1932</v>
      </c>
      <c r="F1180" s="2708"/>
      <c r="H1180" s="1431" t="str">
        <f t="shared" si="200"/>
        <v/>
      </c>
      <c r="I1180" s="1288" t="str">
        <f t="shared" si="201"/>
        <v/>
      </c>
      <c r="J1180" s="1288" t="str">
        <f>IF(C1160="","",IF(AND(C1160&lt;&gt;"&lt;Enter connection point name&gt;",F1180=""),"X",""))</f>
        <v/>
      </c>
      <c r="K1180" s="1569"/>
      <c r="L1180" s="2220"/>
      <c r="M1180" s="2220"/>
      <c r="N1180" s="1432" t="str">
        <f>IF(AND(F1180&lt;=F1182),"","X")</f>
        <v/>
      </c>
    </row>
    <row r="1181" spans="2:14" s="580" customFormat="1" ht="15" customHeight="1">
      <c r="B1181" s="18"/>
      <c r="C1181" s="3015" t="s">
        <v>1937</v>
      </c>
      <c r="D1181" s="3014" t="s">
        <v>509</v>
      </c>
      <c r="E1181" s="1112" t="s">
        <v>1931</v>
      </c>
      <c r="F1181" s="2708"/>
      <c r="H1181" s="1431" t="str">
        <f t="shared" si="200"/>
        <v/>
      </c>
      <c r="I1181" s="1288" t="str">
        <f t="shared" si="201"/>
        <v/>
      </c>
      <c r="J1181" s="1288" t="str">
        <f>IF(C1160="","",IF(AND(C1160&lt;&gt;"&lt;Enter connection point name&gt;",F1181=""),"X",""))</f>
        <v/>
      </c>
      <c r="K1181" s="1569"/>
      <c r="L1181" s="2220"/>
      <c r="M1181" s="2220"/>
      <c r="N1181" s="1432" t="str">
        <f>IF(AND(F1179&lt;=F1181),"","X")</f>
        <v/>
      </c>
    </row>
    <row r="1182" spans="2:14" s="580" customFormat="1" ht="15" customHeight="1">
      <c r="B1182" s="18"/>
      <c r="C1182" s="3018"/>
      <c r="D1182" s="3019"/>
      <c r="E1182" s="1113" t="s">
        <v>1932</v>
      </c>
      <c r="F1182" s="2714"/>
      <c r="H1182" s="1433" t="str">
        <f t="shared" si="200"/>
        <v/>
      </c>
      <c r="I1182" s="1434" t="str">
        <f t="shared" si="201"/>
        <v/>
      </c>
      <c r="J1182" s="1434" t="str">
        <f>IF(C1160="","",IF(AND(C1160&lt;&gt;"&lt;Enter connection point name&gt;",F1182=""),"X",""))</f>
        <v/>
      </c>
      <c r="K1182" s="1570"/>
      <c r="L1182" s="2221"/>
      <c r="M1182" s="2221"/>
      <c r="N1182" s="1435" t="str">
        <f>IF(AND(F1180&lt;=F1182),"","X")</f>
        <v/>
      </c>
    </row>
    <row r="1183" spans="2:14" s="580" customFormat="1" ht="15" customHeight="1">
      <c r="B1183" s="1046">
        <v>52</v>
      </c>
      <c r="C1183" s="1027" t="s">
        <v>1929</v>
      </c>
      <c r="D1183" s="575"/>
      <c r="E1183" s="1111"/>
      <c r="F1183" s="2711"/>
    </row>
    <row r="1184" spans="2:14" s="580" customFormat="1" ht="15" customHeight="1">
      <c r="B1184" s="1046"/>
      <c r="C1184" s="3016" t="s">
        <v>1930</v>
      </c>
      <c r="D1184" s="3017" t="s">
        <v>509</v>
      </c>
      <c r="E1184" s="1681" t="s">
        <v>1931</v>
      </c>
      <c r="F1184" s="2713"/>
      <c r="H1184" s="1503" t="str">
        <f>IF(ISNONTEXT(F1184)=TRUE,"","X")</f>
        <v/>
      </c>
      <c r="I1184" s="1542" t="str">
        <f>IF(AND(F1184&gt;=0)=TRUE,"","X")</f>
        <v/>
      </c>
      <c r="J1184" s="2024" t="str">
        <f>IF(C1183="","",IF(AND(C1183&lt;&gt;"&lt;Enter connection point name&gt;",F1184=""),"X",""))</f>
        <v/>
      </c>
      <c r="K1184" s="1568"/>
      <c r="L1184" s="2219"/>
      <c r="M1184" s="2219"/>
      <c r="N1184" s="2217"/>
    </row>
    <row r="1185" spans="2:14" s="580" customFormat="1" ht="15" customHeight="1">
      <c r="B1185" s="1046"/>
      <c r="C1185" s="3015"/>
      <c r="D1185" s="3014"/>
      <c r="E1185" s="1112" t="s">
        <v>1932</v>
      </c>
      <c r="F1185" s="2708"/>
      <c r="H1185" s="1431" t="str">
        <f>IF(ISNONTEXT(F1185)=TRUE,"","X")</f>
        <v/>
      </c>
      <c r="I1185" s="1288" t="str">
        <f>IF(AND(F1185&gt;=0)=TRUE,"","X")</f>
        <v/>
      </c>
      <c r="J1185" s="1288" t="str">
        <f>IF(C1183="","",IF(AND(C1183&lt;&gt;"&lt;Enter connection point name&gt;",F1185=""),"X",""))</f>
        <v/>
      </c>
      <c r="K1185" s="1569"/>
      <c r="L1185" s="2220"/>
      <c r="M1185" s="2220"/>
      <c r="N1185" s="2218"/>
    </row>
    <row r="1186" spans="2:14" s="580" customFormat="1" ht="15" customHeight="1">
      <c r="B1186" s="1046"/>
      <c r="C1186" s="3015" t="s">
        <v>1933</v>
      </c>
      <c r="D1186" s="3014" t="s">
        <v>497</v>
      </c>
      <c r="E1186" s="1112" t="s">
        <v>1931</v>
      </c>
      <c r="F1186" s="2708"/>
      <c r="H1186" s="1431" t="str">
        <f t="shared" ref="H1186:H1193" si="202">IF(ISNONTEXT(F1186)=TRUE,"","X")</f>
        <v/>
      </c>
      <c r="I1186" s="1288" t="str">
        <f>IF(AND(F1186&gt;=0)=TRUE,"","X")</f>
        <v/>
      </c>
      <c r="J1186" s="1288" t="str">
        <f>IF(C1183="","",IF(AND(C1183&lt;&gt;"&lt;Enter connection point name&gt;",F1186=""),"X",""))</f>
        <v/>
      </c>
      <c r="K1186" s="1569"/>
      <c r="L1186" s="2220"/>
      <c r="M1186" s="2220"/>
      <c r="N1186" s="1432" t="str">
        <f>IF(AND(F1186&lt;=F1188),"","X")</f>
        <v/>
      </c>
    </row>
    <row r="1187" spans="2:14" s="580" customFormat="1" ht="15" customHeight="1">
      <c r="B1187" s="1046"/>
      <c r="C1187" s="3015"/>
      <c r="D1187" s="3014"/>
      <c r="E1187" s="1112" t="s">
        <v>1932</v>
      </c>
      <c r="F1187" s="2708"/>
      <c r="H1187" s="1431" t="str">
        <f t="shared" si="202"/>
        <v/>
      </c>
      <c r="I1187" s="1288" t="str">
        <f t="shared" ref="I1187:I1190" si="203">IF(AND(F1187&gt;=0)=TRUE,"","X")</f>
        <v/>
      </c>
      <c r="J1187" s="1288" t="str">
        <f>IF(C1183="","",IF(AND(C1183&lt;&gt;"&lt;Enter connection point name&gt;",F1187=""),"X",""))</f>
        <v/>
      </c>
      <c r="K1187" s="1569"/>
      <c r="L1187" s="2220"/>
      <c r="M1187" s="2220"/>
      <c r="N1187" s="1432" t="str">
        <f>IF(AND(F1187&lt;=F1189),"","X")</f>
        <v/>
      </c>
    </row>
    <row r="1188" spans="2:14" s="580" customFormat="1" ht="15" customHeight="1">
      <c r="B1188" s="1046"/>
      <c r="C1188" s="3015" t="s">
        <v>1933</v>
      </c>
      <c r="D1188" s="3014" t="s">
        <v>509</v>
      </c>
      <c r="E1188" s="1112" t="s">
        <v>1931</v>
      </c>
      <c r="F1188" s="2708"/>
      <c r="H1188" s="1431" t="str">
        <f t="shared" si="202"/>
        <v/>
      </c>
      <c r="I1188" s="1288" t="str">
        <f t="shared" si="203"/>
        <v/>
      </c>
      <c r="J1188" s="1288" t="str">
        <f>IF(C1183="","",IF(AND(C1183&lt;&gt;"&lt;Enter connection point name&gt;",F1188=""),"X",""))</f>
        <v/>
      </c>
      <c r="K1188" s="1569"/>
      <c r="L1188" s="2220"/>
      <c r="M1188" s="2220"/>
      <c r="N1188" s="1432" t="str">
        <f>IF(AND(F1186&lt;=F1188),"","X")</f>
        <v/>
      </c>
    </row>
    <row r="1189" spans="2:14" s="580" customFormat="1" ht="15" customHeight="1">
      <c r="B1189" s="1046"/>
      <c r="C1189" s="3015"/>
      <c r="D1189" s="3014"/>
      <c r="E1189" s="1112" t="s">
        <v>1932</v>
      </c>
      <c r="F1189" s="2708"/>
      <c r="H1189" s="1431" t="str">
        <f t="shared" si="202"/>
        <v/>
      </c>
      <c r="I1189" s="1288" t="str">
        <f t="shared" si="203"/>
        <v/>
      </c>
      <c r="J1189" s="1288" t="str">
        <f>IF(C1183="","",IF(AND(C1183&lt;&gt;"&lt;Enter connection point name&gt;",F1189=""),"X",""))</f>
        <v/>
      </c>
      <c r="K1189" s="1569"/>
      <c r="L1189" s="2220"/>
      <c r="M1189" s="2220"/>
      <c r="N1189" s="1432" t="str">
        <f>IF(AND(F1187&lt;=F1189),"","X")</f>
        <v/>
      </c>
    </row>
    <row r="1190" spans="2:14" s="580" customFormat="1" ht="15" customHeight="1">
      <c r="B1190" s="1046"/>
      <c r="C1190" s="3015" t="s">
        <v>729</v>
      </c>
      <c r="D1190" s="3014" t="s">
        <v>1670</v>
      </c>
      <c r="E1190" s="1112" t="s">
        <v>1931</v>
      </c>
      <c r="F1190" s="2706"/>
      <c r="H1190" s="1431" t="str">
        <f t="shared" si="202"/>
        <v/>
      </c>
      <c r="I1190" s="1287" t="str">
        <f t="shared" si="203"/>
        <v/>
      </c>
      <c r="J1190" s="1288" t="str">
        <f>IF(C1183="","",IF(AND(C1183&lt;&gt;"&lt;Enter connection point name&gt;",F1190=""),"X",""))</f>
        <v/>
      </c>
      <c r="K1190" s="1569"/>
      <c r="L1190" s="1287"/>
      <c r="M1190" s="2220"/>
      <c r="N1190" s="2218"/>
    </row>
    <row r="1191" spans="2:14" s="580" customFormat="1" ht="15" customHeight="1">
      <c r="B1191" s="18"/>
      <c r="C1191" s="3015"/>
      <c r="D1191" s="3014"/>
      <c r="E1191" s="1112" t="s">
        <v>1932</v>
      </c>
      <c r="F1191" s="2706"/>
      <c r="H1191" s="1431" t="str">
        <f t="shared" si="202"/>
        <v/>
      </c>
      <c r="I1191" s="1287"/>
      <c r="J1191" s="1288" t="str">
        <f>IF(C1183="","",IF(AND(C1183&lt;&gt;"&lt;Enter connection point name&gt;",F1191=""),"X",""))</f>
        <v/>
      </c>
      <c r="K1191" s="1569"/>
      <c r="L1191" s="1287"/>
      <c r="M1191" s="2220"/>
      <c r="N1191" s="2218"/>
    </row>
    <row r="1192" spans="2:14" s="580" customFormat="1" ht="15" customHeight="1">
      <c r="B1192" s="18"/>
      <c r="C1192" s="3015" t="s">
        <v>730</v>
      </c>
      <c r="D1192" s="3014" t="s">
        <v>1671</v>
      </c>
      <c r="E1192" s="1112" t="s">
        <v>1931</v>
      </c>
      <c r="F1192" s="2712"/>
      <c r="H1192" s="1431" t="str">
        <f t="shared" si="202"/>
        <v/>
      </c>
      <c r="I1192" s="1287"/>
      <c r="J1192" s="1288" t="str">
        <f>IF(C1183="","",IF(AND(C1183&lt;&gt;"&lt;Enter connection point name&gt;",F1192=""),"X",""))</f>
        <v/>
      </c>
      <c r="K1192" s="1569"/>
      <c r="L1192" s="2220"/>
      <c r="M1192" s="1287"/>
      <c r="N1192" s="2218"/>
    </row>
    <row r="1193" spans="2:14" s="580" customFormat="1" ht="15" customHeight="1">
      <c r="B1193" s="18"/>
      <c r="C1193" s="3015"/>
      <c r="D1193" s="3014"/>
      <c r="E1193" s="1112" t="s">
        <v>1932</v>
      </c>
      <c r="F1193" s="2712"/>
      <c r="H1193" s="1431" t="str">
        <f t="shared" si="202"/>
        <v/>
      </c>
      <c r="I1193" s="1287"/>
      <c r="J1193" s="1288" t="str">
        <f>IF(C1183="","",IF(AND(C1183&lt;&gt;"&lt;Enter connection point name&gt;",F1193=""),"X",""))</f>
        <v/>
      </c>
      <c r="K1193" s="1569"/>
      <c r="L1193" s="2220"/>
      <c r="M1193" s="1287"/>
      <c r="N1193" s="2218"/>
    </row>
    <row r="1194" spans="2:14" s="580" customFormat="1" ht="15" customHeight="1">
      <c r="B1194" s="18"/>
      <c r="C1194" s="3015" t="s">
        <v>1934</v>
      </c>
      <c r="D1194" s="3014" t="s">
        <v>2045</v>
      </c>
      <c r="E1194" s="1112" t="s">
        <v>1931</v>
      </c>
      <c r="F1194" s="2708"/>
      <c r="H1194" s="1436"/>
      <c r="I1194" s="1287"/>
      <c r="J1194" s="1288" t="str">
        <f>IF(C1183="","",IF(AND(C1183&lt;&gt;"&lt;Enter connection point name&gt;",F1194=""),"X",""))</f>
        <v/>
      </c>
      <c r="K1194" s="1432" t="str">
        <f>IF(F1194="","",(IF(OR(F1194="Winter",F1194="Summer"),"","X")))</f>
        <v/>
      </c>
      <c r="L1194" s="2220"/>
      <c r="M1194" s="2220"/>
      <c r="N1194" s="2218"/>
    </row>
    <row r="1195" spans="2:14" s="580" customFormat="1" ht="15" customHeight="1">
      <c r="B1195" s="18"/>
      <c r="C1195" s="3015"/>
      <c r="D1195" s="3014"/>
      <c r="E1195" s="1112" t="s">
        <v>1932</v>
      </c>
      <c r="F1195" s="2708"/>
      <c r="H1195" s="1436"/>
      <c r="I1195" s="1287"/>
      <c r="J1195" s="1288" t="str">
        <f>IF(C1183="","",IF(AND(C1183&lt;&gt;"&lt;Enter connection point name&gt;",F1195=""),"X",""))</f>
        <v/>
      </c>
      <c r="K1195" s="1432" t="str">
        <f>IF(F1195="","",(IF(OR(F1195="Winter",F1195="Summer"),"","X")))</f>
        <v/>
      </c>
      <c r="L1195" s="2220"/>
      <c r="M1195" s="2220"/>
      <c r="N1195" s="2218"/>
    </row>
    <row r="1196" spans="2:14" s="580" customFormat="1" ht="15" customHeight="1">
      <c r="B1196" s="18"/>
      <c r="C1196" s="3015" t="s">
        <v>1935</v>
      </c>
      <c r="D1196" s="3014" t="s">
        <v>497</v>
      </c>
      <c r="E1196" s="1112" t="s">
        <v>1931</v>
      </c>
      <c r="F1196" s="2708"/>
      <c r="H1196" s="1431" t="str">
        <f t="shared" ref="H1196:H1205" si="204">IF(ISNONTEXT(F1196)=TRUE,"","X")</f>
        <v/>
      </c>
      <c r="I1196" s="1288" t="str">
        <f t="shared" ref="I1196:I1205" si="205">IF(AND(F1196&gt;=0)=TRUE,"","X")</f>
        <v/>
      </c>
      <c r="J1196" s="1288" t="str">
        <f>IF(C1183="","",IF(AND(C1183&lt;&gt;"&lt;Enter connection point name&gt;",F1196=""),"X",""))</f>
        <v/>
      </c>
      <c r="K1196" s="1569"/>
      <c r="L1196" s="2220"/>
      <c r="M1196" s="2220"/>
      <c r="N1196" s="2218"/>
    </row>
    <row r="1197" spans="2:14" s="580" customFormat="1" ht="15" customHeight="1">
      <c r="B1197" s="18"/>
      <c r="C1197" s="3015"/>
      <c r="D1197" s="3014"/>
      <c r="E1197" s="1112" t="s">
        <v>1932</v>
      </c>
      <c r="F1197" s="2708"/>
      <c r="H1197" s="1431" t="str">
        <f t="shared" si="204"/>
        <v/>
      </c>
      <c r="I1197" s="1288" t="str">
        <f t="shared" si="205"/>
        <v/>
      </c>
      <c r="J1197" s="1288" t="str">
        <f>IF(C1183="","",IF(AND(C1183&lt;&gt;"&lt;Enter connection point name&gt;",F1197=""),"X",""))</f>
        <v/>
      </c>
      <c r="K1197" s="1569"/>
      <c r="L1197" s="2220"/>
      <c r="M1197" s="2220"/>
      <c r="N1197" s="2218"/>
    </row>
    <row r="1198" spans="2:14" s="580" customFormat="1" ht="15" customHeight="1">
      <c r="B1198" s="18"/>
      <c r="C1198" s="3015" t="s">
        <v>1936</v>
      </c>
      <c r="D1198" s="3014" t="s">
        <v>497</v>
      </c>
      <c r="E1198" s="1112" t="s">
        <v>1931</v>
      </c>
      <c r="F1198" s="2708"/>
      <c r="H1198" s="1431" t="str">
        <f t="shared" si="204"/>
        <v/>
      </c>
      <c r="I1198" s="1288" t="str">
        <f t="shared" si="205"/>
        <v/>
      </c>
      <c r="J1198" s="1288" t="str">
        <f>IF(C1183="","",IF(AND(C1183&lt;&gt;"&lt;Enter connection point name&gt;",F1198=""),"X",""))</f>
        <v/>
      </c>
      <c r="K1198" s="1569"/>
      <c r="L1198" s="2220"/>
      <c r="M1198" s="2220"/>
      <c r="N1198" s="1432" t="str">
        <f>IF(AND(F1198&lt;=F1200),"","X")</f>
        <v/>
      </c>
    </row>
    <row r="1199" spans="2:14" s="580" customFormat="1" ht="15" customHeight="1">
      <c r="B1199" s="18"/>
      <c r="C1199" s="3015"/>
      <c r="D1199" s="3014"/>
      <c r="E1199" s="1112" t="s">
        <v>1932</v>
      </c>
      <c r="F1199" s="2708"/>
      <c r="H1199" s="1431" t="str">
        <f t="shared" si="204"/>
        <v/>
      </c>
      <c r="I1199" s="1288" t="str">
        <f t="shared" si="205"/>
        <v/>
      </c>
      <c r="J1199" s="1288" t="str">
        <f>IF(C1183="","",IF(AND(C1183&lt;&gt;"&lt;Enter connection point name&gt;",F1199=""),"X",""))</f>
        <v/>
      </c>
      <c r="K1199" s="1569"/>
      <c r="L1199" s="2220"/>
      <c r="M1199" s="2220"/>
      <c r="N1199" s="1432" t="str">
        <f>IF(AND(F1199&lt;=F1201),"","X")</f>
        <v/>
      </c>
    </row>
    <row r="1200" spans="2:14" s="580" customFormat="1" ht="15" customHeight="1">
      <c r="B1200" s="18"/>
      <c r="C1200" s="3015" t="s">
        <v>1936</v>
      </c>
      <c r="D1200" s="3014" t="s">
        <v>509</v>
      </c>
      <c r="E1200" s="1112" t="s">
        <v>1931</v>
      </c>
      <c r="F1200" s="2708"/>
      <c r="H1200" s="1431" t="str">
        <f t="shared" si="204"/>
        <v/>
      </c>
      <c r="I1200" s="1288" t="str">
        <f t="shared" si="205"/>
        <v/>
      </c>
      <c r="J1200" s="1288" t="str">
        <f>IF(C1183="","",IF(AND(C1183&lt;&gt;"&lt;Enter connection point name&gt;",F1200=""),"X",""))</f>
        <v/>
      </c>
      <c r="K1200" s="1569"/>
      <c r="L1200" s="2220"/>
      <c r="M1200" s="2220"/>
      <c r="N1200" s="1432" t="str">
        <f>IF(AND(F1198&lt;=F1200),"","X")</f>
        <v/>
      </c>
    </row>
    <row r="1201" spans="2:14" s="580" customFormat="1" ht="15" customHeight="1">
      <c r="B1201" s="18"/>
      <c r="C1201" s="3015"/>
      <c r="D1201" s="3014"/>
      <c r="E1201" s="1112" t="s">
        <v>1932</v>
      </c>
      <c r="F1201" s="2708"/>
      <c r="H1201" s="1431" t="str">
        <f t="shared" si="204"/>
        <v/>
      </c>
      <c r="I1201" s="1288" t="str">
        <f t="shared" si="205"/>
        <v/>
      </c>
      <c r="J1201" s="1288" t="str">
        <f>IF(C1183="","",IF(AND(C1183&lt;&gt;"&lt;Enter connection point name&gt;",F1201=""),"X",""))</f>
        <v/>
      </c>
      <c r="K1201" s="1569"/>
      <c r="L1201" s="2220"/>
      <c r="M1201" s="2220"/>
      <c r="N1201" s="1432" t="str">
        <f>IF(AND(F1199&lt;=F1201),"","X")</f>
        <v/>
      </c>
    </row>
    <row r="1202" spans="2:14" s="580" customFormat="1" ht="15" customHeight="1">
      <c r="B1202" s="18"/>
      <c r="C1202" s="3015" t="s">
        <v>1937</v>
      </c>
      <c r="D1202" s="3014" t="s">
        <v>497</v>
      </c>
      <c r="E1202" s="1112" t="s">
        <v>1931</v>
      </c>
      <c r="F1202" s="2708"/>
      <c r="H1202" s="1431" t="str">
        <f t="shared" si="204"/>
        <v/>
      </c>
      <c r="I1202" s="1288" t="str">
        <f t="shared" si="205"/>
        <v/>
      </c>
      <c r="J1202" s="1288" t="str">
        <f>IF(C1183="","",IF(AND(C1183&lt;&gt;"&lt;Enter connection point name&gt;",F1202=""),"X",""))</f>
        <v/>
      </c>
      <c r="K1202" s="1569"/>
      <c r="L1202" s="2220"/>
      <c r="M1202" s="2220"/>
      <c r="N1202" s="1432" t="str">
        <f>IF(AND(F1202&lt;=F1204),"","X")</f>
        <v/>
      </c>
    </row>
    <row r="1203" spans="2:14" s="580" customFormat="1" ht="15" customHeight="1">
      <c r="B1203" s="18"/>
      <c r="C1203" s="3015"/>
      <c r="D1203" s="3014"/>
      <c r="E1203" s="1112" t="s">
        <v>1932</v>
      </c>
      <c r="F1203" s="2708"/>
      <c r="H1203" s="1431" t="str">
        <f t="shared" si="204"/>
        <v/>
      </c>
      <c r="I1203" s="1288" t="str">
        <f t="shared" si="205"/>
        <v/>
      </c>
      <c r="J1203" s="1288" t="str">
        <f>IF(C1183="","",IF(AND(C1183&lt;&gt;"&lt;Enter connection point name&gt;",F1203=""),"X",""))</f>
        <v/>
      </c>
      <c r="K1203" s="1569"/>
      <c r="L1203" s="2220"/>
      <c r="M1203" s="2220"/>
      <c r="N1203" s="1432" t="str">
        <f>IF(AND(F1203&lt;=F1205),"","X")</f>
        <v/>
      </c>
    </row>
    <row r="1204" spans="2:14" s="580" customFormat="1" ht="15" customHeight="1">
      <c r="B1204" s="18"/>
      <c r="C1204" s="3015" t="s">
        <v>1937</v>
      </c>
      <c r="D1204" s="3014" t="s">
        <v>509</v>
      </c>
      <c r="E1204" s="1112" t="s">
        <v>1931</v>
      </c>
      <c r="F1204" s="2708"/>
      <c r="H1204" s="1431" t="str">
        <f t="shared" si="204"/>
        <v/>
      </c>
      <c r="I1204" s="1288" t="str">
        <f t="shared" si="205"/>
        <v/>
      </c>
      <c r="J1204" s="1288" t="str">
        <f>IF(C1183="","",IF(AND(C1183&lt;&gt;"&lt;Enter connection point name&gt;",F1204=""),"X",""))</f>
        <v/>
      </c>
      <c r="K1204" s="1569"/>
      <c r="L1204" s="2220"/>
      <c r="M1204" s="2220"/>
      <c r="N1204" s="1432" t="str">
        <f>IF(AND(F1202&lt;=F1204),"","X")</f>
        <v/>
      </c>
    </row>
    <row r="1205" spans="2:14" s="580" customFormat="1" ht="15" customHeight="1">
      <c r="B1205" s="18"/>
      <c r="C1205" s="3018"/>
      <c r="D1205" s="3019"/>
      <c r="E1205" s="1113" t="s">
        <v>1932</v>
      </c>
      <c r="F1205" s="2714"/>
      <c r="H1205" s="1433" t="str">
        <f t="shared" si="204"/>
        <v/>
      </c>
      <c r="I1205" s="1434" t="str">
        <f t="shared" si="205"/>
        <v/>
      </c>
      <c r="J1205" s="1434" t="str">
        <f>IF(C1183="","",IF(AND(C1183&lt;&gt;"&lt;Enter connection point name&gt;",F1205=""),"X",""))</f>
        <v/>
      </c>
      <c r="K1205" s="1570"/>
      <c r="L1205" s="2221"/>
      <c r="M1205" s="2221"/>
      <c r="N1205" s="1435" t="str">
        <f>IF(AND(F1203&lt;=F1205),"","X")</f>
        <v/>
      </c>
    </row>
    <row r="1206" spans="2:14" s="580" customFormat="1" ht="15" customHeight="1">
      <c r="B1206" s="1046">
        <v>53</v>
      </c>
      <c r="C1206" s="1027" t="s">
        <v>1929</v>
      </c>
      <c r="D1206" s="575"/>
      <c r="E1206" s="1111"/>
      <c r="F1206" s="2711"/>
    </row>
    <row r="1207" spans="2:14" s="580" customFormat="1" ht="15" customHeight="1">
      <c r="B1207" s="1046"/>
      <c r="C1207" s="3016" t="s">
        <v>1930</v>
      </c>
      <c r="D1207" s="3017" t="s">
        <v>509</v>
      </c>
      <c r="E1207" s="1681" t="s">
        <v>1931</v>
      </c>
      <c r="F1207" s="2713"/>
      <c r="H1207" s="1503" t="str">
        <f>IF(ISNONTEXT(F1207)=TRUE,"","X")</f>
        <v/>
      </c>
      <c r="I1207" s="1542" t="str">
        <f>IF(AND(F1207&gt;=0)=TRUE,"","X")</f>
        <v/>
      </c>
      <c r="J1207" s="2024" t="str">
        <f>IF(C1206="","",IF(AND(C1206&lt;&gt;"&lt;Enter connection point name&gt;",F1207=""),"X",""))</f>
        <v/>
      </c>
      <c r="K1207" s="1568"/>
      <c r="L1207" s="2219"/>
      <c r="M1207" s="2219"/>
      <c r="N1207" s="2217"/>
    </row>
    <row r="1208" spans="2:14" s="580" customFormat="1" ht="15" customHeight="1">
      <c r="B1208" s="1046"/>
      <c r="C1208" s="3015"/>
      <c r="D1208" s="3014"/>
      <c r="E1208" s="1112" t="s">
        <v>1932</v>
      </c>
      <c r="F1208" s="2708"/>
      <c r="H1208" s="1431" t="str">
        <f>IF(ISNONTEXT(F1208)=TRUE,"","X")</f>
        <v/>
      </c>
      <c r="I1208" s="1288" t="str">
        <f>IF(AND(F1208&gt;=0)=TRUE,"","X")</f>
        <v/>
      </c>
      <c r="J1208" s="1288" t="str">
        <f>IF(C1206="","",IF(AND(C1206&lt;&gt;"&lt;Enter connection point name&gt;",F1208=""),"X",""))</f>
        <v/>
      </c>
      <c r="K1208" s="1569"/>
      <c r="L1208" s="2220"/>
      <c r="M1208" s="2220"/>
      <c r="N1208" s="2218"/>
    </row>
    <row r="1209" spans="2:14" s="580" customFormat="1" ht="15" customHeight="1">
      <c r="B1209" s="1046"/>
      <c r="C1209" s="3015" t="s">
        <v>1933</v>
      </c>
      <c r="D1209" s="3014" t="s">
        <v>497</v>
      </c>
      <c r="E1209" s="1112" t="s">
        <v>1931</v>
      </c>
      <c r="F1209" s="2708"/>
      <c r="H1209" s="1431" t="str">
        <f t="shared" ref="H1209:H1216" si="206">IF(ISNONTEXT(F1209)=TRUE,"","X")</f>
        <v/>
      </c>
      <c r="I1209" s="1288" t="str">
        <f>IF(AND(F1209&gt;=0)=TRUE,"","X")</f>
        <v/>
      </c>
      <c r="J1209" s="1288" t="str">
        <f>IF(C1206="","",IF(AND(C1206&lt;&gt;"&lt;Enter connection point name&gt;",F1209=""),"X",""))</f>
        <v/>
      </c>
      <c r="K1209" s="1569"/>
      <c r="L1209" s="2220"/>
      <c r="M1209" s="2220"/>
      <c r="N1209" s="1432" t="str">
        <f>IF(AND(F1209&lt;=F1211),"","X")</f>
        <v/>
      </c>
    </row>
    <row r="1210" spans="2:14" s="580" customFormat="1" ht="15" customHeight="1">
      <c r="B1210" s="1046"/>
      <c r="C1210" s="3015"/>
      <c r="D1210" s="3014"/>
      <c r="E1210" s="1112" t="s">
        <v>1932</v>
      </c>
      <c r="F1210" s="2708"/>
      <c r="H1210" s="1431" t="str">
        <f t="shared" si="206"/>
        <v/>
      </c>
      <c r="I1210" s="1288" t="str">
        <f t="shared" ref="I1210:I1213" si="207">IF(AND(F1210&gt;=0)=TRUE,"","X")</f>
        <v/>
      </c>
      <c r="J1210" s="1288" t="str">
        <f>IF(C1206="","",IF(AND(C1206&lt;&gt;"&lt;Enter connection point name&gt;",F1210=""),"X",""))</f>
        <v/>
      </c>
      <c r="K1210" s="1569"/>
      <c r="L1210" s="2220"/>
      <c r="M1210" s="2220"/>
      <c r="N1210" s="1432" t="str">
        <f>IF(AND(F1210&lt;=F1212),"","X")</f>
        <v/>
      </c>
    </row>
    <row r="1211" spans="2:14" s="580" customFormat="1" ht="15" customHeight="1">
      <c r="B1211" s="1046"/>
      <c r="C1211" s="3015" t="s">
        <v>1933</v>
      </c>
      <c r="D1211" s="3014" t="s">
        <v>509</v>
      </c>
      <c r="E1211" s="1112" t="s">
        <v>1931</v>
      </c>
      <c r="F1211" s="2708"/>
      <c r="H1211" s="1431" t="str">
        <f t="shared" si="206"/>
        <v/>
      </c>
      <c r="I1211" s="1288" t="str">
        <f t="shared" si="207"/>
        <v/>
      </c>
      <c r="J1211" s="1288" t="str">
        <f>IF(C1206="","",IF(AND(C1206&lt;&gt;"&lt;Enter connection point name&gt;",F1211=""),"X",""))</f>
        <v/>
      </c>
      <c r="K1211" s="1569"/>
      <c r="L1211" s="2220"/>
      <c r="M1211" s="2220"/>
      <c r="N1211" s="1432" t="str">
        <f>IF(AND(F1209&lt;=F1211),"","X")</f>
        <v/>
      </c>
    </row>
    <row r="1212" spans="2:14" s="580" customFormat="1" ht="15" customHeight="1">
      <c r="B1212" s="1046"/>
      <c r="C1212" s="3015"/>
      <c r="D1212" s="3014"/>
      <c r="E1212" s="1112" t="s">
        <v>1932</v>
      </c>
      <c r="F1212" s="2708"/>
      <c r="H1212" s="1431" t="str">
        <f t="shared" si="206"/>
        <v/>
      </c>
      <c r="I1212" s="1288" t="str">
        <f t="shared" si="207"/>
        <v/>
      </c>
      <c r="J1212" s="1288" t="str">
        <f>IF(C1206="","",IF(AND(C1206&lt;&gt;"&lt;Enter connection point name&gt;",F1212=""),"X",""))</f>
        <v/>
      </c>
      <c r="K1212" s="1569"/>
      <c r="L1212" s="2220"/>
      <c r="M1212" s="2220"/>
      <c r="N1212" s="1432" t="str">
        <f>IF(AND(F1210&lt;=F1212),"","X")</f>
        <v/>
      </c>
    </row>
    <row r="1213" spans="2:14" s="580" customFormat="1" ht="15" customHeight="1">
      <c r="B1213" s="1046"/>
      <c r="C1213" s="3015" t="s">
        <v>729</v>
      </c>
      <c r="D1213" s="3014" t="s">
        <v>1670</v>
      </c>
      <c r="E1213" s="1112" t="s">
        <v>1931</v>
      </c>
      <c r="F1213" s="2706"/>
      <c r="H1213" s="1431" t="str">
        <f t="shared" si="206"/>
        <v/>
      </c>
      <c r="I1213" s="1287" t="str">
        <f t="shared" si="207"/>
        <v/>
      </c>
      <c r="J1213" s="1288" t="str">
        <f>IF(C1206="","",IF(AND(C1206&lt;&gt;"&lt;Enter connection point name&gt;",F1213=""),"X",""))</f>
        <v/>
      </c>
      <c r="K1213" s="1569"/>
      <c r="L1213" s="1287"/>
      <c r="M1213" s="2220"/>
      <c r="N1213" s="2218"/>
    </row>
    <row r="1214" spans="2:14" s="580" customFormat="1" ht="15" customHeight="1">
      <c r="B1214" s="18"/>
      <c r="C1214" s="3015"/>
      <c r="D1214" s="3014"/>
      <c r="E1214" s="1112" t="s">
        <v>1932</v>
      </c>
      <c r="F1214" s="2706"/>
      <c r="H1214" s="1431" t="str">
        <f t="shared" si="206"/>
        <v/>
      </c>
      <c r="I1214" s="1287"/>
      <c r="J1214" s="1288" t="str">
        <f>IF(C1206="","",IF(AND(C1206&lt;&gt;"&lt;Enter connection point name&gt;",F1214=""),"X",""))</f>
        <v/>
      </c>
      <c r="K1214" s="1569"/>
      <c r="L1214" s="1287"/>
      <c r="M1214" s="2220"/>
      <c r="N1214" s="2218"/>
    </row>
    <row r="1215" spans="2:14" s="580" customFormat="1" ht="15" customHeight="1">
      <c r="B1215" s="18"/>
      <c r="C1215" s="3015" t="s">
        <v>730</v>
      </c>
      <c r="D1215" s="3014" t="s">
        <v>1671</v>
      </c>
      <c r="E1215" s="1112" t="s">
        <v>1931</v>
      </c>
      <c r="F1215" s="2712"/>
      <c r="H1215" s="1431" t="str">
        <f t="shared" si="206"/>
        <v/>
      </c>
      <c r="I1215" s="1287"/>
      <c r="J1215" s="1288" t="str">
        <f>IF(C1206="","",IF(AND(C1206&lt;&gt;"&lt;Enter connection point name&gt;",F1215=""),"X",""))</f>
        <v/>
      </c>
      <c r="K1215" s="1569"/>
      <c r="L1215" s="2220"/>
      <c r="M1215" s="1287"/>
      <c r="N1215" s="2218"/>
    </row>
    <row r="1216" spans="2:14" s="580" customFormat="1" ht="15" customHeight="1">
      <c r="B1216" s="18"/>
      <c r="C1216" s="3015"/>
      <c r="D1216" s="3014"/>
      <c r="E1216" s="1112" t="s">
        <v>1932</v>
      </c>
      <c r="F1216" s="2712"/>
      <c r="H1216" s="1431" t="str">
        <f t="shared" si="206"/>
        <v/>
      </c>
      <c r="I1216" s="1287"/>
      <c r="J1216" s="1288" t="str">
        <f>IF(C1206="","",IF(AND(C1206&lt;&gt;"&lt;Enter connection point name&gt;",F1216=""),"X",""))</f>
        <v/>
      </c>
      <c r="K1216" s="1569"/>
      <c r="L1216" s="2220"/>
      <c r="M1216" s="1287"/>
      <c r="N1216" s="2218"/>
    </row>
    <row r="1217" spans="2:14" s="580" customFormat="1" ht="15" customHeight="1">
      <c r="B1217" s="18"/>
      <c r="C1217" s="3015" t="s">
        <v>1934</v>
      </c>
      <c r="D1217" s="3014" t="s">
        <v>2045</v>
      </c>
      <c r="E1217" s="1112" t="s">
        <v>1931</v>
      </c>
      <c r="F1217" s="2708"/>
      <c r="H1217" s="1436"/>
      <c r="I1217" s="1287"/>
      <c r="J1217" s="1288" t="str">
        <f>IF(C1206="","",IF(AND(C1206&lt;&gt;"&lt;Enter connection point name&gt;",F1217=""),"X",""))</f>
        <v/>
      </c>
      <c r="K1217" s="1432" t="str">
        <f>IF(F1217="","",(IF(OR(F1217="Winter",F1217="Summer"),"","X")))</f>
        <v/>
      </c>
      <c r="L1217" s="2220"/>
      <c r="M1217" s="2220"/>
      <c r="N1217" s="2218"/>
    </row>
    <row r="1218" spans="2:14" s="580" customFormat="1" ht="15" customHeight="1">
      <c r="B1218" s="18"/>
      <c r="C1218" s="3015"/>
      <c r="D1218" s="3014"/>
      <c r="E1218" s="1112" t="s">
        <v>1932</v>
      </c>
      <c r="F1218" s="2708"/>
      <c r="H1218" s="1436"/>
      <c r="I1218" s="1287"/>
      <c r="J1218" s="1288" t="str">
        <f>IF(C1206="","",IF(AND(C1206&lt;&gt;"&lt;Enter connection point name&gt;",F1218=""),"X",""))</f>
        <v/>
      </c>
      <c r="K1218" s="1432" t="str">
        <f>IF(F1218="","",(IF(OR(F1218="Winter",F1218="Summer"),"","X")))</f>
        <v/>
      </c>
      <c r="L1218" s="2220"/>
      <c r="M1218" s="2220"/>
      <c r="N1218" s="2218"/>
    </row>
    <row r="1219" spans="2:14" s="580" customFormat="1" ht="15" customHeight="1">
      <c r="B1219" s="18"/>
      <c r="C1219" s="3015" t="s">
        <v>1935</v>
      </c>
      <c r="D1219" s="3014" t="s">
        <v>497</v>
      </c>
      <c r="E1219" s="1112" t="s">
        <v>1931</v>
      </c>
      <c r="F1219" s="2708"/>
      <c r="H1219" s="1431" t="str">
        <f t="shared" ref="H1219:H1228" si="208">IF(ISNONTEXT(F1219)=TRUE,"","X")</f>
        <v/>
      </c>
      <c r="I1219" s="1288" t="str">
        <f t="shared" ref="I1219:I1228" si="209">IF(AND(F1219&gt;=0)=TRUE,"","X")</f>
        <v/>
      </c>
      <c r="J1219" s="1288" t="str">
        <f>IF(C1206="","",IF(AND(C1206&lt;&gt;"&lt;Enter connection point name&gt;",F1219=""),"X",""))</f>
        <v/>
      </c>
      <c r="K1219" s="1569"/>
      <c r="L1219" s="2220"/>
      <c r="M1219" s="2220"/>
      <c r="N1219" s="2218"/>
    </row>
    <row r="1220" spans="2:14" s="580" customFormat="1" ht="15" customHeight="1">
      <c r="B1220" s="18"/>
      <c r="C1220" s="3015"/>
      <c r="D1220" s="3014"/>
      <c r="E1220" s="1112" t="s">
        <v>1932</v>
      </c>
      <c r="F1220" s="2708"/>
      <c r="H1220" s="1431" t="str">
        <f t="shared" si="208"/>
        <v/>
      </c>
      <c r="I1220" s="1288" t="str">
        <f t="shared" si="209"/>
        <v/>
      </c>
      <c r="J1220" s="1288" t="str">
        <f>IF(C1206="","",IF(AND(C1206&lt;&gt;"&lt;Enter connection point name&gt;",F1220=""),"X",""))</f>
        <v/>
      </c>
      <c r="K1220" s="1569"/>
      <c r="L1220" s="2220"/>
      <c r="M1220" s="2220"/>
      <c r="N1220" s="2218"/>
    </row>
    <row r="1221" spans="2:14" s="580" customFormat="1" ht="15" customHeight="1">
      <c r="B1221" s="18"/>
      <c r="C1221" s="3015" t="s">
        <v>1936</v>
      </c>
      <c r="D1221" s="3014" t="s">
        <v>497</v>
      </c>
      <c r="E1221" s="1112" t="s">
        <v>1931</v>
      </c>
      <c r="F1221" s="2708"/>
      <c r="H1221" s="1431" t="str">
        <f t="shared" si="208"/>
        <v/>
      </c>
      <c r="I1221" s="1288" t="str">
        <f t="shared" si="209"/>
        <v/>
      </c>
      <c r="J1221" s="1288" t="str">
        <f>IF(C1206="","",IF(AND(C1206&lt;&gt;"&lt;Enter connection point name&gt;",F1221=""),"X",""))</f>
        <v/>
      </c>
      <c r="K1221" s="1569"/>
      <c r="L1221" s="2220"/>
      <c r="M1221" s="2220"/>
      <c r="N1221" s="1432" t="str">
        <f>IF(AND(F1221&lt;=F1223),"","X")</f>
        <v/>
      </c>
    </row>
    <row r="1222" spans="2:14" s="580" customFormat="1" ht="15" customHeight="1">
      <c r="B1222" s="18"/>
      <c r="C1222" s="3015"/>
      <c r="D1222" s="3014"/>
      <c r="E1222" s="1112" t="s">
        <v>1932</v>
      </c>
      <c r="F1222" s="2708"/>
      <c r="H1222" s="1431" t="str">
        <f t="shared" si="208"/>
        <v/>
      </c>
      <c r="I1222" s="1288" t="str">
        <f t="shared" si="209"/>
        <v/>
      </c>
      <c r="J1222" s="1288" t="str">
        <f>IF(C1206="","",IF(AND(C1206&lt;&gt;"&lt;Enter connection point name&gt;",F1222=""),"X",""))</f>
        <v/>
      </c>
      <c r="K1222" s="1569"/>
      <c r="L1222" s="2220"/>
      <c r="M1222" s="2220"/>
      <c r="N1222" s="1432" t="str">
        <f>IF(AND(F1222&lt;=F1224),"","X")</f>
        <v/>
      </c>
    </row>
    <row r="1223" spans="2:14" s="580" customFormat="1" ht="15" customHeight="1">
      <c r="B1223" s="18"/>
      <c r="C1223" s="3015" t="s">
        <v>1936</v>
      </c>
      <c r="D1223" s="3014" t="s">
        <v>509</v>
      </c>
      <c r="E1223" s="1112" t="s">
        <v>1931</v>
      </c>
      <c r="F1223" s="2708"/>
      <c r="H1223" s="1431" t="str">
        <f t="shared" si="208"/>
        <v/>
      </c>
      <c r="I1223" s="1288" t="str">
        <f t="shared" si="209"/>
        <v/>
      </c>
      <c r="J1223" s="1288" t="str">
        <f>IF(C1206="","",IF(AND(C1206&lt;&gt;"&lt;Enter connection point name&gt;",F1223=""),"X",""))</f>
        <v/>
      </c>
      <c r="K1223" s="1569"/>
      <c r="L1223" s="2220"/>
      <c r="M1223" s="2220"/>
      <c r="N1223" s="1432" t="str">
        <f>IF(AND(F1221&lt;=F1223),"","X")</f>
        <v/>
      </c>
    </row>
    <row r="1224" spans="2:14" s="580" customFormat="1" ht="15" customHeight="1">
      <c r="B1224" s="18"/>
      <c r="C1224" s="3015"/>
      <c r="D1224" s="3014"/>
      <c r="E1224" s="1112" t="s">
        <v>1932</v>
      </c>
      <c r="F1224" s="2708"/>
      <c r="H1224" s="1431" t="str">
        <f t="shared" si="208"/>
        <v/>
      </c>
      <c r="I1224" s="1288" t="str">
        <f t="shared" si="209"/>
        <v/>
      </c>
      <c r="J1224" s="1288" t="str">
        <f>IF(C1206="","",IF(AND(C1206&lt;&gt;"&lt;Enter connection point name&gt;",F1224=""),"X",""))</f>
        <v/>
      </c>
      <c r="K1224" s="1569"/>
      <c r="L1224" s="2220"/>
      <c r="M1224" s="2220"/>
      <c r="N1224" s="1432" t="str">
        <f>IF(AND(F1222&lt;=F1224),"","X")</f>
        <v/>
      </c>
    </row>
    <row r="1225" spans="2:14" s="580" customFormat="1" ht="15" customHeight="1">
      <c r="B1225" s="18"/>
      <c r="C1225" s="3015" t="s">
        <v>1937</v>
      </c>
      <c r="D1225" s="3014" t="s">
        <v>497</v>
      </c>
      <c r="E1225" s="1112" t="s">
        <v>1931</v>
      </c>
      <c r="F1225" s="2708"/>
      <c r="H1225" s="1431" t="str">
        <f t="shared" si="208"/>
        <v/>
      </c>
      <c r="I1225" s="1288" t="str">
        <f t="shared" si="209"/>
        <v/>
      </c>
      <c r="J1225" s="1288" t="str">
        <f>IF(C1206="","",IF(AND(C1206&lt;&gt;"&lt;Enter connection point name&gt;",F1225=""),"X",""))</f>
        <v/>
      </c>
      <c r="K1225" s="1569"/>
      <c r="L1225" s="2220"/>
      <c r="M1225" s="2220"/>
      <c r="N1225" s="1432" t="str">
        <f>IF(AND(F1225&lt;=F1227),"","X")</f>
        <v/>
      </c>
    </row>
    <row r="1226" spans="2:14" s="580" customFormat="1" ht="15" customHeight="1">
      <c r="B1226" s="18"/>
      <c r="C1226" s="3015"/>
      <c r="D1226" s="3014"/>
      <c r="E1226" s="1112" t="s">
        <v>1932</v>
      </c>
      <c r="F1226" s="2708"/>
      <c r="H1226" s="1431" t="str">
        <f t="shared" si="208"/>
        <v/>
      </c>
      <c r="I1226" s="1288" t="str">
        <f t="shared" si="209"/>
        <v/>
      </c>
      <c r="J1226" s="1288" t="str">
        <f>IF(C1206="","",IF(AND(C1206&lt;&gt;"&lt;Enter connection point name&gt;",F1226=""),"X",""))</f>
        <v/>
      </c>
      <c r="K1226" s="1569"/>
      <c r="L1226" s="2220"/>
      <c r="M1226" s="2220"/>
      <c r="N1226" s="1432" t="str">
        <f>IF(AND(F1226&lt;=F1228),"","X")</f>
        <v/>
      </c>
    </row>
    <row r="1227" spans="2:14" s="580" customFormat="1" ht="15" customHeight="1">
      <c r="B1227" s="18"/>
      <c r="C1227" s="3015" t="s">
        <v>1937</v>
      </c>
      <c r="D1227" s="3014" t="s">
        <v>509</v>
      </c>
      <c r="E1227" s="1112" t="s">
        <v>1931</v>
      </c>
      <c r="F1227" s="2708"/>
      <c r="H1227" s="1431" t="str">
        <f t="shared" si="208"/>
        <v/>
      </c>
      <c r="I1227" s="1288" t="str">
        <f t="shared" si="209"/>
        <v/>
      </c>
      <c r="J1227" s="1288" t="str">
        <f>IF(C1206="","",IF(AND(C1206&lt;&gt;"&lt;Enter connection point name&gt;",F1227=""),"X",""))</f>
        <v/>
      </c>
      <c r="K1227" s="1569"/>
      <c r="L1227" s="2220"/>
      <c r="M1227" s="2220"/>
      <c r="N1227" s="1432" t="str">
        <f>IF(AND(F1225&lt;=F1227),"","X")</f>
        <v/>
      </c>
    </row>
    <row r="1228" spans="2:14" s="580" customFormat="1" ht="15" customHeight="1">
      <c r="B1228" s="18"/>
      <c r="C1228" s="3018"/>
      <c r="D1228" s="3019"/>
      <c r="E1228" s="1113" t="s">
        <v>1932</v>
      </c>
      <c r="F1228" s="2714"/>
      <c r="H1228" s="1433" t="str">
        <f t="shared" si="208"/>
        <v/>
      </c>
      <c r="I1228" s="1434" t="str">
        <f t="shared" si="209"/>
        <v/>
      </c>
      <c r="J1228" s="1434" t="str">
        <f>IF(C1206="","",IF(AND(C1206&lt;&gt;"&lt;Enter connection point name&gt;",F1228=""),"X",""))</f>
        <v/>
      </c>
      <c r="K1228" s="1570"/>
      <c r="L1228" s="2221"/>
      <c r="M1228" s="2221"/>
      <c r="N1228" s="1435" t="str">
        <f>IF(AND(F1226&lt;=F1228),"","X")</f>
        <v/>
      </c>
    </row>
    <row r="1229" spans="2:14" s="580" customFormat="1" ht="15" customHeight="1">
      <c r="B1229" s="1046">
        <v>54</v>
      </c>
      <c r="C1229" s="1027" t="s">
        <v>1929</v>
      </c>
      <c r="D1229" s="575"/>
      <c r="E1229" s="1111"/>
      <c r="F1229" s="2711"/>
    </row>
    <row r="1230" spans="2:14" s="580" customFormat="1" ht="15" customHeight="1">
      <c r="B1230" s="1046"/>
      <c r="C1230" s="3016" t="s">
        <v>1930</v>
      </c>
      <c r="D1230" s="3017" t="s">
        <v>509</v>
      </c>
      <c r="E1230" s="1681" t="s">
        <v>1931</v>
      </c>
      <c r="F1230" s="2713"/>
      <c r="H1230" s="1503" t="str">
        <f>IF(ISNONTEXT(F1230)=TRUE,"","X")</f>
        <v/>
      </c>
      <c r="I1230" s="1542" t="str">
        <f>IF(AND(F1230&gt;=0)=TRUE,"","X")</f>
        <v/>
      </c>
      <c r="J1230" s="2024" t="str">
        <f>IF(C1229="","",IF(AND(C1229&lt;&gt;"&lt;Enter connection point name&gt;",F1230=""),"X",""))</f>
        <v/>
      </c>
      <c r="K1230" s="1568"/>
      <c r="L1230" s="2219"/>
      <c r="M1230" s="2219"/>
      <c r="N1230" s="2217"/>
    </row>
    <row r="1231" spans="2:14" s="580" customFormat="1" ht="15" customHeight="1">
      <c r="B1231" s="1046"/>
      <c r="C1231" s="3015"/>
      <c r="D1231" s="3014"/>
      <c r="E1231" s="1112" t="s">
        <v>1932</v>
      </c>
      <c r="F1231" s="2708"/>
      <c r="H1231" s="1431" t="str">
        <f>IF(ISNONTEXT(F1231)=TRUE,"","X")</f>
        <v/>
      </c>
      <c r="I1231" s="1288" t="str">
        <f>IF(AND(F1231&gt;=0)=TRUE,"","X")</f>
        <v/>
      </c>
      <c r="J1231" s="1288" t="str">
        <f>IF(C1229="","",IF(AND(C1229&lt;&gt;"&lt;Enter connection point name&gt;",F1231=""),"X",""))</f>
        <v/>
      </c>
      <c r="K1231" s="1569"/>
      <c r="L1231" s="2220"/>
      <c r="M1231" s="2220"/>
      <c r="N1231" s="2218"/>
    </row>
    <row r="1232" spans="2:14" s="580" customFormat="1" ht="15" customHeight="1">
      <c r="B1232" s="1046"/>
      <c r="C1232" s="3015" t="s">
        <v>1933</v>
      </c>
      <c r="D1232" s="3014" t="s">
        <v>497</v>
      </c>
      <c r="E1232" s="1112" t="s">
        <v>1931</v>
      </c>
      <c r="F1232" s="2708"/>
      <c r="H1232" s="1431" t="str">
        <f t="shared" ref="H1232:H1239" si="210">IF(ISNONTEXT(F1232)=TRUE,"","X")</f>
        <v/>
      </c>
      <c r="I1232" s="1288" t="str">
        <f>IF(AND(F1232&gt;=0)=TRUE,"","X")</f>
        <v/>
      </c>
      <c r="J1232" s="1288" t="str">
        <f>IF(C1229="","",IF(AND(C1229&lt;&gt;"&lt;Enter connection point name&gt;",F1232=""),"X",""))</f>
        <v/>
      </c>
      <c r="K1232" s="1569"/>
      <c r="L1232" s="2220"/>
      <c r="M1232" s="2220"/>
      <c r="N1232" s="1432" t="str">
        <f>IF(AND(F1232&lt;=F1234),"","X")</f>
        <v/>
      </c>
    </row>
    <row r="1233" spans="2:14" s="580" customFormat="1" ht="15" customHeight="1">
      <c r="B1233" s="1046"/>
      <c r="C1233" s="3015"/>
      <c r="D1233" s="3014"/>
      <c r="E1233" s="1112" t="s">
        <v>1932</v>
      </c>
      <c r="F1233" s="2708"/>
      <c r="H1233" s="1431" t="str">
        <f t="shared" si="210"/>
        <v/>
      </c>
      <c r="I1233" s="1288" t="str">
        <f t="shared" ref="I1233:I1236" si="211">IF(AND(F1233&gt;=0)=TRUE,"","X")</f>
        <v/>
      </c>
      <c r="J1233" s="1288" t="str">
        <f>IF(C1229="","",IF(AND(C1229&lt;&gt;"&lt;Enter connection point name&gt;",F1233=""),"X",""))</f>
        <v/>
      </c>
      <c r="K1233" s="1569"/>
      <c r="L1233" s="2220"/>
      <c r="M1233" s="2220"/>
      <c r="N1233" s="1432" t="str">
        <f>IF(AND(F1233&lt;=F1235),"","X")</f>
        <v/>
      </c>
    </row>
    <row r="1234" spans="2:14" s="580" customFormat="1" ht="15" customHeight="1">
      <c r="B1234" s="1046"/>
      <c r="C1234" s="3015" t="s">
        <v>1933</v>
      </c>
      <c r="D1234" s="3014" t="s">
        <v>509</v>
      </c>
      <c r="E1234" s="1112" t="s">
        <v>1931</v>
      </c>
      <c r="F1234" s="2708"/>
      <c r="H1234" s="1431" t="str">
        <f t="shared" si="210"/>
        <v/>
      </c>
      <c r="I1234" s="1288" t="str">
        <f t="shared" si="211"/>
        <v/>
      </c>
      <c r="J1234" s="1288" t="str">
        <f>IF(C1229="","",IF(AND(C1229&lt;&gt;"&lt;Enter connection point name&gt;",F1234=""),"X",""))</f>
        <v/>
      </c>
      <c r="K1234" s="1569"/>
      <c r="L1234" s="2220"/>
      <c r="M1234" s="2220"/>
      <c r="N1234" s="1432" t="str">
        <f>IF(AND(F1232&lt;=F1234),"","X")</f>
        <v/>
      </c>
    </row>
    <row r="1235" spans="2:14" s="580" customFormat="1" ht="15" customHeight="1">
      <c r="B1235" s="1046"/>
      <c r="C1235" s="3015"/>
      <c r="D1235" s="3014"/>
      <c r="E1235" s="1112" t="s">
        <v>1932</v>
      </c>
      <c r="F1235" s="2708"/>
      <c r="H1235" s="1431" t="str">
        <f t="shared" si="210"/>
        <v/>
      </c>
      <c r="I1235" s="1288" t="str">
        <f t="shared" si="211"/>
        <v/>
      </c>
      <c r="J1235" s="1288" t="str">
        <f>IF(C1229="","",IF(AND(C1229&lt;&gt;"&lt;Enter connection point name&gt;",F1235=""),"X",""))</f>
        <v/>
      </c>
      <c r="K1235" s="1569"/>
      <c r="L1235" s="2220"/>
      <c r="M1235" s="2220"/>
      <c r="N1235" s="1432" t="str">
        <f>IF(AND(F1233&lt;=F1235),"","X")</f>
        <v/>
      </c>
    </row>
    <row r="1236" spans="2:14" s="580" customFormat="1" ht="15" customHeight="1">
      <c r="B1236" s="1046"/>
      <c r="C1236" s="3015" t="s">
        <v>729</v>
      </c>
      <c r="D1236" s="3014" t="s">
        <v>1670</v>
      </c>
      <c r="E1236" s="1112" t="s">
        <v>1931</v>
      </c>
      <c r="F1236" s="2706"/>
      <c r="H1236" s="1431" t="str">
        <f t="shared" si="210"/>
        <v/>
      </c>
      <c r="I1236" s="1287" t="str">
        <f t="shared" si="211"/>
        <v/>
      </c>
      <c r="J1236" s="1288" t="str">
        <f>IF(C1229="","",IF(AND(C1229&lt;&gt;"&lt;Enter connection point name&gt;",F1236=""),"X",""))</f>
        <v/>
      </c>
      <c r="K1236" s="1569"/>
      <c r="L1236" s="1287"/>
      <c r="M1236" s="2220"/>
      <c r="N1236" s="2218"/>
    </row>
    <row r="1237" spans="2:14" s="580" customFormat="1" ht="15" customHeight="1">
      <c r="B1237" s="18"/>
      <c r="C1237" s="3015"/>
      <c r="D1237" s="3014"/>
      <c r="E1237" s="1112" t="s">
        <v>1932</v>
      </c>
      <c r="F1237" s="2706"/>
      <c r="H1237" s="1431" t="str">
        <f t="shared" si="210"/>
        <v/>
      </c>
      <c r="I1237" s="1287"/>
      <c r="J1237" s="1288" t="str">
        <f>IF(C1229="","",IF(AND(C1229&lt;&gt;"&lt;Enter connection point name&gt;",F1237=""),"X",""))</f>
        <v/>
      </c>
      <c r="K1237" s="1569"/>
      <c r="L1237" s="1287"/>
      <c r="M1237" s="2220"/>
      <c r="N1237" s="2218"/>
    </row>
    <row r="1238" spans="2:14" s="580" customFormat="1" ht="15" customHeight="1">
      <c r="B1238" s="18"/>
      <c r="C1238" s="3015" t="s">
        <v>730</v>
      </c>
      <c r="D1238" s="3014" t="s">
        <v>1671</v>
      </c>
      <c r="E1238" s="1112" t="s">
        <v>1931</v>
      </c>
      <c r="F1238" s="2712"/>
      <c r="H1238" s="1431" t="str">
        <f t="shared" si="210"/>
        <v/>
      </c>
      <c r="I1238" s="1287"/>
      <c r="J1238" s="1288" t="str">
        <f>IF(C1229="","",IF(AND(C1229&lt;&gt;"&lt;Enter connection point name&gt;",F1238=""),"X",""))</f>
        <v/>
      </c>
      <c r="K1238" s="1569"/>
      <c r="L1238" s="2220"/>
      <c r="M1238" s="1287"/>
      <c r="N1238" s="2218"/>
    </row>
    <row r="1239" spans="2:14" s="580" customFormat="1" ht="15" customHeight="1">
      <c r="B1239" s="18"/>
      <c r="C1239" s="3015"/>
      <c r="D1239" s="3014"/>
      <c r="E1239" s="1112" t="s">
        <v>1932</v>
      </c>
      <c r="F1239" s="2712"/>
      <c r="H1239" s="1431" t="str">
        <f t="shared" si="210"/>
        <v/>
      </c>
      <c r="I1239" s="1287"/>
      <c r="J1239" s="1288" t="str">
        <f>IF(C1229="","",IF(AND(C1229&lt;&gt;"&lt;Enter connection point name&gt;",F1239=""),"X",""))</f>
        <v/>
      </c>
      <c r="K1239" s="1569"/>
      <c r="L1239" s="2220"/>
      <c r="M1239" s="1287"/>
      <c r="N1239" s="2218"/>
    </row>
    <row r="1240" spans="2:14" s="580" customFormat="1" ht="15" customHeight="1">
      <c r="B1240" s="18"/>
      <c r="C1240" s="3015" t="s">
        <v>1934</v>
      </c>
      <c r="D1240" s="3014" t="s">
        <v>2045</v>
      </c>
      <c r="E1240" s="1112" t="s">
        <v>1931</v>
      </c>
      <c r="F1240" s="2708"/>
      <c r="H1240" s="1436"/>
      <c r="I1240" s="1287"/>
      <c r="J1240" s="1288" t="str">
        <f>IF(C1229="","",IF(AND(C1229&lt;&gt;"&lt;Enter connection point name&gt;",F1240=""),"X",""))</f>
        <v/>
      </c>
      <c r="K1240" s="1432" t="str">
        <f>IF(F1240="","",(IF(OR(F1240="Winter",F1240="Summer"),"","X")))</f>
        <v/>
      </c>
      <c r="L1240" s="2220"/>
      <c r="M1240" s="2220"/>
      <c r="N1240" s="2218"/>
    </row>
    <row r="1241" spans="2:14" s="580" customFormat="1" ht="15" customHeight="1">
      <c r="B1241" s="18"/>
      <c r="C1241" s="3015"/>
      <c r="D1241" s="3014"/>
      <c r="E1241" s="1112" t="s">
        <v>1932</v>
      </c>
      <c r="F1241" s="2708"/>
      <c r="H1241" s="1436"/>
      <c r="I1241" s="1287"/>
      <c r="J1241" s="1288" t="str">
        <f>IF(C1229="","",IF(AND(C1229&lt;&gt;"&lt;Enter connection point name&gt;",F1241=""),"X",""))</f>
        <v/>
      </c>
      <c r="K1241" s="1432" t="str">
        <f>IF(F1241="","",(IF(OR(F1241="Winter",F1241="Summer"),"","X")))</f>
        <v/>
      </c>
      <c r="L1241" s="2220"/>
      <c r="M1241" s="2220"/>
      <c r="N1241" s="2218"/>
    </row>
    <row r="1242" spans="2:14" s="580" customFormat="1" ht="15" customHeight="1">
      <c r="B1242" s="18"/>
      <c r="C1242" s="3015" t="s">
        <v>1935</v>
      </c>
      <c r="D1242" s="3014" t="s">
        <v>497</v>
      </c>
      <c r="E1242" s="1112" t="s">
        <v>1931</v>
      </c>
      <c r="F1242" s="2708"/>
      <c r="H1242" s="1431" t="str">
        <f t="shared" ref="H1242:H1251" si="212">IF(ISNONTEXT(F1242)=TRUE,"","X")</f>
        <v/>
      </c>
      <c r="I1242" s="1288" t="str">
        <f t="shared" ref="I1242:I1251" si="213">IF(AND(F1242&gt;=0)=TRUE,"","X")</f>
        <v/>
      </c>
      <c r="J1242" s="1288" t="str">
        <f>IF(C1229="","",IF(AND(C1229&lt;&gt;"&lt;Enter connection point name&gt;",F1242=""),"X",""))</f>
        <v/>
      </c>
      <c r="K1242" s="1569"/>
      <c r="L1242" s="2220"/>
      <c r="M1242" s="2220"/>
      <c r="N1242" s="2218"/>
    </row>
    <row r="1243" spans="2:14" s="580" customFormat="1" ht="15" customHeight="1">
      <c r="B1243" s="18"/>
      <c r="C1243" s="3015"/>
      <c r="D1243" s="3014"/>
      <c r="E1243" s="1112" t="s">
        <v>1932</v>
      </c>
      <c r="F1243" s="2708"/>
      <c r="H1243" s="1431" t="str">
        <f t="shared" si="212"/>
        <v/>
      </c>
      <c r="I1243" s="1288" t="str">
        <f t="shared" si="213"/>
        <v/>
      </c>
      <c r="J1243" s="1288" t="str">
        <f>IF(C1229="","",IF(AND(C1229&lt;&gt;"&lt;Enter connection point name&gt;",F1243=""),"X",""))</f>
        <v/>
      </c>
      <c r="K1243" s="1569"/>
      <c r="L1243" s="2220"/>
      <c r="M1243" s="2220"/>
      <c r="N1243" s="2218"/>
    </row>
    <row r="1244" spans="2:14" s="580" customFormat="1" ht="15" customHeight="1">
      <c r="B1244" s="18"/>
      <c r="C1244" s="3015" t="s">
        <v>1936</v>
      </c>
      <c r="D1244" s="3014" t="s">
        <v>497</v>
      </c>
      <c r="E1244" s="1112" t="s">
        <v>1931</v>
      </c>
      <c r="F1244" s="2708"/>
      <c r="H1244" s="1431" t="str">
        <f t="shared" si="212"/>
        <v/>
      </c>
      <c r="I1244" s="1288" t="str">
        <f t="shared" si="213"/>
        <v/>
      </c>
      <c r="J1244" s="1288" t="str">
        <f>IF(C1229="","",IF(AND(C1229&lt;&gt;"&lt;Enter connection point name&gt;",F1244=""),"X",""))</f>
        <v/>
      </c>
      <c r="K1244" s="1569"/>
      <c r="L1244" s="2220"/>
      <c r="M1244" s="2220"/>
      <c r="N1244" s="1432" t="str">
        <f>IF(AND(F1244&lt;=F1246),"","X")</f>
        <v/>
      </c>
    </row>
    <row r="1245" spans="2:14" s="580" customFormat="1" ht="15" customHeight="1">
      <c r="B1245" s="18"/>
      <c r="C1245" s="3015"/>
      <c r="D1245" s="3014"/>
      <c r="E1245" s="1112" t="s">
        <v>1932</v>
      </c>
      <c r="F1245" s="2708"/>
      <c r="H1245" s="1431" t="str">
        <f t="shared" si="212"/>
        <v/>
      </c>
      <c r="I1245" s="1288" t="str">
        <f t="shared" si="213"/>
        <v/>
      </c>
      <c r="J1245" s="1288" t="str">
        <f>IF(C1229="","",IF(AND(C1229&lt;&gt;"&lt;Enter connection point name&gt;",F1245=""),"X",""))</f>
        <v/>
      </c>
      <c r="K1245" s="1569"/>
      <c r="L1245" s="2220"/>
      <c r="M1245" s="2220"/>
      <c r="N1245" s="1432" t="str">
        <f>IF(AND(F1245&lt;=F1247),"","X")</f>
        <v/>
      </c>
    </row>
    <row r="1246" spans="2:14" s="580" customFormat="1" ht="15" customHeight="1">
      <c r="B1246" s="18"/>
      <c r="C1246" s="3015" t="s">
        <v>1936</v>
      </c>
      <c r="D1246" s="3014" t="s">
        <v>509</v>
      </c>
      <c r="E1246" s="1112" t="s">
        <v>1931</v>
      </c>
      <c r="F1246" s="2708"/>
      <c r="H1246" s="1431" t="str">
        <f t="shared" si="212"/>
        <v/>
      </c>
      <c r="I1246" s="1288" t="str">
        <f t="shared" si="213"/>
        <v/>
      </c>
      <c r="J1246" s="1288" t="str">
        <f>IF(C1229="","",IF(AND(C1229&lt;&gt;"&lt;Enter connection point name&gt;",F1246=""),"X",""))</f>
        <v/>
      </c>
      <c r="K1246" s="1569"/>
      <c r="L1246" s="2220"/>
      <c r="M1246" s="2220"/>
      <c r="N1246" s="1432" t="str">
        <f>IF(AND(F1244&lt;=F1246),"","X")</f>
        <v/>
      </c>
    </row>
    <row r="1247" spans="2:14" s="580" customFormat="1" ht="15" customHeight="1">
      <c r="B1247" s="18"/>
      <c r="C1247" s="3015"/>
      <c r="D1247" s="3014"/>
      <c r="E1247" s="1112" t="s">
        <v>1932</v>
      </c>
      <c r="F1247" s="2708"/>
      <c r="H1247" s="1431" t="str">
        <f t="shared" si="212"/>
        <v/>
      </c>
      <c r="I1247" s="1288" t="str">
        <f t="shared" si="213"/>
        <v/>
      </c>
      <c r="J1247" s="1288" t="str">
        <f>IF(C1229="","",IF(AND(C1229&lt;&gt;"&lt;Enter connection point name&gt;",F1247=""),"X",""))</f>
        <v/>
      </c>
      <c r="K1247" s="1569"/>
      <c r="L1247" s="2220"/>
      <c r="M1247" s="2220"/>
      <c r="N1247" s="1432" t="str">
        <f>IF(AND(F1245&lt;=F1247),"","X")</f>
        <v/>
      </c>
    </row>
    <row r="1248" spans="2:14" s="580" customFormat="1" ht="15" customHeight="1">
      <c r="B1248" s="18"/>
      <c r="C1248" s="3015" t="s">
        <v>1937</v>
      </c>
      <c r="D1248" s="3014" t="s">
        <v>497</v>
      </c>
      <c r="E1248" s="1112" t="s">
        <v>1931</v>
      </c>
      <c r="F1248" s="2708"/>
      <c r="H1248" s="1431" t="str">
        <f t="shared" si="212"/>
        <v/>
      </c>
      <c r="I1248" s="1288" t="str">
        <f t="shared" si="213"/>
        <v/>
      </c>
      <c r="J1248" s="1288" t="str">
        <f>IF(C1229="","",IF(AND(C1229&lt;&gt;"&lt;Enter connection point name&gt;",F1248=""),"X",""))</f>
        <v/>
      </c>
      <c r="K1248" s="1569"/>
      <c r="L1248" s="2220"/>
      <c r="M1248" s="2220"/>
      <c r="N1248" s="1432" t="str">
        <f>IF(AND(F1248&lt;=F1250),"","X")</f>
        <v/>
      </c>
    </row>
    <row r="1249" spans="2:14" s="580" customFormat="1" ht="15" customHeight="1">
      <c r="B1249" s="18"/>
      <c r="C1249" s="3015"/>
      <c r="D1249" s="3014"/>
      <c r="E1249" s="1112" t="s">
        <v>1932</v>
      </c>
      <c r="F1249" s="2708"/>
      <c r="H1249" s="1431" t="str">
        <f t="shared" si="212"/>
        <v/>
      </c>
      <c r="I1249" s="1288" t="str">
        <f t="shared" si="213"/>
        <v/>
      </c>
      <c r="J1249" s="1288" t="str">
        <f>IF(C1229="","",IF(AND(C1229&lt;&gt;"&lt;Enter connection point name&gt;",F1249=""),"X",""))</f>
        <v/>
      </c>
      <c r="K1249" s="1569"/>
      <c r="L1249" s="2220"/>
      <c r="M1249" s="2220"/>
      <c r="N1249" s="1432" t="str">
        <f>IF(AND(F1249&lt;=F1251),"","X")</f>
        <v/>
      </c>
    </row>
    <row r="1250" spans="2:14" s="580" customFormat="1" ht="15" customHeight="1">
      <c r="B1250" s="18"/>
      <c r="C1250" s="3015" t="s">
        <v>1937</v>
      </c>
      <c r="D1250" s="3014" t="s">
        <v>509</v>
      </c>
      <c r="E1250" s="1112" t="s">
        <v>1931</v>
      </c>
      <c r="F1250" s="2708"/>
      <c r="H1250" s="1431" t="str">
        <f t="shared" si="212"/>
        <v/>
      </c>
      <c r="I1250" s="1288" t="str">
        <f t="shared" si="213"/>
        <v/>
      </c>
      <c r="J1250" s="1288" t="str">
        <f>IF(C1229="","",IF(AND(C1229&lt;&gt;"&lt;Enter connection point name&gt;",F1250=""),"X",""))</f>
        <v/>
      </c>
      <c r="K1250" s="1569"/>
      <c r="L1250" s="2220"/>
      <c r="M1250" s="2220"/>
      <c r="N1250" s="1432" t="str">
        <f>IF(AND(F1248&lt;=F1250),"","X")</f>
        <v/>
      </c>
    </row>
    <row r="1251" spans="2:14" s="580" customFormat="1" ht="15" customHeight="1">
      <c r="B1251" s="18"/>
      <c r="C1251" s="3018"/>
      <c r="D1251" s="3019"/>
      <c r="E1251" s="1113" t="s">
        <v>1932</v>
      </c>
      <c r="F1251" s="2714"/>
      <c r="H1251" s="1433" t="str">
        <f t="shared" si="212"/>
        <v/>
      </c>
      <c r="I1251" s="1434" t="str">
        <f t="shared" si="213"/>
        <v/>
      </c>
      <c r="J1251" s="1434" t="str">
        <f>IF(C1229="","",IF(AND(C1229&lt;&gt;"&lt;Enter connection point name&gt;",F1251=""),"X",""))</f>
        <v/>
      </c>
      <c r="K1251" s="1570"/>
      <c r="L1251" s="2221"/>
      <c r="M1251" s="2221"/>
      <c r="N1251" s="1435" t="str">
        <f>IF(AND(F1249&lt;=F1251),"","X")</f>
        <v/>
      </c>
    </row>
    <row r="1252" spans="2:14" s="580" customFormat="1" ht="15" customHeight="1">
      <c r="B1252" s="1046">
        <v>55</v>
      </c>
      <c r="C1252" s="1027" t="s">
        <v>1929</v>
      </c>
      <c r="D1252" s="575"/>
      <c r="E1252" s="1111"/>
      <c r="F1252" s="2711"/>
    </row>
    <row r="1253" spans="2:14" s="580" customFormat="1" ht="15" customHeight="1">
      <c r="B1253" s="1046"/>
      <c r="C1253" s="3016" t="s">
        <v>1930</v>
      </c>
      <c r="D1253" s="3017" t="s">
        <v>509</v>
      </c>
      <c r="E1253" s="1681" t="s">
        <v>1931</v>
      </c>
      <c r="F1253" s="2713"/>
      <c r="H1253" s="1503" t="str">
        <f>IF(ISNONTEXT(F1253)=TRUE,"","X")</f>
        <v/>
      </c>
      <c r="I1253" s="1542" t="str">
        <f>IF(AND(F1253&gt;=0)=TRUE,"","X")</f>
        <v/>
      </c>
      <c r="J1253" s="2024" t="str">
        <f>IF(C1252="","",IF(AND(C1252&lt;&gt;"&lt;Enter connection point name&gt;",F1253=""),"X",""))</f>
        <v/>
      </c>
      <c r="K1253" s="1568"/>
      <c r="L1253" s="2219"/>
      <c r="M1253" s="2219"/>
      <c r="N1253" s="2217"/>
    </row>
    <row r="1254" spans="2:14" s="580" customFormat="1" ht="15" customHeight="1">
      <c r="B1254" s="1046"/>
      <c r="C1254" s="3015"/>
      <c r="D1254" s="3014"/>
      <c r="E1254" s="1112" t="s">
        <v>1932</v>
      </c>
      <c r="F1254" s="2708"/>
      <c r="H1254" s="1431" t="str">
        <f>IF(ISNONTEXT(F1254)=TRUE,"","X")</f>
        <v/>
      </c>
      <c r="I1254" s="1288" t="str">
        <f>IF(AND(F1254&gt;=0)=TRUE,"","X")</f>
        <v/>
      </c>
      <c r="J1254" s="1288" t="str">
        <f>IF(C1252="","",IF(AND(C1252&lt;&gt;"&lt;Enter connection point name&gt;",F1254=""),"X",""))</f>
        <v/>
      </c>
      <c r="K1254" s="1569"/>
      <c r="L1254" s="2220"/>
      <c r="M1254" s="2220"/>
      <c r="N1254" s="2218"/>
    </row>
    <row r="1255" spans="2:14" s="580" customFormat="1" ht="15" customHeight="1">
      <c r="B1255" s="1046"/>
      <c r="C1255" s="3015" t="s">
        <v>1933</v>
      </c>
      <c r="D1255" s="3014" t="s">
        <v>497</v>
      </c>
      <c r="E1255" s="1112" t="s">
        <v>1931</v>
      </c>
      <c r="F1255" s="2708"/>
      <c r="H1255" s="1431" t="str">
        <f t="shared" ref="H1255:H1262" si="214">IF(ISNONTEXT(F1255)=TRUE,"","X")</f>
        <v/>
      </c>
      <c r="I1255" s="1288" t="str">
        <f>IF(AND(F1255&gt;=0)=TRUE,"","X")</f>
        <v/>
      </c>
      <c r="J1255" s="1288" t="str">
        <f>IF(C1252="","",IF(AND(C1252&lt;&gt;"&lt;Enter connection point name&gt;",F1255=""),"X",""))</f>
        <v/>
      </c>
      <c r="K1255" s="1569"/>
      <c r="L1255" s="2220"/>
      <c r="M1255" s="2220"/>
      <c r="N1255" s="1432" t="str">
        <f>IF(AND(F1255&lt;=F1257),"","X")</f>
        <v/>
      </c>
    </row>
    <row r="1256" spans="2:14" s="580" customFormat="1" ht="15" customHeight="1">
      <c r="B1256" s="1046"/>
      <c r="C1256" s="3015"/>
      <c r="D1256" s="3014"/>
      <c r="E1256" s="1112" t="s">
        <v>1932</v>
      </c>
      <c r="F1256" s="2708"/>
      <c r="H1256" s="1431" t="str">
        <f t="shared" si="214"/>
        <v/>
      </c>
      <c r="I1256" s="1288" t="str">
        <f t="shared" ref="I1256:I1259" si="215">IF(AND(F1256&gt;=0)=TRUE,"","X")</f>
        <v/>
      </c>
      <c r="J1256" s="1288" t="str">
        <f>IF(C1252="","",IF(AND(C1252&lt;&gt;"&lt;Enter connection point name&gt;",F1256=""),"X",""))</f>
        <v/>
      </c>
      <c r="K1256" s="1569"/>
      <c r="L1256" s="2220"/>
      <c r="M1256" s="2220"/>
      <c r="N1256" s="1432" t="str">
        <f>IF(AND(F1256&lt;=F1258),"","X")</f>
        <v/>
      </c>
    </row>
    <row r="1257" spans="2:14" s="580" customFormat="1" ht="15" customHeight="1">
      <c r="B1257" s="1046"/>
      <c r="C1257" s="3015" t="s">
        <v>1933</v>
      </c>
      <c r="D1257" s="3014" t="s">
        <v>509</v>
      </c>
      <c r="E1257" s="1112" t="s">
        <v>1931</v>
      </c>
      <c r="F1257" s="2708"/>
      <c r="H1257" s="1431" t="str">
        <f t="shared" si="214"/>
        <v/>
      </c>
      <c r="I1257" s="1288" t="str">
        <f t="shared" si="215"/>
        <v/>
      </c>
      <c r="J1257" s="1288" t="str">
        <f>IF(C1252="","",IF(AND(C1252&lt;&gt;"&lt;Enter connection point name&gt;",F1257=""),"X",""))</f>
        <v/>
      </c>
      <c r="K1257" s="1569"/>
      <c r="L1257" s="2220"/>
      <c r="M1257" s="2220"/>
      <c r="N1257" s="1432" t="str">
        <f>IF(AND(F1255&lt;=F1257),"","X")</f>
        <v/>
      </c>
    </row>
    <row r="1258" spans="2:14" s="580" customFormat="1" ht="15" customHeight="1">
      <c r="B1258" s="1046"/>
      <c r="C1258" s="3015"/>
      <c r="D1258" s="3014"/>
      <c r="E1258" s="1112" t="s">
        <v>1932</v>
      </c>
      <c r="F1258" s="2708"/>
      <c r="H1258" s="1431" t="str">
        <f t="shared" si="214"/>
        <v/>
      </c>
      <c r="I1258" s="1288" t="str">
        <f t="shared" si="215"/>
        <v/>
      </c>
      <c r="J1258" s="1288" t="str">
        <f>IF(C1252="","",IF(AND(C1252&lt;&gt;"&lt;Enter connection point name&gt;",F1258=""),"X",""))</f>
        <v/>
      </c>
      <c r="K1258" s="1569"/>
      <c r="L1258" s="2220"/>
      <c r="M1258" s="2220"/>
      <c r="N1258" s="1432" t="str">
        <f>IF(AND(F1256&lt;=F1258),"","X")</f>
        <v/>
      </c>
    </row>
    <row r="1259" spans="2:14" s="580" customFormat="1" ht="15" customHeight="1">
      <c r="B1259" s="1046"/>
      <c r="C1259" s="3015" t="s">
        <v>729</v>
      </c>
      <c r="D1259" s="3014" t="s">
        <v>1670</v>
      </c>
      <c r="E1259" s="1112" t="s">
        <v>1931</v>
      </c>
      <c r="F1259" s="2706"/>
      <c r="H1259" s="1431" t="str">
        <f t="shared" si="214"/>
        <v/>
      </c>
      <c r="I1259" s="1287" t="str">
        <f t="shared" si="215"/>
        <v/>
      </c>
      <c r="J1259" s="1288" t="str">
        <f>IF(C1252="","",IF(AND(C1252&lt;&gt;"&lt;Enter connection point name&gt;",F1259=""),"X",""))</f>
        <v/>
      </c>
      <c r="K1259" s="1569"/>
      <c r="L1259" s="1287"/>
      <c r="M1259" s="2220"/>
      <c r="N1259" s="2218"/>
    </row>
    <row r="1260" spans="2:14" s="580" customFormat="1" ht="15" customHeight="1">
      <c r="B1260" s="18"/>
      <c r="C1260" s="3015"/>
      <c r="D1260" s="3014"/>
      <c r="E1260" s="1112" t="s">
        <v>1932</v>
      </c>
      <c r="F1260" s="2706"/>
      <c r="H1260" s="1431" t="str">
        <f t="shared" si="214"/>
        <v/>
      </c>
      <c r="I1260" s="1287"/>
      <c r="J1260" s="1288" t="str">
        <f>IF(C1252="","",IF(AND(C1252&lt;&gt;"&lt;Enter connection point name&gt;",F1260=""),"X",""))</f>
        <v/>
      </c>
      <c r="K1260" s="1569"/>
      <c r="L1260" s="1287"/>
      <c r="M1260" s="2220"/>
      <c r="N1260" s="2218"/>
    </row>
    <row r="1261" spans="2:14" s="580" customFormat="1" ht="15" customHeight="1">
      <c r="B1261" s="18"/>
      <c r="C1261" s="3015" t="s">
        <v>730</v>
      </c>
      <c r="D1261" s="3014" t="s">
        <v>1671</v>
      </c>
      <c r="E1261" s="1112" t="s">
        <v>1931</v>
      </c>
      <c r="F1261" s="2712"/>
      <c r="H1261" s="1431" t="str">
        <f t="shared" si="214"/>
        <v/>
      </c>
      <c r="I1261" s="1287"/>
      <c r="J1261" s="1288" t="str">
        <f>IF(C1252="","",IF(AND(C1252&lt;&gt;"&lt;Enter connection point name&gt;",F1261=""),"X",""))</f>
        <v/>
      </c>
      <c r="K1261" s="1569"/>
      <c r="L1261" s="2220"/>
      <c r="M1261" s="1287"/>
      <c r="N1261" s="2218"/>
    </row>
    <row r="1262" spans="2:14" s="580" customFormat="1" ht="15" customHeight="1">
      <c r="B1262" s="18"/>
      <c r="C1262" s="3015"/>
      <c r="D1262" s="3014"/>
      <c r="E1262" s="1112" t="s">
        <v>1932</v>
      </c>
      <c r="F1262" s="2712"/>
      <c r="H1262" s="1431" t="str">
        <f t="shared" si="214"/>
        <v/>
      </c>
      <c r="I1262" s="1287"/>
      <c r="J1262" s="1288" t="str">
        <f>IF(C1252="","",IF(AND(C1252&lt;&gt;"&lt;Enter connection point name&gt;",F1262=""),"X",""))</f>
        <v/>
      </c>
      <c r="K1262" s="1569"/>
      <c r="L1262" s="2220"/>
      <c r="M1262" s="1287"/>
      <c r="N1262" s="2218"/>
    </row>
    <row r="1263" spans="2:14" s="580" customFormat="1" ht="15" customHeight="1">
      <c r="B1263" s="18"/>
      <c r="C1263" s="3015" t="s">
        <v>1934</v>
      </c>
      <c r="D1263" s="3014" t="s">
        <v>2045</v>
      </c>
      <c r="E1263" s="1112" t="s">
        <v>1931</v>
      </c>
      <c r="F1263" s="2708"/>
      <c r="H1263" s="1436"/>
      <c r="I1263" s="1287"/>
      <c r="J1263" s="1288" t="str">
        <f>IF(C1252="","",IF(AND(C1252&lt;&gt;"&lt;Enter connection point name&gt;",F1263=""),"X",""))</f>
        <v/>
      </c>
      <c r="K1263" s="1432" t="str">
        <f>IF(F1263="","",(IF(OR(F1263="Winter",F1263="Summer"),"","X")))</f>
        <v/>
      </c>
      <c r="L1263" s="2220"/>
      <c r="M1263" s="2220"/>
      <c r="N1263" s="2218"/>
    </row>
    <row r="1264" spans="2:14" s="580" customFormat="1" ht="15" customHeight="1">
      <c r="B1264" s="18"/>
      <c r="C1264" s="3015"/>
      <c r="D1264" s="3014"/>
      <c r="E1264" s="1112" t="s">
        <v>1932</v>
      </c>
      <c r="F1264" s="2708"/>
      <c r="H1264" s="1436"/>
      <c r="I1264" s="1287"/>
      <c r="J1264" s="1288" t="str">
        <f>IF(C1252="","",IF(AND(C1252&lt;&gt;"&lt;Enter connection point name&gt;",F1264=""),"X",""))</f>
        <v/>
      </c>
      <c r="K1264" s="1432" t="str">
        <f>IF(F1264="","",(IF(OR(F1264="Winter",F1264="Summer"),"","X")))</f>
        <v/>
      </c>
      <c r="L1264" s="2220"/>
      <c r="M1264" s="2220"/>
      <c r="N1264" s="2218"/>
    </row>
    <row r="1265" spans="2:14" s="580" customFormat="1" ht="15" customHeight="1">
      <c r="B1265" s="18"/>
      <c r="C1265" s="3015" t="s">
        <v>1935</v>
      </c>
      <c r="D1265" s="3014" t="s">
        <v>497</v>
      </c>
      <c r="E1265" s="1112" t="s">
        <v>1931</v>
      </c>
      <c r="F1265" s="2708"/>
      <c r="H1265" s="1431" t="str">
        <f t="shared" ref="H1265:H1274" si="216">IF(ISNONTEXT(F1265)=TRUE,"","X")</f>
        <v/>
      </c>
      <c r="I1265" s="1288" t="str">
        <f t="shared" ref="I1265:I1274" si="217">IF(AND(F1265&gt;=0)=TRUE,"","X")</f>
        <v/>
      </c>
      <c r="J1265" s="1288" t="str">
        <f>IF(C1252="","",IF(AND(C1252&lt;&gt;"&lt;Enter connection point name&gt;",F1265=""),"X",""))</f>
        <v/>
      </c>
      <c r="K1265" s="1569"/>
      <c r="L1265" s="2220"/>
      <c r="M1265" s="2220"/>
      <c r="N1265" s="2218"/>
    </row>
    <row r="1266" spans="2:14" s="580" customFormat="1" ht="15" customHeight="1">
      <c r="B1266" s="18"/>
      <c r="C1266" s="3015"/>
      <c r="D1266" s="3014"/>
      <c r="E1266" s="1112" t="s">
        <v>1932</v>
      </c>
      <c r="F1266" s="2708"/>
      <c r="H1266" s="1431" t="str">
        <f t="shared" si="216"/>
        <v/>
      </c>
      <c r="I1266" s="1288" t="str">
        <f t="shared" si="217"/>
        <v/>
      </c>
      <c r="J1266" s="1288" t="str">
        <f>IF(C1252="","",IF(AND(C1252&lt;&gt;"&lt;Enter connection point name&gt;",F1266=""),"X",""))</f>
        <v/>
      </c>
      <c r="K1266" s="1569"/>
      <c r="L1266" s="2220"/>
      <c r="M1266" s="2220"/>
      <c r="N1266" s="2218"/>
    </row>
    <row r="1267" spans="2:14" s="580" customFormat="1" ht="15" customHeight="1">
      <c r="B1267" s="18"/>
      <c r="C1267" s="3015" t="s">
        <v>1936</v>
      </c>
      <c r="D1267" s="3014" t="s">
        <v>497</v>
      </c>
      <c r="E1267" s="1112" t="s">
        <v>1931</v>
      </c>
      <c r="F1267" s="2708"/>
      <c r="H1267" s="1431" t="str">
        <f t="shared" si="216"/>
        <v/>
      </c>
      <c r="I1267" s="1288" t="str">
        <f t="shared" si="217"/>
        <v/>
      </c>
      <c r="J1267" s="1288" t="str">
        <f>IF(C1252="","",IF(AND(C1252&lt;&gt;"&lt;Enter connection point name&gt;",F1267=""),"X",""))</f>
        <v/>
      </c>
      <c r="K1267" s="1569"/>
      <c r="L1267" s="2220"/>
      <c r="M1267" s="2220"/>
      <c r="N1267" s="1432" t="str">
        <f>IF(AND(F1267&lt;=F1269),"","X")</f>
        <v/>
      </c>
    </row>
    <row r="1268" spans="2:14" s="580" customFormat="1" ht="15" customHeight="1">
      <c r="B1268" s="18"/>
      <c r="C1268" s="3015"/>
      <c r="D1268" s="3014"/>
      <c r="E1268" s="1112" t="s">
        <v>1932</v>
      </c>
      <c r="F1268" s="2708"/>
      <c r="H1268" s="1431" t="str">
        <f t="shared" si="216"/>
        <v/>
      </c>
      <c r="I1268" s="1288" t="str">
        <f t="shared" si="217"/>
        <v/>
      </c>
      <c r="J1268" s="1288" t="str">
        <f>IF(C1252="","",IF(AND(C1252&lt;&gt;"&lt;Enter connection point name&gt;",F1268=""),"X",""))</f>
        <v/>
      </c>
      <c r="K1268" s="1569"/>
      <c r="L1268" s="2220"/>
      <c r="M1268" s="2220"/>
      <c r="N1268" s="1432" t="str">
        <f>IF(AND(F1268&lt;=F1270),"","X")</f>
        <v/>
      </c>
    </row>
    <row r="1269" spans="2:14" s="580" customFormat="1" ht="15" customHeight="1">
      <c r="B1269" s="18"/>
      <c r="C1269" s="3015" t="s">
        <v>1936</v>
      </c>
      <c r="D1269" s="3014" t="s">
        <v>509</v>
      </c>
      <c r="E1269" s="1112" t="s">
        <v>1931</v>
      </c>
      <c r="F1269" s="2708"/>
      <c r="H1269" s="1431" t="str">
        <f t="shared" si="216"/>
        <v/>
      </c>
      <c r="I1269" s="1288" t="str">
        <f t="shared" si="217"/>
        <v/>
      </c>
      <c r="J1269" s="1288" t="str">
        <f>IF(C1252="","",IF(AND(C1252&lt;&gt;"&lt;Enter connection point name&gt;",F1269=""),"X",""))</f>
        <v/>
      </c>
      <c r="K1269" s="1569"/>
      <c r="L1269" s="2220"/>
      <c r="M1269" s="2220"/>
      <c r="N1269" s="1432" t="str">
        <f>IF(AND(F1267&lt;=F1269),"","X")</f>
        <v/>
      </c>
    </row>
    <row r="1270" spans="2:14" s="580" customFormat="1" ht="15" customHeight="1">
      <c r="B1270" s="18"/>
      <c r="C1270" s="3015"/>
      <c r="D1270" s="3014"/>
      <c r="E1270" s="1112" t="s">
        <v>1932</v>
      </c>
      <c r="F1270" s="2708"/>
      <c r="H1270" s="1431" t="str">
        <f t="shared" si="216"/>
        <v/>
      </c>
      <c r="I1270" s="1288" t="str">
        <f t="shared" si="217"/>
        <v/>
      </c>
      <c r="J1270" s="1288" t="str">
        <f>IF(C1252="","",IF(AND(C1252&lt;&gt;"&lt;Enter connection point name&gt;",F1270=""),"X",""))</f>
        <v/>
      </c>
      <c r="K1270" s="1569"/>
      <c r="L1270" s="2220"/>
      <c r="M1270" s="2220"/>
      <c r="N1270" s="1432" t="str">
        <f>IF(AND(F1268&lt;=F1270),"","X")</f>
        <v/>
      </c>
    </row>
    <row r="1271" spans="2:14" s="580" customFormat="1" ht="15" customHeight="1">
      <c r="B1271" s="18"/>
      <c r="C1271" s="3015" t="s">
        <v>1937</v>
      </c>
      <c r="D1271" s="3014" t="s">
        <v>497</v>
      </c>
      <c r="E1271" s="1112" t="s">
        <v>1931</v>
      </c>
      <c r="F1271" s="2708"/>
      <c r="H1271" s="1431" t="str">
        <f t="shared" si="216"/>
        <v/>
      </c>
      <c r="I1271" s="1288" t="str">
        <f t="shared" si="217"/>
        <v/>
      </c>
      <c r="J1271" s="1288" t="str">
        <f>IF(C1252="","",IF(AND(C1252&lt;&gt;"&lt;Enter connection point name&gt;",F1271=""),"X",""))</f>
        <v/>
      </c>
      <c r="K1271" s="1569"/>
      <c r="L1271" s="2220"/>
      <c r="M1271" s="2220"/>
      <c r="N1271" s="1432" t="str">
        <f>IF(AND(F1271&lt;=F1273),"","X")</f>
        <v/>
      </c>
    </row>
    <row r="1272" spans="2:14" s="580" customFormat="1" ht="15" customHeight="1">
      <c r="B1272" s="18"/>
      <c r="C1272" s="3015"/>
      <c r="D1272" s="3014"/>
      <c r="E1272" s="1112" t="s">
        <v>1932</v>
      </c>
      <c r="F1272" s="2708"/>
      <c r="H1272" s="1431" t="str">
        <f t="shared" si="216"/>
        <v/>
      </c>
      <c r="I1272" s="1288" t="str">
        <f t="shared" si="217"/>
        <v/>
      </c>
      <c r="J1272" s="1288" t="str">
        <f>IF(C1252="","",IF(AND(C1252&lt;&gt;"&lt;Enter connection point name&gt;",F1272=""),"X",""))</f>
        <v/>
      </c>
      <c r="K1272" s="1569"/>
      <c r="L1272" s="2220"/>
      <c r="M1272" s="2220"/>
      <c r="N1272" s="1432" t="str">
        <f>IF(AND(F1272&lt;=F1274),"","X")</f>
        <v/>
      </c>
    </row>
    <row r="1273" spans="2:14" s="580" customFormat="1" ht="15" customHeight="1">
      <c r="B1273" s="18"/>
      <c r="C1273" s="3015" t="s">
        <v>1937</v>
      </c>
      <c r="D1273" s="3014" t="s">
        <v>509</v>
      </c>
      <c r="E1273" s="1112" t="s">
        <v>1931</v>
      </c>
      <c r="F1273" s="2708"/>
      <c r="H1273" s="1431" t="str">
        <f t="shared" si="216"/>
        <v/>
      </c>
      <c r="I1273" s="1288" t="str">
        <f t="shared" si="217"/>
        <v/>
      </c>
      <c r="J1273" s="1288" t="str">
        <f>IF(C1252="","",IF(AND(C1252&lt;&gt;"&lt;Enter connection point name&gt;",F1273=""),"X",""))</f>
        <v/>
      </c>
      <c r="K1273" s="1569"/>
      <c r="L1273" s="2220"/>
      <c r="M1273" s="2220"/>
      <c r="N1273" s="1432" t="str">
        <f>IF(AND(F1271&lt;=F1273),"","X")</f>
        <v/>
      </c>
    </row>
    <row r="1274" spans="2:14" s="580" customFormat="1" ht="15" customHeight="1">
      <c r="B1274" s="18"/>
      <c r="C1274" s="3018"/>
      <c r="D1274" s="3019"/>
      <c r="E1274" s="1113" t="s">
        <v>1932</v>
      </c>
      <c r="F1274" s="2714"/>
      <c r="H1274" s="1433" t="str">
        <f t="shared" si="216"/>
        <v/>
      </c>
      <c r="I1274" s="1434" t="str">
        <f t="shared" si="217"/>
        <v/>
      </c>
      <c r="J1274" s="1434" t="str">
        <f>IF(C1252="","",IF(AND(C1252&lt;&gt;"&lt;Enter connection point name&gt;",F1274=""),"X",""))</f>
        <v/>
      </c>
      <c r="K1274" s="1570"/>
      <c r="L1274" s="2221"/>
      <c r="M1274" s="2221"/>
      <c r="N1274" s="1435" t="str">
        <f>IF(AND(F1272&lt;=F1274),"","X")</f>
        <v/>
      </c>
    </row>
    <row r="1275" spans="2:14" s="580" customFormat="1" ht="15" customHeight="1">
      <c r="B1275" s="1046">
        <v>56</v>
      </c>
      <c r="C1275" s="1027" t="s">
        <v>1929</v>
      </c>
      <c r="D1275" s="575"/>
      <c r="E1275" s="1111"/>
      <c r="F1275" s="2711"/>
    </row>
    <row r="1276" spans="2:14" s="580" customFormat="1" ht="15" customHeight="1">
      <c r="B1276" s="1046"/>
      <c r="C1276" s="3016" t="s">
        <v>1930</v>
      </c>
      <c r="D1276" s="3017" t="s">
        <v>509</v>
      </c>
      <c r="E1276" s="1681" t="s">
        <v>1931</v>
      </c>
      <c r="F1276" s="2713"/>
      <c r="H1276" s="1503" t="str">
        <f>IF(ISNONTEXT(F1276)=TRUE,"","X")</f>
        <v/>
      </c>
      <c r="I1276" s="1542" t="str">
        <f>IF(AND(F1276&gt;=0)=TRUE,"","X")</f>
        <v/>
      </c>
      <c r="J1276" s="2024" t="str">
        <f>IF(C1275="","",IF(AND(C1275&lt;&gt;"&lt;Enter connection point name&gt;",F1276=""),"X",""))</f>
        <v/>
      </c>
      <c r="K1276" s="1568"/>
      <c r="L1276" s="2219"/>
      <c r="M1276" s="2219"/>
      <c r="N1276" s="2217"/>
    </row>
    <row r="1277" spans="2:14" s="580" customFormat="1" ht="15" customHeight="1">
      <c r="B1277" s="1046"/>
      <c r="C1277" s="3015"/>
      <c r="D1277" s="3014"/>
      <c r="E1277" s="1112" t="s">
        <v>1932</v>
      </c>
      <c r="F1277" s="2708"/>
      <c r="H1277" s="1431" t="str">
        <f>IF(ISNONTEXT(F1277)=TRUE,"","X")</f>
        <v/>
      </c>
      <c r="I1277" s="1288" t="str">
        <f>IF(AND(F1277&gt;=0)=TRUE,"","X")</f>
        <v/>
      </c>
      <c r="J1277" s="1288" t="str">
        <f>IF(C1275="","",IF(AND(C1275&lt;&gt;"&lt;Enter connection point name&gt;",F1277=""),"X",""))</f>
        <v/>
      </c>
      <c r="K1277" s="1569"/>
      <c r="L1277" s="2220"/>
      <c r="M1277" s="2220"/>
      <c r="N1277" s="2218"/>
    </row>
    <row r="1278" spans="2:14" s="580" customFormat="1" ht="15" customHeight="1">
      <c r="B1278" s="1046"/>
      <c r="C1278" s="3015" t="s">
        <v>1933</v>
      </c>
      <c r="D1278" s="3014" t="s">
        <v>497</v>
      </c>
      <c r="E1278" s="1112" t="s">
        <v>1931</v>
      </c>
      <c r="F1278" s="2708"/>
      <c r="H1278" s="1431" t="str">
        <f t="shared" ref="H1278:H1285" si="218">IF(ISNONTEXT(F1278)=TRUE,"","X")</f>
        <v/>
      </c>
      <c r="I1278" s="1288" t="str">
        <f>IF(AND(F1278&gt;=0)=TRUE,"","X")</f>
        <v/>
      </c>
      <c r="J1278" s="1288" t="str">
        <f>IF(C1275="","",IF(AND(C1275&lt;&gt;"&lt;Enter connection point name&gt;",F1278=""),"X",""))</f>
        <v/>
      </c>
      <c r="K1278" s="1569"/>
      <c r="L1278" s="2220"/>
      <c r="M1278" s="2220"/>
      <c r="N1278" s="1432" t="str">
        <f>IF(AND(F1278&lt;=F1280),"","X")</f>
        <v/>
      </c>
    </row>
    <row r="1279" spans="2:14" s="580" customFormat="1" ht="15" customHeight="1">
      <c r="B1279" s="1046"/>
      <c r="C1279" s="3015"/>
      <c r="D1279" s="3014"/>
      <c r="E1279" s="1112" t="s">
        <v>1932</v>
      </c>
      <c r="F1279" s="2708"/>
      <c r="H1279" s="1431" t="str">
        <f t="shared" si="218"/>
        <v/>
      </c>
      <c r="I1279" s="1288" t="str">
        <f t="shared" ref="I1279:I1282" si="219">IF(AND(F1279&gt;=0)=TRUE,"","X")</f>
        <v/>
      </c>
      <c r="J1279" s="1288" t="str">
        <f>IF(C1275="","",IF(AND(C1275&lt;&gt;"&lt;Enter connection point name&gt;",F1279=""),"X",""))</f>
        <v/>
      </c>
      <c r="K1279" s="1569"/>
      <c r="L1279" s="2220"/>
      <c r="M1279" s="2220"/>
      <c r="N1279" s="1432" t="str">
        <f>IF(AND(F1279&lt;=F1281),"","X")</f>
        <v/>
      </c>
    </row>
    <row r="1280" spans="2:14" s="580" customFormat="1" ht="15" customHeight="1">
      <c r="B1280" s="1046"/>
      <c r="C1280" s="3015" t="s">
        <v>1933</v>
      </c>
      <c r="D1280" s="3014" t="s">
        <v>509</v>
      </c>
      <c r="E1280" s="1112" t="s">
        <v>1931</v>
      </c>
      <c r="F1280" s="2708"/>
      <c r="H1280" s="1431" t="str">
        <f t="shared" si="218"/>
        <v/>
      </c>
      <c r="I1280" s="1288" t="str">
        <f t="shared" si="219"/>
        <v/>
      </c>
      <c r="J1280" s="1288" t="str">
        <f>IF(C1275="","",IF(AND(C1275&lt;&gt;"&lt;Enter connection point name&gt;",F1280=""),"X",""))</f>
        <v/>
      </c>
      <c r="K1280" s="1569"/>
      <c r="L1280" s="2220"/>
      <c r="M1280" s="2220"/>
      <c r="N1280" s="1432" t="str">
        <f>IF(AND(F1278&lt;=F1280),"","X")</f>
        <v/>
      </c>
    </row>
    <row r="1281" spans="2:14" s="580" customFormat="1" ht="15" customHeight="1">
      <c r="B1281" s="1046"/>
      <c r="C1281" s="3015"/>
      <c r="D1281" s="3014"/>
      <c r="E1281" s="1112" t="s">
        <v>1932</v>
      </c>
      <c r="F1281" s="2708"/>
      <c r="H1281" s="1431" t="str">
        <f t="shared" si="218"/>
        <v/>
      </c>
      <c r="I1281" s="1288" t="str">
        <f t="shared" si="219"/>
        <v/>
      </c>
      <c r="J1281" s="1288" t="str">
        <f>IF(C1275="","",IF(AND(C1275&lt;&gt;"&lt;Enter connection point name&gt;",F1281=""),"X",""))</f>
        <v/>
      </c>
      <c r="K1281" s="1569"/>
      <c r="L1281" s="2220"/>
      <c r="M1281" s="2220"/>
      <c r="N1281" s="1432" t="str">
        <f>IF(AND(F1279&lt;=F1281),"","X")</f>
        <v/>
      </c>
    </row>
    <row r="1282" spans="2:14" s="580" customFormat="1" ht="15" customHeight="1">
      <c r="B1282" s="1046"/>
      <c r="C1282" s="3015" t="s">
        <v>729</v>
      </c>
      <c r="D1282" s="3014" t="s">
        <v>1670</v>
      </c>
      <c r="E1282" s="1112" t="s">
        <v>1931</v>
      </c>
      <c r="F1282" s="2706"/>
      <c r="H1282" s="1431" t="str">
        <f t="shared" si="218"/>
        <v/>
      </c>
      <c r="I1282" s="1287" t="str">
        <f t="shared" si="219"/>
        <v/>
      </c>
      <c r="J1282" s="1288" t="str">
        <f>IF(C1275="","",IF(AND(C1275&lt;&gt;"&lt;Enter connection point name&gt;",F1282=""),"X",""))</f>
        <v/>
      </c>
      <c r="K1282" s="1569"/>
      <c r="L1282" s="1287"/>
      <c r="M1282" s="2220"/>
      <c r="N1282" s="2218"/>
    </row>
    <row r="1283" spans="2:14" s="580" customFormat="1" ht="15" customHeight="1">
      <c r="B1283" s="18"/>
      <c r="C1283" s="3015"/>
      <c r="D1283" s="3014"/>
      <c r="E1283" s="1112" t="s">
        <v>1932</v>
      </c>
      <c r="F1283" s="2706"/>
      <c r="H1283" s="1431" t="str">
        <f t="shared" si="218"/>
        <v/>
      </c>
      <c r="I1283" s="1287"/>
      <c r="J1283" s="1288" t="str">
        <f>IF(C1275="","",IF(AND(C1275&lt;&gt;"&lt;Enter connection point name&gt;",F1283=""),"X",""))</f>
        <v/>
      </c>
      <c r="K1283" s="1569"/>
      <c r="L1283" s="1287"/>
      <c r="M1283" s="2220"/>
      <c r="N1283" s="2218"/>
    </row>
    <row r="1284" spans="2:14" s="580" customFormat="1" ht="15" customHeight="1">
      <c r="B1284" s="18"/>
      <c r="C1284" s="3015" t="s">
        <v>730</v>
      </c>
      <c r="D1284" s="3014" t="s">
        <v>1671</v>
      </c>
      <c r="E1284" s="1112" t="s">
        <v>1931</v>
      </c>
      <c r="F1284" s="2712"/>
      <c r="H1284" s="1431" t="str">
        <f t="shared" si="218"/>
        <v/>
      </c>
      <c r="I1284" s="1287"/>
      <c r="J1284" s="1288" t="str">
        <f>IF(C1275="","",IF(AND(C1275&lt;&gt;"&lt;Enter connection point name&gt;",F1284=""),"X",""))</f>
        <v/>
      </c>
      <c r="K1284" s="1569"/>
      <c r="L1284" s="2220"/>
      <c r="M1284" s="1287"/>
      <c r="N1284" s="2218"/>
    </row>
    <row r="1285" spans="2:14" s="580" customFormat="1" ht="15" customHeight="1">
      <c r="B1285" s="18"/>
      <c r="C1285" s="3015"/>
      <c r="D1285" s="3014"/>
      <c r="E1285" s="1112" t="s">
        <v>1932</v>
      </c>
      <c r="F1285" s="2712"/>
      <c r="H1285" s="1431" t="str">
        <f t="shared" si="218"/>
        <v/>
      </c>
      <c r="I1285" s="1287"/>
      <c r="J1285" s="1288" t="str">
        <f>IF(C1275="","",IF(AND(C1275&lt;&gt;"&lt;Enter connection point name&gt;",F1285=""),"X",""))</f>
        <v/>
      </c>
      <c r="K1285" s="1569"/>
      <c r="L1285" s="2220"/>
      <c r="M1285" s="1287"/>
      <c r="N1285" s="2218"/>
    </row>
    <row r="1286" spans="2:14" s="580" customFormat="1" ht="15" customHeight="1">
      <c r="B1286" s="18"/>
      <c r="C1286" s="3015" t="s">
        <v>1934</v>
      </c>
      <c r="D1286" s="3014" t="s">
        <v>2045</v>
      </c>
      <c r="E1286" s="1112" t="s">
        <v>1931</v>
      </c>
      <c r="F1286" s="2708"/>
      <c r="H1286" s="1436"/>
      <c r="I1286" s="1287"/>
      <c r="J1286" s="1288" t="str">
        <f>IF(C1275="","",IF(AND(C1275&lt;&gt;"&lt;Enter connection point name&gt;",F1286=""),"X",""))</f>
        <v/>
      </c>
      <c r="K1286" s="1432" t="str">
        <f>IF(F1286="","",(IF(OR(F1286="Winter",F1286="Summer"),"","X")))</f>
        <v/>
      </c>
      <c r="L1286" s="2220"/>
      <c r="M1286" s="2220"/>
      <c r="N1286" s="2218"/>
    </row>
    <row r="1287" spans="2:14" s="580" customFormat="1" ht="15" customHeight="1">
      <c r="B1287" s="18"/>
      <c r="C1287" s="3015"/>
      <c r="D1287" s="3014"/>
      <c r="E1287" s="1112" t="s">
        <v>1932</v>
      </c>
      <c r="F1287" s="2708"/>
      <c r="H1287" s="1436"/>
      <c r="I1287" s="1287"/>
      <c r="J1287" s="1288" t="str">
        <f>IF(C1275="","",IF(AND(C1275&lt;&gt;"&lt;Enter connection point name&gt;",F1287=""),"X",""))</f>
        <v/>
      </c>
      <c r="K1287" s="1432" t="str">
        <f>IF(F1287="","",(IF(OR(F1287="Winter",F1287="Summer"),"","X")))</f>
        <v/>
      </c>
      <c r="L1287" s="2220"/>
      <c r="M1287" s="2220"/>
      <c r="N1287" s="2218"/>
    </row>
    <row r="1288" spans="2:14" s="580" customFormat="1" ht="15" customHeight="1">
      <c r="B1288" s="18"/>
      <c r="C1288" s="3015" t="s">
        <v>1935</v>
      </c>
      <c r="D1288" s="3014" t="s">
        <v>497</v>
      </c>
      <c r="E1288" s="1112" t="s">
        <v>1931</v>
      </c>
      <c r="F1288" s="2708"/>
      <c r="H1288" s="1431" t="str">
        <f t="shared" ref="H1288:H1297" si="220">IF(ISNONTEXT(F1288)=TRUE,"","X")</f>
        <v/>
      </c>
      <c r="I1288" s="1288" t="str">
        <f t="shared" ref="I1288:I1297" si="221">IF(AND(F1288&gt;=0)=TRUE,"","X")</f>
        <v/>
      </c>
      <c r="J1288" s="1288" t="str">
        <f>IF(C1275="","",IF(AND(C1275&lt;&gt;"&lt;Enter connection point name&gt;",F1288=""),"X",""))</f>
        <v/>
      </c>
      <c r="K1288" s="1569"/>
      <c r="L1288" s="2220"/>
      <c r="M1288" s="2220"/>
      <c r="N1288" s="2218"/>
    </row>
    <row r="1289" spans="2:14" s="580" customFormat="1" ht="15" customHeight="1">
      <c r="B1289" s="18"/>
      <c r="C1289" s="3015"/>
      <c r="D1289" s="3014"/>
      <c r="E1289" s="1112" t="s">
        <v>1932</v>
      </c>
      <c r="F1289" s="2708"/>
      <c r="H1289" s="1431" t="str">
        <f t="shared" si="220"/>
        <v/>
      </c>
      <c r="I1289" s="1288" t="str">
        <f t="shared" si="221"/>
        <v/>
      </c>
      <c r="J1289" s="1288" t="str">
        <f>IF(C1275="","",IF(AND(C1275&lt;&gt;"&lt;Enter connection point name&gt;",F1289=""),"X",""))</f>
        <v/>
      </c>
      <c r="K1289" s="1569"/>
      <c r="L1289" s="2220"/>
      <c r="M1289" s="2220"/>
      <c r="N1289" s="2218"/>
    </row>
    <row r="1290" spans="2:14" s="580" customFormat="1" ht="15" customHeight="1">
      <c r="B1290" s="18"/>
      <c r="C1290" s="3015" t="s">
        <v>1936</v>
      </c>
      <c r="D1290" s="3014" t="s">
        <v>497</v>
      </c>
      <c r="E1290" s="1112" t="s">
        <v>1931</v>
      </c>
      <c r="F1290" s="2708"/>
      <c r="H1290" s="1431" t="str">
        <f t="shared" si="220"/>
        <v/>
      </c>
      <c r="I1290" s="1288" t="str">
        <f t="shared" si="221"/>
        <v/>
      </c>
      <c r="J1290" s="1288" t="str">
        <f>IF(C1275="","",IF(AND(C1275&lt;&gt;"&lt;Enter connection point name&gt;",F1290=""),"X",""))</f>
        <v/>
      </c>
      <c r="K1290" s="1569"/>
      <c r="L1290" s="2220"/>
      <c r="M1290" s="2220"/>
      <c r="N1290" s="1432" t="str">
        <f>IF(AND(F1290&lt;=F1292),"","X")</f>
        <v/>
      </c>
    </row>
    <row r="1291" spans="2:14" s="580" customFormat="1" ht="15" customHeight="1">
      <c r="B1291" s="18"/>
      <c r="C1291" s="3015"/>
      <c r="D1291" s="3014"/>
      <c r="E1291" s="1112" t="s">
        <v>1932</v>
      </c>
      <c r="F1291" s="2708"/>
      <c r="H1291" s="1431" t="str">
        <f t="shared" si="220"/>
        <v/>
      </c>
      <c r="I1291" s="1288" t="str">
        <f t="shared" si="221"/>
        <v/>
      </c>
      <c r="J1291" s="1288" t="str">
        <f>IF(C1275="","",IF(AND(C1275&lt;&gt;"&lt;Enter connection point name&gt;",F1291=""),"X",""))</f>
        <v/>
      </c>
      <c r="K1291" s="1569"/>
      <c r="L1291" s="2220"/>
      <c r="M1291" s="2220"/>
      <c r="N1291" s="1432" t="str">
        <f>IF(AND(F1291&lt;=F1293),"","X")</f>
        <v/>
      </c>
    </row>
    <row r="1292" spans="2:14" s="580" customFormat="1" ht="15" customHeight="1">
      <c r="B1292" s="18"/>
      <c r="C1292" s="3015" t="s">
        <v>1936</v>
      </c>
      <c r="D1292" s="3014" t="s">
        <v>509</v>
      </c>
      <c r="E1292" s="1112" t="s">
        <v>1931</v>
      </c>
      <c r="F1292" s="2708"/>
      <c r="H1292" s="1431" t="str">
        <f t="shared" si="220"/>
        <v/>
      </c>
      <c r="I1292" s="1288" t="str">
        <f t="shared" si="221"/>
        <v/>
      </c>
      <c r="J1292" s="1288" t="str">
        <f>IF(C1275="","",IF(AND(C1275&lt;&gt;"&lt;Enter connection point name&gt;",F1292=""),"X",""))</f>
        <v/>
      </c>
      <c r="K1292" s="1569"/>
      <c r="L1292" s="2220"/>
      <c r="M1292" s="2220"/>
      <c r="N1292" s="1432" t="str">
        <f>IF(AND(F1290&lt;=F1292),"","X")</f>
        <v/>
      </c>
    </row>
    <row r="1293" spans="2:14" s="580" customFormat="1" ht="15" customHeight="1">
      <c r="B1293" s="18"/>
      <c r="C1293" s="3015"/>
      <c r="D1293" s="3014"/>
      <c r="E1293" s="1112" t="s">
        <v>1932</v>
      </c>
      <c r="F1293" s="2708"/>
      <c r="H1293" s="1431" t="str">
        <f t="shared" si="220"/>
        <v/>
      </c>
      <c r="I1293" s="1288" t="str">
        <f t="shared" si="221"/>
        <v/>
      </c>
      <c r="J1293" s="1288" t="str">
        <f>IF(C1275="","",IF(AND(C1275&lt;&gt;"&lt;Enter connection point name&gt;",F1293=""),"X",""))</f>
        <v/>
      </c>
      <c r="K1293" s="1569"/>
      <c r="L1293" s="2220"/>
      <c r="M1293" s="2220"/>
      <c r="N1293" s="1432" t="str">
        <f>IF(AND(F1291&lt;=F1293),"","X")</f>
        <v/>
      </c>
    </row>
    <row r="1294" spans="2:14" s="580" customFormat="1" ht="15" customHeight="1">
      <c r="B1294" s="18"/>
      <c r="C1294" s="3015" t="s">
        <v>1937</v>
      </c>
      <c r="D1294" s="3014" t="s">
        <v>497</v>
      </c>
      <c r="E1294" s="1112" t="s">
        <v>1931</v>
      </c>
      <c r="F1294" s="2708"/>
      <c r="H1294" s="1431" t="str">
        <f t="shared" si="220"/>
        <v/>
      </c>
      <c r="I1294" s="1288" t="str">
        <f t="shared" si="221"/>
        <v/>
      </c>
      <c r="J1294" s="1288" t="str">
        <f>IF(C1275="","",IF(AND(C1275&lt;&gt;"&lt;Enter connection point name&gt;",F1294=""),"X",""))</f>
        <v/>
      </c>
      <c r="K1294" s="1569"/>
      <c r="L1294" s="2220"/>
      <c r="M1294" s="2220"/>
      <c r="N1294" s="1432" t="str">
        <f>IF(AND(F1294&lt;=F1296),"","X")</f>
        <v/>
      </c>
    </row>
    <row r="1295" spans="2:14" s="580" customFormat="1" ht="15" customHeight="1">
      <c r="B1295" s="18"/>
      <c r="C1295" s="3015"/>
      <c r="D1295" s="3014"/>
      <c r="E1295" s="1112" t="s">
        <v>1932</v>
      </c>
      <c r="F1295" s="2708"/>
      <c r="H1295" s="1431" t="str">
        <f t="shared" si="220"/>
        <v/>
      </c>
      <c r="I1295" s="1288" t="str">
        <f t="shared" si="221"/>
        <v/>
      </c>
      <c r="J1295" s="1288" t="str">
        <f>IF(C1275="","",IF(AND(C1275&lt;&gt;"&lt;Enter connection point name&gt;",F1295=""),"X",""))</f>
        <v/>
      </c>
      <c r="K1295" s="1569"/>
      <c r="L1295" s="2220"/>
      <c r="M1295" s="2220"/>
      <c r="N1295" s="1432" t="str">
        <f>IF(AND(F1295&lt;=F1297),"","X")</f>
        <v/>
      </c>
    </row>
    <row r="1296" spans="2:14" s="580" customFormat="1" ht="15" customHeight="1">
      <c r="B1296" s="18"/>
      <c r="C1296" s="3015" t="s">
        <v>1937</v>
      </c>
      <c r="D1296" s="3014" t="s">
        <v>509</v>
      </c>
      <c r="E1296" s="1112" t="s">
        <v>1931</v>
      </c>
      <c r="F1296" s="2708"/>
      <c r="H1296" s="1431" t="str">
        <f t="shared" si="220"/>
        <v/>
      </c>
      <c r="I1296" s="1288" t="str">
        <f t="shared" si="221"/>
        <v/>
      </c>
      <c r="J1296" s="1288" t="str">
        <f>IF(C1275="","",IF(AND(C1275&lt;&gt;"&lt;Enter connection point name&gt;",F1296=""),"X",""))</f>
        <v/>
      </c>
      <c r="K1296" s="1569"/>
      <c r="L1296" s="2220"/>
      <c r="M1296" s="2220"/>
      <c r="N1296" s="1432" t="str">
        <f>IF(AND(F1294&lt;=F1296),"","X")</f>
        <v/>
      </c>
    </row>
    <row r="1297" spans="2:14" s="580" customFormat="1" ht="15" customHeight="1">
      <c r="B1297" s="18"/>
      <c r="C1297" s="3018"/>
      <c r="D1297" s="3019"/>
      <c r="E1297" s="1113" t="s">
        <v>1932</v>
      </c>
      <c r="F1297" s="2714"/>
      <c r="H1297" s="1433" t="str">
        <f t="shared" si="220"/>
        <v/>
      </c>
      <c r="I1297" s="1434" t="str">
        <f t="shared" si="221"/>
        <v/>
      </c>
      <c r="J1297" s="1434" t="str">
        <f>IF(C1275="","",IF(AND(C1275&lt;&gt;"&lt;Enter connection point name&gt;",F1297=""),"X",""))</f>
        <v/>
      </c>
      <c r="K1297" s="1570"/>
      <c r="L1297" s="2221"/>
      <c r="M1297" s="2221"/>
      <c r="N1297" s="1435" t="str">
        <f>IF(AND(F1295&lt;=F1297),"","X")</f>
        <v/>
      </c>
    </row>
    <row r="1298" spans="2:14" s="580" customFormat="1" ht="15" customHeight="1">
      <c r="B1298" s="1046">
        <v>57</v>
      </c>
      <c r="C1298" s="1027" t="s">
        <v>1929</v>
      </c>
      <c r="D1298" s="575"/>
      <c r="E1298" s="1111"/>
      <c r="F1298" s="2711"/>
    </row>
    <row r="1299" spans="2:14" s="580" customFormat="1" ht="15" customHeight="1">
      <c r="B1299" s="1046"/>
      <c r="C1299" s="3016" t="s">
        <v>1930</v>
      </c>
      <c r="D1299" s="3017" t="s">
        <v>509</v>
      </c>
      <c r="E1299" s="1681" t="s">
        <v>1931</v>
      </c>
      <c r="F1299" s="2713"/>
      <c r="H1299" s="1503" t="str">
        <f>IF(ISNONTEXT(F1299)=TRUE,"","X")</f>
        <v/>
      </c>
      <c r="I1299" s="1542" t="str">
        <f>IF(AND(F1299&gt;=0)=TRUE,"","X")</f>
        <v/>
      </c>
      <c r="J1299" s="2024" t="str">
        <f>IF(C1298="","",IF(AND(C1298&lt;&gt;"&lt;Enter connection point name&gt;",F1299=""),"X",""))</f>
        <v/>
      </c>
      <c r="K1299" s="1568"/>
      <c r="L1299" s="2219"/>
      <c r="M1299" s="2219"/>
      <c r="N1299" s="2217"/>
    </row>
    <row r="1300" spans="2:14" s="580" customFormat="1" ht="15" customHeight="1">
      <c r="B1300" s="1046"/>
      <c r="C1300" s="3015"/>
      <c r="D1300" s="3014"/>
      <c r="E1300" s="1112" t="s">
        <v>1932</v>
      </c>
      <c r="F1300" s="2708"/>
      <c r="H1300" s="1431" t="str">
        <f>IF(ISNONTEXT(F1300)=TRUE,"","X")</f>
        <v/>
      </c>
      <c r="I1300" s="1288" t="str">
        <f>IF(AND(F1300&gt;=0)=TRUE,"","X")</f>
        <v/>
      </c>
      <c r="J1300" s="1288" t="str">
        <f>IF(C1298="","",IF(AND(C1298&lt;&gt;"&lt;Enter connection point name&gt;",F1300=""),"X",""))</f>
        <v/>
      </c>
      <c r="K1300" s="1569"/>
      <c r="L1300" s="2220"/>
      <c r="M1300" s="2220"/>
      <c r="N1300" s="2218"/>
    </row>
    <row r="1301" spans="2:14" s="580" customFormat="1" ht="15" customHeight="1">
      <c r="B1301" s="1046"/>
      <c r="C1301" s="3015" t="s">
        <v>1933</v>
      </c>
      <c r="D1301" s="3014" t="s">
        <v>497</v>
      </c>
      <c r="E1301" s="1112" t="s">
        <v>1931</v>
      </c>
      <c r="F1301" s="2708"/>
      <c r="H1301" s="1431" t="str">
        <f t="shared" ref="H1301:H1308" si="222">IF(ISNONTEXT(F1301)=TRUE,"","X")</f>
        <v/>
      </c>
      <c r="I1301" s="1288" t="str">
        <f>IF(AND(F1301&gt;=0)=TRUE,"","X")</f>
        <v/>
      </c>
      <c r="J1301" s="1288" t="str">
        <f>IF(C1298="","",IF(AND(C1298&lt;&gt;"&lt;Enter connection point name&gt;",F1301=""),"X",""))</f>
        <v/>
      </c>
      <c r="K1301" s="1569"/>
      <c r="L1301" s="2220"/>
      <c r="M1301" s="2220"/>
      <c r="N1301" s="1432" t="str">
        <f>IF(AND(F1301&lt;=F1303),"","X")</f>
        <v/>
      </c>
    </row>
    <row r="1302" spans="2:14" s="580" customFormat="1" ht="15" customHeight="1">
      <c r="B1302" s="1046"/>
      <c r="C1302" s="3015"/>
      <c r="D1302" s="3014"/>
      <c r="E1302" s="1112" t="s">
        <v>1932</v>
      </c>
      <c r="F1302" s="2708"/>
      <c r="H1302" s="1431" t="str">
        <f t="shared" si="222"/>
        <v/>
      </c>
      <c r="I1302" s="1288" t="str">
        <f t="shared" ref="I1302:I1305" si="223">IF(AND(F1302&gt;=0)=TRUE,"","X")</f>
        <v/>
      </c>
      <c r="J1302" s="1288" t="str">
        <f>IF(C1298="","",IF(AND(C1298&lt;&gt;"&lt;Enter connection point name&gt;",F1302=""),"X",""))</f>
        <v/>
      </c>
      <c r="K1302" s="1569"/>
      <c r="L1302" s="2220"/>
      <c r="M1302" s="2220"/>
      <c r="N1302" s="1432" t="str">
        <f>IF(AND(F1302&lt;=F1304),"","X")</f>
        <v/>
      </c>
    </row>
    <row r="1303" spans="2:14" s="580" customFormat="1" ht="15" customHeight="1">
      <c r="B1303" s="1046"/>
      <c r="C1303" s="3015" t="s">
        <v>1933</v>
      </c>
      <c r="D1303" s="3014" t="s">
        <v>509</v>
      </c>
      <c r="E1303" s="1112" t="s">
        <v>1931</v>
      </c>
      <c r="F1303" s="2708"/>
      <c r="H1303" s="1431" t="str">
        <f t="shared" si="222"/>
        <v/>
      </c>
      <c r="I1303" s="1288" t="str">
        <f t="shared" si="223"/>
        <v/>
      </c>
      <c r="J1303" s="1288" t="str">
        <f>IF(C1298="","",IF(AND(C1298&lt;&gt;"&lt;Enter connection point name&gt;",F1303=""),"X",""))</f>
        <v/>
      </c>
      <c r="K1303" s="1569"/>
      <c r="L1303" s="2220"/>
      <c r="M1303" s="2220"/>
      <c r="N1303" s="1432" t="str">
        <f>IF(AND(F1301&lt;=F1303),"","X")</f>
        <v/>
      </c>
    </row>
    <row r="1304" spans="2:14" s="580" customFormat="1" ht="15" customHeight="1">
      <c r="B1304" s="1046"/>
      <c r="C1304" s="3015"/>
      <c r="D1304" s="3014"/>
      <c r="E1304" s="1112" t="s">
        <v>1932</v>
      </c>
      <c r="F1304" s="2708"/>
      <c r="H1304" s="1431" t="str">
        <f t="shared" si="222"/>
        <v/>
      </c>
      <c r="I1304" s="1288" t="str">
        <f t="shared" si="223"/>
        <v/>
      </c>
      <c r="J1304" s="1288" t="str">
        <f>IF(C1298="","",IF(AND(C1298&lt;&gt;"&lt;Enter connection point name&gt;",F1304=""),"X",""))</f>
        <v/>
      </c>
      <c r="K1304" s="1569"/>
      <c r="L1304" s="2220"/>
      <c r="M1304" s="2220"/>
      <c r="N1304" s="1432" t="str">
        <f>IF(AND(F1302&lt;=F1304),"","X")</f>
        <v/>
      </c>
    </row>
    <row r="1305" spans="2:14" s="580" customFormat="1" ht="15" customHeight="1">
      <c r="B1305" s="1046"/>
      <c r="C1305" s="3015" t="s">
        <v>729</v>
      </c>
      <c r="D1305" s="3014" t="s">
        <v>1670</v>
      </c>
      <c r="E1305" s="1112" t="s">
        <v>1931</v>
      </c>
      <c r="F1305" s="2706"/>
      <c r="H1305" s="1431" t="str">
        <f t="shared" si="222"/>
        <v/>
      </c>
      <c r="I1305" s="1287" t="str">
        <f t="shared" si="223"/>
        <v/>
      </c>
      <c r="J1305" s="1288" t="str">
        <f>IF(C1298="","",IF(AND(C1298&lt;&gt;"&lt;Enter connection point name&gt;",F1305=""),"X",""))</f>
        <v/>
      </c>
      <c r="K1305" s="1569"/>
      <c r="L1305" s="1287"/>
      <c r="M1305" s="2220"/>
      <c r="N1305" s="2218"/>
    </row>
    <row r="1306" spans="2:14" s="580" customFormat="1" ht="15" customHeight="1">
      <c r="B1306" s="18"/>
      <c r="C1306" s="3015"/>
      <c r="D1306" s="3014"/>
      <c r="E1306" s="1112" t="s">
        <v>1932</v>
      </c>
      <c r="F1306" s="2706"/>
      <c r="H1306" s="1431" t="str">
        <f t="shared" si="222"/>
        <v/>
      </c>
      <c r="I1306" s="1287"/>
      <c r="J1306" s="1288" t="str">
        <f>IF(C1298="","",IF(AND(C1298&lt;&gt;"&lt;Enter connection point name&gt;",F1306=""),"X",""))</f>
        <v/>
      </c>
      <c r="K1306" s="1569"/>
      <c r="L1306" s="1287"/>
      <c r="M1306" s="2220"/>
      <c r="N1306" s="2218"/>
    </row>
    <row r="1307" spans="2:14" s="580" customFormat="1" ht="15" customHeight="1">
      <c r="B1307" s="18"/>
      <c r="C1307" s="3015" t="s">
        <v>730</v>
      </c>
      <c r="D1307" s="3014" t="s">
        <v>1671</v>
      </c>
      <c r="E1307" s="1112" t="s">
        <v>1931</v>
      </c>
      <c r="F1307" s="2712"/>
      <c r="H1307" s="1431" t="str">
        <f t="shared" si="222"/>
        <v/>
      </c>
      <c r="I1307" s="1287"/>
      <c r="J1307" s="1288" t="str">
        <f>IF(C1298="","",IF(AND(C1298&lt;&gt;"&lt;Enter connection point name&gt;",F1307=""),"X",""))</f>
        <v/>
      </c>
      <c r="K1307" s="1569"/>
      <c r="L1307" s="2220"/>
      <c r="M1307" s="1287"/>
      <c r="N1307" s="2218"/>
    </row>
    <row r="1308" spans="2:14" s="580" customFormat="1" ht="15" customHeight="1">
      <c r="B1308" s="18"/>
      <c r="C1308" s="3015"/>
      <c r="D1308" s="3014"/>
      <c r="E1308" s="1112" t="s">
        <v>1932</v>
      </c>
      <c r="F1308" s="2712"/>
      <c r="H1308" s="1431" t="str">
        <f t="shared" si="222"/>
        <v/>
      </c>
      <c r="I1308" s="1287"/>
      <c r="J1308" s="1288" t="str">
        <f>IF(C1298="","",IF(AND(C1298&lt;&gt;"&lt;Enter connection point name&gt;",F1308=""),"X",""))</f>
        <v/>
      </c>
      <c r="K1308" s="1569"/>
      <c r="L1308" s="2220"/>
      <c r="M1308" s="1287"/>
      <c r="N1308" s="2218"/>
    </row>
    <row r="1309" spans="2:14" s="580" customFormat="1" ht="15" customHeight="1">
      <c r="B1309" s="18"/>
      <c r="C1309" s="3015" t="s">
        <v>1934</v>
      </c>
      <c r="D1309" s="3014" t="s">
        <v>2045</v>
      </c>
      <c r="E1309" s="1112" t="s">
        <v>1931</v>
      </c>
      <c r="F1309" s="2708"/>
      <c r="H1309" s="1436"/>
      <c r="I1309" s="1287"/>
      <c r="J1309" s="1288" t="str">
        <f>IF(C1298="","",IF(AND(C1298&lt;&gt;"&lt;Enter connection point name&gt;",F1309=""),"X",""))</f>
        <v/>
      </c>
      <c r="K1309" s="1432" t="str">
        <f>IF(F1309="","",(IF(OR(F1309="Winter",F1309="Summer"),"","X")))</f>
        <v/>
      </c>
      <c r="L1309" s="2220"/>
      <c r="M1309" s="2220"/>
      <c r="N1309" s="2218"/>
    </row>
    <row r="1310" spans="2:14" s="580" customFormat="1" ht="15" customHeight="1">
      <c r="B1310" s="18"/>
      <c r="C1310" s="3015"/>
      <c r="D1310" s="3014"/>
      <c r="E1310" s="1112" t="s">
        <v>1932</v>
      </c>
      <c r="F1310" s="2708"/>
      <c r="H1310" s="1436"/>
      <c r="I1310" s="1287"/>
      <c r="J1310" s="1288" t="str">
        <f>IF(C1298="","",IF(AND(C1298&lt;&gt;"&lt;Enter connection point name&gt;",F1310=""),"X",""))</f>
        <v/>
      </c>
      <c r="K1310" s="1432" t="str">
        <f>IF(F1310="","",(IF(OR(F1310="Winter",F1310="Summer"),"","X")))</f>
        <v/>
      </c>
      <c r="L1310" s="2220"/>
      <c r="M1310" s="2220"/>
      <c r="N1310" s="2218"/>
    </row>
    <row r="1311" spans="2:14" s="580" customFormat="1" ht="15" customHeight="1">
      <c r="B1311" s="18"/>
      <c r="C1311" s="3015" t="s">
        <v>1935</v>
      </c>
      <c r="D1311" s="3014" t="s">
        <v>497</v>
      </c>
      <c r="E1311" s="1112" t="s">
        <v>1931</v>
      </c>
      <c r="F1311" s="2708"/>
      <c r="H1311" s="1431" t="str">
        <f t="shared" ref="H1311:H1320" si="224">IF(ISNONTEXT(F1311)=TRUE,"","X")</f>
        <v/>
      </c>
      <c r="I1311" s="1288" t="str">
        <f t="shared" ref="I1311:I1320" si="225">IF(AND(F1311&gt;=0)=TRUE,"","X")</f>
        <v/>
      </c>
      <c r="J1311" s="1288" t="str">
        <f>IF(C1298="","",IF(AND(C1298&lt;&gt;"&lt;Enter connection point name&gt;",F1311=""),"X",""))</f>
        <v/>
      </c>
      <c r="K1311" s="1569"/>
      <c r="L1311" s="2220"/>
      <c r="M1311" s="2220"/>
      <c r="N1311" s="2218"/>
    </row>
    <row r="1312" spans="2:14" s="580" customFormat="1" ht="15" customHeight="1">
      <c r="B1312" s="18"/>
      <c r="C1312" s="3015"/>
      <c r="D1312" s="3014"/>
      <c r="E1312" s="1112" t="s">
        <v>1932</v>
      </c>
      <c r="F1312" s="2708"/>
      <c r="H1312" s="1431" t="str">
        <f t="shared" si="224"/>
        <v/>
      </c>
      <c r="I1312" s="1288" t="str">
        <f t="shared" si="225"/>
        <v/>
      </c>
      <c r="J1312" s="1288" t="str">
        <f>IF(C1298="","",IF(AND(C1298&lt;&gt;"&lt;Enter connection point name&gt;",F1312=""),"X",""))</f>
        <v/>
      </c>
      <c r="K1312" s="1569"/>
      <c r="L1312" s="2220"/>
      <c r="M1312" s="2220"/>
      <c r="N1312" s="2218"/>
    </row>
    <row r="1313" spans="2:14" s="580" customFormat="1" ht="15" customHeight="1">
      <c r="B1313" s="18"/>
      <c r="C1313" s="3015" t="s">
        <v>1936</v>
      </c>
      <c r="D1313" s="3014" t="s">
        <v>497</v>
      </c>
      <c r="E1313" s="1112" t="s">
        <v>1931</v>
      </c>
      <c r="F1313" s="2708"/>
      <c r="H1313" s="1431" t="str">
        <f t="shared" si="224"/>
        <v/>
      </c>
      <c r="I1313" s="1288" t="str">
        <f t="shared" si="225"/>
        <v/>
      </c>
      <c r="J1313" s="1288" t="str">
        <f>IF(C1298="","",IF(AND(C1298&lt;&gt;"&lt;Enter connection point name&gt;",F1313=""),"X",""))</f>
        <v/>
      </c>
      <c r="K1313" s="1569"/>
      <c r="L1313" s="2220"/>
      <c r="M1313" s="2220"/>
      <c r="N1313" s="1432" t="str">
        <f>IF(AND(F1313&lt;=F1315),"","X")</f>
        <v/>
      </c>
    </row>
    <row r="1314" spans="2:14" s="580" customFormat="1" ht="15" customHeight="1">
      <c r="B1314" s="18"/>
      <c r="C1314" s="3015"/>
      <c r="D1314" s="3014"/>
      <c r="E1314" s="1112" t="s">
        <v>1932</v>
      </c>
      <c r="F1314" s="2708"/>
      <c r="H1314" s="1431" t="str">
        <f t="shared" si="224"/>
        <v/>
      </c>
      <c r="I1314" s="1288" t="str">
        <f t="shared" si="225"/>
        <v/>
      </c>
      <c r="J1314" s="1288" t="str">
        <f>IF(C1298="","",IF(AND(C1298&lt;&gt;"&lt;Enter connection point name&gt;",F1314=""),"X",""))</f>
        <v/>
      </c>
      <c r="K1314" s="1569"/>
      <c r="L1314" s="2220"/>
      <c r="M1314" s="2220"/>
      <c r="N1314" s="1432" t="str">
        <f>IF(AND(F1314&lt;=F1316),"","X")</f>
        <v/>
      </c>
    </row>
    <row r="1315" spans="2:14" s="580" customFormat="1" ht="15" customHeight="1">
      <c r="B1315" s="18"/>
      <c r="C1315" s="3015" t="s">
        <v>1936</v>
      </c>
      <c r="D1315" s="3014" t="s">
        <v>509</v>
      </c>
      <c r="E1315" s="1112" t="s">
        <v>1931</v>
      </c>
      <c r="F1315" s="2708"/>
      <c r="H1315" s="1431" t="str">
        <f t="shared" si="224"/>
        <v/>
      </c>
      <c r="I1315" s="1288" t="str">
        <f t="shared" si="225"/>
        <v/>
      </c>
      <c r="J1315" s="1288" t="str">
        <f>IF(C1298="","",IF(AND(C1298&lt;&gt;"&lt;Enter connection point name&gt;",F1315=""),"X",""))</f>
        <v/>
      </c>
      <c r="K1315" s="1569"/>
      <c r="L1315" s="2220"/>
      <c r="M1315" s="2220"/>
      <c r="N1315" s="1432" t="str">
        <f>IF(AND(F1313&lt;=F1315),"","X")</f>
        <v/>
      </c>
    </row>
    <row r="1316" spans="2:14" s="580" customFormat="1" ht="15" customHeight="1">
      <c r="B1316" s="18"/>
      <c r="C1316" s="3015"/>
      <c r="D1316" s="3014"/>
      <c r="E1316" s="1112" t="s">
        <v>1932</v>
      </c>
      <c r="F1316" s="2708"/>
      <c r="H1316" s="1431" t="str">
        <f t="shared" si="224"/>
        <v/>
      </c>
      <c r="I1316" s="1288" t="str">
        <f t="shared" si="225"/>
        <v/>
      </c>
      <c r="J1316" s="1288" t="str">
        <f>IF(C1298="","",IF(AND(C1298&lt;&gt;"&lt;Enter connection point name&gt;",F1316=""),"X",""))</f>
        <v/>
      </c>
      <c r="K1316" s="1569"/>
      <c r="L1316" s="2220"/>
      <c r="M1316" s="2220"/>
      <c r="N1316" s="1432" t="str">
        <f>IF(AND(F1314&lt;=F1316),"","X")</f>
        <v/>
      </c>
    </row>
    <row r="1317" spans="2:14" s="580" customFormat="1" ht="15" customHeight="1">
      <c r="B1317" s="18"/>
      <c r="C1317" s="3015" t="s">
        <v>1937</v>
      </c>
      <c r="D1317" s="3014" t="s">
        <v>497</v>
      </c>
      <c r="E1317" s="1112" t="s">
        <v>1931</v>
      </c>
      <c r="F1317" s="2708"/>
      <c r="H1317" s="1431" t="str">
        <f t="shared" si="224"/>
        <v/>
      </c>
      <c r="I1317" s="1288" t="str">
        <f t="shared" si="225"/>
        <v/>
      </c>
      <c r="J1317" s="1288" t="str">
        <f>IF(C1298="","",IF(AND(C1298&lt;&gt;"&lt;Enter connection point name&gt;",F1317=""),"X",""))</f>
        <v/>
      </c>
      <c r="K1317" s="1569"/>
      <c r="L1317" s="2220"/>
      <c r="M1317" s="2220"/>
      <c r="N1317" s="1432" t="str">
        <f>IF(AND(F1317&lt;=F1319),"","X")</f>
        <v/>
      </c>
    </row>
    <row r="1318" spans="2:14" s="580" customFormat="1" ht="15" customHeight="1">
      <c r="B1318" s="18"/>
      <c r="C1318" s="3015"/>
      <c r="D1318" s="3014"/>
      <c r="E1318" s="1112" t="s">
        <v>1932</v>
      </c>
      <c r="F1318" s="2708"/>
      <c r="H1318" s="1431" t="str">
        <f t="shared" si="224"/>
        <v/>
      </c>
      <c r="I1318" s="1288" t="str">
        <f t="shared" si="225"/>
        <v/>
      </c>
      <c r="J1318" s="1288" t="str">
        <f>IF(C1298="","",IF(AND(C1298&lt;&gt;"&lt;Enter connection point name&gt;",F1318=""),"X",""))</f>
        <v/>
      </c>
      <c r="K1318" s="1569"/>
      <c r="L1318" s="2220"/>
      <c r="M1318" s="2220"/>
      <c r="N1318" s="1432" t="str">
        <f>IF(AND(F1318&lt;=F1320),"","X")</f>
        <v/>
      </c>
    </row>
    <row r="1319" spans="2:14" s="580" customFormat="1" ht="15" customHeight="1">
      <c r="B1319" s="18"/>
      <c r="C1319" s="3015" t="s">
        <v>1937</v>
      </c>
      <c r="D1319" s="3014" t="s">
        <v>509</v>
      </c>
      <c r="E1319" s="1112" t="s">
        <v>1931</v>
      </c>
      <c r="F1319" s="2708"/>
      <c r="H1319" s="1431" t="str">
        <f t="shared" si="224"/>
        <v/>
      </c>
      <c r="I1319" s="1288" t="str">
        <f t="shared" si="225"/>
        <v/>
      </c>
      <c r="J1319" s="1288" t="str">
        <f>IF(C1298="","",IF(AND(C1298&lt;&gt;"&lt;Enter connection point name&gt;",F1319=""),"X",""))</f>
        <v/>
      </c>
      <c r="K1319" s="1569"/>
      <c r="L1319" s="2220"/>
      <c r="M1319" s="2220"/>
      <c r="N1319" s="1432" t="str">
        <f>IF(AND(F1317&lt;=F1319),"","X")</f>
        <v/>
      </c>
    </row>
    <row r="1320" spans="2:14" s="580" customFormat="1" ht="15" customHeight="1">
      <c r="B1320" s="18"/>
      <c r="C1320" s="3018"/>
      <c r="D1320" s="3019"/>
      <c r="E1320" s="1113" t="s">
        <v>1932</v>
      </c>
      <c r="F1320" s="2714"/>
      <c r="H1320" s="1433" t="str">
        <f t="shared" si="224"/>
        <v/>
      </c>
      <c r="I1320" s="1434" t="str">
        <f t="shared" si="225"/>
        <v/>
      </c>
      <c r="J1320" s="1434" t="str">
        <f>IF(C1298="","",IF(AND(C1298&lt;&gt;"&lt;Enter connection point name&gt;",F1320=""),"X",""))</f>
        <v/>
      </c>
      <c r="K1320" s="1570"/>
      <c r="L1320" s="2221"/>
      <c r="M1320" s="2221"/>
      <c r="N1320" s="1435" t="str">
        <f>IF(AND(F1318&lt;=F1320),"","X")</f>
        <v/>
      </c>
    </row>
    <row r="1321" spans="2:14" s="580" customFormat="1" ht="15" customHeight="1">
      <c r="B1321" s="1046">
        <v>58</v>
      </c>
      <c r="C1321" s="1027" t="s">
        <v>1929</v>
      </c>
      <c r="D1321" s="575"/>
      <c r="E1321" s="1111"/>
      <c r="F1321" s="2711"/>
    </row>
    <row r="1322" spans="2:14" s="580" customFormat="1" ht="15" customHeight="1">
      <c r="B1322" s="1046"/>
      <c r="C1322" s="3016" t="s">
        <v>1930</v>
      </c>
      <c r="D1322" s="3017" t="s">
        <v>509</v>
      </c>
      <c r="E1322" s="1681" t="s">
        <v>1931</v>
      </c>
      <c r="F1322" s="2713"/>
      <c r="H1322" s="1503" t="str">
        <f>IF(ISNONTEXT(F1322)=TRUE,"","X")</f>
        <v/>
      </c>
      <c r="I1322" s="1542" t="str">
        <f>IF(AND(F1322&gt;=0)=TRUE,"","X")</f>
        <v/>
      </c>
      <c r="J1322" s="2024" t="str">
        <f>IF(C1321="","",IF(AND(C1321&lt;&gt;"&lt;Enter connection point name&gt;",F1322=""),"X",""))</f>
        <v/>
      </c>
      <c r="K1322" s="1568"/>
      <c r="L1322" s="2219"/>
      <c r="M1322" s="2219"/>
      <c r="N1322" s="2217"/>
    </row>
    <row r="1323" spans="2:14" s="580" customFormat="1" ht="15" customHeight="1">
      <c r="B1323" s="1046"/>
      <c r="C1323" s="3015"/>
      <c r="D1323" s="3014"/>
      <c r="E1323" s="1112" t="s">
        <v>1932</v>
      </c>
      <c r="F1323" s="2708"/>
      <c r="H1323" s="1431" t="str">
        <f>IF(ISNONTEXT(F1323)=TRUE,"","X")</f>
        <v/>
      </c>
      <c r="I1323" s="1288" t="str">
        <f>IF(AND(F1323&gt;=0)=TRUE,"","X")</f>
        <v/>
      </c>
      <c r="J1323" s="1288" t="str">
        <f>IF(C1321="","",IF(AND(C1321&lt;&gt;"&lt;Enter connection point name&gt;",F1323=""),"X",""))</f>
        <v/>
      </c>
      <c r="K1323" s="1569"/>
      <c r="L1323" s="2220"/>
      <c r="M1323" s="2220"/>
      <c r="N1323" s="2218"/>
    </row>
    <row r="1324" spans="2:14" s="580" customFormat="1" ht="15" customHeight="1">
      <c r="B1324" s="1046"/>
      <c r="C1324" s="3015" t="s">
        <v>1933</v>
      </c>
      <c r="D1324" s="3014" t="s">
        <v>497</v>
      </c>
      <c r="E1324" s="1112" t="s">
        <v>1931</v>
      </c>
      <c r="F1324" s="2708"/>
      <c r="H1324" s="1431" t="str">
        <f t="shared" ref="H1324:H1331" si="226">IF(ISNONTEXT(F1324)=TRUE,"","X")</f>
        <v/>
      </c>
      <c r="I1324" s="1288" t="str">
        <f>IF(AND(F1324&gt;=0)=TRUE,"","X")</f>
        <v/>
      </c>
      <c r="J1324" s="1288" t="str">
        <f>IF(C1321="","",IF(AND(C1321&lt;&gt;"&lt;Enter connection point name&gt;",F1324=""),"X",""))</f>
        <v/>
      </c>
      <c r="K1324" s="1569"/>
      <c r="L1324" s="2220"/>
      <c r="M1324" s="2220"/>
      <c r="N1324" s="1432" t="str">
        <f>IF(AND(F1324&lt;=F1326),"","X")</f>
        <v/>
      </c>
    </row>
    <row r="1325" spans="2:14" s="580" customFormat="1" ht="15" customHeight="1">
      <c r="B1325" s="1046"/>
      <c r="C1325" s="3015"/>
      <c r="D1325" s="3014"/>
      <c r="E1325" s="1112" t="s">
        <v>1932</v>
      </c>
      <c r="F1325" s="2708"/>
      <c r="H1325" s="1431" t="str">
        <f t="shared" si="226"/>
        <v/>
      </c>
      <c r="I1325" s="1288" t="str">
        <f t="shared" ref="I1325:I1328" si="227">IF(AND(F1325&gt;=0)=TRUE,"","X")</f>
        <v/>
      </c>
      <c r="J1325" s="1288" t="str">
        <f>IF(C1321="","",IF(AND(C1321&lt;&gt;"&lt;Enter connection point name&gt;",F1325=""),"X",""))</f>
        <v/>
      </c>
      <c r="K1325" s="1569"/>
      <c r="L1325" s="2220"/>
      <c r="M1325" s="2220"/>
      <c r="N1325" s="1432" t="str">
        <f>IF(AND(F1325&lt;=F1327),"","X")</f>
        <v/>
      </c>
    </row>
    <row r="1326" spans="2:14" s="580" customFormat="1" ht="15" customHeight="1">
      <c r="B1326" s="1046"/>
      <c r="C1326" s="3015" t="s">
        <v>1933</v>
      </c>
      <c r="D1326" s="3014" t="s">
        <v>509</v>
      </c>
      <c r="E1326" s="1112" t="s">
        <v>1931</v>
      </c>
      <c r="F1326" s="2708"/>
      <c r="H1326" s="1431" t="str">
        <f t="shared" si="226"/>
        <v/>
      </c>
      <c r="I1326" s="1288" t="str">
        <f t="shared" si="227"/>
        <v/>
      </c>
      <c r="J1326" s="1288" t="str">
        <f>IF(C1321="","",IF(AND(C1321&lt;&gt;"&lt;Enter connection point name&gt;",F1326=""),"X",""))</f>
        <v/>
      </c>
      <c r="K1326" s="1569"/>
      <c r="L1326" s="2220"/>
      <c r="M1326" s="2220"/>
      <c r="N1326" s="1432" t="str">
        <f>IF(AND(F1324&lt;=F1326),"","X")</f>
        <v/>
      </c>
    </row>
    <row r="1327" spans="2:14" s="580" customFormat="1" ht="15" customHeight="1">
      <c r="B1327" s="1046"/>
      <c r="C1327" s="3015"/>
      <c r="D1327" s="3014"/>
      <c r="E1327" s="1112" t="s">
        <v>1932</v>
      </c>
      <c r="F1327" s="2708"/>
      <c r="H1327" s="1431" t="str">
        <f t="shared" si="226"/>
        <v/>
      </c>
      <c r="I1327" s="1288" t="str">
        <f t="shared" si="227"/>
        <v/>
      </c>
      <c r="J1327" s="1288" t="str">
        <f>IF(C1321="","",IF(AND(C1321&lt;&gt;"&lt;Enter connection point name&gt;",F1327=""),"X",""))</f>
        <v/>
      </c>
      <c r="K1327" s="1569"/>
      <c r="L1327" s="2220"/>
      <c r="M1327" s="2220"/>
      <c r="N1327" s="1432" t="str">
        <f>IF(AND(F1325&lt;=F1327),"","X")</f>
        <v/>
      </c>
    </row>
    <row r="1328" spans="2:14" s="580" customFormat="1" ht="15" customHeight="1">
      <c r="B1328" s="1046"/>
      <c r="C1328" s="3015" t="s">
        <v>729</v>
      </c>
      <c r="D1328" s="3014" t="s">
        <v>1670</v>
      </c>
      <c r="E1328" s="1112" t="s">
        <v>1931</v>
      </c>
      <c r="F1328" s="2706"/>
      <c r="H1328" s="1431" t="str">
        <f t="shared" si="226"/>
        <v/>
      </c>
      <c r="I1328" s="1287" t="str">
        <f t="shared" si="227"/>
        <v/>
      </c>
      <c r="J1328" s="1288" t="str">
        <f>IF(C1321="","",IF(AND(C1321&lt;&gt;"&lt;Enter connection point name&gt;",F1328=""),"X",""))</f>
        <v/>
      </c>
      <c r="K1328" s="1569"/>
      <c r="L1328" s="1287"/>
      <c r="M1328" s="2220"/>
      <c r="N1328" s="2218"/>
    </row>
    <row r="1329" spans="2:14" s="580" customFormat="1" ht="15" customHeight="1">
      <c r="B1329" s="18"/>
      <c r="C1329" s="3015"/>
      <c r="D1329" s="3014"/>
      <c r="E1329" s="1112" t="s">
        <v>1932</v>
      </c>
      <c r="F1329" s="2706"/>
      <c r="H1329" s="1431" t="str">
        <f t="shared" si="226"/>
        <v/>
      </c>
      <c r="I1329" s="1287"/>
      <c r="J1329" s="1288" t="str">
        <f>IF(C1321="","",IF(AND(C1321&lt;&gt;"&lt;Enter connection point name&gt;",F1329=""),"X",""))</f>
        <v/>
      </c>
      <c r="K1329" s="1569"/>
      <c r="L1329" s="1287"/>
      <c r="M1329" s="2220"/>
      <c r="N1329" s="2218"/>
    </row>
    <row r="1330" spans="2:14" s="580" customFormat="1" ht="15" customHeight="1">
      <c r="B1330" s="18"/>
      <c r="C1330" s="3015" t="s">
        <v>730</v>
      </c>
      <c r="D1330" s="3014" t="s">
        <v>1671</v>
      </c>
      <c r="E1330" s="1112" t="s">
        <v>1931</v>
      </c>
      <c r="F1330" s="2712"/>
      <c r="H1330" s="1431" t="str">
        <f t="shared" si="226"/>
        <v/>
      </c>
      <c r="I1330" s="1287"/>
      <c r="J1330" s="1288" t="str">
        <f>IF(C1321="","",IF(AND(C1321&lt;&gt;"&lt;Enter connection point name&gt;",F1330=""),"X",""))</f>
        <v/>
      </c>
      <c r="K1330" s="1569"/>
      <c r="L1330" s="2220"/>
      <c r="M1330" s="1287"/>
      <c r="N1330" s="2218"/>
    </row>
    <row r="1331" spans="2:14" s="580" customFormat="1" ht="15" customHeight="1">
      <c r="B1331" s="18"/>
      <c r="C1331" s="3015"/>
      <c r="D1331" s="3014"/>
      <c r="E1331" s="1112" t="s">
        <v>1932</v>
      </c>
      <c r="F1331" s="2712"/>
      <c r="H1331" s="1431" t="str">
        <f t="shared" si="226"/>
        <v/>
      </c>
      <c r="I1331" s="1287"/>
      <c r="J1331" s="1288" t="str">
        <f>IF(C1321="","",IF(AND(C1321&lt;&gt;"&lt;Enter connection point name&gt;",F1331=""),"X",""))</f>
        <v/>
      </c>
      <c r="K1331" s="1569"/>
      <c r="L1331" s="2220"/>
      <c r="M1331" s="1287"/>
      <c r="N1331" s="2218"/>
    </row>
    <row r="1332" spans="2:14" s="580" customFormat="1" ht="15" customHeight="1">
      <c r="B1332" s="18"/>
      <c r="C1332" s="3015" t="s">
        <v>1934</v>
      </c>
      <c r="D1332" s="3014" t="s">
        <v>2045</v>
      </c>
      <c r="E1332" s="1112" t="s">
        <v>1931</v>
      </c>
      <c r="F1332" s="2708"/>
      <c r="H1332" s="1436"/>
      <c r="I1332" s="1287"/>
      <c r="J1332" s="1288" t="str">
        <f>IF(C1321="","",IF(AND(C1321&lt;&gt;"&lt;Enter connection point name&gt;",F1332=""),"X",""))</f>
        <v/>
      </c>
      <c r="K1332" s="1432" t="str">
        <f>IF(F1332="","",(IF(OR(F1332="Winter",F1332="Summer"),"","X")))</f>
        <v/>
      </c>
      <c r="L1332" s="2220"/>
      <c r="M1332" s="2220"/>
      <c r="N1332" s="2218"/>
    </row>
    <row r="1333" spans="2:14" s="580" customFormat="1" ht="15" customHeight="1">
      <c r="B1333" s="18"/>
      <c r="C1333" s="3015"/>
      <c r="D1333" s="3014"/>
      <c r="E1333" s="1112" t="s">
        <v>1932</v>
      </c>
      <c r="F1333" s="2708"/>
      <c r="H1333" s="1436"/>
      <c r="I1333" s="1287"/>
      <c r="J1333" s="1288" t="str">
        <f>IF(C1321="","",IF(AND(C1321&lt;&gt;"&lt;Enter connection point name&gt;",F1333=""),"X",""))</f>
        <v/>
      </c>
      <c r="K1333" s="1432" t="str">
        <f>IF(F1333="","",(IF(OR(F1333="Winter",F1333="Summer"),"","X")))</f>
        <v/>
      </c>
      <c r="L1333" s="2220"/>
      <c r="M1333" s="2220"/>
      <c r="N1333" s="2218"/>
    </row>
    <row r="1334" spans="2:14" s="580" customFormat="1" ht="15" customHeight="1">
      <c r="B1334" s="18"/>
      <c r="C1334" s="3015" t="s">
        <v>1935</v>
      </c>
      <c r="D1334" s="3014" t="s">
        <v>497</v>
      </c>
      <c r="E1334" s="1112" t="s">
        <v>1931</v>
      </c>
      <c r="F1334" s="2708"/>
      <c r="H1334" s="1431" t="str">
        <f t="shared" ref="H1334:H1343" si="228">IF(ISNONTEXT(F1334)=TRUE,"","X")</f>
        <v/>
      </c>
      <c r="I1334" s="1288" t="str">
        <f t="shared" ref="I1334:I1343" si="229">IF(AND(F1334&gt;=0)=TRUE,"","X")</f>
        <v/>
      </c>
      <c r="J1334" s="1288" t="str">
        <f>IF(C1321="","",IF(AND(C1321&lt;&gt;"&lt;Enter connection point name&gt;",F1334=""),"X",""))</f>
        <v/>
      </c>
      <c r="K1334" s="1569"/>
      <c r="L1334" s="2220"/>
      <c r="M1334" s="2220"/>
      <c r="N1334" s="2218"/>
    </row>
    <row r="1335" spans="2:14" s="580" customFormat="1" ht="15" customHeight="1">
      <c r="B1335" s="18"/>
      <c r="C1335" s="3015"/>
      <c r="D1335" s="3014"/>
      <c r="E1335" s="1112" t="s">
        <v>1932</v>
      </c>
      <c r="F1335" s="2708"/>
      <c r="H1335" s="1431" t="str">
        <f t="shared" si="228"/>
        <v/>
      </c>
      <c r="I1335" s="1288" t="str">
        <f t="shared" si="229"/>
        <v/>
      </c>
      <c r="J1335" s="1288" t="str">
        <f>IF(C1321="","",IF(AND(C1321&lt;&gt;"&lt;Enter connection point name&gt;",F1335=""),"X",""))</f>
        <v/>
      </c>
      <c r="K1335" s="1569"/>
      <c r="L1335" s="2220"/>
      <c r="M1335" s="2220"/>
      <c r="N1335" s="2218"/>
    </row>
    <row r="1336" spans="2:14" s="580" customFormat="1" ht="15" customHeight="1">
      <c r="B1336" s="18"/>
      <c r="C1336" s="3015" t="s">
        <v>1936</v>
      </c>
      <c r="D1336" s="3014" t="s">
        <v>497</v>
      </c>
      <c r="E1336" s="1112" t="s">
        <v>1931</v>
      </c>
      <c r="F1336" s="2708"/>
      <c r="H1336" s="1431" t="str">
        <f t="shared" si="228"/>
        <v/>
      </c>
      <c r="I1336" s="1288" t="str">
        <f t="shared" si="229"/>
        <v/>
      </c>
      <c r="J1336" s="1288" t="str">
        <f>IF(C1321="","",IF(AND(C1321&lt;&gt;"&lt;Enter connection point name&gt;",F1336=""),"X",""))</f>
        <v/>
      </c>
      <c r="K1336" s="1569"/>
      <c r="L1336" s="2220"/>
      <c r="M1336" s="2220"/>
      <c r="N1336" s="1432" t="str">
        <f>IF(AND(F1336&lt;=F1338),"","X")</f>
        <v/>
      </c>
    </row>
    <row r="1337" spans="2:14" s="580" customFormat="1" ht="15" customHeight="1">
      <c r="B1337" s="18"/>
      <c r="C1337" s="3015"/>
      <c r="D1337" s="3014"/>
      <c r="E1337" s="1112" t="s">
        <v>1932</v>
      </c>
      <c r="F1337" s="2708"/>
      <c r="H1337" s="1431" t="str">
        <f t="shared" si="228"/>
        <v/>
      </c>
      <c r="I1337" s="1288" t="str">
        <f t="shared" si="229"/>
        <v/>
      </c>
      <c r="J1337" s="1288" t="str">
        <f>IF(C1321="","",IF(AND(C1321&lt;&gt;"&lt;Enter connection point name&gt;",F1337=""),"X",""))</f>
        <v/>
      </c>
      <c r="K1337" s="1569"/>
      <c r="L1337" s="2220"/>
      <c r="M1337" s="2220"/>
      <c r="N1337" s="1432" t="str">
        <f>IF(AND(F1337&lt;=F1339),"","X")</f>
        <v/>
      </c>
    </row>
    <row r="1338" spans="2:14" s="580" customFormat="1" ht="15" customHeight="1">
      <c r="B1338" s="18"/>
      <c r="C1338" s="3015" t="s">
        <v>1936</v>
      </c>
      <c r="D1338" s="3014" t="s">
        <v>509</v>
      </c>
      <c r="E1338" s="1112" t="s">
        <v>1931</v>
      </c>
      <c r="F1338" s="2708"/>
      <c r="H1338" s="1431" t="str">
        <f t="shared" si="228"/>
        <v/>
      </c>
      <c r="I1338" s="1288" t="str">
        <f t="shared" si="229"/>
        <v/>
      </c>
      <c r="J1338" s="1288" t="str">
        <f>IF(C1321="","",IF(AND(C1321&lt;&gt;"&lt;Enter connection point name&gt;",F1338=""),"X",""))</f>
        <v/>
      </c>
      <c r="K1338" s="1569"/>
      <c r="L1338" s="2220"/>
      <c r="M1338" s="2220"/>
      <c r="N1338" s="1432" t="str">
        <f>IF(AND(F1336&lt;=F1338),"","X")</f>
        <v/>
      </c>
    </row>
    <row r="1339" spans="2:14" s="580" customFormat="1" ht="15" customHeight="1">
      <c r="B1339" s="18"/>
      <c r="C1339" s="3015"/>
      <c r="D1339" s="3014"/>
      <c r="E1339" s="1112" t="s">
        <v>1932</v>
      </c>
      <c r="F1339" s="2708"/>
      <c r="H1339" s="1431" t="str">
        <f t="shared" si="228"/>
        <v/>
      </c>
      <c r="I1339" s="1288" t="str">
        <f t="shared" si="229"/>
        <v/>
      </c>
      <c r="J1339" s="1288" t="str">
        <f>IF(C1321="","",IF(AND(C1321&lt;&gt;"&lt;Enter connection point name&gt;",F1339=""),"X",""))</f>
        <v/>
      </c>
      <c r="K1339" s="1569"/>
      <c r="L1339" s="2220"/>
      <c r="M1339" s="2220"/>
      <c r="N1339" s="1432" t="str">
        <f>IF(AND(F1337&lt;=F1339),"","X")</f>
        <v/>
      </c>
    </row>
    <row r="1340" spans="2:14" s="580" customFormat="1" ht="15" customHeight="1">
      <c r="B1340" s="18"/>
      <c r="C1340" s="3015" t="s">
        <v>1937</v>
      </c>
      <c r="D1340" s="3014" t="s">
        <v>497</v>
      </c>
      <c r="E1340" s="1112" t="s">
        <v>1931</v>
      </c>
      <c r="F1340" s="2708"/>
      <c r="H1340" s="1431" t="str">
        <f t="shared" si="228"/>
        <v/>
      </c>
      <c r="I1340" s="1288" t="str">
        <f t="shared" si="229"/>
        <v/>
      </c>
      <c r="J1340" s="1288" t="str">
        <f>IF(C1321="","",IF(AND(C1321&lt;&gt;"&lt;Enter connection point name&gt;",F1340=""),"X",""))</f>
        <v/>
      </c>
      <c r="K1340" s="1569"/>
      <c r="L1340" s="2220"/>
      <c r="M1340" s="2220"/>
      <c r="N1340" s="1432" t="str">
        <f>IF(AND(F1340&lt;=F1342),"","X")</f>
        <v/>
      </c>
    </row>
    <row r="1341" spans="2:14" s="580" customFormat="1" ht="15" customHeight="1">
      <c r="B1341" s="18"/>
      <c r="C1341" s="3015"/>
      <c r="D1341" s="3014"/>
      <c r="E1341" s="1112" t="s">
        <v>1932</v>
      </c>
      <c r="F1341" s="2708"/>
      <c r="H1341" s="1431" t="str">
        <f t="shared" si="228"/>
        <v/>
      </c>
      <c r="I1341" s="1288" t="str">
        <f t="shared" si="229"/>
        <v/>
      </c>
      <c r="J1341" s="1288" t="str">
        <f>IF(C1321="","",IF(AND(C1321&lt;&gt;"&lt;Enter connection point name&gt;",F1341=""),"X",""))</f>
        <v/>
      </c>
      <c r="K1341" s="1569"/>
      <c r="L1341" s="2220"/>
      <c r="M1341" s="2220"/>
      <c r="N1341" s="1432" t="str">
        <f>IF(AND(F1341&lt;=F1343),"","X")</f>
        <v/>
      </c>
    </row>
    <row r="1342" spans="2:14" s="580" customFormat="1" ht="15" customHeight="1">
      <c r="B1342" s="18"/>
      <c r="C1342" s="3015" t="s">
        <v>1937</v>
      </c>
      <c r="D1342" s="3014" t="s">
        <v>509</v>
      </c>
      <c r="E1342" s="1112" t="s">
        <v>1931</v>
      </c>
      <c r="F1342" s="2708"/>
      <c r="H1342" s="1431" t="str">
        <f t="shared" si="228"/>
        <v/>
      </c>
      <c r="I1342" s="1288" t="str">
        <f t="shared" si="229"/>
        <v/>
      </c>
      <c r="J1342" s="1288" t="str">
        <f>IF(C1321="","",IF(AND(C1321&lt;&gt;"&lt;Enter connection point name&gt;",F1342=""),"X",""))</f>
        <v/>
      </c>
      <c r="K1342" s="1569"/>
      <c r="L1342" s="2220"/>
      <c r="M1342" s="2220"/>
      <c r="N1342" s="1432" t="str">
        <f>IF(AND(F1340&lt;=F1342),"","X")</f>
        <v/>
      </c>
    </row>
    <row r="1343" spans="2:14" s="580" customFormat="1" ht="15" customHeight="1">
      <c r="B1343" s="18"/>
      <c r="C1343" s="3018"/>
      <c r="D1343" s="3019"/>
      <c r="E1343" s="1113" t="s">
        <v>1932</v>
      </c>
      <c r="F1343" s="2714"/>
      <c r="H1343" s="1433" t="str">
        <f t="shared" si="228"/>
        <v/>
      </c>
      <c r="I1343" s="1434" t="str">
        <f t="shared" si="229"/>
        <v/>
      </c>
      <c r="J1343" s="1434" t="str">
        <f>IF(C1321="","",IF(AND(C1321&lt;&gt;"&lt;Enter connection point name&gt;",F1343=""),"X",""))</f>
        <v/>
      </c>
      <c r="K1343" s="1570"/>
      <c r="L1343" s="2221"/>
      <c r="M1343" s="2221"/>
      <c r="N1343" s="1435" t="str">
        <f>IF(AND(F1341&lt;=F1343),"","X")</f>
        <v/>
      </c>
    </row>
    <row r="1344" spans="2:14" s="580" customFormat="1" ht="15" customHeight="1">
      <c r="B1344" s="1046">
        <v>59</v>
      </c>
      <c r="C1344" s="1027" t="s">
        <v>1929</v>
      </c>
      <c r="D1344" s="575"/>
      <c r="E1344" s="1111"/>
      <c r="F1344" s="2711"/>
    </row>
    <row r="1345" spans="2:14" s="580" customFormat="1" ht="15" customHeight="1">
      <c r="B1345" s="1046"/>
      <c r="C1345" s="3016" t="s">
        <v>1930</v>
      </c>
      <c r="D1345" s="3017" t="s">
        <v>509</v>
      </c>
      <c r="E1345" s="1681" t="s">
        <v>1931</v>
      </c>
      <c r="F1345" s="2713"/>
      <c r="H1345" s="1503" t="str">
        <f>IF(ISNONTEXT(F1345)=TRUE,"","X")</f>
        <v/>
      </c>
      <c r="I1345" s="1542" t="str">
        <f>IF(AND(F1345&gt;=0)=TRUE,"","X")</f>
        <v/>
      </c>
      <c r="J1345" s="2024" t="str">
        <f>IF(C1344="","",IF(AND(C1344&lt;&gt;"&lt;Enter connection point name&gt;",F1345=""),"X",""))</f>
        <v/>
      </c>
      <c r="K1345" s="1568"/>
      <c r="L1345" s="2219"/>
      <c r="M1345" s="2219"/>
      <c r="N1345" s="2217"/>
    </row>
    <row r="1346" spans="2:14" s="580" customFormat="1" ht="15" customHeight="1">
      <c r="B1346" s="1046"/>
      <c r="C1346" s="3015"/>
      <c r="D1346" s="3014"/>
      <c r="E1346" s="1112" t="s">
        <v>1932</v>
      </c>
      <c r="F1346" s="2708"/>
      <c r="H1346" s="1431" t="str">
        <f>IF(ISNONTEXT(F1346)=TRUE,"","X")</f>
        <v/>
      </c>
      <c r="I1346" s="1288" t="str">
        <f>IF(AND(F1346&gt;=0)=TRUE,"","X")</f>
        <v/>
      </c>
      <c r="J1346" s="1288" t="str">
        <f>IF(C1344="","",IF(AND(C1344&lt;&gt;"&lt;Enter connection point name&gt;",F1346=""),"X",""))</f>
        <v/>
      </c>
      <c r="K1346" s="1569"/>
      <c r="L1346" s="2220"/>
      <c r="M1346" s="2220"/>
      <c r="N1346" s="2218"/>
    </row>
    <row r="1347" spans="2:14" s="580" customFormat="1" ht="15" customHeight="1">
      <c r="B1347" s="1046"/>
      <c r="C1347" s="3015" t="s">
        <v>1933</v>
      </c>
      <c r="D1347" s="3014" t="s">
        <v>497</v>
      </c>
      <c r="E1347" s="1112" t="s">
        <v>1931</v>
      </c>
      <c r="F1347" s="2708"/>
      <c r="H1347" s="1431" t="str">
        <f t="shared" ref="H1347:H1354" si="230">IF(ISNONTEXT(F1347)=TRUE,"","X")</f>
        <v/>
      </c>
      <c r="I1347" s="1288" t="str">
        <f>IF(AND(F1347&gt;=0)=TRUE,"","X")</f>
        <v/>
      </c>
      <c r="J1347" s="1288" t="str">
        <f>IF(C1344="","",IF(AND(C1344&lt;&gt;"&lt;Enter connection point name&gt;",F1347=""),"X",""))</f>
        <v/>
      </c>
      <c r="K1347" s="1569"/>
      <c r="L1347" s="2220"/>
      <c r="M1347" s="2220"/>
      <c r="N1347" s="1432" t="str">
        <f>IF(AND(F1347&lt;=F1349),"","X")</f>
        <v/>
      </c>
    </row>
    <row r="1348" spans="2:14" s="580" customFormat="1" ht="15" customHeight="1">
      <c r="B1348" s="1046"/>
      <c r="C1348" s="3015"/>
      <c r="D1348" s="3014"/>
      <c r="E1348" s="1112" t="s">
        <v>1932</v>
      </c>
      <c r="F1348" s="2708"/>
      <c r="H1348" s="1431" t="str">
        <f t="shared" si="230"/>
        <v/>
      </c>
      <c r="I1348" s="1288" t="str">
        <f t="shared" ref="I1348:I1351" si="231">IF(AND(F1348&gt;=0)=TRUE,"","X")</f>
        <v/>
      </c>
      <c r="J1348" s="1288" t="str">
        <f>IF(C1344="","",IF(AND(C1344&lt;&gt;"&lt;Enter connection point name&gt;",F1348=""),"X",""))</f>
        <v/>
      </c>
      <c r="K1348" s="1569"/>
      <c r="L1348" s="2220"/>
      <c r="M1348" s="2220"/>
      <c r="N1348" s="1432" t="str">
        <f>IF(AND(F1348&lt;=F1350),"","X")</f>
        <v/>
      </c>
    </row>
    <row r="1349" spans="2:14" s="580" customFormat="1" ht="15" customHeight="1">
      <c r="B1349" s="1046"/>
      <c r="C1349" s="3015" t="s">
        <v>1933</v>
      </c>
      <c r="D1349" s="3014" t="s">
        <v>509</v>
      </c>
      <c r="E1349" s="1112" t="s">
        <v>1931</v>
      </c>
      <c r="F1349" s="2708"/>
      <c r="H1349" s="1431" t="str">
        <f t="shared" si="230"/>
        <v/>
      </c>
      <c r="I1349" s="1288" t="str">
        <f t="shared" si="231"/>
        <v/>
      </c>
      <c r="J1349" s="1288" t="str">
        <f>IF(C1344="","",IF(AND(C1344&lt;&gt;"&lt;Enter connection point name&gt;",F1349=""),"X",""))</f>
        <v/>
      </c>
      <c r="K1349" s="1569"/>
      <c r="L1349" s="2220"/>
      <c r="M1349" s="2220"/>
      <c r="N1349" s="1432" t="str">
        <f>IF(AND(F1347&lt;=F1349),"","X")</f>
        <v/>
      </c>
    </row>
    <row r="1350" spans="2:14" s="580" customFormat="1" ht="15" customHeight="1">
      <c r="B1350" s="1046"/>
      <c r="C1350" s="3015"/>
      <c r="D1350" s="3014"/>
      <c r="E1350" s="1112" t="s">
        <v>1932</v>
      </c>
      <c r="F1350" s="2708"/>
      <c r="H1350" s="1431" t="str">
        <f t="shared" si="230"/>
        <v/>
      </c>
      <c r="I1350" s="1288" t="str">
        <f t="shared" si="231"/>
        <v/>
      </c>
      <c r="J1350" s="1288" t="str">
        <f>IF(C1344="","",IF(AND(C1344&lt;&gt;"&lt;Enter connection point name&gt;",F1350=""),"X",""))</f>
        <v/>
      </c>
      <c r="K1350" s="1569"/>
      <c r="L1350" s="2220"/>
      <c r="M1350" s="2220"/>
      <c r="N1350" s="1432" t="str">
        <f>IF(AND(F1348&lt;=F1350),"","X")</f>
        <v/>
      </c>
    </row>
    <row r="1351" spans="2:14" s="580" customFormat="1" ht="15" customHeight="1">
      <c r="B1351" s="1046"/>
      <c r="C1351" s="3015" t="s">
        <v>729</v>
      </c>
      <c r="D1351" s="3014" t="s">
        <v>1670</v>
      </c>
      <c r="E1351" s="1112" t="s">
        <v>1931</v>
      </c>
      <c r="F1351" s="2706"/>
      <c r="H1351" s="1431" t="str">
        <f t="shared" si="230"/>
        <v/>
      </c>
      <c r="I1351" s="1287" t="str">
        <f t="shared" si="231"/>
        <v/>
      </c>
      <c r="J1351" s="1288" t="str">
        <f>IF(C1344="","",IF(AND(C1344&lt;&gt;"&lt;Enter connection point name&gt;",F1351=""),"X",""))</f>
        <v/>
      </c>
      <c r="K1351" s="1569"/>
      <c r="L1351" s="1287"/>
      <c r="M1351" s="2220"/>
      <c r="N1351" s="2218"/>
    </row>
    <row r="1352" spans="2:14" s="580" customFormat="1" ht="15" customHeight="1">
      <c r="B1352" s="18"/>
      <c r="C1352" s="3015"/>
      <c r="D1352" s="3014"/>
      <c r="E1352" s="1112" t="s">
        <v>1932</v>
      </c>
      <c r="F1352" s="2706"/>
      <c r="H1352" s="1431" t="str">
        <f t="shared" si="230"/>
        <v/>
      </c>
      <c r="I1352" s="1287"/>
      <c r="J1352" s="1288" t="str">
        <f>IF(C1344="","",IF(AND(C1344&lt;&gt;"&lt;Enter connection point name&gt;",F1352=""),"X",""))</f>
        <v/>
      </c>
      <c r="K1352" s="1569"/>
      <c r="L1352" s="1287"/>
      <c r="M1352" s="2220"/>
      <c r="N1352" s="2218"/>
    </row>
    <row r="1353" spans="2:14" s="580" customFormat="1" ht="15" customHeight="1">
      <c r="B1353" s="18"/>
      <c r="C1353" s="3015" t="s">
        <v>730</v>
      </c>
      <c r="D1353" s="3014" t="s">
        <v>1671</v>
      </c>
      <c r="E1353" s="1112" t="s">
        <v>1931</v>
      </c>
      <c r="F1353" s="2712"/>
      <c r="H1353" s="1431" t="str">
        <f t="shared" si="230"/>
        <v/>
      </c>
      <c r="I1353" s="1287"/>
      <c r="J1353" s="1288" t="str">
        <f>IF(C1344="","",IF(AND(C1344&lt;&gt;"&lt;Enter connection point name&gt;",F1353=""),"X",""))</f>
        <v/>
      </c>
      <c r="K1353" s="1569"/>
      <c r="L1353" s="2220"/>
      <c r="M1353" s="1287"/>
      <c r="N1353" s="2218"/>
    </row>
    <row r="1354" spans="2:14" s="580" customFormat="1" ht="15" customHeight="1">
      <c r="B1354" s="18"/>
      <c r="C1354" s="3015"/>
      <c r="D1354" s="3014"/>
      <c r="E1354" s="1112" t="s">
        <v>1932</v>
      </c>
      <c r="F1354" s="2712"/>
      <c r="H1354" s="1431" t="str">
        <f t="shared" si="230"/>
        <v/>
      </c>
      <c r="I1354" s="1287"/>
      <c r="J1354" s="1288" t="str">
        <f>IF(C1344="","",IF(AND(C1344&lt;&gt;"&lt;Enter connection point name&gt;",F1354=""),"X",""))</f>
        <v/>
      </c>
      <c r="K1354" s="1569"/>
      <c r="L1354" s="2220"/>
      <c r="M1354" s="1287"/>
      <c r="N1354" s="2218"/>
    </row>
    <row r="1355" spans="2:14" s="580" customFormat="1" ht="15" customHeight="1">
      <c r="B1355" s="18"/>
      <c r="C1355" s="3015" t="s">
        <v>1934</v>
      </c>
      <c r="D1355" s="3014" t="s">
        <v>2045</v>
      </c>
      <c r="E1355" s="1112" t="s">
        <v>1931</v>
      </c>
      <c r="F1355" s="2708"/>
      <c r="H1355" s="1436"/>
      <c r="I1355" s="1287"/>
      <c r="J1355" s="1288" t="str">
        <f>IF(C1344="","",IF(AND(C1344&lt;&gt;"&lt;Enter connection point name&gt;",F1355=""),"X",""))</f>
        <v/>
      </c>
      <c r="K1355" s="1432" t="str">
        <f>IF(F1355="","",(IF(OR(F1355="Winter",F1355="Summer"),"","X")))</f>
        <v/>
      </c>
      <c r="L1355" s="2220"/>
      <c r="M1355" s="2220"/>
      <c r="N1355" s="2218"/>
    </row>
    <row r="1356" spans="2:14" s="580" customFormat="1" ht="15" customHeight="1">
      <c r="B1356" s="18"/>
      <c r="C1356" s="3015"/>
      <c r="D1356" s="3014"/>
      <c r="E1356" s="1112" t="s">
        <v>1932</v>
      </c>
      <c r="F1356" s="2708"/>
      <c r="H1356" s="1436"/>
      <c r="I1356" s="1287"/>
      <c r="J1356" s="1288" t="str">
        <f>IF(C1344="","",IF(AND(C1344&lt;&gt;"&lt;Enter connection point name&gt;",F1356=""),"X",""))</f>
        <v/>
      </c>
      <c r="K1356" s="1432" t="str">
        <f>IF(F1356="","",(IF(OR(F1356="Winter",F1356="Summer"),"","X")))</f>
        <v/>
      </c>
      <c r="L1356" s="2220"/>
      <c r="M1356" s="2220"/>
      <c r="N1356" s="2218"/>
    </row>
    <row r="1357" spans="2:14" s="580" customFormat="1" ht="15" customHeight="1">
      <c r="B1357" s="18"/>
      <c r="C1357" s="3015" t="s">
        <v>1935</v>
      </c>
      <c r="D1357" s="3014" t="s">
        <v>497</v>
      </c>
      <c r="E1357" s="1112" t="s">
        <v>1931</v>
      </c>
      <c r="F1357" s="2708"/>
      <c r="H1357" s="1431" t="str">
        <f t="shared" ref="H1357:H1366" si="232">IF(ISNONTEXT(F1357)=TRUE,"","X")</f>
        <v/>
      </c>
      <c r="I1357" s="1288" t="str">
        <f t="shared" ref="I1357:I1366" si="233">IF(AND(F1357&gt;=0)=TRUE,"","X")</f>
        <v/>
      </c>
      <c r="J1357" s="1288" t="str">
        <f>IF(C1344="","",IF(AND(C1344&lt;&gt;"&lt;Enter connection point name&gt;",F1357=""),"X",""))</f>
        <v/>
      </c>
      <c r="K1357" s="1569"/>
      <c r="L1357" s="2220"/>
      <c r="M1357" s="2220"/>
      <c r="N1357" s="2218"/>
    </row>
    <row r="1358" spans="2:14" s="580" customFormat="1" ht="15" customHeight="1">
      <c r="B1358" s="18"/>
      <c r="C1358" s="3015"/>
      <c r="D1358" s="3014"/>
      <c r="E1358" s="1112" t="s">
        <v>1932</v>
      </c>
      <c r="F1358" s="2708"/>
      <c r="H1358" s="1431" t="str">
        <f t="shared" si="232"/>
        <v/>
      </c>
      <c r="I1358" s="1288" t="str">
        <f t="shared" si="233"/>
        <v/>
      </c>
      <c r="J1358" s="1288" t="str">
        <f>IF(C1344="","",IF(AND(C1344&lt;&gt;"&lt;Enter connection point name&gt;",F1358=""),"X",""))</f>
        <v/>
      </c>
      <c r="K1358" s="1569"/>
      <c r="L1358" s="2220"/>
      <c r="M1358" s="2220"/>
      <c r="N1358" s="2218"/>
    </row>
    <row r="1359" spans="2:14" s="580" customFormat="1" ht="15" customHeight="1">
      <c r="B1359" s="18"/>
      <c r="C1359" s="3015" t="s">
        <v>1936</v>
      </c>
      <c r="D1359" s="3014" t="s">
        <v>497</v>
      </c>
      <c r="E1359" s="1112" t="s">
        <v>1931</v>
      </c>
      <c r="F1359" s="2708"/>
      <c r="H1359" s="1431" t="str">
        <f t="shared" si="232"/>
        <v/>
      </c>
      <c r="I1359" s="1288" t="str">
        <f t="shared" si="233"/>
        <v/>
      </c>
      <c r="J1359" s="1288" t="str">
        <f>IF(C1344="","",IF(AND(C1344&lt;&gt;"&lt;Enter connection point name&gt;",F1359=""),"X",""))</f>
        <v/>
      </c>
      <c r="K1359" s="1569"/>
      <c r="L1359" s="2220"/>
      <c r="M1359" s="2220"/>
      <c r="N1359" s="1432" t="str">
        <f>IF(AND(F1359&lt;=F1361),"","X")</f>
        <v/>
      </c>
    </row>
    <row r="1360" spans="2:14" s="580" customFormat="1" ht="15" customHeight="1">
      <c r="B1360" s="18"/>
      <c r="C1360" s="3015"/>
      <c r="D1360" s="3014"/>
      <c r="E1360" s="1112" t="s">
        <v>1932</v>
      </c>
      <c r="F1360" s="2708"/>
      <c r="H1360" s="1431" t="str">
        <f t="shared" si="232"/>
        <v/>
      </c>
      <c r="I1360" s="1288" t="str">
        <f t="shared" si="233"/>
        <v/>
      </c>
      <c r="J1360" s="1288" t="str">
        <f>IF(C1344="","",IF(AND(C1344&lt;&gt;"&lt;Enter connection point name&gt;",F1360=""),"X",""))</f>
        <v/>
      </c>
      <c r="K1360" s="1569"/>
      <c r="L1360" s="2220"/>
      <c r="M1360" s="2220"/>
      <c r="N1360" s="1432" t="str">
        <f>IF(AND(F1360&lt;=F1362),"","X")</f>
        <v/>
      </c>
    </row>
    <row r="1361" spans="2:14" s="580" customFormat="1" ht="15" customHeight="1">
      <c r="B1361" s="18"/>
      <c r="C1361" s="3015" t="s">
        <v>1936</v>
      </c>
      <c r="D1361" s="3014" t="s">
        <v>509</v>
      </c>
      <c r="E1361" s="1112" t="s">
        <v>1931</v>
      </c>
      <c r="F1361" s="2708"/>
      <c r="H1361" s="1431" t="str">
        <f t="shared" si="232"/>
        <v/>
      </c>
      <c r="I1361" s="1288" t="str">
        <f t="shared" si="233"/>
        <v/>
      </c>
      <c r="J1361" s="1288" t="str">
        <f>IF(C1344="","",IF(AND(C1344&lt;&gt;"&lt;Enter connection point name&gt;",F1361=""),"X",""))</f>
        <v/>
      </c>
      <c r="K1361" s="1569"/>
      <c r="L1361" s="2220"/>
      <c r="M1361" s="2220"/>
      <c r="N1361" s="1432" t="str">
        <f>IF(AND(F1359&lt;=F1361),"","X")</f>
        <v/>
      </c>
    </row>
    <row r="1362" spans="2:14" s="580" customFormat="1" ht="15" customHeight="1">
      <c r="B1362" s="18"/>
      <c r="C1362" s="3015"/>
      <c r="D1362" s="3014"/>
      <c r="E1362" s="1112" t="s">
        <v>1932</v>
      </c>
      <c r="F1362" s="2708"/>
      <c r="H1362" s="1431" t="str">
        <f t="shared" si="232"/>
        <v/>
      </c>
      <c r="I1362" s="1288" t="str">
        <f t="shared" si="233"/>
        <v/>
      </c>
      <c r="J1362" s="1288" t="str">
        <f>IF(C1344="","",IF(AND(C1344&lt;&gt;"&lt;Enter connection point name&gt;",F1362=""),"X",""))</f>
        <v/>
      </c>
      <c r="K1362" s="1569"/>
      <c r="L1362" s="2220"/>
      <c r="M1362" s="2220"/>
      <c r="N1362" s="1432" t="str">
        <f>IF(AND(F1360&lt;=F1362),"","X")</f>
        <v/>
      </c>
    </row>
    <row r="1363" spans="2:14" s="580" customFormat="1" ht="15" customHeight="1">
      <c r="B1363" s="18"/>
      <c r="C1363" s="3015" t="s">
        <v>1937</v>
      </c>
      <c r="D1363" s="3014" t="s">
        <v>497</v>
      </c>
      <c r="E1363" s="1112" t="s">
        <v>1931</v>
      </c>
      <c r="F1363" s="2708"/>
      <c r="H1363" s="1431" t="str">
        <f t="shared" si="232"/>
        <v/>
      </c>
      <c r="I1363" s="1288" t="str">
        <f t="shared" si="233"/>
        <v/>
      </c>
      <c r="J1363" s="1288" t="str">
        <f>IF(C1344="","",IF(AND(C1344&lt;&gt;"&lt;Enter connection point name&gt;",F1363=""),"X",""))</f>
        <v/>
      </c>
      <c r="K1363" s="1569"/>
      <c r="L1363" s="2220"/>
      <c r="M1363" s="2220"/>
      <c r="N1363" s="1432" t="str">
        <f>IF(AND(F1363&lt;=F1365),"","X")</f>
        <v/>
      </c>
    </row>
    <row r="1364" spans="2:14" s="580" customFormat="1" ht="15" customHeight="1">
      <c r="B1364" s="18"/>
      <c r="C1364" s="3015"/>
      <c r="D1364" s="3014"/>
      <c r="E1364" s="1112" t="s">
        <v>1932</v>
      </c>
      <c r="F1364" s="2708"/>
      <c r="H1364" s="1431" t="str">
        <f t="shared" si="232"/>
        <v/>
      </c>
      <c r="I1364" s="1288" t="str">
        <f t="shared" si="233"/>
        <v/>
      </c>
      <c r="J1364" s="1288" t="str">
        <f>IF(C1344="","",IF(AND(C1344&lt;&gt;"&lt;Enter connection point name&gt;",F1364=""),"X",""))</f>
        <v/>
      </c>
      <c r="K1364" s="1569"/>
      <c r="L1364" s="2220"/>
      <c r="M1364" s="2220"/>
      <c r="N1364" s="1432" t="str">
        <f>IF(AND(F1364&lt;=F1366),"","X")</f>
        <v/>
      </c>
    </row>
    <row r="1365" spans="2:14" s="580" customFormat="1" ht="15" customHeight="1">
      <c r="B1365" s="18"/>
      <c r="C1365" s="3015" t="s">
        <v>1937</v>
      </c>
      <c r="D1365" s="3014" t="s">
        <v>509</v>
      </c>
      <c r="E1365" s="1112" t="s">
        <v>1931</v>
      </c>
      <c r="F1365" s="2708"/>
      <c r="H1365" s="1431" t="str">
        <f t="shared" si="232"/>
        <v/>
      </c>
      <c r="I1365" s="1288" t="str">
        <f t="shared" si="233"/>
        <v/>
      </c>
      <c r="J1365" s="1288" t="str">
        <f>IF(C1344="","",IF(AND(C1344&lt;&gt;"&lt;Enter connection point name&gt;",F1365=""),"X",""))</f>
        <v/>
      </c>
      <c r="K1365" s="1569"/>
      <c r="L1365" s="2220"/>
      <c r="M1365" s="2220"/>
      <c r="N1365" s="1432" t="str">
        <f>IF(AND(F1363&lt;=F1365),"","X")</f>
        <v/>
      </c>
    </row>
    <row r="1366" spans="2:14" s="580" customFormat="1" ht="15" customHeight="1">
      <c r="B1366" s="18"/>
      <c r="C1366" s="3018"/>
      <c r="D1366" s="3019"/>
      <c r="E1366" s="1113" t="s">
        <v>1932</v>
      </c>
      <c r="F1366" s="2714"/>
      <c r="H1366" s="1433" t="str">
        <f t="shared" si="232"/>
        <v/>
      </c>
      <c r="I1366" s="1434" t="str">
        <f t="shared" si="233"/>
        <v/>
      </c>
      <c r="J1366" s="1434" t="str">
        <f>IF(C1344="","",IF(AND(C1344&lt;&gt;"&lt;Enter connection point name&gt;",F1366=""),"X",""))</f>
        <v/>
      </c>
      <c r="K1366" s="1570"/>
      <c r="L1366" s="2221"/>
      <c r="M1366" s="2221"/>
      <c r="N1366" s="1435" t="str">
        <f>IF(AND(F1364&lt;=F1366),"","X")</f>
        <v/>
      </c>
    </row>
    <row r="1367" spans="2:14" s="580" customFormat="1" ht="15" customHeight="1">
      <c r="B1367" s="1046">
        <v>60</v>
      </c>
      <c r="C1367" s="1027" t="s">
        <v>1929</v>
      </c>
      <c r="D1367" s="575"/>
      <c r="E1367" s="1111"/>
      <c r="F1367" s="2711"/>
    </row>
    <row r="1368" spans="2:14" s="580" customFormat="1" ht="15" customHeight="1">
      <c r="B1368" s="1046"/>
      <c r="C1368" s="3016" t="s">
        <v>1930</v>
      </c>
      <c r="D1368" s="3017" t="s">
        <v>509</v>
      </c>
      <c r="E1368" s="1681" t="s">
        <v>1931</v>
      </c>
      <c r="F1368" s="2713"/>
      <c r="H1368" s="1503" t="str">
        <f>IF(ISNONTEXT(F1368)=TRUE,"","X")</f>
        <v/>
      </c>
      <c r="I1368" s="1542" t="str">
        <f>IF(AND(F1368&gt;=0)=TRUE,"","X")</f>
        <v/>
      </c>
      <c r="J1368" s="2024" t="str">
        <f>IF(C1367="","",IF(AND(C1367&lt;&gt;"&lt;Enter connection point name&gt;",F1368=""),"X",""))</f>
        <v/>
      </c>
      <c r="K1368" s="1568"/>
      <c r="L1368" s="2219"/>
      <c r="M1368" s="2219"/>
      <c r="N1368" s="2217"/>
    </row>
    <row r="1369" spans="2:14" s="580" customFormat="1" ht="15" customHeight="1">
      <c r="B1369" s="1046"/>
      <c r="C1369" s="3015"/>
      <c r="D1369" s="3014"/>
      <c r="E1369" s="1112" t="s">
        <v>1932</v>
      </c>
      <c r="F1369" s="2708"/>
      <c r="H1369" s="1431" t="str">
        <f>IF(ISNONTEXT(F1369)=TRUE,"","X")</f>
        <v/>
      </c>
      <c r="I1369" s="1288" t="str">
        <f>IF(AND(F1369&gt;=0)=TRUE,"","X")</f>
        <v/>
      </c>
      <c r="J1369" s="1288" t="str">
        <f>IF(C1367="","",IF(AND(C1367&lt;&gt;"&lt;Enter connection point name&gt;",F1369=""),"X",""))</f>
        <v/>
      </c>
      <c r="K1369" s="1569"/>
      <c r="L1369" s="2220"/>
      <c r="M1369" s="2220"/>
      <c r="N1369" s="2218"/>
    </row>
    <row r="1370" spans="2:14" s="580" customFormat="1" ht="15" customHeight="1">
      <c r="B1370" s="1046"/>
      <c r="C1370" s="3015" t="s">
        <v>1933</v>
      </c>
      <c r="D1370" s="3014" t="s">
        <v>497</v>
      </c>
      <c r="E1370" s="1112" t="s">
        <v>1931</v>
      </c>
      <c r="F1370" s="2708"/>
      <c r="H1370" s="1431" t="str">
        <f t="shared" ref="H1370:H1377" si="234">IF(ISNONTEXT(F1370)=TRUE,"","X")</f>
        <v/>
      </c>
      <c r="I1370" s="1288" t="str">
        <f>IF(AND(F1370&gt;=0)=TRUE,"","X")</f>
        <v/>
      </c>
      <c r="J1370" s="1288" t="str">
        <f>IF(C1367="","",IF(AND(C1367&lt;&gt;"&lt;Enter connection point name&gt;",F1370=""),"X",""))</f>
        <v/>
      </c>
      <c r="K1370" s="1569"/>
      <c r="L1370" s="2220"/>
      <c r="M1370" s="2220"/>
      <c r="N1370" s="1432" t="str">
        <f>IF(AND(F1370&lt;=F1372),"","X")</f>
        <v/>
      </c>
    </row>
    <row r="1371" spans="2:14" s="580" customFormat="1" ht="15" customHeight="1">
      <c r="B1371" s="1046"/>
      <c r="C1371" s="3015"/>
      <c r="D1371" s="3014"/>
      <c r="E1371" s="1112" t="s">
        <v>1932</v>
      </c>
      <c r="F1371" s="2708"/>
      <c r="H1371" s="1431" t="str">
        <f t="shared" si="234"/>
        <v/>
      </c>
      <c r="I1371" s="1288" t="str">
        <f t="shared" ref="I1371:I1374" si="235">IF(AND(F1371&gt;=0)=TRUE,"","X")</f>
        <v/>
      </c>
      <c r="J1371" s="1288" t="str">
        <f>IF(C1367="","",IF(AND(C1367&lt;&gt;"&lt;Enter connection point name&gt;",F1371=""),"X",""))</f>
        <v/>
      </c>
      <c r="K1371" s="1569"/>
      <c r="L1371" s="2220"/>
      <c r="M1371" s="2220"/>
      <c r="N1371" s="1432" t="str">
        <f>IF(AND(F1371&lt;=F1373),"","X")</f>
        <v/>
      </c>
    </row>
    <row r="1372" spans="2:14" s="580" customFormat="1" ht="15" customHeight="1">
      <c r="B1372" s="1046"/>
      <c r="C1372" s="3015" t="s">
        <v>1933</v>
      </c>
      <c r="D1372" s="3014" t="s">
        <v>509</v>
      </c>
      <c r="E1372" s="1112" t="s">
        <v>1931</v>
      </c>
      <c r="F1372" s="2708"/>
      <c r="H1372" s="1431" t="str">
        <f t="shared" si="234"/>
        <v/>
      </c>
      <c r="I1372" s="1288" t="str">
        <f t="shared" si="235"/>
        <v/>
      </c>
      <c r="J1372" s="1288" t="str">
        <f>IF(C1367="","",IF(AND(C1367&lt;&gt;"&lt;Enter connection point name&gt;",F1372=""),"X",""))</f>
        <v/>
      </c>
      <c r="K1372" s="1569"/>
      <c r="L1372" s="2220"/>
      <c r="M1372" s="2220"/>
      <c r="N1372" s="1432" t="str">
        <f>IF(AND(F1370&lt;=F1372),"","X")</f>
        <v/>
      </c>
    </row>
    <row r="1373" spans="2:14" s="580" customFormat="1" ht="15" customHeight="1">
      <c r="B1373" s="1046"/>
      <c r="C1373" s="3015"/>
      <c r="D1373" s="3014"/>
      <c r="E1373" s="1112" t="s">
        <v>1932</v>
      </c>
      <c r="F1373" s="2708"/>
      <c r="H1373" s="1431" t="str">
        <f t="shared" si="234"/>
        <v/>
      </c>
      <c r="I1373" s="1288" t="str">
        <f t="shared" si="235"/>
        <v/>
      </c>
      <c r="J1373" s="1288" t="str">
        <f>IF(C1367="","",IF(AND(C1367&lt;&gt;"&lt;Enter connection point name&gt;",F1373=""),"X",""))</f>
        <v/>
      </c>
      <c r="K1373" s="1569"/>
      <c r="L1373" s="2220"/>
      <c r="M1373" s="2220"/>
      <c r="N1373" s="1432" t="str">
        <f>IF(AND(F1371&lt;=F1373),"","X")</f>
        <v/>
      </c>
    </row>
    <row r="1374" spans="2:14" s="580" customFormat="1" ht="15" customHeight="1">
      <c r="B1374" s="1046"/>
      <c r="C1374" s="3015" t="s">
        <v>729</v>
      </c>
      <c r="D1374" s="3014" t="s">
        <v>1670</v>
      </c>
      <c r="E1374" s="1112" t="s">
        <v>1931</v>
      </c>
      <c r="F1374" s="2706"/>
      <c r="H1374" s="1431" t="str">
        <f t="shared" si="234"/>
        <v/>
      </c>
      <c r="I1374" s="1287" t="str">
        <f t="shared" si="235"/>
        <v/>
      </c>
      <c r="J1374" s="1288" t="str">
        <f>IF(C1367="","",IF(AND(C1367&lt;&gt;"&lt;Enter connection point name&gt;",F1374=""),"X",""))</f>
        <v/>
      </c>
      <c r="K1374" s="1569"/>
      <c r="L1374" s="1287"/>
      <c r="M1374" s="2220"/>
      <c r="N1374" s="2218"/>
    </row>
    <row r="1375" spans="2:14" s="580" customFormat="1" ht="15" customHeight="1">
      <c r="B1375" s="18"/>
      <c r="C1375" s="3015"/>
      <c r="D1375" s="3014"/>
      <c r="E1375" s="1112" t="s">
        <v>1932</v>
      </c>
      <c r="F1375" s="2706"/>
      <c r="H1375" s="1431" t="str">
        <f t="shared" si="234"/>
        <v/>
      </c>
      <c r="I1375" s="1287"/>
      <c r="J1375" s="1288" t="str">
        <f>IF(C1367="","",IF(AND(C1367&lt;&gt;"&lt;Enter connection point name&gt;",F1375=""),"X",""))</f>
        <v/>
      </c>
      <c r="K1375" s="1569"/>
      <c r="L1375" s="1287"/>
      <c r="M1375" s="2220"/>
      <c r="N1375" s="2218"/>
    </row>
    <row r="1376" spans="2:14" s="580" customFormat="1" ht="15" customHeight="1">
      <c r="B1376" s="18"/>
      <c r="C1376" s="3015" t="s">
        <v>730</v>
      </c>
      <c r="D1376" s="3014" t="s">
        <v>1671</v>
      </c>
      <c r="E1376" s="1112" t="s">
        <v>1931</v>
      </c>
      <c r="F1376" s="2712"/>
      <c r="H1376" s="1431" t="str">
        <f t="shared" si="234"/>
        <v/>
      </c>
      <c r="I1376" s="1287"/>
      <c r="J1376" s="1288" t="str">
        <f>IF(C1367="","",IF(AND(C1367&lt;&gt;"&lt;Enter connection point name&gt;",F1376=""),"X",""))</f>
        <v/>
      </c>
      <c r="K1376" s="1569"/>
      <c r="L1376" s="2220"/>
      <c r="M1376" s="1287"/>
      <c r="N1376" s="2218"/>
    </row>
    <row r="1377" spans="2:14" s="580" customFormat="1" ht="15" customHeight="1">
      <c r="B1377" s="18"/>
      <c r="C1377" s="3015"/>
      <c r="D1377" s="3014"/>
      <c r="E1377" s="1112" t="s">
        <v>1932</v>
      </c>
      <c r="F1377" s="2712"/>
      <c r="H1377" s="1431" t="str">
        <f t="shared" si="234"/>
        <v/>
      </c>
      <c r="I1377" s="1287"/>
      <c r="J1377" s="1288" t="str">
        <f>IF(C1367="","",IF(AND(C1367&lt;&gt;"&lt;Enter connection point name&gt;",F1377=""),"X",""))</f>
        <v/>
      </c>
      <c r="K1377" s="1569"/>
      <c r="L1377" s="2220"/>
      <c r="M1377" s="1287"/>
      <c r="N1377" s="2218"/>
    </row>
    <row r="1378" spans="2:14" s="580" customFormat="1" ht="15" customHeight="1">
      <c r="B1378" s="18"/>
      <c r="C1378" s="3015" t="s">
        <v>1934</v>
      </c>
      <c r="D1378" s="3014" t="s">
        <v>2045</v>
      </c>
      <c r="E1378" s="1112" t="s">
        <v>1931</v>
      </c>
      <c r="F1378" s="2708"/>
      <c r="H1378" s="1436"/>
      <c r="I1378" s="1287"/>
      <c r="J1378" s="1288" t="str">
        <f>IF(C1367="","",IF(AND(C1367&lt;&gt;"&lt;Enter connection point name&gt;",F1378=""),"X",""))</f>
        <v/>
      </c>
      <c r="K1378" s="1432" t="str">
        <f>IF(F1378="","",(IF(OR(F1378="Winter",F1378="Summer"),"","X")))</f>
        <v/>
      </c>
      <c r="L1378" s="2220"/>
      <c r="M1378" s="2220"/>
      <c r="N1378" s="2218"/>
    </row>
    <row r="1379" spans="2:14" s="580" customFormat="1" ht="15" customHeight="1">
      <c r="B1379" s="18"/>
      <c r="C1379" s="3015"/>
      <c r="D1379" s="3014"/>
      <c r="E1379" s="1112" t="s">
        <v>1932</v>
      </c>
      <c r="F1379" s="2708"/>
      <c r="H1379" s="1436"/>
      <c r="I1379" s="1287"/>
      <c r="J1379" s="1288" t="str">
        <f>IF(C1367="","",IF(AND(C1367&lt;&gt;"&lt;Enter connection point name&gt;",F1379=""),"X",""))</f>
        <v/>
      </c>
      <c r="K1379" s="1432" t="str">
        <f>IF(F1379="","",(IF(OR(F1379="Winter",F1379="Summer"),"","X")))</f>
        <v/>
      </c>
      <c r="L1379" s="2220"/>
      <c r="M1379" s="2220"/>
      <c r="N1379" s="2218"/>
    </row>
    <row r="1380" spans="2:14" s="580" customFormat="1" ht="15" customHeight="1">
      <c r="B1380" s="18"/>
      <c r="C1380" s="3015" t="s">
        <v>1935</v>
      </c>
      <c r="D1380" s="3014" t="s">
        <v>497</v>
      </c>
      <c r="E1380" s="1112" t="s">
        <v>1931</v>
      </c>
      <c r="F1380" s="2708"/>
      <c r="H1380" s="1431" t="str">
        <f t="shared" ref="H1380:H1389" si="236">IF(ISNONTEXT(F1380)=TRUE,"","X")</f>
        <v/>
      </c>
      <c r="I1380" s="1288" t="str">
        <f t="shared" ref="I1380:I1389" si="237">IF(AND(F1380&gt;=0)=TRUE,"","X")</f>
        <v/>
      </c>
      <c r="J1380" s="1288" t="str">
        <f>IF(C1367="","",IF(AND(C1367&lt;&gt;"&lt;Enter connection point name&gt;",F1380=""),"X",""))</f>
        <v/>
      </c>
      <c r="K1380" s="1569"/>
      <c r="L1380" s="2220"/>
      <c r="M1380" s="2220"/>
      <c r="N1380" s="2218"/>
    </row>
    <row r="1381" spans="2:14" s="580" customFormat="1" ht="15" customHeight="1">
      <c r="B1381" s="18"/>
      <c r="C1381" s="3015"/>
      <c r="D1381" s="3014"/>
      <c r="E1381" s="1112" t="s">
        <v>1932</v>
      </c>
      <c r="F1381" s="2708"/>
      <c r="H1381" s="1431" t="str">
        <f t="shared" si="236"/>
        <v/>
      </c>
      <c r="I1381" s="1288" t="str">
        <f t="shared" si="237"/>
        <v/>
      </c>
      <c r="J1381" s="1288" t="str">
        <f>IF(C1367="","",IF(AND(C1367&lt;&gt;"&lt;Enter connection point name&gt;",F1381=""),"X",""))</f>
        <v/>
      </c>
      <c r="K1381" s="1569"/>
      <c r="L1381" s="2220"/>
      <c r="M1381" s="2220"/>
      <c r="N1381" s="2218"/>
    </row>
    <row r="1382" spans="2:14" s="580" customFormat="1" ht="15" customHeight="1">
      <c r="B1382" s="18"/>
      <c r="C1382" s="3015" t="s">
        <v>1936</v>
      </c>
      <c r="D1382" s="3014" t="s">
        <v>497</v>
      </c>
      <c r="E1382" s="1112" t="s">
        <v>1931</v>
      </c>
      <c r="F1382" s="2708"/>
      <c r="H1382" s="1431" t="str">
        <f t="shared" si="236"/>
        <v/>
      </c>
      <c r="I1382" s="1288" t="str">
        <f t="shared" si="237"/>
        <v/>
      </c>
      <c r="J1382" s="1288" t="str">
        <f>IF(C1367="","",IF(AND(C1367&lt;&gt;"&lt;Enter connection point name&gt;",F1382=""),"X",""))</f>
        <v/>
      </c>
      <c r="K1382" s="1569"/>
      <c r="L1382" s="2220"/>
      <c r="M1382" s="2220"/>
      <c r="N1382" s="1432" t="str">
        <f>IF(AND(F1382&lt;=F1384),"","X")</f>
        <v/>
      </c>
    </row>
    <row r="1383" spans="2:14" s="580" customFormat="1" ht="15" customHeight="1">
      <c r="B1383" s="18"/>
      <c r="C1383" s="3015"/>
      <c r="D1383" s="3014"/>
      <c r="E1383" s="1112" t="s">
        <v>1932</v>
      </c>
      <c r="F1383" s="2708"/>
      <c r="H1383" s="1431" t="str">
        <f t="shared" si="236"/>
        <v/>
      </c>
      <c r="I1383" s="1288" t="str">
        <f t="shared" si="237"/>
        <v/>
      </c>
      <c r="J1383" s="1288" t="str">
        <f>IF(C1367="","",IF(AND(C1367&lt;&gt;"&lt;Enter connection point name&gt;",F1383=""),"X",""))</f>
        <v/>
      </c>
      <c r="K1383" s="1569"/>
      <c r="L1383" s="2220"/>
      <c r="M1383" s="2220"/>
      <c r="N1383" s="1432" t="str">
        <f>IF(AND(F1383&lt;=F1385),"","X")</f>
        <v/>
      </c>
    </row>
    <row r="1384" spans="2:14" s="580" customFormat="1" ht="15" customHeight="1">
      <c r="B1384" s="18"/>
      <c r="C1384" s="3015" t="s">
        <v>1936</v>
      </c>
      <c r="D1384" s="3014" t="s">
        <v>509</v>
      </c>
      <c r="E1384" s="1112" t="s">
        <v>1931</v>
      </c>
      <c r="F1384" s="2708"/>
      <c r="H1384" s="1431" t="str">
        <f t="shared" si="236"/>
        <v/>
      </c>
      <c r="I1384" s="1288" t="str">
        <f t="shared" si="237"/>
        <v/>
      </c>
      <c r="J1384" s="1288" t="str">
        <f>IF(C1367="","",IF(AND(C1367&lt;&gt;"&lt;Enter connection point name&gt;",F1384=""),"X",""))</f>
        <v/>
      </c>
      <c r="K1384" s="1569"/>
      <c r="L1384" s="2220"/>
      <c r="M1384" s="2220"/>
      <c r="N1384" s="1432" t="str">
        <f>IF(AND(F1382&lt;=F1384),"","X")</f>
        <v/>
      </c>
    </row>
    <row r="1385" spans="2:14" s="580" customFormat="1" ht="15" customHeight="1">
      <c r="B1385" s="18"/>
      <c r="C1385" s="3015"/>
      <c r="D1385" s="3014"/>
      <c r="E1385" s="1112" t="s">
        <v>1932</v>
      </c>
      <c r="F1385" s="2708"/>
      <c r="H1385" s="1431" t="str">
        <f t="shared" si="236"/>
        <v/>
      </c>
      <c r="I1385" s="1288" t="str">
        <f t="shared" si="237"/>
        <v/>
      </c>
      <c r="J1385" s="1288" t="str">
        <f>IF(C1367="","",IF(AND(C1367&lt;&gt;"&lt;Enter connection point name&gt;",F1385=""),"X",""))</f>
        <v/>
      </c>
      <c r="K1385" s="1569"/>
      <c r="L1385" s="2220"/>
      <c r="M1385" s="2220"/>
      <c r="N1385" s="1432" t="str">
        <f>IF(AND(F1383&lt;=F1385),"","X")</f>
        <v/>
      </c>
    </row>
    <row r="1386" spans="2:14" s="580" customFormat="1" ht="15" customHeight="1">
      <c r="B1386" s="18"/>
      <c r="C1386" s="3015" t="s">
        <v>1937</v>
      </c>
      <c r="D1386" s="3014" t="s">
        <v>497</v>
      </c>
      <c r="E1386" s="1112" t="s">
        <v>1931</v>
      </c>
      <c r="F1386" s="2708"/>
      <c r="H1386" s="1431" t="str">
        <f t="shared" si="236"/>
        <v/>
      </c>
      <c r="I1386" s="1288" t="str">
        <f t="shared" si="237"/>
        <v/>
      </c>
      <c r="J1386" s="1288" t="str">
        <f>IF(C1367="","",IF(AND(C1367&lt;&gt;"&lt;Enter connection point name&gt;",F1386=""),"X",""))</f>
        <v/>
      </c>
      <c r="K1386" s="1569"/>
      <c r="L1386" s="2220"/>
      <c r="M1386" s="2220"/>
      <c r="N1386" s="1432" t="str">
        <f>IF(AND(F1386&lt;=F1388),"","X")</f>
        <v/>
      </c>
    </row>
    <row r="1387" spans="2:14" s="580" customFormat="1" ht="15" customHeight="1">
      <c r="B1387" s="18"/>
      <c r="C1387" s="3015"/>
      <c r="D1387" s="3014"/>
      <c r="E1387" s="1112" t="s">
        <v>1932</v>
      </c>
      <c r="F1387" s="2708"/>
      <c r="H1387" s="1431" t="str">
        <f t="shared" si="236"/>
        <v/>
      </c>
      <c r="I1387" s="1288" t="str">
        <f t="shared" si="237"/>
        <v/>
      </c>
      <c r="J1387" s="1288" t="str">
        <f>IF(C1367="","",IF(AND(C1367&lt;&gt;"&lt;Enter connection point name&gt;",F1387=""),"X",""))</f>
        <v/>
      </c>
      <c r="K1387" s="1569"/>
      <c r="L1387" s="2220"/>
      <c r="M1387" s="2220"/>
      <c r="N1387" s="1432" t="str">
        <f>IF(AND(F1387&lt;=F1389),"","X")</f>
        <v/>
      </c>
    </row>
    <row r="1388" spans="2:14" s="580" customFormat="1" ht="15" customHeight="1">
      <c r="B1388" s="18"/>
      <c r="C1388" s="3015" t="s">
        <v>1937</v>
      </c>
      <c r="D1388" s="3014" t="s">
        <v>509</v>
      </c>
      <c r="E1388" s="1112" t="s">
        <v>1931</v>
      </c>
      <c r="F1388" s="2708"/>
      <c r="H1388" s="1431" t="str">
        <f t="shared" si="236"/>
        <v/>
      </c>
      <c r="I1388" s="1288" t="str">
        <f t="shared" si="237"/>
        <v/>
      </c>
      <c r="J1388" s="1288" t="str">
        <f>IF(C1367="","",IF(AND(C1367&lt;&gt;"&lt;Enter connection point name&gt;",F1388=""),"X",""))</f>
        <v/>
      </c>
      <c r="K1388" s="1569"/>
      <c r="L1388" s="2220"/>
      <c r="M1388" s="2220"/>
      <c r="N1388" s="1432" t="str">
        <f>IF(AND(F1386&lt;=F1388),"","X")</f>
        <v/>
      </c>
    </row>
    <row r="1389" spans="2:14" s="580" customFormat="1" ht="15" customHeight="1">
      <c r="B1389" s="18"/>
      <c r="C1389" s="3018"/>
      <c r="D1389" s="3019"/>
      <c r="E1389" s="1113" t="s">
        <v>1932</v>
      </c>
      <c r="F1389" s="2714"/>
      <c r="H1389" s="1433" t="str">
        <f t="shared" si="236"/>
        <v/>
      </c>
      <c r="I1389" s="1434" t="str">
        <f t="shared" si="237"/>
        <v/>
      </c>
      <c r="J1389" s="1434" t="str">
        <f>IF(C1367="","",IF(AND(C1367&lt;&gt;"&lt;Enter connection point name&gt;",F1389=""),"X",""))</f>
        <v/>
      </c>
      <c r="K1389" s="1570"/>
      <c r="L1389" s="2221"/>
      <c r="M1389" s="2221"/>
      <c r="N1389" s="1435" t="str">
        <f>IF(AND(F1387&lt;=F1389),"","X")</f>
        <v/>
      </c>
    </row>
    <row r="1390" spans="2:14" s="580" customFormat="1" ht="15" customHeight="1">
      <c r="B1390" s="1604">
        <v>61</v>
      </c>
      <c r="C1390" s="1027" t="s">
        <v>1929</v>
      </c>
      <c r="D1390" s="575"/>
      <c r="E1390" s="1111"/>
      <c r="F1390" s="2711"/>
    </row>
    <row r="1391" spans="2:14" s="580" customFormat="1" ht="15" customHeight="1">
      <c r="B1391" s="1046"/>
      <c r="C1391" s="3016" t="s">
        <v>1930</v>
      </c>
      <c r="D1391" s="3017" t="s">
        <v>509</v>
      </c>
      <c r="E1391" s="1681" t="s">
        <v>1931</v>
      </c>
      <c r="F1391" s="2713"/>
      <c r="H1391" s="1503" t="str">
        <f>IF(ISNONTEXT(F1391)=TRUE,"","X")</f>
        <v/>
      </c>
      <c r="I1391" s="1542" t="str">
        <f>IF(AND(F1391&gt;=0)=TRUE,"","X")</f>
        <v/>
      </c>
      <c r="J1391" s="2024" t="str">
        <f>IF(C1390="","",IF(AND(C1390&lt;&gt;"&lt;Enter connection point name&gt;",F1391=""),"X",""))</f>
        <v/>
      </c>
      <c r="K1391" s="1568"/>
      <c r="L1391" s="2219"/>
      <c r="M1391" s="2219"/>
      <c r="N1391" s="2217"/>
    </row>
    <row r="1392" spans="2:14" s="580" customFormat="1" ht="15" customHeight="1">
      <c r="B1392" s="1046"/>
      <c r="C1392" s="3015"/>
      <c r="D1392" s="3014"/>
      <c r="E1392" s="1112" t="s">
        <v>1932</v>
      </c>
      <c r="F1392" s="2708"/>
      <c r="H1392" s="1431" t="str">
        <f>IF(ISNONTEXT(F1392)=TRUE,"","X")</f>
        <v/>
      </c>
      <c r="I1392" s="1288" t="str">
        <f>IF(AND(F1392&gt;=0)=TRUE,"","X")</f>
        <v/>
      </c>
      <c r="J1392" s="1288" t="str">
        <f>IF(C1390="","",IF(AND(C1390&lt;&gt;"&lt;Enter connection point name&gt;",F1392=""),"X",""))</f>
        <v/>
      </c>
      <c r="K1392" s="1569"/>
      <c r="L1392" s="2220"/>
      <c r="M1392" s="2220"/>
      <c r="N1392" s="2218"/>
    </row>
    <row r="1393" spans="2:14" s="580" customFormat="1" ht="15" customHeight="1">
      <c r="B1393" s="1046"/>
      <c r="C1393" s="3015" t="s">
        <v>1933</v>
      </c>
      <c r="D1393" s="3014" t="s">
        <v>497</v>
      </c>
      <c r="E1393" s="1112" t="s">
        <v>1931</v>
      </c>
      <c r="F1393" s="2708"/>
      <c r="H1393" s="1431" t="str">
        <f t="shared" ref="H1393:H1400" si="238">IF(ISNONTEXT(F1393)=TRUE,"","X")</f>
        <v/>
      </c>
      <c r="I1393" s="1288" t="str">
        <f>IF(AND(F1393&gt;=0)=TRUE,"","X")</f>
        <v/>
      </c>
      <c r="J1393" s="1288" t="str">
        <f>IF(C1390="","",IF(AND(C1390&lt;&gt;"&lt;Enter connection point name&gt;",F1393=""),"X",""))</f>
        <v/>
      </c>
      <c r="K1393" s="1569"/>
      <c r="L1393" s="2220"/>
      <c r="M1393" s="2220"/>
      <c r="N1393" s="1432" t="str">
        <f>IF(AND(F1393&lt;=F1395),"","X")</f>
        <v/>
      </c>
    </row>
    <row r="1394" spans="2:14" s="580" customFormat="1" ht="15" customHeight="1">
      <c r="B1394" s="1046"/>
      <c r="C1394" s="3015"/>
      <c r="D1394" s="3014"/>
      <c r="E1394" s="1112" t="s">
        <v>1932</v>
      </c>
      <c r="F1394" s="2708"/>
      <c r="H1394" s="1431" t="str">
        <f t="shared" si="238"/>
        <v/>
      </c>
      <c r="I1394" s="1288" t="str">
        <f t="shared" ref="I1394:I1397" si="239">IF(AND(F1394&gt;=0)=TRUE,"","X")</f>
        <v/>
      </c>
      <c r="J1394" s="1288" t="str">
        <f>IF(C1390="","",IF(AND(C1390&lt;&gt;"&lt;Enter connection point name&gt;",F1394=""),"X",""))</f>
        <v/>
      </c>
      <c r="K1394" s="1569"/>
      <c r="L1394" s="2220"/>
      <c r="M1394" s="2220"/>
      <c r="N1394" s="1432" t="str">
        <f>IF(AND(F1394&lt;=F1396),"","X")</f>
        <v/>
      </c>
    </row>
    <row r="1395" spans="2:14" s="580" customFormat="1" ht="15" customHeight="1">
      <c r="B1395" s="1046"/>
      <c r="C1395" s="3015" t="s">
        <v>1933</v>
      </c>
      <c r="D1395" s="3014" t="s">
        <v>509</v>
      </c>
      <c r="E1395" s="1112" t="s">
        <v>1931</v>
      </c>
      <c r="F1395" s="2708"/>
      <c r="H1395" s="1431" t="str">
        <f t="shared" si="238"/>
        <v/>
      </c>
      <c r="I1395" s="1288" t="str">
        <f t="shared" si="239"/>
        <v/>
      </c>
      <c r="J1395" s="1288" t="str">
        <f>IF(C1390="","",IF(AND(C1390&lt;&gt;"&lt;Enter connection point name&gt;",F1395=""),"X",""))</f>
        <v/>
      </c>
      <c r="K1395" s="1569"/>
      <c r="L1395" s="2220"/>
      <c r="M1395" s="2220"/>
      <c r="N1395" s="1432" t="str">
        <f>IF(AND(F1393&lt;=F1395),"","X")</f>
        <v/>
      </c>
    </row>
    <row r="1396" spans="2:14" s="580" customFormat="1" ht="15" customHeight="1">
      <c r="B1396" s="1046"/>
      <c r="C1396" s="3015"/>
      <c r="D1396" s="3014"/>
      <c r="E1396" s="1112" t="s">
        <v>1932</v>
      </c>
      <c r="F1396" s="2708"/>
      <c r="H1396" s="1431" t="str">
        <f t="shared" si="238"/>
        <v/>
      </c>
      <c r="I1396" s="1288" t="str">
        <f t="shared" si="239"/>
        <v/>
      </c>
      <c r="J1396" s="1288" t="str">
        <f>IF(C1390="","",IF(AND(C1390&lt;&gt;"&lt;Enter connection point name&gt;",F1396=""),"X",""))</f>
        <v/>
      </c>
      <c r="K1396" s="1569"/>
      <c r="L1396" s="2220"/>
      <c r="M1396" s="2220"/>
      <c r="N1396" s="1432" t="str">
        <f>IF(AND(F1394&lt;=F1396),"","X")</f>
        <v/>
      </c>
    </row>
    <row r="1397" spans="2:14" s="580" customFormat="1" ht="15" customHeight="1">
      <c r="B1397" s="1046"/>
      <c r="C1397" s="3015" t="s">
        <v>729</v>
      </c>
      <c r="D1397" s="3014" t="s">
        <v>1670</v>
      </c>
      <c r="E1397" s="1112" t="s">
        <v>1931</v>
      </c>
      <c r="F1397" s="2706"/>
      <c r="H1397" s="1431" t="str">
        <f t="shared" si="238"/>
        <v/>
      </c>
      <c r="I1397" s="1287" t="str">
        <f t="shared" si="239"/>
        <v/>
      </c>
      <c r="J1397" s="1288" t="str">
        <f>IF(C1390="","",IF(AND(C1390&lt;&gt;"&lt;Enter connection point name&gt;",F1397=""),"X",""))</f>
        <v/>
      </c>
      <c r="K1397" s="1569"/>
      <c r="L1397" s="1287"/>
      <c r="M1397" s="2220"/>
      <c r="N1397" s="2218"/>
    </row>
    <row r="1398" spans="2:14" s="580" customFormat="1" ht="15" customHeight="1">
      <c r="B1398" s="18"/>
      <c r="C1398" s="3015"/>
      <c r="D1398" s="3014"/>
      <c r="E1398" s="1112" t="s">
        <v>1932</v>
      </c>
      <c r="F1398" s="2706"/>
      <c r="H1398" s="1431" t="str">
        <f t="shared" si="238"/>
        <v/>
      </c>
      <c r="I1398" s="1287"/>
      <c r="J1398" s="1288" t="str">
        <f>IF(C1390="","",IF(AND(C1390&lt;&gt;"&lt;Enter connection point name&gt;",F1398=""),"X",""))</f>
        <v/>
      </c>
      <c r="K1398" s="1569"/>
      <c r="L1398" s="1287"/>
      <c r="M1398" s="2220"/>
      <c r="N1398" s="2218"/>
    </row>
    <row r="1399" spans="2:14" s="580" customFormat="1" ht="15" customHeight="1">
      <c r="B1399" s="18"/>
      <c r="C1399" s="3015" t="s">
        <v>730</v>
      </c>
      <c r="D1399" s="3014" t="s">
        <v>1671</v>
      </c>
      <c r="E1399" s="1112" t="s">
        <v>1931</v>
      </c>
      <c r="F1399" s="2712"/>
      <c r="H1399" s="1431" t="str">
        <f t="shared" si="238"/>
        <v/>
      </c>
      <c r="I1399" s="1287"/>
      <c r="J1399" s="1288" t="str">
        <f>IF(C1390="","",IF(AND(C1390&lt;&gt;"&lt;Enter connection point name&gt;",F1399=""),"X",""))</f>
        <v/>
      </c>
      <c r="K1399" s="1569"/>
      <c r="L1399" s="2220"/>
      <c r="M1399" s="1287"/>
      <c r="N1399" s="2218"/>
    </row>
    <row r="1400" spans="2:14" s="580" customFormat="1" ht="15" customHeight="1">
      <c r="B1400" s="18"/>
      <c r="C1400" s="3015"/>
      <c r="D1400" s="3014"/>
      <c r="E1400" s="1112" t="s">
        <v>1932</v>
      </c>
      <c r="F1400" s="2712"/>
      <c r="H1400" s="1431" t="str">
        <f t="shared" si="238"/>
        <v/>
      </c>
      <c r="I1400" s="1287"/>
      <c r="J1400" s="1288" t="str">
        <f>IF(C1390="","",IF(AND(C1390&lt;&gt;"&lt;Enter connection point name&gt;",F1400=""),"X",""))</f>
        <v/>
      </c>
      <c r="K1400" s="1569"/>
      <c r="L1400" s="2220"/>
      <c r="M1400" s="1287"/>
      <c r="N1400" s="2218"/>
    </row>
    <row r="1401" spans="2:14" s="580" customFormat="1" ht="15" customHeight="1">
      <c r="B1401" s="18"/>
      <c r="C1401" s="3015" t="s">
        <v>1934</v>
      </c>
      <c r="D1401" s="3014" t="s">
        <v>2045</v>
      </c>
      <c r="E1401" s="1112" t="s">
        <v>1931</v>
      </c>
      <c r="F1401" s="2708"/>
      <c r="H1401" s="1436"/>
      <c r="I1401" s="1287"/>
      <c r="J1401" s="1288" t="str">
        <f>IF(C1390="","",IF(AND(C1390&lt;&gt;"&lt;Enter connection point name&gt;",F1401=""),"X",""))</f>
        <v/>
      </c>
      <c r="K1401" s="1432" t="str">
        <f>IF(F1401="","",(IF(OR(F1401="Winter",F1401="Summer"),"","X")))</f>
        <v/>
      </c>
      <c r="L1401" s="2220"/>
      <c r="M1401" s="2220"/>
      <c r="N1401" s="2218"/>
    </row>
    <row r="1402" spans="2:14" s="580" customFormat="1" ht="15" customHeight="1">
      <c r="B1402" s="18"/>
      <c r="C1402" s="3015"/>
      <c r="D1402" s="3014"/>
      <c r="E1402" s="1112" t="s">
        <v>1932</v>
      </c>
      <c r="F1402" s="2708"/>
      <c r="H1402" s="1436"/>
      <c r="I1402" s="1287"/>
      <c r="J1402" s="1288" t="str">
        <f>IF(C1390="","",IF(AND(C1390&lt;&gt;"&lt;Enter connection point name&gt;",F1402=""),"X",""))</f>
        <v/>
      </c>
      <c r="K1402" s="1432" t="str">
        <f>IF(F1402="","",(IF(OR(F1402="Winter",F1402="Summer"),"","X")))</f>
        <v/>
      </c>
      <c r="L1402" s="2220"/>
      <c r="M1402" s="2220"/>
      <c r="N1402" s="2218"/>
    </row>
    <row r="1403" spans="2:14" s="580" customFormat="1" ht="15" customHeight="1">
      <c r="B1403" s="18"/>
      <c r="C1403" s="3015" t="s">
        <v>1935</v>
      </c>
      <c r="D1403" s="3014" t="s">
        <v>497</v>
      </c>
      <c r="E1403" s="1112" t="s">
        <v>1931</v>
      </c>
      <c r="F1403" s="2708"/>
      <c r="H1403" s="1431" t="str">
        <f t="shared" ref="H1403:H1412" si="240">IF(ISNONTEXT(F1403)=TRUE,"","X")</f>
        <v/>
      </c>
      <c r="I1403" s="1288" t="str">
        <f t="shared" ref="I1403:I1412" si="241">IF(AND(F1403&gt;=0)=TRUE,"","X")</f>
        <v/>
      </c>
      <c r="J1403" s="1288" t="str">
        <f>IF(C1390="","",IF(AND(C1390&lt;&gt;"&lt;Enter connection point name&gt;",F1403=""),"X",""))</f>
        <v/>
      </c>
      <c r="K1403" s="1569"/>
      <c r="L1403" s="2220"/>
      <c r="M1403" s="2220"/>
      <c r="N1403" s="2218"/>
    </row>
    <row r="1404" spans="2:14" s="580" customFormat="1" ht="15" customHeight="1">
      <c r="B1404" s="18"/>
      <c r="C1404" s="3015"/>
      <c r="D1404" s="3014"/>
      <c r="E1404" s="1112" t="s">
        <v>1932</v>
      </c>
      <c r="F1404" s="2708"/>
      <c r="H1404" s="1431" t="str">
        <f t="shared" si="240"/>
        <v/>
      </c>
      <c r="I1404" s="1288" t="str">
        <f t="shared" si="241"/>
        <v/>
      </c>
      <c r="J1404" s="1288" t="str">
        <f>IF(C1390="","",IF(AND(C1390&lt;&gt;"&lt;Enter connection point name&gt;",F1404=""),"X",""))</f>
        <v/>
      </c>
      <c r="K1404" s="1569"/>
      <c r="L1404" s="2220"/>
      <c r="M1404" s="2220"/>
      <c r="N1404" s="2218"/>
    </row>
    <row r="1405" spans="2:14" s="580" customFormat="1" ht="15" customHeight="1">
      <c r="B1405" s="18"/>
      <c r="C1405" s="3015" t="s">
        <v>1936</v>
      </c>
      <c r="D1405" s="3014" t="s">
        <v>497</v>
      </c>
      <c r="E1405" s="1112" t="s">
        <v>1931</v>
      </c>
      <c r="F1405" s="2708"/>
      <c r="H1405" s="1431" t="str">
        <f t="shared" si="240"/>
        <v/>
      </c>
      <c r="I1405" s="1288" t="str">
        <f t="shared" si="241"/>
        <v/>
      </c>
      <c r="J1405" s="1288" t="str">
        <f>IF(C1390="","",IF(AND(C1390&lt;&gt;"&lt;Enter connection point name&gt;",F1405=""),"X",""))</f>
        <v/>
      </c>
      <c r="K1405" s="1569"/>
      <c r="L1405" s="2220"/>
      <c r="M1405" s="2220"/>
      <c r="N1405" s="1432" t="str">
        <f>IF(AND(F1405&lt;=F1407),"","X")</f>
        <v/>
      </c>
    </row>
    <row r="1406" spans="2:14" s="580" customFormat="1" ht="15" customHeight="1">
      <c r="B1406" s="18"/>
      <c r="C1406" s="3015"/>
      <c r="D1406" s="3014"/>
      <c r="E1406" s="1112" t="s">
        <v>1932</v>
      </c>
      <c r="F1406" s="2708"/>
      <c r="H1406" s="1431" t="str">
        <f t="shared" si="240"/>
        <v/>
      </c>
      <c r="I1406" s="1288" t="str">
        <f t="shared" si="241"/>
        <v/>
      </c>
      <c r="J1406" s="1288" t="str">
        <f>IF(C1390="","",IF(AND(C1390&lt;&gt;"&lt;Enter connection point name&gt;",F1406=""),"X",""))</f>
        <v/>
      </c>
      <c r="K1406" s="1569"/>
      <c r="L1406" s="2220"/>
      <c r="M1406" s="2220"/>
      <c r="N1406" s="1432" t="str">
        <f>IF(AND(F1406&lt;=F1408),"","X")</f>
        <v/>
      </c>
    </row>
    <row r="1407" spans="2:14" s="580" customFormat="1" ht="15" customHeight="1">
      <c r="B1407" s="18"/>
      <c r="C1407" s="3015" t="s">
        <v>1936</v>
      </c>
      <c r="D1407" s="3014" t="s">
        <v>509</v>
      </c>
      <c r="E1407" s="1112" t="s">
        <v>1931</v>
      </c>
      <c r="F1407" s="2708"/>
      <c r="H1407" s="1431" t="str">
        <f t="shared" si="240"/>
        <v/>
      </c>
      <c r="I1407" s="1288" t="str">
        <f t="shared" si="241"/>
        <v/>
      </c>
      <c r="J1407" s="1288" t="str">
        <f>IF(C1390="","",IF(AND(C1390&lt;&gt;"&lt;Enter connection point name&gt;",F1407=""),"X",""))</f>
        <v/>
      </c>
      <c r="K1407" s="1569"/>
      <c r="L1407" s="2220"/>
      <c r="M1407" s="2220"/>
      <c r="N1407" s="1432" t="str">
        <f>IF(AND(F1405&lt;=F1407),"","X")</f>
        <v/>
      </c>
    </row>
    <row r="1408" spans="2:14" s="580" customFormat="1" ht="15" customHeight="1">
      <c r="B1408" s="18"/>
      <c r="C1408" s="3015"/>
      <c r="D1408" s="3014"/>
      <c r="E1408" s="1112" t="s">
        <v>1932</v>
      </c>
      <c r="F1408" s="2708"/>
      <c r="H1408" s="1431" t="str">
        <f t="shared" si="240"/>
        <v/>
      </c>
      <c r="I1408" s="1288" t="str">
        <f t="shared" si="241"/>
        <v/>
      </c>
      <c r="J1408" s="1288" t="str">
        <f>IF(C1390="","",IF(AND(C1390&lt;&gt;"&lt;Enter connection point name&gt;",F1408=""),"X",""))</f>
        <v/>
      </c>
      <c r="K1408" s="1569"/>
      <c r="L1408" s="2220"/>
      <c r="M1408" s="2220"/>
      <c r="N1408" s="1432" t="str">
        <f>IF(AND(F1406&lt;=F1408),"","X")</f>
        <v/>
      </c>
    </row>
    <row r="1409" spans="2:14" s="580" customFormat="1" ht="15" customHeight="1">
      <c r="B1409" s="18"/>
      <c r="C1409" s="3015" t="s">
        <v>1937</v>
      </c>
      <c r="D1409" s="3014" t="s">
        <v>497</v>
      </c>
      <c r="E1409" s="1112" t="s">
        <v>1931</v>
      </c>
      <c r="F1409" s="2708"/>
      <c r="H1409" s="1431" t="str">
        <f t="shared" si="240"/>
        <v/>
      </c>
      <c r="I1409" s="1288" t="str">
        <f t="shared" si="241"/>
        <v/>
      </c>
      <c r="J1409" s="1288" t="str">
        <f>IF(C1390="","",IF(AND(C1390&lt;&gt;"&lt;Enter connection point name&gt;",F1409=""),"X",""))</f>
        <v/>
      </c>
      <c r="K1409" s="1569"/>
      <c r="L1409" s="2220"/>
      <c r="M1409" s="2220"/>
      <c r="N1409" s="1432" t="str">
        <f>IF(AND(F1409&lt;=F1411),"","X")</f>
        <v/>
      </c>
    </row>
    <row r="1410" spans="2:14" s="580" customFormat="1" ht="15" customHeight="1">
      <c r="B1410" s="18"/>
      <c r="C1410" s="3015"/>
      <c r="D1410" s="3014"/>
      <c r="E1410" s="1112" t="s">
        <v>1932</v>
      </c>
      <c r="F1410" s="2708"/>
      <c r="H1410" s="1431" t="str">
        <f t="shared" si="240"/>
        <v/>
      </c>
      <c r="I1410" s="1288" t="str">
        <f t="shared" si="241"/>
        <v/>
      </c>
      <c r="J1410" s="1288" t="str">
        <f>IF(C1390="","",IF(AND(C1390&lt;&gt;"&lt;Enter connection point name&gt;",F1410=""),"X",""))</f>
        <v/>
      </c>
      <c r="K1410" s="1569"/>
      <c r="L1410" s="2220"/>
      <c r="M1410" s="2220"/>
      <c r="N1410" s="1432" t="str">
        <f>IF(AND(F1410&lt;=F1412),"","X")</f>
        <v/>
      </c>
    </row>
    <row r="1411" spans="2:14" s="580" customFormat="1" ht="15" customHeight="1">
      <c r="B1411" s="18"/>
      <c r="C1411" s="3015" t="s">
        <v>1937</v>
      </c>
      <c r="D1411" s="3014" t="s">
        <v>509</v>
      </c>
      <c r="E1411" s="1112" t="s">
        <v>1931</v>
      </c>
      <c r="F1411" s="2708"/>
      <c r="H1411" s="1431" t="str">
        <f t="shared" si="240"/>
        <v/>
      </c>
      <c r="I1411" s="1288" t="str">
        <f t="shared" si="241"/>
        <v/>
      </c>
      <c r="J1411" s="1288" t="str">
        <f>IF(C1390="","",IF(AND(C1390&lt;&gt;"&lt;Enter connection point name&gt;",F1411=""),"X",""))</f>
        <v/>
      </c>
      <c r="K1411" s="1569"/>
      <c r="L1411" s="2220"/>
      <c r="M1411" s="2220"/>
      <c r="N1411" s="1432" t="str">
        <f>IF(AND(F1409&lt;=F1411),"","X")</f>
        <v/>
      </c>
    </row>
    <row r="1412" spans="2:14" s="580" customFormat="1" ht="15" customHeight="1">
      <c r="B1412" s="18"/>
      <c r="C1412" s="3018"/>
      <c r="D1412" s="3019"/>
      <c r="E1412" s="1113" t="s">
        <v>1932</v>
      </c>
      <c r="F1412" s="2714"/>
      <c r="H1412" s="1433" t="str">
        <f t="shared" si="240"/>
        <v/>
      </c>
      <c r="I1412" s="1434" t="str">
        <f t="shared" si="241"/>
        <v/>
      </c>
      <c r="J1412" s="1434" t="str">
        <f>IF(C1390="","",IF(AND(C1390&lt;&gt;"&lt;Enter connection point name&gt;",F1412=""),"X",""))</f>
        <v/>
      </c>
      <c r="K1412" s="1570"/>
      <c r="L1412" s="2221"/>
      <c r="M1412" s="2221"/>
      <c r="N1412" s="1435" t="str">
        <f>IF(AND(F1410&lt;=F1412),"","X")</f>
        <v/>
      </c>
    </row>
    <row r="1413" spans="2:14" s="580" customFormat="1" ht="15" customHeight="1">
      <c r="B1413" s="1046">
        <v>62</v>
      </c>
      <c r="C1413" s="1027" t="s">
        <v>1929</v>
      </c>
      <c r="D1413" s="575"/>
      <c r="E1413" s="1111"/>
      <c r="F1413" s="2711"/>
    </row>
    <row r="1414" spans="2:14" s="580" customFormat="1" ht="15" customHeight="1">
      <c r="B1414" s="1046"/>
      <c r="C1414" s="3016" t="s">
        <v>1930</v>
      </c>
      <c r="D1414" s="3017" t="s">
        <v>509</v>
      </c>
      <c r="E1414" s="1681" t="s">
        <v>1931</v>
      </c>
      <c r="F1414" s="2713"/>
      <c r="H1414" s="1503" t="str">
        <f>IF(ISNONTEXT(F1414)=TRUE,"","X")</f>
        <v/>
      </c>
      <c r="I1414" s="1542" t="str">
        <f>IF(AND(F1414&gt;=0)=TRUE,"","X")</f>
        <v/>
      </c>
      <c r="J1414" s="2024" t="str">
        <f>IF(C1413="","",IF(AND(C1413&lt;&gt;"&lt;Enter connection point name&gt;",F1414=""),"X",""))</f>
        <v/>
      </c>
      <c r="K1414" s="1568"/>
      <c r="L1414" s="2219"/>
      <c r="M1414" s="2219"/>
      <c r="N1414" s="2217"/>
    </row>
    <row r="1415" spans="2:14" s="580" customFormat="1" ht="15" customHeight="1">
      <c r="B1415" s="1046"/>
      <c r="C1415" s="3015"/>
      <c r="D1415" s="3014"/>
      <c r="E1415" s="1112" t="s">
        <v>1932</v>
      </c>
      <c r="F1415" s="2708"/>
      <c r="H1415" s="1431" t="str">
        <f>IF(ISNONTEXT(F1415)=TRUE,"","X")</f>
        <v/>
      </c>
      <c r="I1415" s="1288" t="str">
        <f>IF(AND(F1415&gt;=0)=TRUE,"","X")</f>
        <v/>
      </c>
      <c r="J1415" s="1288" t="str">
        <f>IF(C1413="","",IF(AND(C1413&lt;&gt;"&lt;Enter connection point name&gt;",F1415=""),"X",""))</f>
        <v/>
      </c>
      <c r="K1415" s="1569"/>
      <c r="L1415" s="2220"/>
      <c r="M1415" s="2220"/>
      <c r="N1415" s="2218"/>
    </row>
    <row r="1416" spans="2:14" s="580" customFormat="1" ht="15" customHeight="1">
      <c r="B1416" s="1046"/>
      <c r="C1416" s="3015" t="s">
        <v>1933</v>
      </c>
      <c r="D1416" s="3014" t="s">
        <v>497</v>
      </c>
      <c r="E1416" s="1112" t="s">
        <v>1931</v>
      </c>
      <c r="F1416" s="2708"/>
      <c r="H1416" s="1431" t="str">
        <f t="shared" ref="H1416:H1423" si="242">IF(ISNONTEXT(F1416)=TRUE,"","X")</f>
        <v/>
      </c>
      <c r="I1416" s="1288" t="str">
        <f>IF(AND(F1416&gt;=0)=TRUE,"","X")</f>
        <v/>
      </c>
      <c r="J1416" s="1288" t="str">
        <f>IF(C1413="","",IF(AND(C1413&lt;&gt;"&lt;Enter connection point name&gt;",F1416=""),"X",""))</f>
        <v/>
      </c>
      <c r="K1416" s="1569"/>
      <c r="L1416" s="2220"/>
      <c r="M1416" s="2220"/>
      <c r="N1416" s="1432" t="str">
        <f>IF(AND(F1416&lt;=F1418),"","X")</f>
        <v/>
      </c>
    </row>
    <row r="1417" spans="2:14" s="580" customFormat="1" ht="15" customHeight="1">
      <c r="B1417" s="1046"/>
      <c r="C1417" s="3015"/>
      <c r="D1417" s="3014"/>
      <c r="E1417" s="1112" t="s">
        <v>1932</v>
      </c>
      <c r="F1417" s="2708"/>
      <c r="H1417" s="1431" t="str">
        <f t="shared" si="242"/>
        <v/>
      </c>
      <c r="I1417" s="1288" t="str">
        <f t="shared" ref="I1417:I1420" si="243">IF(AND(F1417&gt;=0)=TRUE,"","X")</f>
        <v/>
      </c>
      <c r="J1417" s="1288" t="str">
        <f>IF(C1413="","",IF(AND(C1413&lt;&gt;"&lt;Enter connection point name&gt;",F1417=""),"X",""))</f>
        <v/>
      </c>
      <c r="K1417" s="1569"/>
      <c r="L1417" s="2220"/>
      <c r="M1417" s="2220"/>
      <c r="N1417" s="1432" t="str">
        <f>IF(AND(F1417&lt;=F1419),"","X")</f>
        <v/>
      </c>
    </row>
    <row r="1418" spans="2:14" s="580" customFormat="1" ht="15" customHeight="1">
      <c r="B1418" s="1046"/>
      <c r="C1418" s="3015" t="s">
        <v>1933</v>
      </c>
      <c r="D1418" s="3014" t="s">
        <v>509</v>
      </c>
      <c r="E1418" s="1112" t="s">
        <v>1931</v>
      </c>
      <c r="F1418" s="2708"/>
      <c r="H1418" s="1431" t="str">
        <f t="shared" si="242"/>
        <v/>
      </c>
      <c r="I1418" s="1288" t="str">
        <f t="shared" si="243"/>
        <v/>
      </c>
      <c r="J1418" s="1288" t="str">
        <f>IF(C1413="","",IF(AND(C1413&lt;&gt;"&lt;Enter connection point name&gt;",F1418=""),"X",""))</f>
        <v/>
      </c>
      <c r="K1418" s="1569"/>
      <c r="L1418" s="2220"/>
      <c r="M1418" s="2220"/>
      <c r="N1418" s="1432" t="str">
        <f>IF(AND(F1416&lt;=F1418),"","X")</f>
        <v/>
      </c>
    </row>
    <row r="1419" spans="2:14" s="580" customFormat="1" ht="15" customHeight="1">
      <c r="B1419" s="1046"/>
      <c r="C1419" s="3015"/>
      <c r="D1419" s="3014"/>
      <c r="E1419" s="1112" t="s">
        <v>1932</v>
      </c>
      <c r="F1419" s="2708"/>
      <c r="H1419" s="1431" t="str">
        <f t="shared" si="242"/>
        <v/>
      </c>
      <c r="I1419" s="1288" t="str">
        <f t="shared" si="243"/>
        <v/>
      </c>
      <c r="J1419" s="1288" t="str">
        <f>IF(C1413="","",IF(AND(C1413&lt;&gt;"&lt;Enter connection point name&gt;",F1419=""),"X",""))</f>
        <v/>
      </c>
      <c r="K1419" s="1569"/>
      <c r="L1419" s="2220"/>
      <c r="M1419" s="2220"/>
      <c r="N1419" s="1432" t="str">
        <f>IF(AND(F1417&lt;=F1419),"","X")</f>
        <v/>
      </c>
    </row>
    <row r="1420" spans="2:14" s="580" customFormat="1" ht="15" customHeight="1">
      <c r="B1420" s="1046"/>
      <c r="C1420" s="3015" t="s">
        <v>729</v>
      </c>
      <c r="D1420" s="3014" t="s">
        <v>1670</v>
      </c>
      <c r="E1420" s="1112" t="s">
        <v>1931</v>
      </c>
      <c r="F1420" s="2706"/>
      <c r="H1420" s="1431" t="str">
        <f t="shared" si="242"/>
        <v/>
      </c>
      <c r="I1420" s="1287" t="str">
        <f t="shared" si="243"/>
        <v/>
      </c>
      <c r="J1420" s="1288" t="str">
        <f>IF(C1413="","",IF(AND(C1413&lt;&gt;"&lt;Enter connection point name&gt;",F1420=""),"X",""))</f>
        <v/>
      </c>
      <c r="K1420" s="1569"/>
      <c r="L1420" s="1287"/>
      <c r="M1420" s="2220"/>
      <c r="N1420" s="2218"/>
    </row>
    <row r="1421" spans="2:14" s="580" customFormat="1" ht="15" customHeight="1">
      <c r="B1421" s="18"/>
      <c r="C1421" s="3015"/>
      <c r="D1421" s="3014"/>
      <c r="E1421" s="1112" t="s">
        <v>1932</v>
      </c>
      <c r="F1421" s="2706"/>
      <c r="H1421" s="1431" t="str">
        <f t="shared" si="242"/>
        <v/>
      </c>
      <c r="I1421" s="1287"/>
      <c r="J1421" s="1288" t="str">
        <f>IF(C1413="","",IF(AND(C1413&lt;&gt;"&lt;Enter connection point name&gt;",F1421=""),"X",""))</f>
        <v/>
      </c>
      <c r="K1421" s="1569"/>
      <c r="L1421" s="1287"/>
      <c r="M1421" s="2220"/>
      <c r="N1421" s="2218"/>
    </row>
    <row r="1422" spans="2:14" s="580" customFormat="1" ht="15" customHeight="1">
      <c r="B1422" s="18"/>
      <c r="C1422" s="3015" t="s">
        <v>730</v>
      </c>
      <c r="D1422" s="3014" t="s">
        <v>1671</v>
      </c>
      <c r="E1422" s="1112" t="s">
        <v>1931</v>
      </c>
      <c r="F1422" s="2712"/>
      <c r="H1422" s="1431" t="str">
        <f t="shared" si="242"/>
        <v/>
      </c>
      <c r="I1422" s="1287"/>
      <c r="J1422" s="1288" t="str">
        <f>IF(C1413="","",IF(AND(C1413&lt;&gt;"&lt;Enter connection point name&gt;",F1422=""),"X",""))</f>
        <v/>
      </c>
      <c r="K1422" s="1569"/>
      <c r="L1422" s="2220"/>
      <c r="M1422" s="1287"/>
      <c r="N1422" s="2218"/>
    </row>
    <row r="1423" spans="2:14" s="580" customFormat="1" ht="15" customHeight="1">
      <c r="B1423" s="18"/>
      <c r="C1423" s="3015"/>
      <c r="D1423" s="3014"/>
      <c r="E1423" s="1112" t="s">
        <v>1932</v>
      </c>
      <c r="F1423" s="2712"/>
      <c r="H1423" s="1431" t="str">
        <f t="shared" si="242"/>
        <v/>
      </c>
      <c r="I1423" s="1287"/>
      <c r="J1423" s="1288" t="str">
        <f>IF(C1413="","",IF(AND(C1413&lt;&gt;"&lt;Enter connection point name&gt;",F1423=""),"X",""))</f>
        <v/>
      </c>
      <c r="K1423" s="1569"/>
      <c r="L1423" s="2220"/>
      <c r="M1423" s="1287"/>
      <c r="N1423" s="2218"/>
    </row>
    <row r="1424" spans="2:14" s="580" customFormat="1" ht="15" customHeight="1">
      <c r="B1424" s="18"/>
      <c r="C1424" s="3015" t="s">
        <v>1934</v>
      </c>
      <c r="D1424" s="3014" t="s">
        <v>2045</v>
      </c>
      <c r="E1424" s="1112" t="s">
        <v>1931</v>
      </c>
      <c r="F1424" s="2708"/>
      <c r="H1424" s="1436"/>
      <c r="I1424" s="1287"/>
      <c r="J1424" s="1288" t="str">
        <f>IF(C1413="","",IF(AND(C1413&lt;&gt;"&lt;Enter connection point name&gt;",F1424=""),"X",""))</f>
        <v/>
      </c>
      <c r="K1424" s="1432" t="str">
        <f>IF(F1424="","",(IF(OR(F1424="Winter",F1424="Summer"),"","X")))</f>
        <v/>
      </c>
      <c r="L1424" s="2220"/>
      <c r="M1424" s="2220"/>
      <c r="N1424" s="2218"/>
    </row>
    <row r="1425" spans="2:14" s="580" customFormat="1" ht="15" customHeight="1">
      <c r="B1425" s="18"/>
      <c r="C1425" s="3015"/>
      <c r="D1425" s="3014"/>
      <c r="E1425" s="1112" t="s">
        <v>1932</v>
      </c>
      <c r="F1425" s="2708"/>
      <c r="H1425" s="1436"/>
      <c r="I1425" s="1287"/>
      <c r="J1425" s="1288" t="str">
        <f>IF(C1413="","",IF(AND(C1413&lt;&gt;"&lt;Enter connection point name&gt;",F1425=""),"X",""))</f>
        <v/>
      </c>
      <c r="K1425" s="1432" t="str">
        <f>IF(F1425="","",(IF(OR(F1425="Winter",F1425="Summer"),"","X")))</f>
        <v/>
      </c>
      <c r="L1425" s="2220"/>
      <c r="M1425" s="2220"/>
      <c r="N1425" s="2218"/>
    </row>
    <row r="1426" spans="2:14" s="580" customFormat="1" ht="15" customHeight="1">
      <c r="B1426" s="18"/>
      <c r="C1426" s="3015" t="s">
        <v>1935</v>
      </c>
      <c r="D1426" s="3014" t="s">
        <v>497</v>
      </c>
      <c r="E1426" s="1112" t="s">
        <v>1931</v>
      </c>
      <c r="F1426" s="2708"/>
      <c r="H1426" s="1431" t="str">
        <f t="shared" ref="H1426:H1435" si="244">IF(ISNONTEXT(F1426)=TRUE,"","X")</f>
        <v/>
      </c>
      <c r="I1426" s="1288" t="str">
        <f t="shared" ref="I1426:I1435" si="245">IF(AND(F1426&gt;=0)=TRUE,"","X")</f>
        <v/>
      </c>
      <c r="J1426" s="1288" t="str">
        <f>IF(C1413="","",IF(AND(C1413&lt;&gt;"&lt;Enter connection point name&gt;",F1426=""),"X",""))</f>
        <v/>
      </c>
      <c r="K1426" s="1569"/>
      <c r="L1426" s="2220"/>
      <c r="M1426" s="2220"/>
      <c r="N1426" s="2218"/>
    </row>
    <row r="1427" spans="2:14" s="580" customFormat="1" ht="15" customHeight="1">
      <c r="B1427" s="18"/>
      <c r="C1427" s="3015"/>
      <c r="D1427" s="3014"/>
      <c r="E1427" s="1112" t="s">
        <v>1932</v>
      </c>
      <c r="F1427" s="2708"/>
      <c r="H1427" s="1431" t="str">
        <f t="shared" si="244"/>
        <v/>
      </c>
      <c r="I1427" s="1288" t="str">
        <f t="shared" si="245"/>
        <v/>
      </c>
      <c r="J1427" s="1288" t="str">
        <f>IF(C1413="","",IF(AND(C1413&lt;&gt;"&lt;Enter connection point name&gt;",F1427=""),"X",""))</f>
        <v/>
      </c>
      <c r="K1427" s="1569"/>
      <c r="L1427" s="2220"/>
      <c r="M1427" s="2220"/>
      <c r="N1427" s="2218"/>
    </row>
    <row r="1428" spans="2:14" s="580" customFormat="1" ht="15" customHeight="1">
      <c r="B1428" s="18"/>
      <c r="C1428" s="3015" t="s">
        <v>1936</v>
      </c>
      <c r="D1428" s="3014" t="s">
        <v>497</v>
      </c>
      <c r="E1428" s="1112" t="s">
        <v>1931</v>
      </c>
      <c r="F1428" s="2708"/>
      <c r="H1428" s="1431" t="str">
        <f t="shared" si="244"/>
        <v/>
      </c>
      <c r="I1428" s="1288" t="str">
        <f t="shared" si="245"/>
        <v/>
      </c>
      <c r="J1428" s="1288" t="str">
        <f>IF(C1413="","",IF(AND(C1413&lt;&gt;"&lt;Enter connection point name&gt;",F1428=""),"X",""))</f>
        <v/>
      </c>
      <c r="K1428" s="1569"/>
      <c r="L1428" s="2220"/>
      <c r="M1428" s="2220"/>
      <c r="N1428" s="1432" t="str">
        <f>IF(AND(F1428&lt;=F1430),"","X")</f>
        <v/>
      </c>
    </row>
    <row r="1429" spans="2:14" s="580" customFormat="1" ht="15" customHeight="1">
      <c r="B1429" s="18"/>
      <c r="C1429" s="3015"/>
      <c r="D1429" s="3014"/>
      <c r="E1429" s="1112" t="s">
        <v>1932</v>
      </c>
      <c r="F1429" s="2708"/>
      <c r="H1429" s="1431" t="str">
        <f t="shared" si="244"/>
        <v/>
      </c>
      <c r="I1429" s="1288" t="str">
        <f t="shared" si="245"/>
        <v/>
      </c>
      <c r="J1429" s="1288" t="str">
        <f>IF(C1413="","",IF(AND(C1413&lt;&gt;"&lt;Enter connection point name&gt;",F1429=""),"X",""))</f>
        <v/>
      </c>
      <c r="K1429" s="1569"/>
      <c r="L1429" s="2220"/>
      <c r="M1429" s="2220"/>
      <c r="N1429" s="1432" t="str">
        <f>IF(AND(F1429&lt;=F1431),"","X")</f>
        <v/>
      </c>
    </row>
    <row r="1430" spans="2:14" s="580" customFormat="1" ht="15" customHeight="1">
      <c r="B1430" s="18"/>
      <c r="C1430" s="3015" t="s">
        <v>1936</v>
      </c>
      <c r="D1430" s="3014" t="s">
        <v>509</v>
      </c>
      <c r="E1430" s="1112" t="s">
        <v>1931</v>
      </c>
      <c r="F1430" s="2708"/>
      <c r="H1430" s="1431" t="str">
        <f t="shared" si="244"/>
        <v/>
      </c>
      <c r="I1430" s="1288" t="str">
        <f t="shared" si="245"/>
        <v/>
      </c>
      <c r="J1430" s="1288" t="str">
        <f>IF(C1413="","",IF(AND(C1413&lt;&gt;"&lt;Enter connection point name&gt;",F1430=""),"X",""))</f>
        <v/>
      </c>
      <c r="K1430" s="1569"/>
      <c r="L1430" s="2220"/>
      <c r="M1430" s="2220"/>
      <c r="N1430" s="1432" t="str">
        <f>IF(AND(F1428&lt;=F1430),"","X")</f>
        <v/>
      </c>
    </row>
    <row r="1431" spans="2:14" s="580" customFormat="1" ht="15" customHeight="1">
      <c r="B1431" s="18"/>
      <c r="C1431" s="3015"/>
      <c r="D1431" s="3014"/>
      <c r="E1431" s="1112" t="s">
        <v>1932</v>
      </c>
      <c r="F1431" s="2708"/>
      <c r="H1431" s="1431" t="str">
        <f t="shared" si="244"/>
        <v/>
      </c>
      <c r="I1431" s="1288" t="str">
        <f t="shared" si="245"/>
        <v/>
      </c>
      <c r="J1431" s="1288" t="str">
        <f>IF(C1413="","",IF(AND(C1413&lt;&gt;"&lt;Enter connection point name&gt;",F1431=""),"X",""))</f>
        <v/>
      </c>
      <c r="K1431" s="1569"/>
      <c r="L1431" s="2220"/>
      <c r="M1431" s="2220"/>
      <c r="N1431" s="1432" t="str">
        <f>IF(AND(F1429&lt;=F1431),"","X")</f>
        <v/>
      </c>
    </row>
    <row r="1432" spans="2:14" s="580" customFormat="1" ht="15" customHeight="1">
      <c r="B1432" s="18"/>
      <c r="C1432" s="3015" t="s">
        <v>1937</v>
      </c>
      <c r="D1432" s="3014" t="s">
        <v>497</v>
      </c>
      <c r="E1432" s="1112" t="s">
        <v>1931</v>
      </c>
      <c r="F1432" s="2708"/>
      <c r="H1432" s="1431" t="str">
        <f t="shared" si="244"/>
        <v/>
      </c>
      <c r="I1432" s="1288" t="str">
        <f t="shared" si="245"/>
        <v/>
      </c>
      <c r="J1432" s="1288" t="str">
        <f>IF(C1413="","",IF(AND(C1413&lt;&gt;"&lt;Enter connection point name&gt;",F1432=""),"X",""))</f>
        <v/>
      </c>
      <c r="K1432" s="1569"/>
      <c r="L1432" s="2220"/>
      <c r="M1432" s="2220"/>
      <c r="N1432" s="1432" t="str">
        <f>IF(AND(F1432&lt;=F1434),"","X")</f>
        <v/>
      </c>
    </row>
    <row r="1433" spans="2:14" s="580" customFormat="1" ht="15" customHeight="1">
      <c r="B1433" s="18"/>
      <c r="C1433" s="3015"/>
      <c r="D1433" s="3014"/>
      <c r="E1433" s="1112" t="s">
        <v>1932</v>
      </c>
      <c r="F1433" s="2708"/>
      <c r="H1433" s="1431" t="str">
        <f t="shared" si="244"/>
        <v/>
      </c>
      <c r="I1433" s="1288" t="str">
        <f t="shared" si="245"/>
        <v/>
      </c>
      <c r="J1433" s="1288" t="str">
        <f>IF(C1413="","",IF(AND(C1413&lt;&gt;"&lt;Enter connection point name&gt;",F1433=""),"X",""))</f>
        <v/>
      </c>
      <c r="K1433" s="1569"/>
      <c r="L1433" s="2220"/>
      <c r="M1433" s="2220"/>
      <c r="N1433" s="1432" t="str">
        <f>IF(AND(F1433&lt;=F1435),"","X")</f>
        <v/>
      </c>
    </row>
    <row r="1434" spans="2:14" s="580" customFormat="1" ht="15" customHeight="1">
      <c r="B1434" s="18"/>
      <c r="C1434" s="3015" t="s">
        <v>1937</v>
      </c>
      <c r="D1434" s="3014" t="s">
        <v>509</v>
      </c>
      <c r="E1434" s="1112" t="s">
        <v>1931</v>
      </c>
      <c r="F1434" s="2708"/>
      <c r="H1434" s="1431" t="str">
        <f t="shared" si="244"/>
        <v/>
      </c>
      <c r="I1434" s="1288" t="str">
        <f t="shared" si="245"/>
        <v/>
      </c>
      <c r="J1434" s="1288" t="str">
        <f>IF(C1413="","",IF(AND(C1413&lt;&gt;"&lt;Enter connection point name&gt;",F1434=""),"X",""))</f>
        <v/>
      </c>
      <c r="K1434" s="1569"/>
      <c r="L1434" s="2220"/>
      <c r="M1434" s="2220"/>
      <c r="N1434" s="1432" t="str">
        <f>IF(AND(F1432&lt;=F1434),"","X")</f>
        <v/>
      </c>
    </row>
    <row r="1435" spans="2:14" s="580" customFormat="1" ht="15" customHeight="1">
      <c r="B1435" s="18"/>
      <c r="C1435" s="3018"/>
      <c r="D1435" s="3019"/>
      <c r="E1435" s="1113" t="s">
        <v>1932</v>
      </c>
      <c r="F1435" s="2714"/>
      <c r="H1435" s="1433" t="str">
        <f t="shared" si="244"/>
        <v/>
      </c>
      <c r="I1435" s="1434" t="str">
        <f t="shared" si="245"/>
        <v/>
      </c>
      <c r="J1435" s="1434" t="str">
        <f>IF(C1413="","",IF(AND(C1413&lt;&gt;"&lt;Enter connection point name&gt;",F1435=""),"X",""))</f>
        <v/>
      </c>
      <c r="K1435" s="1570"/>
      <c r="L1435" s="2221"/>
      <c r="M1435" s="2221"/>
      <c r="N1435" s="1435" t="str">
        <f>IF(AND(F1433&lt;=F1435),"","X")</f>
        <v/>
      </c>
    </row>
    <row r="1436" spans="2:14" s="580" customFormat="1" ht="15" customHeight="1">
      <c r="B1436" s="1046">
        <v>63</v>
      </c>
      <c r="C1436" s="1027" t="s">
        <v>1929</v>
      </c>
      <c r="D1436" s="575"/>
      <c r="E1436" s="1111"/>
      <c r="F1436" s="2711"/>
    </row>
    <row r="1437" spans="2:14" s="580" customFormat="1" ht="15" customHeight="1">
      <c r="B1437" s="1046"/>
      <c r="C1437" s="3016" t="s">
        <v>1930</v>
      </c>
      <c r="D1437" s="3017" t="s">
        <v>509</v>
      </c>
      <c r="E1437" s="1681" t="s">
        <v>1931</v>
      </c>
      <c r="F1437" s="2713"/>
      <c r="H1437" s="1503" t="str">
        <f>IF(ISNONTEXT(F1437)=TRUE,"","X")</f>
        <v/>
      </c>
      <c r="I1437" s="1542" t="str">
        <f>IF(AND(F1437&gt;=0)=TRUE,"","X")</f>
        <v/>
      </c>
      <c r="J1437" s="2024" t="str">
        <f>IF(C1436="","",IF(AND(C1436&lt;&gt;"&lt;Enter connection point name&gt;",F1437=""),"X",""))</f>
        <v/>
      </c>
      <c r="K1437" s="1568"/>
      <c r="L1437" s="2219"/>
      <c r="M1437" s="2219"/>
      <c r="N1437" s="2217"/>
    </row>
    <row r="1438" spans="2:14" s="580" customFormat="1" ht="15" customHeight="1">
      <c r="B1438" s="1046"/>
      <c r="C1438" s="3015"/>
      <c r="D1438" s="3014"/>
      <c r="E1438" s="1112" t="s">
        <v>1932</v>
      </c>
      <c r="F1438" s="2708"/>
      <c r="H1438" s="1431" t="str">
        <f>IF(ISNONTEXT(F1438)=TRUE,"","X")</f>
        <v/>
      </c>
      <c r="I1438" s="1288" t="str">
        <f>IF(AND(F1438&gt;=0)=TRUE,"","X")</f>
        <v/>
      </c>
      <c r="J1438" s="1288" t="str">
        <f>IF(C1436="","",IF(AND(C1436&lt;&gt;"&lt;Enter connection point name&gt;",F1438=""),"X",""))</f>
        <v/>
      </c>
      <c r="K1438" s="1569"/>
      <c r="L1438" s="2220"/>
      <c r="M1438" s="2220"/>
      <c r="N1438" s="2218"/>
    </row>
    <row r="1439" spans="2:14" s="580" customFormat="1" ht="15" customHeight="1">
      <c r="B1439" s="1046"/>
      <c r="C1439" s="3015" t="s">
        <v>1933</v>
      </c>
      <c r="D1439" s="3014" t="s">
        <v>497</v>
      </c>
      <c r="E1439" s="1112" t="s">
        <v>1931</v>
      </c>
      <c r="F1439" s="2708"/>
      <c r="H1439" s="1431" t="str">
        <f t="shared" ref="H1439:H1446" si="246">IF(ISNONTEXT(F1439)=TRUE,"","X")</f>
        <v/>
      </c>
      <c r="I1439" s="1288" t="str">
        <f>IF(AND(F1439&gt;=0)=TRUE,"","X")</f>
        <v/>
      </c>
      <c r="J1439" s="1288" t="str">
        <f>IF(C1436="","",IF(AND(C1436&lt;&gt;"&lt;Enter connection point name&gt;",F1439=""),"X",""))</f>
        <v/>
      </c>
      <c r="K1439" s="1569"/>
      <c r="L1439" s="2220"/>
      <c r="M1439" s="2220"/>
      <c r="N1439" s="1432" t="str">
        <f>IF(AND(F1439&lt;=F1441),"","X")</f>
        <v/>
      </c>
    </row>
    <row r="1440" spans="2:14" s="580" customFormat="1" ht="15" customHeight="1">
      <c r="B1440" s="1046"/>
      <c r="C1440" s="3015"/>
      <c r="D1440" s="3014"/>
      <c r="E1440" s="1112" t="s">
        <v>1932</v>
      </c>
      <c r="F1440" s="2708"/>
      <c r="H1440" s="1431" t="str">
        <f t="shared" si="246"/>
        <v/>
      </c>
      <c r="I1440" s="1288" t="str">
        <f t="shared" ref="I1440:I1443" si="247">IF(AND(F1440&gt;=0)=TRUE,"","X")</f>
        <v/>
      </c>
      <c r="J1440" s="1288" t="str">
        <f>IF(C1436="","",IF(AND(C1436&lt;&gt;"&lt;Enter connection point name&gt;",F1440=""),"X",""))</f>
        <v/>
      </c>
      <c r="K1440" s="1569"/>
      <c r="L1440" s="2220"/>
      <c r="M1440" s="2220"/>
      <c r="N1440" s="1432" t="str">
        <f>IF(AND(F1440&lt;=F1442),"","X")</f>
        <v/>
      </c>
    </row>
    <row r="1441" spans="2:14" s="580" customFormat="1" ht="15" customHeight="1">
      <c r="B1441" s="1046"/>
      <c r="C1441" s="3015" t="s">
        <v>1933</v>
      </c>
      <c r="D1441" s="3014" t="s">
        <v>509</v>
      </c>
      <c r="E1441" s="1112" t="s">
        <v>1931</v>
      </c>
      <c r="F1441" s="2708"/>
      <c r="H1441" s="1431" t="str">
        <f t="shared" si="246"/>
        <v/>
      </c>
      <c r="I1441" s="1288" t="str">
        <f t="shared" si="247"/>
        <v/>
      </c>
      <c r="J1441" s="1288" t="str">
        <f>IF(C1436="","",IF(AND(C1436&lt;&gt;"&lt;Enter connection point name&gt;",F1441=""),"X",""))</f>
        <v/>
      </c>
      <c r="K1441" s="1569"/>
      <c r="L1441" s="2220"/>
      <c r="M1441" s="2220"/>
      <c r="N1441" s="1432" t="str">
        <f>IF(AND(F1439&lt;=F1441),"","X")</f>
        <v/>
      </c>
    </row>
    <row r="1442" spans="2:14" s="580" customFormat="1" ht="15" customHeight="1">
      <c r="B1442" s="1046"/>
      <c r="C1442" s="3015"/>
      <c r="D1442" s="3014"/>
      <c r="E1442" s="1112" t="s">
        <v>1932</v>
      </c>
      <c r="F1442" s="2708"/>
      <c r="H1442" s="1431" t="str">
        <f t="shared" si="246"/>
        <v/>
      </c>
      <c r="I1442" s="1288" t="str">
        <f t="shared" si="247"/>
        <v/>
      </c>
      <c r="J1442" s="1288" t="str">
        <f>IF(C1436="","",IF(AND(C1436&lt;&gt;"&lt;Enter connection point name&gt;",F1442=""),"X",""))</f>
        <v/>
      </c>
      <c r="K1442" s="1569"/>
      <c r="L1442" s="2220"/>
      <c r="M1442" s="2220"/>
      <c r="N1442" s="1432" t="str">
        <f>IF(AND(F1440&lt;=F1442),"","X")</f>
        <v/>
      </c>
    </row>
    <row r="1443" spans="2:14" s="580" customFormat="1" ht="15" customHeight="1">
      <c r="B1443" s="1046"/>
      <c r="C1443" s="3015" t="s">
        <v>729</v>
      </c>
      <c r="D1443" s="3014" t="s">
        <v>1670</v>
      </c>
      <c r="E1443" s="1112" t="s">
        <v>1931</v>
      </c>
      <c r="F1443" s="2706"/>
      <c r="H1443" s="1431" t="str">
        <f t="shared" si="246"/>
        <v/>
      </c>
      <c r="I1443" s="1287" t="str">
        <f t="shared" si="247"/>
        <v/>
      </c>
      <c r="J1443" s="1288" t="str">
        <f>IF(C1436="","",IF(AND(C1436&lt;&gt;"&lt;Enter connection point name&gt;",F1443=""),"X",""))</f>
        <v/>
      </c>
      <c r="K1443" s="1569"/>
      <c r="L1443" s="1287"/>
      <c r="M1443" s="2220"/>
      <c r="N1443" s="2218"/>
    </row>
    <row r="1444" spans="2:14" s="580" customFormat="1" ht="15" customHeight="1">
      <c r="B1444" s="18"/>
      <c r="C1444" s="3015"/>
      <c r="D1444" s="3014"/>
      <c r="E1444" s="1112" t="s">
        <v>1932</v>
      </c>
      <c r="F1444" s="2706"/>
      <c r="H1444" s="1431" t="str">
        <f t="shared" si="246"/>
        <v/>
      </c>
      <c r="I1444" s="1287"/>
      <c r="J1444" s="1288" t="str">
        <f>IF(C1436="","",IF(AND(C1436&lt;&gt;"&lt;Enter connection point name&gt;",F1444=""),"X",""))</f>
        <v/>
      </c>
      <c r="K1444" s="1569"/>
      <c r="L1444" s="1287"/>
      <c r="M1444" s="2220"/>
      <c r="N1444" s="2218"/>
    </row>
    <row r="1445" spans="2:14" s="580" customFormat="1" ht="15" customHeight="1">
      <c r="B1445" s="18"/>
      <c r="C1445" s="3015" t="s">
        <v>730</v>
      </c>
      <c r="D1445" s="3014" t="s">
        <v>1671</v>
      </c>
      <c r="E1445" s="1112" t="s">
        <v>1931</v>
      </c>
      <c r="F1445" s="2712"/>
      <c r="H1445" s="1431" t="str">
        <f t="shared" si="246"/>
        <v/>
      </c>
      <c r="I1445" s="1287"/>
      <c r="J1445" s="1288" t="str">
        <f>IF(C1436="","",IF(AND(C1436&lt;&gt;"&lt;Enter connection point name&gt;",F1445=""),"X",""))</f>
        <v/>
      </c>
      <c r="K1445" s="1569"/>
      <c r="L1445" s="2220"/>
      <c r="M1445" s="1287"/>
      <c r="N1445" s="2218"/>
    </row>
    <row r="1446" spans="2:14" s="580" customFormat="1" ht="15" customHeight="1">
      <c r="B1446" s="18"/>
      <c r="C1446" s="3015"/>
      <c r="D1446" s="3014"/>
      <c r="E1446" s="1112" t="s">
        <v>1932</v>
      </c>
      <c r="F1446" s="2712"/>
      <c r="H1446" s="1431" t="str">
        <f t="shared" si="246"/>
        <v/>
      </c>
      <c r="I1446" s="1287"/>
      <c r="J1446" s="1288" t="str">
        <f>IF(C1436="","",IF(AND(C1436&lt;&gt;"&lt;Enter connection point name&gt;",F1446=""),"X",""))</f>
        <v/>
      </c>
      <c r="K1446" s="1569"/>
      <c r="L1446" s="2220"/>
      <c r="M1446" s="1287"/>
      <c r="N1446" s="2218"/>
    </row>
    <row r="1447" spans="2:14" s="580" customFormat="1" ht="15" customHeight="1">
      <c r="B1447" s="18"/>
      <c r="C1447" s="3015" t="s">
        <v>1934</v>
      </c>
      <c r="D1447" s="3014" t="s">
        <v>2045</v>
      </c>
      <c r="E1447" s="1112" t="s">
        <v>1931</v>
      </c>
      <c r="F1447" s="2708"/>
      <c r="H1447" s="1436"/>
      <c r="I1447" s="1287"/>
      <c r="J1447" s="1288" t="str">
        <f>IF(C1436="","",IF(AND(C1436&lt;&gt;"&lt;Enter connection point name&gt;",F1447=""),"X",""))</f>
        <v/>
      </c>
      <c r="K1447" s="1432" t="str">
        <f>IF(F1447="","",(IF(OR(F1447="Winter",F1447="Summer"),"","X")))</f>
        <v/>
      </c>
      <c r="L1447" s="2220"/>
      <c r="M1447" s="2220"/>
      <c r="N1447" s="2218"/>
    </row>
    <row r="1448" spans="2:14" s="580" customFormat="1" ht="15" customHeight="1">
      <c r="B1448" s="18"/>
      <c r="C1448" s="3015"/>
      <c r="D1448" s="3014"/>
      <c r="E1448" s="1112" t="s">
        <v>1932</v>
      </c>
      <c r="F1448" s="2708"/>
      <c r="H1448" s="1436"/>
      <c r="I1448" s="1287"/>
      <c r="J1448" s="1288" t="str">
        <f>IF(C1436="","",IF(AND(C1436&lt;&gt;"&lt;Enter connection point name&gt;",F1448=""),"X",""))</f>
        <v/>
      </c>
      <c r="K1448" s="1432" t="str">
        <f>IF(F1448="","",(IF(OR(F1448="Winter",F1448="Summer"),"","X")))</f>
        <v/>
      </c>
      <c r="L1448" s="2220"/>
      <c r="M1448" s="2220"/>
      <c r="N1448" s="2218"/>
    </row>
    <row r="1449" spans="2:14" s="580" customFormat="1" ht="15" customHeight="1">
      <c r="B1449" s="18"/>
      <c r="C1449" s="3015" t="s">
        <v>1935</v>
      </c>
      <c r="D1449" s="3014" t="s">
        <v>497</v>
      </c>
      <c r="E1449" s="1112" t="s">
        <v>1931</v>
      </c>
      <c r="F1449" s="2708"/>
      <c r="H1449" s="1431" t="str">
        <f t="shared" ref="H1449:H1458" si="248">IF(ISNONTEXT(F1449)=TRUE,"","X")</f>
        <v/>
      </c>
      <c r="I1449" s="1288" t="str">
        <f t="shared" ref="I1449:I1458" si="249">IF(AND(F1449&gt;=0)=TRUE,"","X")</f>
        <v/>
      </c>
      <c r="J1449" s="1288" t="str">
        <f>IF(C1436="","",IF(AND(C1436&lt;&gt;"&lt;Enter connection point name&gt;",F1449=""),"X",""))</f>
        <v/>
      </c>
      <c r="K1449" s="1569"/>
      <c r="L1449" s="2220"/>
      <c r="M1449" s="2220"/>
      <c r="N1449" s="2218"/>
    </row>
    <row r="1450" spans="2:14" s="580" customFormat="1" ht="15" customHeight="1">
      <c r="B1450" s="18"/>
      <c r="C1450" s="3015"/>
      <c r="D1450" s="3014"/>
      <c r="E1450" s="1112" t="s">
        <v>1932</v>
      </c>
      <c r="F1450" s="2708"/>
      <c r="H1450" s="1431" t="str">
        <f t="shared" si="248"/>
        <v/>
      </c>
      <c r="I1450" s="1288" t="str">
        <f t="shared" si="249"/>
        <v/>
      </c>
      <c r="J1450" s="1288" t="str">
        <f>IF(C1436="","",IF(AND(C1436&lt;&gt;"&lt;Enter connection point name&gt;",F1450=""),"X",""))</f>
        <v/>
      </c>
      <c r="K1450" s="1569"/>
      <c r="L1450" s="2220"/>
      <c r="M1450" s="2220"/>
      <c r="N1450" s="2218"/>
    </row>
    <row r="1451" spans="2:14" s="580" customFormat="1" ht="15" customHeight="1">
      <c r="B1451" s="18"/>
      <c r="C1451" s="3015" t="s">
        <v>1936</v>
      </c>
      <c r="D1451" s="3014" t="s">
        <v>497</v>
      </c>
      <c r="E1451" s="1112" t="s">
        <v>1931</v>
      </c>
      <c r="F1451" s="2708"/>
      <c r="H1451" s="1431" t="str">
        <f t="shared" si="248"/>
        <v/>
      </c>
      <c r="I1451" s="1288" t="str">
        <f t="shared" si="249"/>
        <v/>
      </c>
      <c r="J1451" s="1288" t="str">
        <f>IF(C1436="","",IF(AND(C1436&lt;&gt;"&lt;Enter connection point name&gt;",F1451=""),"X",""))</f>
        <v/>
      </c>
      <c r="K1451" s="1569"/>
      <c r="L1451" s="2220"/>
      <c r="M1451" s="2220"/>
      <c r="N1451" s="1432" t="str">
        <f>IF(AND(F1451&lt;=F1453),"","X")</f>
        <v/>
      </c>
    </row>
    <row r="1452" spans="2:14" s="580" customFormat="1" ht="15" customHeight="1">
      <c r="B1452" s="18"/>
      <c r="C1452" s="3015"/>
      <c r="D1452" s="3014"/>
      <c r="E1452" s="1112" t="s">
        <v>1932</v>
      </c>
      <c r="F1452" s="2708"/>
      <c r="H1452" s="1431" t="str">
        <f t="shared" si="248"/>
        <v/>
      </c>
      <c r="I1452" s="1288" t="str">
        <f t="shared" si="249"/>
        <v/>
      </c>
      <c r="J1452" s="1288" t="str">
        <f>IF(C1436="","",IF(AND(C1436&lt;&gt;"&lt;Enter connection point name&gt;",F1452=""),"X",""))</f>
        <v/>
      </c>
      <c r="K1452" s="1569"/>
      <c r="L1452" s="2220"/>
      <c r="M1452" s="2220"/>
      <c r="N1452" s="1432" t="str">
        <f>IF(AND(F1452&lt;=F1454),"","X")</f>
        <v/>
      </c>
    </row>
    <row r="1453" spans="2:14" s="580" customFormat="1" ht="15" customHeight="1">
      <c r="B1453" s="18"/>
      <c r="C1453" s="3015" t="s">
        <v>1936</v>
      </c>
      <c r="D1453" s="3014" t="s">
        <v>509</v>
      </c>
      <c r="E1453" s="1112" t="s">
        <v>1931</v>
      </c>
      <c r="F1453" s="2708"/>
      <c r="H1453" s="1431" t="str">
        <f t="shared" si="248"/>
        <v/>
      </c>
      <c r="I1453" s="1288" t="str">
        <f t="shared" si="249"/>
        <v/>
      </c>
      <c r="J1453" s="1288" t="str">
        <f>IF(C1436="","",IF(AND(C1436&lt;&gt;"&lt;Enter connection point name&gt;",F1453=""),"X",""))</f>
        <v/>
      </c>
      <c r="K1453" s="1569"/>
      <c r="L1453" s="2220"/>
      <c r="M1453" s="2220"/>
      <c r="N1453" s="1432" t="str">
        <f>IF(AND(F1451&lt;=F1453),"","X")</f>
        <v/>
      </c>
    </row>
    <row r="1454" spans="2:14" s="580" customFormat="1" ht="15" customHeight="1">
      <c r="B1454" s="18"/>
      <c r="C1454" s="3015"/>
      <c r="D1454" s="3014"/>
      <c r="E1454" s="1112" t="s">
        <v>1932</v>
      </c>
      <c r="F1454" s="2708"/>
      <c r="H1454" s="1431" t="str">
        <f t="shared" si="248"/>
        <v/>
      </c>
      <c r="I1454" s="1288" t="str">
        <f t="shared" si="249"/>
        <v/>
      </c>
      <c r="J1454" s="1288" t="str">
        <f>IF(C1436="","",IF(AND(C1436&lt;&gt;"&lt;Enter connection point name&gt;",F1454=""),"X",""))</f>
        <v/>
      </c>
      <c r="K1454" s="1569"/>
      <c r="L1454" s="2220"/>
      <c r="M1454" s="2220"/>
      <c r="N1454" s="1432" t="str">
        <f>IF(AND(F1452&lt;=F1454),"","X")</f>
        <v/>
      </c>
    </row>
    <row r="1455" spans="2:14" s="580" customFormat="1" ht="15" customHeight="1">
      <c r="B1455" s="18"/>
      <c r="C1455" s="3015" t="s">
        <v>1937</v>
      </c>
      <c r="D1455" s="3014" t="s">
        <v>497</v>
      </c>
      <c r="E1455" s="1112" t="s">
        <v>1931</v>
      </c>
      <c r="F1455" s="2708"/>
      <c r="H1455" s="1431" t="str">
        <f t="shared" si="248"/>
        <v/>
      </c>
      <c r="I1455" s="1288" t="str">
        <f t="shared" si="249"/>
        <v/>
      </c>
      <c r="J1455" s="1288" t="str">
        <f>IF(C1436="","",IF(AND(C1436&lt;&gt;"&lt;Enter connection point name&gt;",F1455=""),"X",""))</f>
        <v/>
      </c>
      <c r="K1455" s="1569"/>
      <c r="L1455" s="2220"/>
      <c r="M1455" s="2220"/>
      <c r="N1455" s="1432" t="str">
        <f>IF(AND(F1455&lt;=F1457),"","X")</f>
        <v/>
      </c>
    </row>
    <row r="1456" spans="2:14" s="580" customFormat="1" ht="15" customHeight="1">
      <c r="B1456" s="18"/>
      <c r="C1456" s="3015"/>
      <c r="D1456" s="3014"/>
      <c r="E1456" s="1112" t="s">
        <v>1932</v>
      </c>
      <c r="F1456" s="2708"/>
      <c r="H1456" s="1431" t="str">
        <f t="shared" si="248"/>
        <v/>
      </c>
      <c r="I1456" s="1288" t="str">
        <f t="shared" si="249"/>
        <v/>
      </c>
      <c r="J1456" s="1288" t="str">
        <f>IF(C1436="","",IF(AND(C1436&lt;&gt;"&lt;Enter connection point name&gt;",F1456=""),"X",""))</f>
        <v/>
      </c>
      <c r="K1456" s="1569"/>
      <c r="L1456" s="2220"/>
      <c r="M1456" s="2220"/>
      <c r="N1456" s="1432" t="str">
        <f>IF(AND(F1456&lt;=F1458),"","X")</f>
        <v/>
      </c>
    </row>
    <row r="1457" spans="2:14" s="580" customFormat="1" ht="15" customHeight="1">
      <c r="B1457" s="18"/>
      <c r="C1457" s="3015" t="s">
        <v>1937</v>
      </c>
      <c r="D1457" s="3014" t="s">
        <v>509</v>
      </c>
      <c r="E1457" s="1112" t="s">
        <v>1931</v>
      </c>
      <c r="F1457" s="2708"/>
      <c r="H1457" s="1431" t="str">
        <f t="shared" si="248"/>
        <v/>
      </c>
      <c r="I1457" s="1288" t="str">
        <f t="shared" si="249"/>
        <v/>
      </c>
      <c r="J1457" s="1288" t="str">
        <f>IF(C1436="","",IF(AND(C1436&lt;&gt;"&lt;Enter connection point name&gt;",F1457=""),"X",""))</f>
        <v/>
      </c>
      <c r="K1457" s="1569"/>
      <c r="L1457" s="2220"/>
      <c r="M1457" s="2220"/>
      <c r="N1457" s="1432" t="str">
        <f>IF(AND(F1455&lt;=F1457),"","X")</f>
        <v/>
      </c>
    </row>
    <row r="1458" spans="2:14" s="580" customFormat="1" ht="15" customHeight="1">
      <c r="B1458" s="18"/>
      <c r="C1458" s="3018"/>
      <c r="D1458" s="3019"/>
      <c r="E1458" s="1113" t="s">
        <v>1932</v>
      </c>
      <c r="F1458" s="2714"/>
      <c r="H1458" s="1433" t="str">
        <f t="shared" si="248"/>
        <v/>
      </c>
      <c r="I1458" s="1434" t="str">
        <f t="shared" si="249"/>
        <v/>
      </c>
      <c r="J1458" s="1434" t="str">
        <f>IF(C1436="","",IF(AND(C1436&lt;&gt;"&lt;Enter connection point name&gt;",F1458=""),"X",""))</f>
        <v/>
      </c>
      <c r="K1458" s="1570"/>
      <c r="L1458" s="2221"/>
      <c r="M1458" s="2221"/>
      <c r="N1458" s="1435" t="str">
        <f>IF(AND(F1456&lt;=F1458),"","X")</f>
        <v/>
      </c>
    </row>
    <row r="1459" spans="2:14" s="580" customFormat="1" ht="15" customHeight="1">
      <c r="B1459" s="1046">
        <v>64</v>
      </c>
      <c r="C1459" s="1027" t="s">
        <v>1929</v>
      </c>
      <c r="D1459" s="575"/>
      <c r="E1459" s="1111"/>
      <c r="F1459" s="2711"/>
    </row>
    <row r="1460" spans="2:14" s="580" customFormat="1" ht="15" customHeight="1">
      <c r="B1460" s="1046"/>
      <c r="C1460" s="3016" t="s">
        <v>1930</v>
      </c>
      <c r="D1460" s="3017" t="s">
        <v>509</v>
      </c>
      <c r="E1460" s="1681" t="s">
        <v>1931</v>
      </c>
      <c r="F1460" s="2713"/>
      <c r="H1460" s="1503" t="str">
        <f>IF(ISNONTEXT(F1460)=TRUE,"","X")</f>
        <v/>
      </c>
      <c r="I1460" s="1542" t="str">
        <f>IF(AND(F1460&gt;=0)=TRUE,"","X")</f>
        <v/>
      </c>
      <c r="J1460" s="2024" t="str">
        <f>IF(C1459="","",IF(AND(C1459&lt;&gt;"&lt;Enter connection point name&gt;",F1460=""),"X",""))</f>
        <v/>
      </c>
      <c r="K1460" s="1568"/>
      <c r="L1460" s="2219"/>
      <c r="M1460" s="2219"/>
      <c r="N1460" s="2217"/>
    </row>
    <row r="1461" spans="2:14" s="580" customFormat="1" ht="15" customHeight="1">
      <c r="B1461" s="1046"/>
      <c r="C1461" s="3015"/>
      <c r="D1461" s="3014"/>
      <c r="E1461" s="1112" t="s">
        <v>1932</v>
      </c>
      <c r="F1461" s="2708"/>
      <c r="H1461" s="1431" t="str">
        <f>IF(ISNONTEXT(F1461)=TRUE,"","X")</f>
        <v/>
      </c>
      <c r="I1461" s="1288" t="str">
        <f>IF(AND(F1461&gt;=0)=TRUE,"","X")</f>
        <v/>
      </c>
      <c r="J1461" s="1288" t="str">
        <f>IF(C1459="","",IF(AND(C1459&lt;&gt;"&lt;Enter connection point name&gt;",F1461=""),"X",""))</f>
        <v/>
      </c>
      <c r="K1461" s="1569"/>
      <c r="L1461" s="2220"/>
      <c r="M1461" s="2220"/>
      <c r="N1461" s="2218"/>
    </row>
    <row r="1462" spans="2:14" s="580" customFormat="1" ht="15" customHeight="1">
      <c r="B1462" s="1046"/>
      <c r="C1462" s="3015" t="s">
        <v>1933</v>
      </c>
      <c r="D1462" s="3014" t="s">
        <v>497</v>
      </c>
      <c r="E1462" s="1112" t="s">
        <v>1931</v>
      </c>
      <c r="F1462" s="2708"/>
      <c r="H1462" s="1431" t="str">
        <f t="shared" ref="H1462:H1469" si="250">IF(ISNONTEXT(F1462)=TRUE,"","X")</f>
        <v/>
      </c>
      <c r="I1462" s="1288" t="str">
        <f>IF(AND(F1462&gt;=0)=TRUE,"","X")</f>
        <v/>
      </c>
      <c r="J1462" s="1288" t="str">
        <f>IF(C1459="","",IF(AND(C1459&lt;&gt;"&lt;Enter connection point name&gt;",F1462=""),"X",""))</f>
        <v/>
      </c>
      <c r="K1462" s="1569"/>
      <c r="L1462" s="2220"/>
      <c r="M1462" s="2220"/>
      <c r="N1462" s="1432" t="str">
        <f>IF(AND(F1462&lt;=F1464),"","X")</f>
        <v/>
      </c>
    </row>
    <row r="1463" spans="2:14" s="580" customFormat="1" ht="15" customHeight="1">
      <c r="B1463" s="1046"/>
      <c r="C1463" s="3015"/>
      <c r="D1463" s="3014"/>
      <c r="E1463" s="1112" t="s">
        <v>1932</v>
      </c>
      <c r="F1463" s="2708"/>
      <c r="H1463" s="1431" t="str">
        <f t="shared" si="250"/>
        <v/>
      </c>
      <c r="I1463" s="1288" t="str">
        <f t="shared" ref="I1463:I1466" si="251">IF(AND(F1463&gt;=0)=TRUE,"","X")</f>
        <v/>
      </c>
      <c r="J1463" s="1288" t="str">
        <f>IF(C1459="","",IF(AND(C1459&lt;&gt;"&lt;Enter connection point name&gt;",F1463=""),"X",""))</f>
        <v/>
      </c>
      <c r="K1463" s="1569"/>
      <c r="L1463" s="2220"/>
      <c r="M1463" s="2220"/>
      <c r="N1463" s="1432" t="str">
        <f>IF(AND(F1463&lt;=F1465),"","X")</f>
        <v/>
      </c>
    </row>
    <row r="1464" spans="2:14" s="580" customFormat="1" ht="15" customHeight="1">
      <c r="B1464" s="1046"/>
      <c r="C1464" s="3015" t="s">
        <v>1933</v>
      </c>
      <c r="D1464" s="3014" t="s">
        <v>509</v>
      </c>
      <c r="E1464" s="1112" t="s">
        <v>1931</v>
      </c>
      <c r="F1464" s="2708"/>
      <c r="H1464" s="1431" t="str">
        <f t="shared" si="250"/>
        <v/>
      </c>
      <c r="I1464" s="1288" t="str">
        <f t="shared" si="251"/>
        <v/>
      </c>
      <c r="J1464" s="1288" t="str">
        <f>IF(C1459="","",IF(AND(C1459&lt;&gt;"&lt;Enter connection point name&gt;",F1464=""),"X",""))</f>
        <v/>
      </c>
      <c r="K1464" s="1569"/>
      <c r="L1464" s="2220"/>
      <c r="M1464" s="2220"/>
      <c r="N1464" s="1432" t="str">
        <f>IF(AND(F1462&lt;=F1464),"","X")</f>
        <v/>
      </c>
    </row>
    <row r="1465" spans="2:14" s="580" customFormat="1" ht="15" customHeight="1">
      <c r="B1465" s="1046"/>
      <c r="C1465" s="3015"/>
      <c r="D1465" s="3014"/>
      <c r="E1465" s="1112" t="s">
        <v>1932</v>
      </c>
      <c r="F1465" s="2708"/>
      <c r="H1465" s="1431" t="str">
        <f t="shared" si="250"/>
        <v/>
      </c>
      <c r="I1465" s="1288" t="str">
        <f t="shared" si="251"/>
        <v/>
      </c>
      <c r="J1465" s="1288" t="str">
        <f>IF(C1459="","",IF(AND(C1459&lt;&gt;"&lt;Enter connection point name&gt;",F1465=""),"X",""))</f>
        <v/>
      </c>
      <c r="K1465" s="1569"/>
      <c r="L1465" s="2220"/>
      <c r="M1465" s="2220"/>
      <c r="N1465" s="1432" t="str">
        <f>IF(AND(F1463&lt;=F1465),"","X")</f>
        <v/>
      </c>
    </row>
    <row r="1466" spans="2:14" s="580" customFormat="1" ht="15" customHeight="1">
      <c r="B1466" s="1046"/>
      <c r="C1466" s="3015" t="s">
        <v>729</v>
      </c>
      <c r="D1466" s="3014" t="s">
        <v>1670</v>
      </c>
      <c r="E1466" s="1112" t="s">
        <v>1931</v>
      </c>
      <c r="F1466" s="2706"/>
      <c r="H1466" s="1431" t="str">
        <f t="shared" si="250"/>
        <v/>
      </c>
      <c r="I1466" s="1287" t="str">
        <f t="shared" si="251"/>
        <v/>
      </c>
      <c r="J1466" s="1288" t="str">
        <f>IF(C1459="","",IF(AND(C1459&lt;&gt;"&lt;Enter connection point name&gt;",F1466=""),"X",""))</f>
        <v/>
      </c>
      <c r="K1466" s="1569"/>
      <c r="L1466" s="1287"/>
      <c r="M1466" s="2220"/>
      <c r="N1466" s="2218"/>
    </row>
    <row r="1467" spans="2:14" s="580" customFormat="1" ht="15" customHeight="1">
      <c r="B1467" s="18"/>
      <c r="C1467" s="3015"/>
      <c r="D1467" s="3014"/>
      <c r="E1467" s="1112" t="s">
        <v>1932</v>
      </c>
      <c r="F1467" s="2706"/>
      <c r="H1467" s="1431" t="str">
        <f t="shared" si="250"/>
        <v/>
      </c>
      <c r="I1467" s="1287"/>
      <c r="J1467" s="1288" t="str">
        <f>IF(C1459="","",IF(AND(C1459&lt;&gt;"&lt;Enter connection point name&gt;",F1467=""),"X",""))</f>
        <v/>
      </c>
      <c r="K1467" s="1569"/>
      <c r="L1467" s="1287"/>
      <c r="M1467" s="2220"/>
      <c r="N1467" s="2218"/>
    </row>
    <row r="1468" spans="2:14" s="580" customFormat="1" ht="15" customHeight="1">
      <c r="B1468" s="18"/>
      <c r="C1468" s="3015" t="s">
        <v>730</v>
      </c>
      <c r="D1468" s="3014" t="s">
        <v>1671</v>
      </c>
      <c r="E1468" s="1112" t="s">
        <v>1931</v>
      </c>
      <c r="F1468" s="2712"/>
      <c r="H1468" s="1431" t="str">
        <f t="shared" si="250"/>
        <v/>
      </c>
      <c r="I1468" s="1287"/>
      <c r="J1468" s="1288" t="str">
        <f>IF(C1459="","",IF(AND(C1459&lt;&gt;"&lt;Enter connection point name&gt;",F1468=""),"X",""))</f>
        <v/>
      </c>
      <c r="K1468" s="1569"/>
      <c r="L1468" s="2220"/>
      <c r="M1468" s="1287"/>
      <c r="N1468" s="2218"/>
    </row>
    <row r="1469" spans="2:14" s="580" customFormat="1" ht="15" customHeight="1">
      <c r="B1469" s="18"/>
      <c r="C1469" s="3015"/>
      <c r="D1469" s="3014"/>
      <c r="E1469" s="1112" t="s">
        <v>1932</v>
      </c>
      <c r="F1469" s="2712"/>
      <c r="H1469" s="1431" t="str">
        <f t="shared" si="250"/>
        <v/>
      </c>
      <c r="I1469" s="1287"/>
      <c r="J1469" s="1288" t="str">
        <f>IF(C1459="","",IF(AND(C1459&lt;&gt;"&lt;Enter connection point name&gt;",F1469=""),"X",""))</f>
        <v/>
      </c>
      <c r="K1469" s="1569"/>
      <c r="L1469" s="2220"/>
      <c r="M1469" s="1287"/>
      <c r="N1469" s="2218"/>
    </row>
    <row r="1470" spans="2:14" s="580" customFormat="1" ht="15" customHeight="1">
      <c r="B1470" s="18"/>
      <c r="C1470" s="3015" t="s">
        <v>1934</v>
      </c>
      <c r="D1470" s="3014" t="s">
        <v>2045</v>
      </c>
      <c r="E1470" s="1112" t="s">
        <v>1931</v>
      </c>
      <c r="F1470" s="2708"/>
      <c r="H1470" s="1436"/>
      <c r="I1470" s="1287"/>
      <c r="J1470" s="1288" t="str">
        <f>IF(C1459="","",IF(AND(C1459&lt;&gt;"&lt;Enter connection point name&gt;",F1470=""),"X",""))</f>
        <v/>
      </c>
      <c r="K1470" s="1432" t="str">
        <f>IF(F1470="","",(IF(OR(F1470="Winter",F1470="Summer"),"","X")))</f>
        <v/>
      </c>
      <c r="L1470" s="2220"/>
      <c r="M1470" s="2220"/>
      <c r="N1470" s="2218"/>
    </row>
    <row r="1471" spans="2:14" s="580" customFormat="1" ht="15" customHeight="1">
      <c r="B1471" s="18"/>
      <c r="C1471" s="3015"/>
      <c r="D1471" s="3014"/>
      <c r="E1471" s="1112" t="s">
        <v>1932</v>
      </c>
      <c r="F1471" s="2708"/>
      <c r="H1471" s="1436"/>
      <c r="I1471" s="1287"/>
      <c r="J1471" s="1288" t="str">
        <f>IF(C1459="","",IF(AND(C1459&lt;&gt;"&lt;Enter connection point name&gt;",F1471=""),"X",""))</f>
        <v/>
      </c>
      <c r="K1471" s="1432" t="str">
        <f>IF(F1471="","",(IF(OR(F1471="Winter",F1471="Summer"),"","X")))</f>
        <v/>
      </c>
      <c r="L1471" s="2220"/>
      <c r="M1471" s="2220"/>
      <c r="N1471" s="2218"/>
    </row>
    <row r="1472" spans="2:14" s="580" customFormat="1" ht="15" customHeight="1">
      <c r="B1472" s="18"/>
      <c r="C1472" s="3015" t="s">
        <v>1935</v>
      </c>
      <c r="D1472" s="3014" t="s">
        <v>497</v>
      </c>
      <c r="E1472" s="1112" t="s">
        <v>1931</v>
      </c>
      <c r="F1472" s="2708"/>
      <c r="H1472" s="1431" t="str">
        <f t="shared" ref="H1472:H1481" si="252">IF(ISNONTEXT(F1472)=TRUE,"","X")</f>
        <v/>
      </c>
      <c r="I1472" s="1288" t="str">
        <f t="shared" ref="I1472:I1481" si="253">IF(AND(F1472&gt;=0)=TRUE,"","X")</f>
        <v/>
      </c>
      <c r="J1472" s="1288" t="str">
        <f>IF(C1459="","",IF(AND(C1459&lt;&gt;"&lt;Enter connection point name&gt;",F1472=""),"X",""))</f>
        <v/>
      </c>
      <c r="K1472" s="1569"/>
      <c r="L1472" s="2220"/>
      <c r="M1472" s="2220"/>
      <c r="N1472" s="2218"/>
    </row>
    <row r="1473" spans="2:14" s="580" customFormat="1" ht="15" customHeight="1">
      <c r="B1473" s="18"/>
      <c r="C1473" s="3015"/>
      <c r="D1473" s="3014"/>
      <c r="E1473" s="1112" t="s">
        <v>1932</v>
      </c>
      <c r="F1473" s="2708"/>
      <c r="H1473" s="1431" t="str">
        <f t="shared" si="252"/>
        <v/>
      </c>
      <c r="I1473" s="1288" t="str">
        <f t="shared" si="253"/>
        <v/>
      </c>
      <c r="J1473" s="1288" t="str">
        <f>IF(C1459="","",IF(AND(C1459&lt;&gt;"&lt;Enter connection point name&gt;",F1473=""),"X",""))</f>
        <v/>
      </c>
      <c r="K1473" s="1569"/>
      <c r="L1473" s="2220"/>
      <c r="M1473" s="2220"/>
      <c r="N1473" s="2218"/>
    </row>
    <row r="1474" spans="2:14" s="580" customFormat="1" ht="15" customHeight="1">
      <c r="B1474" s="18"/>
      <c r="C1474" s="3015" t="s">
        <v>1936</v>
      </c>
      <c r="D1474" s="3014" t="s">
        <v>497</v>
      </c>
      <c r="E1474" s="1112" t="s">
        <v>1931</v>
      </c>
      <c r="F1474" s="2708"/>
      <c r="H1474" s="1431" t="str">
        <f t="shared" si="252"/>
        <v/>
      </c>
      <c r="I1474" s="1288" t="str">
        <f t="shared" si="253"/>
        <v/>
      </c>
      <c r="J1474" s="1288" t="str">
        <f>IF(C1459="","",IF(AND(C1459&lt;&gt;"&lt;Enter connection point name&gt;",F1474=""),"X",""))</f>
        <v/>
      </c>
      <c r="K1474" s="1569"/>
      <c r="L1474" s="2220"/>
      <c r="M1474" s="2220"/>
      <c r="N1474" s="1432" t="str">
        <f>IF(AND(F1474&lt;=F1476),"","X")</f>
        <v/>
      </c>
    </row>
    <row r="1475" spans="2:14" s="580" customFormat="1" ht="15" customHeight="1">
      <c r="B1475" s="18"/>
      <c r="C1475" s="3015"/>
      <c r="D1475" s="3014"/>
      <c r="E1475" s="1112" t="s">
        <v>1932</v>
      </c>
      <c r="F1475" s="2708"/>
      <c r="H1475" s="1431" t="str">
        <f t="shared" si="252"/>
        <v/>
      </c>
      <c r="I1475" s="1288" t="str">
        <f t="shared" si="253"/>
        <v/>
      </c>
      <c r="J1475" s="1288" t="str">
        <f>IF(C1459="","",IF(AND(C1459&lt;&gt;"&lt;Enter connection point name&gt;",F1475=""),"X",""))</f>
        <v/>
      </c>
      <c r="K1475" s="1569"/>
      <c r="L1475" s="2220"/>
      <c r="M1475" s="2220"/>
      <c r="N1475" s="1432" t="str">
        <f>IF(AND(F1475&lt;=F1477),"","X")</f>
        <v/>
      </c>
    </row>
    <row r="1476" spans="2:14" s="580" customFormat="1" ht="15" customHeight="1">
      <c r="B1476" s="18"/>
      <c r="C1476" s="3015" t="s">
        <v>1936</v>
      </c>
      <c r="D1476" s="3014" t="s">
        <v>509</v>
      </c>
      <c r="E1476" s="1112" t="s">
        <v>1931</v>
      </c>
      <c r="F1476" s="2708"/>
      <c r="H1476" s="1431" t="str">
        <f t="shared" si="252"/>
        <v/>
      </c>
      <c r="I1476" s="1288" t="str">
        <f t="shared" si="253"/>
        <v/>
      </c>
      <c r="J1476" s="1288" t="str">
        <f>IF(C1459="","",IF(AND(C1459&lt;&gt;"&lt;Enter connection point name&gt;",F1476=""),"X",""))</f>
        <v/>
      </c>
      <c r="K1476" s="1569"/>
      <c r="L1476" s="2220"/>
      <c r="M1476" s="2220"/>
      <c r="N1476" s="1432" t="str">
        <f>IF(AND(F1474&lt;=F1476),"","X")</f>
        <v/>
      </c>
    </row>
    <row r="1477" spans="2:14" s="580" customFormat="1" ht="15" customHeight="1">
      <c r="B1477" s="18"/>
      <c r="C1477" s="3015"/>
      <c r="D1477" s="3014"/>
      <c r="E1477" s="1112" t="s">
        <v>1932</v>
      </c>
      <c r="F1477" s="2708"/>
      <c r="H1477" s="1431" t="str">
        <f t="shared" si="252"/>
        <v/>
      </c>
      <c r="I1477" s="1288" t="str">
        <f t="shared" si="253"/>
        <v/>
      </c>
      <c r="J1477" s="1288" t="str">
        <f>IF(C1459="","",IF(AND(C1459&lt;&gt;"&lt;Enter connection point name&gt;",F1477=""),"X",""))</f>
        <v/>
      </c>
      <c r="K1477" s="1569"/>
      <c r="L1477" s="2220"/>
      <c r="M1477" s="2220"/>
      <c r="N1477" s="1432" t="str">
        <f>IF(AND(F1475&lt;=F1477),"","X")</f>
        <v/>
      </c>
    </row>
    <row r="1478" spans="2:14" s="580" customFormat="1" ht="15" customHeight="1">
      <c r="B1478" s="18"/>
      <c r="C1478" s="3015" t="s">
        <v>1937</v>
      </c>
      <c r="D1478" s="3014" t="s">
        <v>497</v>
      </c>
      <c r="E1478" s="1112" t="s">
        <v>1931</v>
      </c>
      <c r="F1478" s="2708"/>
      <c r="H1478" s="1431" t="str">
        <f t="shared" si="252"/>
        <v/>
      </c>
      <c r="I1478" s="1288" t="str">
        <f t="shared" si="253"/>
        <v/>
      </c>
      <c r="J1478" s="1288" t="str">
        <f>IF(C1459="","",IF(AND(C1459&lt;&gt;"&lt;Enter connection point name&gt;",F1478=""),"X",""))</f>
        <v/>
      </c>
      <c r="K1478" s="1569"/>
      <c r="L1478" s="2220"/>
      <c r="M1478" s="2220"/>
      <c r="N1478" s="1432" t="str">
        <f>IF(AND(F1478&lt;=F1480),"","X")</f>
        <v/>
      </c>
    </row>
    <row r="1479" spans="2:14" s="580" customFormat="1" ht="15" customHeight="1">
      <c r="B1479" s="18"/>
      <c r="C1479" s="3015"/>
      <c r="D1479" s="3014"/>
      <c r="E1479" s="1112" t="s">
        <v>1932</v>
      </c>
      <c r="F1479" s="2708"/>
      <c r="H1479" s="1431" t="str">
        <f t="shared" si="252"/>
        <v/>
      </c>
      <c r="I1479" s="1288" t="str">
        <f t="shared" si="253"/>
        <v/>
      </c>
      <c r="J1479" s="1288" t="str">
        <f>IF(C1459="","",IF(AND(C1459&lt;&gt;"&lt;Enter connection point name&gt;",F1479=""),"X",""))</f>
        <v/>
      </c>
      <c r="K1479" s="1569"/>
      <c r="L1479" s="2220"/>
      <c r="M1479" s="2220"/>
      <c r="N1479" s="1432" t="str">
        <f>IF(AND(F1479&lt;=F1481),"","X")</f>
        <v/>
      </c>
    </row>
    <row r="1480" spans="2:14" s="580" customFormat="1" ht="15" customHeight="1">
      <c r="B1480" s="18"/>
      <c r="C1480" s="3015" t="s">
        <v>1937</v>
      </c>
      <c r="D1480" s="3014" t="s">
        <v>509</v>
      </c>
      <c r="E1480" s="1112" t="s">
        <v>1931</v>
      </c>
      <c r="F1480" s="2708"/>
      <c r="H1480" s="1431" t="str">
        <f t="shared" si="252"/>
        <v/>
      </c>
      <c r="I1480" s="1288" t="str">
        <f t="shared" si="253"/>
        <v/>
      </c>
      <c r="J1480" s="1288" t="str">
        <f>IF(C1459="","",IF(AND(C1459&lt;&gt;"&lt;Enter connection point name&gt;",F1480=""),"X",""))</f>
        <v/>
      </c>
      <c r="K1480" s="1569"/>
      <c r="L1480" s="2220"/>
      <c r="M1480" s="2220"/>
      <c r="N1480" s="1432" t="str">
        <f>IF(AND(F1478&lt;=F1480),"","X")</f>
        <v/>
      </c>
    </row>
    <row r="1481" spans="2:14" s="580" customFormat="1" ht="15" customHeight="1">
      <c r="B1481" s="18"/>
      <c r="C1481" s="3018"/>
      <c r="D1481" s="3019"/>
      <c r="E1481" s="1113" t="s">
        <v>1932</v>
      </c>
      <c r="F1481" s="2714"/>
      <c r="H1481" s="1433" t="str">
        <f t="shared" si="252"/>
        <v/>
      </c>
      <c r="I1481" s="1434" t="str">
        <f t="shared" si="253"/>
        <v/>
      </c>
      <c r="J1481" s="1434" t="str">
        <f>IF(C1459="","",IF(AND(C1459&lt;&gt;"&lt;Enter connection point name&gt;",F1481=""),"X",""))</f>
        <v/>
      </c>
      <c r="K1481" s="1570"/>
      <c r="L1481" s="2221"/>
      <c r="M1481" s="2221"/>
      <c r="N1481" s="1435" t="str">
        <f>IF(AND(F1479&lt;=F1481),"","X")</f>
        <v/>
      </c>
    </row>
    <row r="1482" spans="2:14" s="580" customFormat="1" ht="15" customHeight="1">
      <c r="B1482" s="1046">
        <v>65</v>
      </c>
      <c r="C1482" s="1027" t="s">
        <v>1929</v>
      </c>
      <c r="D1482" s="575"/>
      <c r="E1482" s="1111"/>
      <c r="F1482" s="2711"/>
    </row>
    <row r="1483" spans="2:14" s="580" customFormat="1" ht="15" customHeight="1">
      <c r="B1483" s="1046"/>
      <c r="C1483" s="3016" t="s">
        <v>1930</v>
      </c>
      <c r="D1483" s="3017" t="s">
        <v>509</v>
      </c>
      <c r="E1483" s="1681" t="s">
        <v>1931</v>
      </c>
      <c r="F1483" s="2713"/>
      <c r="H1483" s="1503" t="str">
        <f>IF(ISNONTEXT(F1483)=TRUE,"","X")</f>
        <v/>
      </c>
      <c r="I1483" s="1542" t="str">
        <f>IF(AND(F1483&gt;=0)=TRUE,"","X")</f>
        <v/>
      </c>
      <c r="J1483" s="2024" t="str">
        <f>IF(C1482="","",IF(AND(C1482&lt;&gt;"&lt;Enter connection point name&gt;",F1483=""),"X",""))</f>
        <v/>
      </c>
      <c r="K1483" s="1568"/>
      <c r="L1483" s="2219"/>
      <c r="M1483" s="2219"/>
      <c r="N1483" s="2217"/>
    </row>
    <row r="1484" spans="2:14" s="580" customFormat="1" ht="15" customHeight="1">
      <c r="B1484" s="1046"/>
      <c r="C1484" s="3015"/>
      <c r="D1484" s="3014"/>
      <c r="E1484" s="1112" t="s">
        <v>1932</v>
      </c>
      <c r="F1484" s="2708"/>
      <c r="H1484" s="1431" t="str">
        <f>IF(ISNONTEXT(F1484)=TRUE,"","X")</f>
        <v/>
      </c>
      <c r="I1484" s="1288" t="str">
        <f>IF(AND(F1484&gt;=0)=TRUE,"","X")</f>
        <v/>
      </c>
      <c r="J1484" s="1288" t="str">
        <f>IF(C1482="","",IF(AND(C1482&lt;&gt;"&lt;Enter connection point name&gt;",F1484=""),"X",""))</f>
        <v/>
      </c>
      <c r="K1484" s="1569"/>
      <c r="L1484" s="2220"/>
      <c r="M1484" s="2220"/>
      <c r="N1484" s="2218"/>
    </row>
    <row r="1485" spans="2:14" s="580" customFormat="1" ht="15" customHeight="1">
      <c r="B1485" s="1046"/>
      <c r="C1485" s="3015" t="s">
        <v>1933</v>
      </c>
      <c r="D1485" s="3014" t="s">
        <v>497</v>
      </c>
      <c r="E1485" s="1112" t="s">
        <v>1931</v>
      </c>
      <c r="F1485" s="2708"/>
      <c r="H1485" s="1431" t="str">
        <f t="shared" ref="H1485:H1492" si="254">IF(ISNONTEXT(F1485)=TRUE,"","X")</f>
        <v/>
      </c>
      <c r="I1485" s="1288" t="str">
        <f>IF(AND(F1485&gt;=0)=TRUE,"","X")</f>
        <v/>
      </c>
      <c r="J1485" s="1288" t="str">
        <f>IF(C1482="","",IF(AND(C1482&lt;&gt;"&lt;Enter connection point name&gt;",F1485=""),"X",""))</f>
        <v/>
      </c>
      <c r="K1485" s="1569"/>
      <c r="L1485" s="2220"/>
      <c r="M1485" s="2220"/>
      <c r="N1485" s="1432" t="str">
        <f>IF(AND(F1485&lt;=F1487),"","X")</f>
        <v/>
      </c>
    </row>
    <row r="1486" spans="2:14" s="580" customFormat="1" ht="15" customHeight="1">
      <c r="B1486" s="1046"/>
      <c r="C1486" s="3015"/>
      <c r="D1486" s="3014"/>
      <c r="E1486" s="1112" t="s">
        <v>1932</v>
      </c>
      <c r="F1486" s="2708"/>
      <c r="H1486" s="1431" t="str">
        <f t="shared" si="254"/>
        <v/>
      </c>
      <c r="I1486" s="1288" t="str">
        <f t="shared" ref="I1486:I1489" si="255">IF(AND(F1486&gt;=0)=TRUE,"","X")</f>
        <v/>
      </c>
      <c r="J1486" s="1288" t="str">
        <f>IF(C1482="","",IF(AND(C1482&lt;&gt;"&lt;Enter connection point name&gt;",F1486=""),"X",""))</f>
        <v/>
      </c>
      <c r="K1486" s="1569"/>
      <c r="L1486" s="2220"/>
      <c r="M1486" s="2220"/>
      <c r="N1486" s="1432" t="str">
        <f>IF(AND(F1486&lt;=F1488),"","X")</f>
        <v/>
      </c>
    </row>
    <row r="1487" spans="2:14" s="580" customFormat="1" ht="15" customHeight="1">
      <c r="B1487" s="1046"/>
      <c r="C1487" s="3015" t="s">
        <v>1933</v>
      </c>
      <c r="D1487" s="3014" t="s">
        <v>509</v>
      </c>
      <c r="E1487" s="1112" t="s">
        <v>1931</v>
      </c>
      <c r="F1487" s="2708"/>
      <c r="H1487" s="1431" t="str">
        <f t="shared" si="254"/>
        <v/>
      </c>
      <c r="I1487" s="1288" t="str">
        <f t="shared" si="255"/>
        <v/>
      </c>
      <c r="J1487" s="1288" t="str">
        <f>IF(C1482="","",IF(AND(C1482&lt;&gt;"&lt;Enter connection point name&gt;",F1487=""),"X",""))</f>
        <v/>
      </c>
      <c r="K1487" s="1569"/>
      <c r="L1487" s="2220"/>
      <c r="M1487" s="2220"/>
      <c r="N1487" s="1432" t="str">
        <f>IF(AND(F1485&lt;=F1487),"","X")</f>
        <v/>
      </c>
    </row>
    <row r="1488" spans="2:14" s="580" customFormat="1" ht="15" customHeight="1">
      <c r="B1488" s="1046"/>
      <c r="C1488" s="3015"/>
      <c r="D1488" s="3014"/>
      <c r="E1488" s="1112" t="s">
        <v>1932</v>
      </c>
      <c r="F1488" s="2708"/>
      <c r="H1488" s="1431" t="str">
        <f t="shared" si="254"/>
        <v/>
      </c>
      <c r="I1488" s="1288" t="str">
        <f t="shared" si="255"/>
        <v/>
      </c>
      <c r="J1488" s="1288" t="str">
        <f>IF(C1482="","",IF(AND(C1482&lt;&gt;"&lt;Enter connection point name&gt;",F1488=""),"X",""))</f>
        <v/>
      </c>
      <c r="K1488" s="1569"/>
      <c r="L1488" s="2220"/>
      <c r="M1488" s="2220"/>
      <c r="N1488" s="1432" t="str">
        <f>IF(AND(F1486&lt;=F1488),"","X")</f>
        <v/>
      </c>
    </row>
    <row r="1489" spans="2:14" s="580" customFormat="1" ht="15" customHeight="1">
      <c r="B1489" s="1046"/>
      <c r="C1489" s="3015" t="s">
        <v>729</v>
      </c>
      <c r="D1489" s="3014" t="s">
        <v>1670</v>
      </c>
      <c r="E1489" s="1112" t="s">
        <v>1931</v>
      </c>
      <c r="F1489" s="2706"/>
      <c r="H1489" s="1431" t="str">
        <f t="shared" si="254"/>
        <v/>
      </c>
      <c r="I1489" s="1287" t="str">
        <f t="shared" si="255"/>
        <v/>
      </c>
      <c r="J1489" s="1288" t="str">
        <f>IF(C1482="","",IF(AND(C1482&lt;&gt;"&lt;Enter connection point name&gt;",F1489=""),"X",""))</f>
        <v/>
      </c>
      <c r="K1489" s="1569"/>
      <c r="L1489" s="1287"/>
      <c r="M1489" s="2220"/>
      <c r="N1489" s="2218"/>
    </row>
    <row r="1490" spans="2:14" s="580" customFormat="1" ht="15" customHeight="1">
      <c r="B1490" s="18"/>
      <c r="C1490" s="3015"/>
      <c r="D1490" s="3014"/>
      <c r="E1490" s="1112" t="s">
        <v>1932</v>
      </c>
      <c r="F1490" s="2706"/>
      <c r="H1490" s="1431" t="str">
        <f t="shared" si="254"/>
        <v/>
      </c>
      <c r="I1490" s="1287"/>
      <c r="J1490" s="1288" t="str">
        <f>IF(C1482="","",IF(AND(C1482&lt;&gt;"&lt;Enter connection point name&gt;",F1490=""),"X",""))</f>
        <v/>
      </c>
      <c r="K1490" s="1569"/>
      <c r="L1490" s="1287"/>
      <c r="M1490" s="2220"/>
      <c r="N1490" s="2218"/>
    </row>
    <row r="1491" spans="2:14" s="580" customFormat="1" ht="15" customHeight="1">
      <c r="B1491" s="18"/>
      <c r="C1491" s="3015" t="s">
        <v>730</v>
      </c>
      <c r="D1491" s="3014" t="s">
        <v>1671</v>
      </c>
      <c r="E1491" s="1112" t="s">
        <v>1931</v>
      </c>
      <c r="F1491" s="2712"/>
      <c r="H1491" s="1431" t="str">
        <f t="shared" si="254"/>
        <v/>
      </c>
      <c r="I1491" s="1287"/>
      <c r="J1491" s="1288" t="str">
        <f>IF(C1482="","",IF(AND(C1482&lt;&gt;"&lt;Enter connection point name&gt;",F1491=""),"X",""))</f>
        <v/>
      </c>
      <c r="K1491" s="1569"/>
      <c r="L1491" s="2220"/>
      <c r="M1491" s="1287"/>
      <c r="N1491" s="2218"/>
    </row>
    <row r="1492" spans="2:14" s="580" customFormat="1" ht="15" customHeight="1">
      <c r="B1492" s="18"/>
      <c r="C1492" s="3015"/>
      <c r="D1492" s="3014"/>
      <c r="E1492" s="1112" t="s">
        <v>1932</v>
      </c>
      <c r="F1492" s="2712"/>
      <c r="H1492" s="1431" t="str">
        <f t="shared" si="254"/>
        <v/>
      </c>
      <c r="I1492" s="1287"/>
      <c r="J1492" s="1288" t="str">
        <f>IF(C1482="","",IF(AND(C1482&lt;&gt;"&lt;Enter connection point name&gt;",F1492=""),"X",""))</f>
        <v/>
      </c>
      <c r="K1492" s="1569"/>
      <c r="L1492" s="2220"/>
      <c r="M1492" s="1287"/>
      <c r="N1492" s="2218"/>
    </row>
    <row r="1493" spans="2:14" s="580" customFormat="1" ht="15" customHeight="1">
      <c r="B1493" s="18"/>
      <c r="C1493" s="3015" t="s">
        <v>1934</v>
      </c>
      <c r="D1493" s="3014" t="s">
        <v>2045</v>
      </c>
      <c r="E1493" s="1112" t="s">
        <v>1931</v>
      </c>
      <c r="F1493" s="2708"/>
      <c r="H1493" s="1436"/>
      <c r="I1493" s="1287"/>
      <c r="J1493" s="1288" t="str">
        <f>IF(C1482="","",IF(AND(C1482&lt;&gt;"&lt;Enter connection point name&gt;",F1493=""),"X",""))</f>
        <v/>
      </c>
      <c r="K1493" s="1432" t="str">
        <f>IF(F1493="","",(IF(OR(F1493="Winter",F1493="Summer"),"","X")))</f>
        <v/>
      </c>
      <c r="L1493" s="2220"/>
      <c r="M1493" s="2220"/>
      <c r="N1493" s="2218"/>
    </row>
    <row r="1494" spans="2:14" s="580" customFormat="1" ht="15" customHeight="1">
      <c r="B1494" s="18"/>
      <c r="C1494" s="3015"/>
      <c r="D1494" s="3014"/>
      <c r="E1494" s="1112" t="s">
        <v>1932</v>
      </c>
      <c r="F1494" s="2708"/>
      <c r="H1494" s="1436"/>
      <c r="I1494" s="1287"/>
      <c r="J1494" s="1288" t="str">
        <f>IF(C1482="","",IF(AND(C1482&lt;&gt;"&lt;Enter connection point name&gt;",F1494=""),"X",""))</f>
        <v/>
      </c>
      <c r="K1494" s="1432" t="str">
        <f>IF(F1494="","",(IF(OR(F1494="Winter",F1494="Summer"),"","X")))</f>
        <v/>
      </c>
      <c r="L1494" s="2220"/>
      <c r="M1494" s="2220"/>
      <c r="N1494" s="2218"/>
    </row>
    <row r="1495" spans="2:14" s="580" customFormat="1" ht="15" customHeight="1">
      <c r="B1495" s="18"/>
      <c r="C1495" s="3015" t="s">
        <v>1935</v>
      </c>
      <c r="D1495" s="3014" t="s">
        <v>497</v>
      </c>
      <c r="E1495" s="1112" t="s">
        <v>1931</v>
      </c>
      <c r="F1495" s="2708"/>
      <c r="H1495" s="1431" t="str">
        <f t="shared" ref="H1495:H1504" si="256">IF(ISNONTEXT(F1495)=TRUE,"","X")</f>
        <v/>
      </c>
      <c r="I1495" s="1288" t="str">
        <f t="shared" ref="I1495:I1504" si="257">IF(AND(F1495&gt;=0)=TRUE,"","X")</f>
        <v/>
      </c>
      <c r="J1495" s="1288" t="str">
        <f>IF(C1482="","",IF(AND(C1482&lt;&gt;"&lt;Enter connection point name&gt;",F1495=""),"X",""))</f>
        <v/>
      </c>
      <c r="K1495" s="1569"/>
      <c r="L1495" s="2220"/>
      <c r="M1495" s="2220"/>
      <c r="N1495" s="2218"/>
    </row>
    <row r="1496" spans="2:14" s="580" customFormat="1" ht="15" customHeight="1">
      <c r="B1496" s="18"/>
      <c r="C1496" s="3015"/>
      <c r="D1496" s="3014"/>
      <c r="E1496" s="1112" t="s">
        <v>1932</v>
      </c>
      <c r="F1496" s="2708"/>
      <c r="H1496" s="1431" t="str">
        <f t="shared" si="256"/>
        <v/>
      </c>
      <c r="I1496" s="1288" t="str">
        <f t="shared" si="257"/>
        <v/>
      </c>
      <c r="J1496" s="1288" t="str">
        <f>IF(C1482="","",IF(AND(C1482&lt;&gt;"&lt;Enter connection point name&gt;",F1496=""),"X",""))</f>
        <v/>
      </c>
      <c r="K1496" s="1569"/>
      <c r="L1496" s="2220"/>
      <c r="M1496" s="2220"/>
      <c r="N1496" s="2218"/>
    </row>
    <row r="1497" spans="2:14" s="580" customFormat="1" ht="15" customHeight="1">
      <c r="B1497" s="18"/>
      <c r="C1497" s="3015" t="s">
        <v>1936</v>
      </c>
      <c r="D1497" s="3014" t="s">
        <v>497</v>
      </c>
      <c r="E1497" s="1112" t="s">
        <v>1931</v>
      </c>
      <c r="F1497" s="2708"/>
      <c r="H1497" s="1431" t="str">
        <f t="shared" si="256"/>
        <v/>
      </c>
      <c r="I1497" s="1288" t="str">
        <f t="shared" si="257"/>
        <v/>
      </c>
      <c r="J1497" s="1288" t="str">
        <f>IF(C1482="","",IF(AND(C1482&lt;&gt;"&lt;Enter connection point name&gt;",F1497=""),"X",""))</f>
        <v/>
      </c>
      <c r="K1497" s="1569"/>
      <c r="L1497" s="2220"/>
      <c r="M1497" s="2220"/>
      <c r="N1497" s="1432" t="str">
        <f>IF(AND(F1497&lt;=F1499),"","X")</f>
        <v/>
      </c>
    </row>
    <row r="1498" spans="2:14" s="580" customFormat="1" ht="15" customHeight="1">
      <c r="B1498" s="18"/>
      <c r="C1498" s="3015"/>
      <c r="D1498" s="3014"/>
      <c r="E1498" s="1112" t="s">
        <v>1932</v>
      </c>
      <c r="F1498" s="2708"/>
      <c r="H1498" s="1431" t="str">
        <f t="shared" si="256"/>
        <v/>
      </c>
      <c r="I1498" s="1288" t="str">
        <f t="shared" si="257"/>
        <v/>
      </c>
      <c r="J1498" s="1288" t="str">
        <f>IF(C1482="","",IF(AND(C1482&lt;&gt;"&lt;Enter connection point name&gt;",F1498=""),"X",""))</f>
        <v/>
      </c>
      <c r="K1498" s="1569"/>
      <c r="L1498" s="2220"/>
      <c r="M1498" s="2220"/>
      <c r="N1498" s="1432" t="str">
        <f>IF(AND(F1498&lt;=F1500),"","X")</f>
        <v/>
      </c>
    </row>
    <row r="1499" spans="2:14" s="580" customFormat="1" ht="15" customHeight="1">
      <c r="B1499" s="18"/>
      <c r="C1499" s="3015" t="s">
        <v>1936</v>
      </c>
      <c r="D1499" s="3014" t="s">
        <v>509</v>
      </c>
      <c r="E1499" s="1112" t="s">
        <v>1931</v>
      </c>
      <c r="F1499" s="2708"/>
      <c r="H1499" s="1431" t="str">
        <f t="shared" si="256"/>
        <v/>
      </c>
      <c r="I1499" s="1288" t="str">
        <f t="shared" si="257"/>
        <v/>
      </c>
      <c r="J1499" s="1288" t="str">
        <f>IF(C1482="","",IF(AND(C1482&lt;&gt;"&lt;Enter connection point name&gt;",F1499=""),"X",""))</f>
        <v/>
      </c>
      <c r="K1499" s="1569"/>
      <c r="L1499" s="2220"/>
      <c r="M1499" s="2220"/>
      <c r="N1499" s="1432" t="str">
        <f>IF(AND(F1497&lt;=F1499),"","X")</f>
        <v/>
      </c>
    </row>
    <row r="1500" spans="2:14" s="580" customFormat="1" ht="15" customHeight="1">
      <c r="B1500" s="18"/>
      <c r="C1500" s="3015"/>
      <c r="D1500" s="3014"/>
      <c r="E1500" s="1112" t="s">
        <v>1932</v>
      </c>
      <c r="F1500" s="2708"/>
      <c r="H1500" s="1431" t="str">
        <f t="shared" si="256"/>
        <v/>
      </c>
      <c r="I1500" s="1288" t="str">
        <f t="shared" si="257"/>
        <v/>
      </c>
      <c r="J1500" s="1288" t="str">
        <f>IF(C1482="","",IF(AND(C1482&lt;&gt;"&lt;Enter connection point name&gt;",F1500=""),"X",""))</f>
        <v/>
      </c>
      <c r="K1500" s="1569"/>
      <c r="L1500" s="2220"/>
      <c r="M1500" s="2220"/>
      <c r="N1500" s="1432" t="str">
        <f>IF(AND(F1498&lt;=F1500),"","X")</f>
        <v/>
      </c>
    </row>
    <row r="1501" spans="2:14" s="580" customFormat="1" ht="15" customHeight="1">
      <c r="B1501" s="18"/>
      <c r="C1501" s="3015" t="s">
        <v>1937</v>
      </c>
      <c r="D1501" s="3014" t="s">
        <v>497</v>
      </c>
      <c r="E1501" s="1112" t="s">
        <v>1931</v>
      </c>
      <c r="F1501" s="2708"/>
      <c r="H1501" s="1431" t="str">
        <f t="shared" si="256"/>
        <v/>
      </c>
      <c r="I1501" s="1288" t="str">
        <f t="shared" si="257"/>
        <v/>
      </c>
      <c r="J1501" s="1288" t="str">
        <f>IF(C1482="","",IF(AND(C1482&lt;&gt;"&lt;Enter connection point name&gt;",F1501=""),"X",""))</f>
        <v/>
      </c>
      <c r="K1501" s="1569"/>
      <c r="L1501" s="2220"/>
      <c r="M1501" s="2220"/>
      <c r="N1501" s="1432" t="str">
        <f>IF(AND(F1501&lt;=F1503),"","X")</f>
        <v/>
      </c>
    </row>
    <row r="1502" spans="2:14" s="580" customFormat="1" ht="15" customHeight="1">
      <c r="B1502" s="18"/>
      <c r="C1502" s="3015"/>
      <c r="D1502" s="3014"/>
      <c r="E1502" s="1112" t="s">
        <v>1932</v>
      </c>
      <c r="F1502" s="2708"/>
      <c r="H1502" s="1431" t="str">
        <f t="shared" si="256"/>
        <v/>
      </c>
      <c r="I1502" s="1288" t="str">
        <f t="shared" si="257"/>
        <v/>
      </c>
      <c r="J1502" s="1288" t="str">
        <f>IF(C1482="","",IF(AND(C1482&lt;&gt;"&lt;Enter connection point name&gt;",F1502=""),"X",""))</f>
        <v/>
      </c>
      <c r="K1502" s="1569"/>
      <c r="L1502" s="2220"/>
      <c r="M1502" s="2220"/>
      <c r="N1502" s="1432" t="str">
        <f>IF(AND(F1502&lt;=F1504),"","X")</f>
        <v/>
      </c>
    </row>
    <row r="1503" spans="2:14" s="580" customFormat="1" ht="15" customHeight="1">
      <c r="B1503" s="18"/>
      <c r="C1503" s="3015" t="s">
        <v>1937</v>
      </c>
      <c r="D1503" s="3014" t="s">
        <v>509</v>
      </c>
      <c r="E1503" s="1112" t="s">
        <v>1931</v>
      </c>
      <c r="F1503" s="2708"/>
      <c r="H1503" s="1431" t="str">
        <f t="shared" si="256"/>
        <v/>
      </c>
      <c r="I1503" s="1288" t="str">
        <f t="shared" si="257"/>
        <v/>
      </c>
      <c r="J1503" s="1288" t="str">
        <f>IF(C1482="","",IF(AND(C1482&lt;&gt;"&lt;Enter connection point name&gt;",F1503=""),"X",""))</f>
        <v/>
      </c>
      <c r="K1503" s="1569"/>
      <c r="L1503" s="2220"/>
      <c r="M1503" s="2220"/>
      <c r="N1503" s="1432" t="str">
        <f>IF(AND(F1501&lt;=F1503),"","X")</f>
        <v/>
      </c>
    </row>
    <row r="1504" spans="2:14" s="580" customFormat="1" ht="15" customHeight="1">
      <c r="B1504" s="18"/>
      <c r="C1504" s="3018"/>
      <c r="D1504" s="3019"/>
      <c r="E1504" s="1113" t="s">
        <v>1932</v>
      </c>
      <c r="F1504" s="2714"/>
      <c r="H1504" s="1433" t="str">
        <f t="shared" si="256"/>
        <v/>
      </c>
      <c r="I1504" s="1434" t="str">
        <f t="shared" si="257"/>
        <v/>
      </c>
      <c r="J1504" s="1434" t="str">
        <f>IF(C1482="","",IF(AND(C1482&lt;&gt;"&lt;Enter connection point name&gt;",F1504=""),"X",""))</f>
        <v/>
      </c>
      <c r="K1504" s="1570"/>
      <c r="L1504" s="2221"/>
      <c r="M1504" s="2221"/>
      <c r="N1504" s="1435" t="str">
        <f>IF(AND(F1502&lt;=F1504),"","X")</f>
        <v/>
      </c>
    </row>
    <row r="1505" spans="2:14" s="580" customFormat="1" ht="15" customHeight="1">
      <c r="B1505" s="1046">
        <v>66</v>
      </c>
      <c r="C1505" s="1027" t="s">
        <v>1929</v>
      </c>
      <c r="D1505" s="575"/>
      <c r="E1505" s="1111"/>
      <c r="F1505" s="2711"/>
    </row>
    <row r="1506" spans="2:14" s="580" customFormat="1" ht="15" customHeight="1">
      <c r="B1506" s="1046"/>
      <c r="C1506" s="3016" t="s">
        <v>1930</v>
      </c>
      <c r="D1506" s="3017" t="s">
        <v>509</v>
      </c>
      <c r="E1506" s="1681" t="s">
        <v>1931</v>
      </c>
      <c r="F1506" s="2713"/>
      <c r="H1506" s="1503" t="str">
        <f>IF(ISNONTEXT(F1506)=TRUE,"","X")</f>
        <v/>
      </c>
      <c r="I1506" s="1542" t="str">
        <f>IF(AND(F1506&gt;=0)=TRUE,"","X")</f>
        <v/>
      </c>
      <c r="J1506" s="2024" t="str">
        <f>IF(C1505="","",IF(AND(C1505&lt;&gt;"&lt;Enter connection point name&gt;",F1506=""),"X",""))</f>
        <v/>
      </c>
      <c r="K1506" s="1568"/>
      <c r="L1506" s="2219"/>
      <c r="M1506" s="2219"/>
      <c r="N1506" s="2217"/>
    </row>
    <row r="1507" spans="2:14" s="580" customFormat="1" ht="15" customHeight="1">
      <c r="B1507" s="1046"/>
      <c r="C1507" s="3015"/>
      <c r="D1507" s="3014"/>
      <c r="E1507" s="1112" t="s">
        <v>1932</v>
      </c>
      <c r="F1507" s="2708"/>
      <c r="H1507" s="1431" t="str">
        <f>IF(ISNONTEXT(F1507)=TRUE,"","X")</f>
        <v/>
      </c>
      <c r="I1507" s="1288" t="str">
        <f>IF(AND(F1507&gt;=0)=TRUE,"","X")</f>
        <v/>
      </c>
      <c r="J1507" s="1288" t="str">
        <f>IF(C1505="","",IF(AND(C1505&lt;&gt;"&lt;Enter connection point name&gt;",F1507=""),"X",""))</f>
        <v/>
      </c>
      <c r="K1507" s="1569"/>
      <c r="L1507" s="2220"/>
      <c r="M1507" s="2220"/>
      <c r="N1507" s="2218"/>
    </row>
    <row r="1508" spans="2:14" s="580" customFormat="1" ht="15" customHeight="1">
      <c r="B1508" s="1046"/>
      <c r="C1508" s="3015" t="s">
        <v>1933</v>
      </c>
      <c r="D1508" s="3014" t="s">
        <v>497</v>
      </c>
      <c r="E1508" s="1112" t="s">
        <v>1931</v>
      </c>
      <c r="F1508" s="2708"/>
      <c r="H1508" s="1431" t="str">
        <f t="shared" ref="H1508:H1515" si="258">IF(ISNONTEXT(F1508)=TRUE,"","X")</f>
        <v/>
      </c>
      <c r="I1508" s="1288" t="str">
        <f>IF(AND(F1508&gt;=0)=TRUE,"","X")</f>
        <v/>
      </c>
      <c r="J1508" s="1288" t="str">
        <f>IF(C1505="","",IF(AND(C1505&lt;&gt;"&lt;Enter connection point name&gt;",F1508=""),"X",""))</f>
        <v/>
      </c>
      <c r="K1508" s="1569"/>
      <c r="L1508" s="2220"/>
      <c r="M1508" s="2220"/>
      <c r="N1508" s="1432" t="str">
        <f>IF(AND(F1508&lt;=F1510),"","X")</f>
        <v/>
      </c>
    </row>
    <row r="1509" spans="2:14" s="580" customFormat="1" ht="15" customHeight="1">
      <c r="B1509" s="1046"/>
      <c r="C1509" s="3015"/>
      <c r="D1509" s="3014"/>
      <c r="E1509" s="1112" t="s">
        <v>1932</v>
      </c>
      <c r="F1509" s="2708"/>
      <c r="H1509" s="1431" t="str">
        <f t="shared" si="258"/>
        <v/>
      </c>
      <c r="I1509" s="1288" t="str">
        <f t="shared" ref="I1509:I1512" si="259">IF(AND(F1509&gt;=0)=TRUE,"","X")</f>
        <v/>
      </c>
      <c r="J1509" s="1288" t="str">
        <f>IF(C1505="","",IF(AND(C1505&lt;&gt;"&lt;Enter connection point name&gt;",F1509=""),"X",""))</f>
        <v/>
      </c>
      <c r="K1509" s="1569"/>
      <c r="L1509" s="2220"/>
      <c r="M1509" s="2220"/>
      <c r="N1509" s="1432" t="str">
        <f>IF(AND(F1509&lt;=F1511),"","X")</f>
        <v/>
      </c>
    </row>
    <row r="1510" spans="2:14" s="580" customFormat="1" ht="15" customHeight="1">
      <c r="B1510" s="1046"/>
      <c r="C1510" s="3015" t="s">
        <v>1933</v>
      </c>
      <c r="D1510" s="3014" t="s">
        <v>509</v>
      </c>
      <c r="E1510" s="1112" t="s">
        <v>1931</v>
      </c>
      <c r="F1510" s="2708"/>
      <c r="H1510" s="1431" t="str">
        <f t="shared" si="258"/>
        <v/>
      </c>
      <c r="I1510" s="1288" t="str">
        <f t="shared" si="259"/>
        <v/>
      </c>
      <c r="J1510" s="1288" t="str">
        <f>IF(C1505="","",IF(AND(C1505&lt;&gt;"&lt;Enter connection point name&gt;",F1510=""),"X",""))</f>
        <v/>
      </c>
      <c r="K1510" s="1569"/>
      <c r="L1510" s="2220"/>
      <c r="M1510" s="2220"/>
      <c r="N1510" s="1432" t="str">
        <f>IF(AND(F1508&lt;=F1510),"","X")</f>
        <v/>
      </c>
    </row>
    <row r="1511" spans="2:14" s="580" customFormat="1" ht="15" customHeight="1">
      <c r="B1511" s="1046"/>
      <c r="C1511" s="3015"/>
      <c r="D1511" s="3014"/>
      <c r="E1511" s="1112" t="s">
        <v>1932</v>
      </c>
      <c r="F1511" s="2708"/>
      <c r="H1511" s="1431" t="str">
        <f t="shared" si="258"/>
        <v/>
      </c>
      <c r="I1511" s="1288" t="str">
        <f t="shared" si="259"/>
        <v/>
      </c>
      <c r="J1511" s="1288" t="str">
        <f>IF(C1505="","",IF(AND(C1505&lt;&gt;"&lt;Enter connection point name&gt;",F1511=""),"X",""))</f>
        <v/>
      </c>
      <c r="K1511" s="1569"/>
      <c r="L1511" s="2220"/>
      <c r="M1511" s="2220"/>
      <c r="N1511" s="1432" t="str">
        <f>IF(AND(F1509&lt;=F1511),"","X")</f>
        <v/>
      </c>
    </row>
    <row r="1512" spans="2:14" s="580" customFormat="1" ht="15" customHeight="1">
      <c r="B1512" s="1046"/>
      <c r="C1512" s="3015" t="s">
        <v>729</v>
      </c>
      <c r="D1512" s="3014" t="s">
        <v>1670</v>
      </c>
      <c r="E1512" s="1112" t="s">
        <v>1931</v>
      </c>
      <c r="F1512" s="2706"/>
      <c r="H1512" s="1431" t="str">
        <f t="shared" si="258"/>
        <v/>
      </c>
      <c r="I1512" s="1287" t="str">
        <f t="shared" si="259"/>
        <v/>
      </c>
      <c r="J1512" s="1288" t="str">
        <f>IF(C1505="","",IF(AND(C1505&lt;&gt;"&lt;Enter connection point name&gt;",F1512=""),"X",""))</f>
        <v/>
      </c>
      <c r="K1512" s="1569"/>
      <c r="L1512" s="1287"/>
      <c r="M1512" s="2220"/>
      <c r="N1512" s="2218"/>
    </row>
    <row r="1513" spans="2:14" s="580" customFormat="1" ht="15" customHeight="1">
      <c r="B1513" s="18"/>
      <c r="C1513" s="3015"/>
      <c r="D1513" s="3014"/>
      <c r="E1513" s="1112" t="s">
        <v>1932</v>
      </c>
      <c r="F1513" s="2706"/>
      <c r="H1513" s="1431" t="str">
        <f t="shared" si="258"/>
        <v/>
      </c>
      <c r="I1513" s="1287"/>
      <c r="J1513" s="1288" t="str">
        <f>IF(C1505="","",IF(AND(C1505&lt;&gt;"&lt;Enter connection point name&gt;",F1513=""),"X",""))</f>
        <v/>
      </c>
      <c r="K1513" s="1569"/>
      <c r="L1513" s="1287"/>
      <c r="M1513" s="2220"/>
      <c r="N1513" s="2218"/>
    </row>
    <row r="1514" spans="2:14" s="580" customFormat="1" ht="15" customHeight="1">
      <c r="B1514" s="18"/>
      <c r="C1514" s="3015" t="s">
        <v>730</v>
      </c>
      <c r="D1514" s="3014" t="s">
        <v>1671</v>
      </c>
      <c r="E1514" s="1112" t="s">
        <v>1931</v>
      </c>
      <c r="F1514" s="2712"/>
      <c r="H1514" s="1431" t="str">
        <f t="shared" si="258"/>
        <v/>
      </c>
      <c r="I1514" s="1287"/>
      <c r="J1514" s="1288" t="str">
        <f>IF(C1505="","",IF(AND(C1505&lt;&gt;"&lt;Enter connection point name&gt;",F1514=""),"X",""))</f>
        <v/>
      </c>
      <c r="K1514" s="1569"/>
      <c r="L1514" s="2220"/>
      <c r="M1514" s="1287"/>
      <c r="N1514" s="2218"/>
    </row>
    <row r="1515" spans="2:14" s="580" customFormat="1" ht="15" customHeight="1">
      <c r="B1515" s="18"/>
      <c r="C1515" s="3015"/>
      <c r="D1515" s="3014"/>
      <c r="E1515" s="1112" t="s">
        <v>1932</v>
      </c>
      <c r="F1515" s="2712"/>
      <c r="H1515" s="1431" t="str">
        <f t="shared" si="258"/>
        <v/>
      </c>
      <c r="I1515" s="1287"/>
      <c r="J1515" s="1288" t="str">
        <f>IF(C1505="","",IF(AND(C1505&lt;&gt;"&lt;Enter connection point name&gt;",F1515=""),"X",""))</f>
        <v/>
      </c>
      <c r="K1515" s="1569"/>
      <c r="L1515" s="2220"/>
      <c r="M1515" s="1287"/>
      <c r="N1515" s="2218"/>
    </row>
    <row r="1516" spans="2:14" s="580" customFormat="1" ht="15" customHeight="1">
      <c r="B1516" s="18"/>
      <c r="C1516" s="3015" t="s">
        <v>1934</v>
      </c>
      <c r="D1516" s="3014" t="s">
        <v>2045</v>
      </c>
      <c r="E1516" s="1112" t="s">
        <v>1931</v>
      </c>
      <c r="F1516" s="2708"/>
      <c r="H1516" s="1436"/>
      <c r="I1516" s="1287"/>
      <c r="J1516" s="1288" t="str">
        <f>IF(C1505="","",IF(AND(C1505&lt;&gt;"&lt;Enter connection point name&gt;",F1516=""),"X",""))</f>
        <v/>
      </c>
      <c r="K1516" s="1432" t="str">
        <f>IF(F1516="","",(IF(OR(F1516="Winter",F1516="Summer"),"","X")))</f>
        <v/>
      </c>
      <c r="L1516" s="2220"/>
      <c r="M1516" s="2220"/>
      <c r="N1516" s="2218"/>
    </row>
    <row r="1517" spans="2:14" s="580" customFormat="1" ht="15" customHeight="1">
      <c r="B1517" s="18"/>
      <c r="C1517" s="3015"/>
      <c r="D1517" s="3014"/>
      <c r="E1517" s="1112" t="s">
        <v>1932</v>
      </c>
      <c r="F1517" s="2708"/>
      <c r="H1517" s="1436"/>
      <c r="I1517" s="1287"/>
      <c r="J1517" s="1288" t="str">
        <f>IF(C1505="","",IF(AND(C1505&lt;&gt;"&lt;Enter connection point name&gt;",F1517=""),"X",""))</f>
        <v/>
      </c>
      <c r="K1517" s="1432" t="str">
        <f>IF(F1517="","",(IF(OR(F1517="Winter",F1517="Summer"),"","X")))</f>
        <v/>
      </c>
      <c r="L1517" s="2220"/>
      <c r="M1517" s="2220"/>
      <c r="N1517" s="2218"/>
    </row>
    <row r="1518" spans="2:14" s="580" customFormat="1" ht="15" customHeight="1">
      <c r="B1518" s="18"/>
      <c r="C1518" s="3015" t="s">
        <v>1935</v>
      </c>
      <c r="D1518" s="3014" t="s">
        <v>497</v>
      </c>
      <c r="E1518" s="1112" t="s">
        <v>1931</v>
      </c>
      <c r="F1518" s="2708"/>
      <c r="H1518" s="1431" t="str">
        <f t="shared" ref="H1518:H1527" si="260">IF(ISNONTEXT(F1518)=TRUE,"","X")</f>
        <v/>
      </c>
      <c r="I1518" s="1288" t="str">
        <f t="shared" ref="I1518:I1527" si="261">IF(AND(F1518&gt;=0)=TRUE,"","X")</f>
        <v/>
      </c>
      <c r="J1518" s="1288" t="str">
        <f>IF(C1505="","",IF(AND(C1505&lt;&gt;"&lt;Enter connection point name&gt;",F1518=""),"X",""))</f>
        <v/>
      </c>
      <c r="K1518" s="1569"/>
      <c r="L1518" s="2220"/>
      <c r="M1518" s="2220"/>
      <c r="N1518" s="2218"/>
    </row>
    <row r="1519" spans="2:14" s="580" customFormat="1" ht="15" customHeight="1">
      <c r="B1519" s="18"/>
      <c r="C1519" s="3015"/>
      <c r="D1519" s="3014"/>
      <c r="E1519" s="1112" t="s">
        <v>1932</v>
      </c>
      <c r="F1519" s="2708"/>
      <c r="H1519" s="1431" t="str">
        <f t="shared" si="260"/>
        <v/>
      </c>
      <c r="I1519" s="1288" t="str">
        <f t="shared" si="261"/>
        <v/>
      </c>
      <c r="J1519" s="1288" t="str">
        <f>IF(C1505="","",IF(AND(C1505&lt;&gt;"&lt;Enter connection point name&gt;",F1519=""),"X",""))</f>
        <v/>
      </c>
      <c r="K1519" s="1569"/>
      <c r="L1519" s="2220"/>
      <c r="M1519" s="2220"/>
      <c r="N1519" s="2218"/>
    </row>
    <row r="1520" spans="2:14" s="580" customFormat="1" ht="15" customHeight="1">
      <c r="B1520" s="18"/>
      <c r="C1520" s="3015" t="s">
        <v>1936</v>
      </c>
      <c r="D1520" s="3014" t="s">
        <v>497</v>
      </c>
      <c r="E1520" s="1112" t="s">
        <v>1931</v>
      </c>
      <c r="F1520" s="2708"/>
      <c r="H1520" s="1431" t="str">
        <f t="shared" si="260"/>
        <v/>
      </c>
      <c r="I1520" s="1288" t="str">
        <f t="shared" si="261"/>
        <v/>
      </c>
      <c r="J1520" s="1288" t="str">
        <f>IF(C1505="","",IF(AND(C1505&lt;&gt;"&lt;Enter connection point name&gt;",F1520=""),"X",""))</f>
        <v/>
      </c>
      <c r="K1520" s="1569"/>
      <c r="L1520" s="2220"/>
      <c r="M1520" s="2220"/>
      <c r="N1520" s="1432" t="str">
        <f>IF(AND(F1520&lt;=F1522),"","X")</f>
        <v/>
      </c>
    </row>
    <row r="1521" spans="2:14" s="580" customFormat="1" ht="15" customHeight="1">
      <c r="B1521" s="18"/>
      <c r="C1521" s="3015"/>
      <c r="D1521" s="3014"/>
      <c r="E1521" s="1112" t="s">
        <v>1932</v>
      </c>
      <c r="F1521" s="2708"/>
      <c r="H1521" s="1431" t="str">
        <f t="shared" si="260"/>
        <v/>
      </c>
      <c r="I1521" s="1288" t="str">
        <f t="shared" si="261"/>
        <v/>
      </c>
      <c r="J1521" s="1288" t="str">
        <f>IF(C1505="","",IF(AND(C1505&lt;&gt;"&lt;Enter connection point name&gt;",F1521=""),"X",""))</f>
        <v/>
      </c>
      <c r="K1521" s="1569"/>
      <c r="L1521" s="2220"/>
      <c r="M1521" s="2220"/>
      <c r="N1521" s="1432" t="str">
        <f>IF(AND(F1521&lt;=F1523),"","X")</f>
        <v/>
      </c>
    </row>
    <row r="1522" spans="2:14" s="580" customFormat="1" ht="15" customHeight="1">
      <c r="B1522" s="18"/>
      <c r="C1522" s="3015" t="s">
        <v>1936</v>
      </c>
      <c r="D1522" s="3014" t="s">
        <v>509</v>
      </c>
      <c r="E1522" s="1112" t="s">
        <v>1931</v>
      </c>
      <c r="F1522" s="2708"/>
      <c r="H1522" s="1431" t="str">
        <f t="shared" si="260"/>
        <v/>
      </c>
      <c r="I1522" s="1288" t="str">
        <f t="shared" si="261"/>
        <v/>
      </c>
      <c r="J1522" s="1288" t="str">
        <f>IF(C1505="","",IF(AND(C1505&lt;&gt;"&lt;Enter connection point name&gt;",F1522=""),"X",""))</f>
        <v/>
      </c>
      <c r="K1522" s="1569"/>
      <c r="L1522" s="2220"/>
      <c r="M1522" s="2220"/>
      <c r="N1522" s="1432" t="str">
        <f>IF(AND(F1520&lt;=F1522),"","X")</f>
        <v/>
      </c>
    </row>
    <row r="1523" spans="2:14" s="580" customFormat="1" ht="15" customHeight="1">
      <c r="B1523" s="18"/>
      <c r="C1523" s="3015"/>
      <c r="D1523" s="3014"/>
      <c r="E1523" s="1112" t="s">
        <v>1932</v>
      </c>
      <c r="F1523" s="2708"/>
      <c r="H1523" s="1431" t="str">
        <f t="shared" si="260"/>
        <v/>
      </c>
      <c r="I1523" s="1288" t="str">
        <f t="shared" si="261"/>
        <v/>
      </c>
      <c r="J1523" s="1288" t="str">
        <f>IF(C1505="","",IF(AND(C1505&lt;&gt;"&lt;Enter connection point name&gt;",F1523=""),"X",""))</f>
        <v/>
      </c>
      <c r="K1523" s="1569"/>
      <c r="L1523" s="2220"/>
      <c r="M1523" s="2220"/>
      <c r="N1523" s="1432" t="str">
        <f>IF(AND(F1521&lt;=F1523),"","X")</f>
        <v/>
      </c>
    </row>
    <row r="1524" spans="2:14" s="580" customFormat="1" ht="15" customHeight="1">
      <c r="B1524" s="18"/>
      <c r="C1524" s="3015" t="s">
        <v>1937</v>
      </c>
      <c r="D1524" s="3014" t="s">
        <v>497</v>
      </c>
      <c r="E1524" s="1112" t="s">
        <v>1931</v>
      </c>
      <c r="F1524" s="2708"/>
      <c r="H1524" s="1431" t="str">
        <f t="shared" si="260"/>
        <v/>
      </c>
      <c r="I1524" s="1288" t="str">
        <f t="shared" si="261"/>
        <v/>
      </c>
      <c r="J1524" s="1288" t="str">
        <f>IF(C1505="","",IF(AND(C1505&lt;&gt;"&lt;Enter connection point name&gt;",F1524=""),"X",""))</f>
        <v/>
      </c>
      <c r="K1524" s="1569"/>
      <c r="L1524" s="2220"/>
      <c r="M1524" s="2220"/>
      <c r="N1524" s="1432" t="str">
        <f>IF(AND(F1524&lt;=F1526),"","X")</f>
        <v/>
      </c>
    </row>
    <row r="1525" spans="2:14" s="580" customFormat="1" ht="15" customHeight="1">
      <c r="B1525" s="18"/>
      <c r="C1525" s="3015"/>
      <c r="D1525" s="3014"/>
      <c r="E1525" s="1112" t="s">
        <v>1932</v>
      </c>
      <c r="F1525" s="2708"/>
      <c r="H1525" s="1431" t="str">
        <f t="shared" si="260"/>
        <v/>
      </c>
      <c r="I1525" s="1288" t="str">
        <f t="shared" si="261"/>
        <v/>
      </c>
      <c r="J1525" s="1288" t="str">
        <f>IF(C1505="","",IF(AND(C1505&lt;&gt;"&lt;Enter connection point name&gt;",F1525=""),"X",""))</f>
        <v/>
      </c>
      <c r="K1525" s="1569"/>
      <c r="L1525" s="2220"/>
      <c r="M1525" s="2220"/>
      <c r="N1525" s="1432" t="str">
        <f>IF(AND(F1525&lt;=F1527),"","X")</f>
        <v/>
      </c>
    </row>
    <row r="1526" spans="2:14" s="580" customFormat="1" ht="15" customHeight="1">
      <c r="B1526" s="18"/>
      <c r="C1526" s="3015" t="s">
        <v>1937</v>
      </c>
      <c r="D1526" s="3014" t="s">
        <v>509</v>
      </c>
      <c r="E1526" s="1112" t="s">
        <v>1931</v>
      </c>
      <c r="F1526" s="2708"/>
      <c r="H1526" s="1431" t="str">
        <f t="shared" si="260"/>
        <v/>
      </c>
      <c r="I1526" s="1288" t="str">
        <f t="shared" si="261"/>
        <v/>
      </c>
      <c r="J1526" s="1288" t="str">
        <f>IF(C1505="","",IF(AND(C1505&lt;&gt;"&lt;Enter connection point name&gt;",F1526=""),"X",""))</f>
        <v/>
      </c>
      <c r="K1526" s="1569"/>
      <c r="L1526" s="2220"/>
      <c r="M1526" s="2220"/>
      <c r="N1526" s="1432" t="str">
        <f>IF(AND(F1524&lt;=F1526),"","X")</f>
        <v/>
      </c>
    </row>
    <row r="1527" spans="2:14" s="580" customFormat="1" ht="15" customHeight="1">
      <c r="B1527" s="18"/>
      <c r="C1527" s="3018"/>
      <c r="D1527" s="3019"/>
      <c r="E1527" s="1113" t="s">
        <v>1932</v>
      </c>
      <c r="F1527" s="2714"/>
      <c r="H1527" s="1433" t="str">
        <f t="shared" si="260"/>
        <v/>
      </c>
      <c r="I1527" s="1434" t="str">
        <f t="shared" si="261"/>
        <v/>
      </c>
      <c r="J1527" s="1434" t="str">
        <f>IF(C1505="","",IF(AND(C1505&lt;&gt;"&lt;Enter connection point name&gt;",F1527=""),"X",""))</f>
        <v/>
      </c>
      <c r="K1527" s="1570"/>
      <c r="L1527" s="2221"/>
      <c r="M1527" s="2221"/>
      <c r="N1527" s="1435" t="str">
        <f>IF(AND(F1525&lt;=F1527),"","X")</f>
        <v/>
      </c>
    </row>
    <row r="1528" spans="2:14" s="580" customFormat="1" ht="15" customHeight="1">
      <c r="B1528" s="1046">
        <v>67</v>
      </c>
      <c r="C1528" s="1027" t="s">
        <v>1929</v>
      </c>
      <c r="D1528" s="575"/>
      <c r="E1528" s="1111"/>
      <c r="F1528" s="2711"/>
    </row>
    <row r="1529" spans="2:14" s="580" customFormat="1" ht="15" customHeight="1">
      <c r="B1529" s="1046"/>
      <c r="C1529" s="3016" t="s">
        <v>1930</v>
      </c>
      <c r="D1529" s="3017" t="s">
        <v>509</v>
      </c>
      <c r="E1529" s="1681" t="s">
        <v>1931</v>
      </c>
      <c r="F1529" s="2713"/>
      <c r="H1529" s="1503" t="str">
        <f>IF(ISNONTEXT(F1529)=TRUE,"","X")</f>
        <v/>
      </c>
      <c r="I1529" s="1542" t="str">
        <f>IF(AND(F1529&gt;=0)=TRUE,"","X")</f>
        <v/>
      </c>
      <c r="J1529" s="2024" t="str">
        <f>IF(C1528="","",IF(AND(C1528&lt;&gt;"&lt;Enter connection point name&gt;",F1529=""),"X",""))</f>
        <v/>
      </c>
      <c r="K1529" s="1568"/>
      <c r="L1529" s="2219"/>
      <c r="M1529" s="2219"/>
      <c r="N1529" s="2217"/>
    </row>
    <row r="1530" spans="2:14" s="580" customFormat="1" ht="15" customHeight="1">
      <c r="B1530" s="1046"/>
      <c r="C1530" s="3015"/>
      <c r="D1530" s="3014"/>
      <c r="E1530" s="1112" t="s">
        <v>1932</v>
      </c>
      <c r="F1530" s="2708"/>
      <c r="H1530" s="1431" t="str">
        <f>IF(ISNONTEXT(F1530)=TRUE,"","X")</f>
        <v/>
      </c>
      <c r="I1530" s="1288" t="str">
        <f>IF(AND(F1530&gt;=0)=TRUE,"","X")</f>
        <v/>
      </c>
      <c r="J1530" s="1288" t="str">
        <f>IF(C1528="","",IF(AND(C1528&lt;&gt;"&lt;Enter connection point name&gt;",F1530=""),"X",""))</f>
        <v/>
      </c>
      <c r="K1530" s="1569"/>
      <c r="L1530" s="2220"/>
      <c r="M1530" s="2220"/>
      <c r="N1530" s="2218"/>
    </row>
    <row r="1531" spans="2:14" s="580" customFormat="1" ht="15" customHeight="1">
      <c r="B1531" s="1046"/>
      <c r="C1531" s="3015" t="s">
        <v>1933</v>
      </c>
      <c r="D1531" s="3014" t="s">
        <v>497</v>
      </c>
      <c r="E1531" s="1112" t="s">
        <v>1931</v>
      </c>
      <c r="F1531" s="2708"/>
      <c r="H1531" s="1431" t="str">
        <f t="shared" ref="H1531:H1538" si="262">IF(ISNONTEXT(F1531)=TRUE,"","X")</f>
        <v/>
      </c>
      <c r="I1531" s="1288" t="str">
        <f>IF(AND(F1531&gt;=0)=TRUE,"","X")</f>
        <v/>
      </c>
      <c r="J1531" s="1288" t="str">
        <f>IF(C1528="","",IF(AND(C1528&lt;&gt;"&lt;Enter connection point name&gt;",F1531=""),"X",""))</f>
        <v/>
      </c>
      <c r="K1531" s="1569"/>
      <c r="L1531" s="2220"/>
      <c r="M1531" s="2220"/>
      <c r="N1531" s="1432" t="str">
        <f>IF(AND(F1531&lt;=F1533),"","X")</f>
        <v/>
      </c>
    </row>
    <row r="1532" spans="2:14" s="580" customFormat="1" ht="15" customHeight="1">
      <c r="B1532" s="1046"/>
      <c r="C1532" s="3015"/>
      <c r="D1532" s="3014"/>
      <c r="E1532" s="1112" t="s">
        <v>1932</v>
      </c>
      <c r="F1532" s="2708"/>
      <c r="H1532" s="1431" t="str">
        <f t="shared" si="262"/>
        <v/>
      </c>
      <c r="I1532" s="1288" t="str">
        <f t="shared" ref="I1532:I1535" si="263">IF(AND(F1532&gt;=0)=TRUE,"","X")</f>
        <v/>
      </c>
      <c r="J1532" s="1288" t="str">
        <f>IF(C1528="","",IF(AND(C1528&lt;&gt;"&lt;Enter connection point name&gt;",F1532=""),"X",""))</f>
        <v/>
      </c>
      <c r="K1532" s="1569"/>
      <c r="L1532" s="2220"/>
      <c r="M1532" s="2220"/>
      <c r="N1532" s="1432" t="str">
        <f>IF(AND(F1532&lt;=F1534),"","X")</f>
        <v/>
      </c>
    </row>
    <row r="1533" spans="2:14" s="580" customFormat="1" ht="15" customHeight="1">
      <c r="B1533" s="1046"/>
      <c r="C1533" s="3015" t="s">
        <v>1933</v>
      </c>
      <c r="D1533" s="3014" t="s">
        <v>509</v>
      </c>
      <c r="E1533" s="1112" t="s">
        <v>1931</v>
      </c>
      <c r="F1533" s="2708"/>
      <c r="H1533" s="1431" t="str">
        <f t="shared" si="262"/>
        <v/>
      </c>
      <c r="I1533" s="1288" t="str">
        <f t="shared" si="263"/>
        <v/>
      </c>
      <c r="J1533" s="1288" t="str">
        <f>IF(C1528="","",IF(AND(C1528&lt;&gt;"&lt;Enter connection point name&gt;",F1533=""),"X",""))</f>
        <v/>
      </c>
      <c r="K1533" s="1569"/>
      <c r="L1533" s="2220"/>
      <c r="M1533" s="2220"/>
      <c r="N1533" s="1432" t="str">
        <f>IF(AND(F1531&lt;=F1533),"","X")</f>
        <v/>
      </c>
    </row>
    <row r="1534" spans="2:14" s="580" customFormat="1" ht="15" customHeight="1">
      <c r="B1534" s="1046"/>
      <c r="C1534" s="3015"/>
      <c r="D1534" s="3014"/>
      <c r="E1534" s="1112" t="s">
        <v>1932</v>
      </c>
      <c r="F1534" s="2708"/>
      <c r="H1534" s="1431" t="str">
        <f t="shared" si="262"/>
        <v/>
      </c>
      <c r="I1534" s="1288" t="str">
        <f t="shared" si="263"/>
        <v/>
      </c>
      <c r="J1534" s="1288" t="str">
        <f>IF(C1528="","",IF(AND(C1528&lt;&gt;"&lt;Enter connection point name&gt;",F1534=""),"X",""))</f>
        <v/>
      </c>
      <c r="K1534" s="1569"/>
      <c r="L1534" s="2220"/>
      <c r="M1534" s="2220"/>
      <c r="N1534" s="1432" t="str">
        <f>IF(AND(F1532&lt;=F1534),"","X")</f>
        <v/>
      </c>
    </row>
    <row r="1535" spans="2:14" s="580" customFormat="1" ht="15" customHeight="1">
      <c r="B1535" s="1046"/>
      <c r="C1535" s="3015" t="s">
        <v>729</v>
      </c>
      <c r="D1535" s="3014" t="s">
        <v>1670</v>
      </c>
      <c r="E1535" s="1112" t="s">
        <v>1931</v>
      </c>
      <c r="F1535" s="2706"/>
      <c r="H1535" s="1431" t="str">
        <f t="shared" si="262"/>
        <v/>
      </c>
      <c r="I1535" s="1287" t="str">
        <f t="shared" si="263"/>
        <v/>
      </c>
      <c r="J1535" s="1288" t="str">
        <f>IF(C1528="","",IF(AND(C1528&lt;&gt;"&lt;Enter connection point name&gt;",F1535=""),"X",""))</f>
        <v/>
      </c>
      <c r="K1535" s="1569"/>
      <c r="L1535" s="1287"/>
      <c r="M1535" s="2220"/>
      <c r="N1535" s="2218"/>
    </row>
    <row r="1536" spans="2:14" s="580" customFormat="1" ht="15" customHeight="1">
      <c r="B1536" s="18"/>
      <c r="C1536" s="3015"/>
      <c r="D1536" s="3014"/>
      <c r="E1536" s="1112" t="s">
        <v>1932</v>
      </c>
      <c r="F1536" s="2706"/>
      <c r="H1536" s="1431" t="str">
        <f t="shared" si="262"/>
        <v/>
      </c>
      <c r="I1536" s="1287"/>
      <c r="J1536" s="1288" t="str">
        <f>IF(C1528="","",IF(AND(C1528&lt;&gt;"&lt;Enter connection point name&gt;",F1536=""),"X",""))</f>
        <v/>
      </c>
      <c r="K1536" s="1569"/>
      <c r="L1536" s="1287"/>
      <c r="M1536" s="2220"/>
      <c r="N1536" s="2218"/>
    </row>
    <row r="1537" spans="2:14" s="580" customFormat="1" ht="15" customHeight="1">
      <c r="B1537" s="18"/>
      <c r="C1537" s="3015" t="s">
        <v>730</v>
      </c>
      <c r="D1537" s="3014" t="s">
        <v>1671</v>
      </c>
      <c r="E1537" s="1112" t="s">
        <v>1931</v>
      </c>
      <c r="F1537" s="2712"/>
      <c r="H1537" s="1431" t="str">
        <f t="shared" si="262"/>
        <v/>
      </c>
      <c r="I1537" s="1287"/>
      <c r="J1537" s="1288" t="str">
        <f>IF(C1528="","",IF(AND(C1528&lt;&gt;"&lt;Enter connection point name&gt;",F1537=""),"X",""))</f>
        <v/>
      </c>
      <c r="K1537" s="1569"/>
      <c r="L1537" s="2220"/>
      <c r="M1537" s="1287"/>
      <c r="N1537" s="2218"/>
    </row>
    <row r="1538" spans="2:14" s="580" customFormat="1" ht="15" customHeight="1">
      <c r="B1538" s="18"/>
      <c r="C1538" s="3015"/>
      <c r="D1538" s="3014"/>
      <c r="E1538" s="1112" t="s">
        <v>1932</v>
      </c>
      <c r="F1538" s="2712"/>
      <c r="H1538" s="1431" t="str">
        <f t="shared" si="262"/>
        <v/>
      </c>
      <c r="I1538" s="1287"/>
      <c r="J1538" s="1288" t="str">
        <f>IF(C1528="","",IF(AND(C1528&lt;&gt;"&lt;Enter connection point name&gt;",F1538=""),"X",""))</f>
        <v/>
      </c>
      <c r="K1538" s="1569"/>
      <c r="L1538" s="2220"/>
      <c r="M1538" s="1287"/>
      <c r="N1538" s="2218"/>
    </row>
    <row r="1539" spans="2:14" s="580" customFormat="1" ht="15" customHeight="1">
      <c r="B1539" s="18"/>
      <c r="C1539" s="3015" t="s">
        <v>1934</v>
      </c>
      <c r="D1539" s="3014" t="s">
        <v>2045</v>
      </c>
      <c r="E1539" s="1112" t="s">
        <v>1931</v>
      </c>
      <c r="F1539" s="2708"/>
      <c r="H1539" s="1436"/>
      <c r="I1539" s="1287"/>
      <c r="J1539" s="1288" t="str">
        <f>IF(C1528="","",IF(AND(C1528&lt;&gt;"&lt;Enter connection point name&gt;",F1539=""),"X",""))</f>
        <v/>
      </c>
      <c r="K1539" s="1432" t="str">
        <f>IF(F1539="","",(IF(OR(F1539="Winter",F1539="Summer"),"","X")))</f>
        <v/>
      </c>
      <c r="L1539" s="2220"/>
      <c r="M1539" s="2220"/>
      <c r="N1539" s="2218"/>
    </row>
    <row r="1540" spans="2:14" s="580" customFormat="1" ht="15" customHeight="1">
      <c r="B1540" s="18"/>
      <c r="C1540" s="3015"/>
      <c r="D1540" s="3014"/>
      <c r="E1540" s="1112" t="s">
        <v>1932</v>
      </c>
      <c r="F1540" s="2708"/>
      <c r="H1540" s="1436"/>
      <c r="I1540" s="1287"/>
      <c r="J1540" s="1288" t="str">
        <f>IF(C1528="","",IF(AND(C1528&lt;&gt;"&lt;Enter connection point name&gt;",F1540=""),"X",""))</f>
        <v/>
      </c>
      <c r="K1540" s="1432" t="str">
        <f>IF(F1540="","",(IF(OR(F1540="Winter",F1540="Summer"),"","X")))</f>
        <v/>
      </c>
      <c r="L1540" s="2220"/>
      <c r="M1540" s="2220"/>
      <c r="N1540" s="2218"/>
    </row>
    <row r="1541" spans="2:14" s="580" customFormat="1" ht="15" customHeight="1">
      <c r="B1541" s="18"/>
      <c r="C1541" s="3015" t="s">
        <v>1935</v>
      </c>
      <c r="D1541" s="3014" t="s">
        <v>497</v>
      </c>
      <c r="E1541" s="1112" t="s">
        <v>1931</v>
      </c>
      <c r="F1541" s="2708"/>
      <c r="H1541" s="1431" t="str">
        <f t="shared" ref="H1541:H1550" si="264">IF(ISNONTEXT(F1541)=TRUE,"","X")</f>
        <v/>
      </c>
      <c r="I1541" s="1288" t="str">
        <f t="shared" ref="I1541:I1550" si="265">IF(AND(F1541&gt;=0)=TRUE,"","X")</f>
        <v/>
      </c>
      <c r="J1541" s="1288" t="str">
        <f>IF(C1528="","",IF(AND(C1528&lt;&gt;"&lt;Enter connection point name&gt;",F1541=""),"X",""))</f>
        <v/>
      </c>
      <c r="K1541" s="1569"/>
      <c r="L1541" s="2220"/>
      <c r="M1541" s="2220"/>
      <c r="N1541" s="2218"/>
    </row>
    <row r="1542" spans="2:14" s="580" customFormat="1" ht="15" customHeight="1">
      <c r="B1542" s="18"/>
      <c r="C1542" s="3015"/>
      <c r="D1542" s="3014"/>
      <c r="E1542" s="1112" t="s">
        <v>1932</v>
      </c>
      <c r="F1542" s="2708"/>
      <c r="H1542" s="1431" t="str">
        <f t="shared" si="264"/>
        <v/>
      </c>
      <c r="I1542" s="1288" t="str">
        <f t="shared" si="265"/>
        <v/>
      </c>
      <c r="J1542" s="1288" t="str">
        <f>IF(C1528="","",IF(AND(C1528&lt;&gt;"&lt;Enter connection point name&gt;",F1542=""),"X",""))</f>
        <v/>
      </c>
      <c r="K1542" s="1569"/>
      <c r="L1542" s="2220"/>
      <c r="M1542" s="2220"/>
      <c r="N1542" s="2218"/>
    </row>
    <row r="1543" spans="2:14" s="580" customFormat="1" ht="15" customHeight="1">
      <c r="B1543" s="18"/>
      <c r="C1543" s="3015" t="s">
        <v>1936</v>
      </c>
      <c r="D1543" s="3014" t="s">
        <v>497</v>
      </c>
      <c r="E1543" s="1112" t="s">
        <v>1931</v>
      </c>
      <c r="F1543" s="2708"/>
      <c r="H1543" s="1431" t="str">
        <f t="shared" si="264"/>
        <v/>
      </c>
      <c r="I1543" s="1288" t="str">
        <f t="shared" si="265"/>
        <v/>
      </c>
      <c r="J1543" s="1288" t="str">
        <f>IF(C1528="","",IF(AND(C1528&lt;&gt;"&lt;Enter connection point name&gt;",F1543=""),"X",""))</f>
        <v/>
      </c>
      <c r="K1543" s="1569"/>
      <c r="L1543" s="2220"/>
      <c r="M1543" s="2220"/>
      <c r="N1543" s="1432" t="str">
        <f>IF(AND(F1543&lt;=F1545),"","X")</f>
        <v/>
      </c>
    </row>
    <row r="1544" spans="2:14" s="580" customFormat="1" ht="15" customHeight="1">
      <c r="B1544" s="18"/>
      <c r="C1544" s="3015"/>
      <c r="D1544" s="3014"/>
      <c r="E1544" s="1112" t="s">
        <v>1932</v>
      </c>
      <c r="F1544" s="2708"/>
      <c r="H1544" s="1431" t="str">
        <f t="shared" si="264"/>
        <v/>
      </c>
      <c r="I1544" s="1288" t="str">
        <f t="shared" si="265"/>
        <v/>
      </c>
      <c r="J1544" s="1288" t="str">
        <f>IF(C1528="","",IF(AND(C1528&lt;&gt;"&lt;Enter connection point name&gt;",F1544=""),"X",""))</f>
        <v/>
      </c>
      <c r="K1544" s="1569"/>
      <c r="L1544" s="2220"/>
      <c r="M1544" s="2220"/>
      <c r="N1544" s="1432" t="str">
        <f>IF(AND(F1544&lt;=F1546),"","X")</f>
        <v/>
      </c>
    </row>
    <row r="1545" spans="2:14" s="580" customFormat="1" ht="15" customHeight="1">
      <c r="B1545" s="18"/>
      <c r="C1545" s="3015" t="s">
        <v>1936</v>
      </c>
      <c r="D1545" s="3014" t="s">
        <v>509</v>
      </c>
      <c r="E1545" s="1112" t="s">
        <v>1931</v>
      </c>
      <c r="F1545" s="2708"/>
      <c r="H1545" s="1431" t="str">
        <f t="shared" si="264"/>
        <v/>
      </c>
      <c r="I1545" s="1288" t="str">
        <f t="shared" si="265"/>
        <v/>
      </c>
      <c r="J1545" s="1288" t="str">
        <f>IF(C1528="","",IF(AND(C1528&lt;&gt;"&lt;Enter connection point name&gt;",F1545=""),"X",""))</f>
        <v/>
      </c>
      <c r="K1545" s="1569"/>
      <c r="L1545" s="2220"/>
      <c r="M1545" s="2220"/>
      <c r="N1545" s="1432" t="str">
        <f>IF(AND(F1543&lt;=F1545),"","X")</f>
        <v/>
      </c>
    </row>
    <row r="1546" spans="2:14" s="580" customFormat="1" ht="15" customHeight="1">
      <c r="B1546" s="18"/>
      <c r="C1546" s="3015"/>
      <c r="D1546" s="3014"/>
      <c r="E1546" s="1112" t="s">
        <v>1932</v>
      </c>
      <c r="F1546" s="2708"/>
      <c r="H1546" s="1431" t="str">
        <f t="shared" si="264"/>
        <v/>
      </c>
      <c r="I1546" s="1288" t="str">
        <f t="shared" si="265"/>
        <v/>
      </c>
      <c r="J1546" s="1288" t="str">
        <f>IF(C1528="","",IF(AND(C1528&lt;&gt;"&lt;Enter connection point name&gt;",F1546=""),"X",""))</f>
        <v/>
      </c>
      <c r="K1546" s="1569"/>
      <c r="L1546" s="2220"/>
      <c r="M1546" s="2220"/>
      <c r="N1546" s="1432" t="str">
        <f>IF(AND(F1544&lt;=F1546),"","X")</f>
        <v/>
      </c>
    </row>
    <row r="1547" spans="2:14" s="580" customFormat="1" ht="15" customHeight="1">
      <c r="B1547" s="18"/>
      <c r="C1547" s="3015" t="s">
        <v>1937</v>
      </c>
      <c r="D1547" s="3014" t="s">
        <v>497</v>
      </c>
      <c r="E1547" s="1112" t="s">
        <v>1931</v>
      </c>
      <c r="F1547" s="2708"/>
      <c r="H1547" s="1431" t="str">
        <f t="shared" si="264"/>
        <v/>
      </c>
      <c r="I1547" s="1288" t="str">
        <f t="shared" si="265"/>
        <v/>
      </c>
      <c r="J1547" s="1288" t="str">
        <f>IF(C1528="","",IF(AND(C1528&lt;&gt;"&lt;Enter connection point name&gt;",F1547=""),"X",""))</f>
        <v/>
      </c>
      <c r="K1547" s="1569"/>
      <c r="L1547" s="2220"/>
      <c r="M1547" s="2220"/>
      <c r="N1547" s="1432" t="str">
        <f>IF(AND(F1547&lt;=F1549),"","X")</f>
        <v/>
      </c>
    </row>
    <row r="1548" spans="2:14" s="580" customFormat="1" ht="15" customHeight="1">
      <c r="B1548" s="18"/>
      <c r="C1548" s="3015"/>
      <c r="D1548" s="3014"/>
      <c r="E1548" s="1112" t="s">
        <v>1932</v>
      </c>
      <c r="F1548" s="2708"/>
      <c r="H1548" s="1431" t="str">
        <f t="shared" si="264"/>
        <v/>
      </c>
      <c r="I1548" s="1288" t="str">
        <f t="shared" si="265"/>
        <v/>
      </c>
      <c r="J1548" s="1288" t="str">
        <f>IF(C1528="","",IF(AND(C1528&lt;&gt;"&lt;Enter connection point name&gt;",F1548=""),"X",""))</f>
        <v/>
      </c>
      <c r="K1548" s="1569"/>
      <c r="L1548" s="2220"/>
      <c r="M1548" s="2220"/>
      <c r="N1548" s="1432" t="str">
        <f>IF(AND(F1548&lt;=F1550),"","X")</f>
        <v/>
      </c>
    </row>
    <row r="1549" spans="2:14" s="580" customFormat="1" ht="15" customHeight="1">
      <c r="B1549" s="18"/>
      <c r="C1549" s="3015" t="s">
        <v>1937</v>
      </c>
      <c r="D1549" s="3014" t="s">
        <v>509</v>
      </c>
      <c r="E1549" s="1112" t="s">
        <v>1931</v>
      </c>
      <c r="F1549" s="2708"/>
      <c r="H1549" s="1431" t="str">
        <f t="shared" si="264"/>
        <v/>
      </c>
      <c r="I1549" s="1288" t="str">
        <f t="shared" si="265"/>
        <v/>
      </c>
      <c r="J1549" s="1288" t="str">
        <f>IF(C1528="","",IF(AND(C1528&lt;&gt;"&lt;Enter connection point name&gt;",F1549=""),"X",""))</f>
        <v/>
      </c>
      <c r="K1549" s="1569"/>
      <c r="L1549" s="2220"/>
      <c r="M1549" s="2220"/>
      <c r="N1549" s="1432" t="str">
        <f>IF(AND(F1547&lt;=F1549),"","X")</f>
        <v/>
      </c>
    </row>
    <row r="1550" spans="2:14" s="580" customFormat="1" ht="15" customHeight="1">
      <c r="B1550" s="18"/>
      <c r="C1550" s="3018"/>
      <c r="D1550" s="3019"/>
      <c r="E1550" s="1113" t="s">
        <v>1932</v>
      </c>
      <c r="F1550" s="2714"/>
      <c r="H1550" s="1433" t="str">
        <f t="shared" si="264"/>
        <v/>
      </c>
      <c r="I1550" s="1434" t="str">
        <f t="shared" si="265"/>
        <v/>
      </c>
      <c r="J1550" s="1434" t="str">
        <f>IF(C1528="","",IF(AND(C1528&lt;&gt;"&lt;Enter connection point name&gt;",F1550=""),"X",""))</f>
        <v/>
      </c>
      <c r="K1550" s="1570"/>
      <c r="L1550" s="2221"/>
      <c r="M1550" s="2221"/>
      <c r="N1550" s="1435" t="str">
        <f>IF(AND(F1548&lt;=F1550),"","X")</f>
        <v/>
      </c>
    </row>
    <row r="1551" spans="2:14" s="580" customFormat="1" ht="15" customHeight="1">
      <c r="B1551" s="1046">
        <v>68</v>
      </c>
      <c r="C1551" s="1027" t="s">
        <v>1929</v>
      </c>
      <c r="D1551" s="575"/>
      <c r="E1551" s="1111"/>
      <c r="F1551" s="2711"/>
    </row>
    <row r="1552" spans="2:14" s="580" customFormat="1" ht="15" customHeight="1">
      <c r="B1552" s="1046"/>
      <c r="C1552" s="3016" t="s">
        <v>1930</v>
      </c>
      <c r="D1552" s="3017" t="s">
        <v>509</v>
      </c>
      <c r="E1552" s="1681" t="s">
        <v>1931</v>
      </c>
      <c r="F1552" s="2713"/>
      <c r="H1552" s="1503" t="str">
        <f>IF(ISNONTEXT(F1552)=TRUE,"","X")</f>
        <v/>
      </c>
      <c r="I1552" s="1542" t="str">
        <f>IF(AND(F1552&gt;=0)=TRUE,"","X")</f>
        <v/>
      </c>
      <c r="J1552" s="2024" t="str">
        <f>IF(C1551="","",IF(AND(C1551&lt;&gt;"&lt;Enter connection point name&gt;",F1552=""),"X",""))</f>
        <v/>
      </c>
      <c r="K1552" s="1568"/>
      <c r="L1552" s="2219"/>
      <c r="M1552" s="2219"/>
      <c r="N1552" s="2217"/>
    </row>
    <row r="1553" spans="2:14" s="580" customFormat="1" ht="15" customHeight="1">
      <c r="B1553" s="1046"/>
      <c r="C1553" s="3015"/>
      <c r="D1553" s="3014"/>
      <c r="E1553" s="1112" t="s">
        <v>1932</v>
      </c>
      <c r="F1553" s="2708"/>
      <c r="H1553" s="1431" t="str">
        <f>IF(ISNONTEXT(F1553)=TRUE,"","X")</f>
        <v/>
      </c>
      <c r="I1553" s="1288" t="str">
        <f>IF(AND(F1553&gt;=0)=TRUE,"","X")</f>
        <v/>
      </c>
      <c r="J1553" s="1288" t="str">
        <f>IF(C1551="","",IF(AND(C1551&lt;&gt;"&lt;Enter connection point name&gt;",F1553=""),"X",""))</f>
        <v/>
      </c>
      <c r="K1553" s="1569"/>
      <c r="L1553" s="2220"/>
      <c r="M1553" s="2220"/>
      <c r="N1553" s="2218"/>
    </row>
    <row r="1554" spans="2:14" s="580" customFormat="1" ht="15" customHeight="1">
      <c r="B1554" s="1046"/>
      <c r="C1554" s="3015" t="s">
        <v>1933</v>
      </c>
      <c r="D1554" s="3014" t="s">
        <v>497</v>
      </c>
      <c r="E1554" s="1112" t="s">
        <v>1931</v>
      </c>
      <c r="F1554" s="2708"/>
      <c r="H1554" s="1431" t="str">
        <f t="shared" ref="H1554:H1561" si="266">IF(ISNONTEXT(F1554)=TRUE,"","X")</f>
        <v/>
      </c>
      <c r="I1554" s="1288" t="str">
        <f>IF(AND(F1554&gt;=0)=TRUE,"","X")</f>
        <v/>
      </c>
      <c r="J1554" s="1288" t="str">
        <f>IF(C1551="","",IF(AND(C1551&lt;&gt;"&lt;Enter connection point name&gt;",F1554=""),"X",""))</f>
        <v/>
      </c>
      <c r="K1554" s="1569"/>
      <c r="L1554" s="2220"/>
      <c r="M1554" s="2220"/>
      <c r="N1554" s="1432" t="str">
        <f>IF(AND(F1554&lt;=F1556),"","X")</f>
        <v/>
      </c>
    </row>
    <row r="1555" spans="2:14" s="580" customFormat="1" ht="15" customHeight="1">
      <c r="B1555" s="1046"/>
      <c r="C1555" s="3015"/>
      <c r="D1555" s="3014"/>
      <c r="E1555" s="1112" t="s">
        <v>1932</v>
      </c>
      <c r="F1555" s="2708"/>
      <c r="H1555" s="1431" t="str">
        <f t="shared" si="266"/>
        <v/>
      </c>
      <c r="I1555" s="1288" t="str">
        <f t="shared" ref="I1555:I1558" si="267">IF(AND(F1555&gt;=0)=TRUE,"","X")</f>
        <v/>
      </c>
      <c r="J1555" s="1288" t="str">
        <f>IF(C1551="","",IF(AND(C1551&lt;&gt;"&lt;Enter connection point name&gt;",F1555=""),"X",""))</f>
        <v/>
      </c>
      <c r="K1555" s="1569"/>
      <c r="L1555" s="2220"/>
      <c r="M1555" s="2220"/>
      <c r="N1555" s="1432" t="str">
        <f>IF(AND(F1555&lt;=F1557),"","X")</f>
        <v/>
      </c>
    </row>
    <row r="1556" spans="2:14" s="580" customFormat="1" ht="15" customHeight="1">
      <c r="B1556" s="1046"/>
      <c r="C1556" s="3015" t="s">
        <v>1933</v>
      </c>
      <c r="D1556" s="3014" t="s">
        <v>509</v>
      </c>
      <c r="E1556" s="1112" t="s">
        <v>1931</v>
      </c>
      <c r="F1556" s="2708"/>
      <c r="H1556" s="1431" t="str">
        <f t="shared" si="266"/>
        <v/>
      </c>
      <c r="I1556" s="1288" t="str">
        <f t="shared" si="267"/>
        <v/>
      </c>
      <c r="J1556" s="1288" t="str">
        <f>IF(C1551="","",IF(AND(C1551&lt;&gt;"&lt;Enter connection point name&gt;",F1556=""),"X",""))</f>
        <v/>
      </c>
      <c r="K1556" s="1569"/>
      <c r="L1556" s="2220"/>
      <c r="M1556" s="2220"/>
      <c r="N1556" s="1432" t="str">
        <f>IF(AND(F1554&lt;=F1556),"","X")</f>
        <v/>
      </c>
    </row>
    <row r="1557" spans="2:14" s="580" customFormat="1" ht="15" customHeight="1">
      <c r="B1557" s="1046"/>
      <c r="C1557" s="3015"/>
      <c r="D1557" s="3014"/>
      <c r="E1557" s="1112" t="s">
        <v>1932</v>
      </c>
      <c r="F1557" s="2708"/>
      <c r="H1557" s="1431" t="str">
        <f t="shared" si="266"/>
        <v/>
      </c>
      <c r="I1557" s="1288" t="str">
        <f t="shared" si="267"/>
        <v/>
      </c>
      <c r="J1557" s="1288" t="str">
        <f>IF(C1551="","",IF(AND(C1551&lt;&gt;"&lt;Enter connection point name&gt;",F1557=""),"X",""))</f>
        <v/>
      </c>
      <c r="K1557" s="1569"/>
      <c r="L1557" s="2220"/>
      <c r="M1557" s="2220"/>
      <c r="N1557" s="1432" t="str">
        <f>IF(AND(F1555&lt;=F1557),"","X")</f>
        <v/>
      </c>
    </row>
    <row r="1558" spans="2:14" s="580" customFormat="1" ht="15" customHeight="1">
      <c r="B1558" s="1046"/>
      <c r="C1558" s="3015" t="s">
        <v>729</v>
      </c>
      <c r="D1558" s="3014" t="s">
        <v>1670</v>
      </c>
      <c r="E1558" s="1112" t="s">
        <v>1931</v>
      </c>
      <c r="F1558" s="2706"/>
      <c r="H1558" s="1431" t="str">
        <f t="shared" si="266"/>
        <v/>
      </c>
      <c r="I1558" s="1287" t="str">
        <f t="shared" si="267"/>
        <v/>
      </c>
      <c r="J1558" s="1288" t="str">
        <f>IF(C1551="","",IF(AND(C1551&lt;&gt;"&lt;Enter connection point name&gt;",F1558=""),"X",""))</f>
        <v/>
      </c>
      <c r="K1558" s="1569"/>
      <c r="L1558" s="1287"/>
      <c r="M1558" s="2220"/>
      <c r="N1558" s="2218"/>
    </row>
    <row r="1559" spans="2:14" s="580" customFormat="1" ht="15" customHeight="1">
      <c r="B1559" s="18"/>
      <c r="C1559" s="3015"/>
      <c r="D1559" s="3014"/>
      <c r="E1559" s="1112" t="s">
        <v>1932</v>
      </c>
      <c r="F1559" s="2706"/>
      <c r="H1559" s="1431" t="str">
        <f t="shared" si="266"/>
        <v/>
      </c>
      <c r="I1559" s="1287"/>
      <c r="J1559" s="1288" t="str">
        <f>IF(C1551="","",IF(AND(C1551&lt;&gt;"&lt;Enter connection point name&gt;",F1559=""),"X",""))</f>
        <v/>
      </c>
      <c r="K1559" s="1569"/>
      <c r="L1559" s="1287"/>
      <c r="M1559" s="2220"/>
      <c r="N1559" s="2218"/>
    </row>
    <row r="1560" spans="2:14" s="580" customFormat="1" ht="15" customHeight="1">
      <c r="B1560" s="18"/>
      <c r="C1560" s="3015" t="s">
        <v>730</v>
      </c>
      <c r="D1560" s="3014" t="s">
        <v>1671</v>
      </c>
      <c r="E1560" s="1112" t="s">
        <v>1931</v>
      </c>
      <c r="F1560" s="2712"/>
      <c r="H1560" s="1431" t="str">
        <f t="shared" si="266"/>
        <v/>
      </c>
      <c r="I1560" s="1287"/>
      <c r="J1560" s="1288" t="str">
        <f>IF(C1551="","",IF(AND(C1551&lt;&gt;"&lt;Enter connection point name&gt;",F1560=""),"X",""))</f>
        <v/>
      </c>
      <c r="K1560" s="1569"/>
      <c r="L1560" s="2220"/>
      <c r="M1560" s="1287"/>
      <c r="N1560" s="2218"/>
    </row>
    <row r="1561" spans="2:14" s="580" customFormat="1" ht="15" customHeight="1">
      <c r="B1561" s="18"/>
      <c r="C1561" s="3015"/>
      <c r="D1561" s="3014"/>
      <c r="E1561" s="1112" t="s">
        <v>1932</v>
      </c>
      <c r="F1561" s="2712"/>
      <c r="H1561" s="1431" t="str">
        <f t="shared" si="266"/>
        <v/>
      </c>
      <c r="I1561" s="1287"/>
      <c r="J1561" s="1288" t="str">
        <f>IF(C1551="","",IF(AND(C1551&lt;&gt;"&lt;Enter connection point name&gt;",F1561=""),"X",""))</f>
        <v/>
      </c>
      <c r="K1561" s="1569"/>
      <c r="L1561" s="2220"/>
      <c r="M1561" s="1287"/>
      <c r="N1561" s="2218"/>
    </row>
    <row r="1562" spans="2:14" s="580" customFormat="1" ht="15" customHeight="1">
      <c r="B1562" s="18"/>
      <c r="C1562" s="3015" t="s">
        <v>1934</v>
      </c>
      <c r="D1562" s="3014" t="s">
        <v>2045</v>
      </c>
      <c r="E1562" s="1112" t="s">
        <v>1931</v>
      </c>
      <c r="F1562" s="2708"/>
      <c r="H1562" s="1436"/>
      <c r="I1562" s="1287"/>
      <c r="J1562" s="1288" t="str">
        <f>IF(C1551="","",IF(AND(C1551&lt;&gt;"&lt;Enter connection point name&gt;",F1562=""),"X",""))</f>
        <v/>
      </c>
      <c r="K1562" s="1432" t="str">
        <f>IF(F1562="","",(IF(OR(F1562="Winter",F1562="Summer"),"","X")))</f>
        <v/>
      </c>
      <c r="L1562" s="2220"/>
      <c r="M1562" s="2220"/>
      <c r="N1562" s="2218"/>
    </row>
    <row r="1563" spans="2:14" s="580" customFormat="1" ht="15" customHeight="1">
      <c r="B1563" s="18"/>
      <c r="C1563" s="3015"/>
      <c r="D1563" s="3014"/>
      <c r="E1563" s="1112" t="s">
        <v>1932</v>
      </c>
      <c r="F1563" s="2708"/>
      <c r="H1563" s="1436"/>
      <c r="I1563" s="1287"/>
      <c r="J1563" s="1288" t="str">
        <f>IF(C1551="","",IF(AND(C1551&lt;&gt;"&lt;Enter connection point name&gt;",F1563=""),"X",""))</f>
        <v/>
      </c>
      <c r="K1563" s="1432" t="str">
        <f>IF(F1563="","",(IF(OR(F1563="Winter",F1563="Summer"),"","X")))</f>
        <v/>
      </c>
      <c r="L1563" s="2220"/>
      <c r="M1563" s="2220"/>
      <c r="N1563" s="2218"/>
    </row>
    <row r="1564" spans="2:14" s="580" customFormat="1" ht="15" customHeight="1">
      <c r="B1564" s="18"/>
      <c r="C1564" s="3015" t="s">
        <v>1935</v>
      </c>
      <c r="D1564" s="3014" t="s">
        <v>497</v>
      </c>
      <c r="E1564" s="1112" t="s">
        <v>1931</v>
      </c>
      <c r="F1564" s="2708"/>
      <c r="H1564" s="1431" t="str">
        <f t="shared" ref="H1564:H1573" si="268">IF(ISNONTEXT(F1564)=TRUE,"","X")</f>
        <v/>
      </c>
      <c r="I1564" s="1288" t="str">
        <f t="shared" ref="I1564:I1573" si="269">IF(AND(F1564&gt;=0)=TRUE,"","X")</f>
        <v/>
      </c>
      <c r="J1564" s="1288" t="str">
        <f>IF(C1551="","",IF(AND(C1551&lt;&gt;"&lt;Enter connection point name&gt;",F1564=""),"X",""))</f>
        <v/>
      </c>
      <c r="K1564" s="1569"/>
      <c r="L1564" s="2220"/>
      <c r="M1564" s="2220"/>
      <c r="N1564" s="2218"/>
    </row>
    <row r="1565" spans="2:14" s="580" customFormat="1" ht="15" customHeight="1">
      <c r="B1565" s="18"/>
      <c r="C1565" s="3015"/>
      <c r="D1565" s="3014"/>
      <c r="E1565" s="1112" t="s">
        <v>1932</v>
      </c>
      <c r="F1565" s="2708"/>
      <c r="H1565" s="1431" t="str">
        <f t="shared" si="268"/>
        <v/>
      </c>
      <c r="I1565" s="1288" t="str">
        <f t="shared" si="269"/>
        <v/>
      </c>
      <c r="J1565" s="1288" t="str">
        <f>IF(C1551="","",IF(AND(C1551&lt;&gt;"&lt;Enter connection point name&gt;",F1565=""),"X",""))</f>
        <v/>
      </c>
      <c r="K1565" s="1569"/>
      <c r="L1565" s="2220"/>
      <c r="M1565" s="2220"/>
      <c r="N1565" s="2218"/>
    </row>
    <row r="1566" spans="2:14" s="580" customFormat="1" ht="15" customHeight="1">
      <c r="B1566" s="18"/>
      <c r="C1566" s="3015" t="s">
        <v>1936</v>
      </c>
      <c r="D1566" s="3014" t="s">
        <v>497</v>
      </c>
      <c r="E1566" s="1112" t="s">
        <v>1931</v>
      </c>
      <c r="F1566" s="2708"/>
      <c r="H1566" s="1431" t="str">
        <f t="shared" si="268"/>
        <v/>
      </c>
      <c r="I1566" s="1288" t="str">
        <f t="shared" si="269"/>
        <v/>
      </c>
      <c r="J1566" s="1288" t="str">
        <f>IF(C1551="","",IF(AND(C1551&lt;&gt;"&lt;Enter connection point name&gt;",F1566=""),"X",""))</f>
        <v/>
      </c>
      <c r="K1566" s="1569"/>
      <c r="L1566" s="2220"/>
      <c r="M1566" s="2220"/>
      <c r="N1566" s="1432" t="str">
        <f>IF(AND(F1566&lt;=F1568),"","X")</f>
        <v/>
      </c>
    </row>
    <row r="1567" spans="2:14" s="580" customFormat="1" ht="15" customHeight="1">
      <c r="B1567" s="18"/>
      <c r="C1567" s="3015"/>
      <c r="D1567" s="3014"/>
      <c r="E1567" s="1112" t="s">
        <v>1932</v>
      </c>
      <c r="F1567" s="2708"/>
      <c r="H1567" s="1431" t="str">
        <f t="shared" si="268"/>
        <v/>
      </c>
      <c r="I1567" s="1288" t="str">
        <f t="shared" si="269"/>
        <v/>
      </c>
      <c r="J1567" s="1288" t="str">
        <f>IF(C1551="","",IF(AND(C1551&lt;&gt;"&lt;Enter connection point name&gt;",F1567=""),"X",""))</f>
        <v/>
      </c>
      <c r="K1567" s="1569"/>
      <c r="L1567" s="2220"/>
      <c r="M1567" s="2220"/>
      <c r="N1567" s="1432" t="str">
        <f>IF(AND(F1567&lt;=F1569),"","X")</f>
        <v/>
      </c>
    </row>
    <row r="1568" spans="2:14" s="580" customFormat="1" ht="15" customHeight="1">
      <c r="B1568" s="18"/>
      <c r="C1568" s="3015" t="s">
        <v>1936</v>
      </c>
      <c r="D1568" s="3014" t="s">
        <v>509</v>
      </c>
      <c r="E1568" s="1112" t="s">
        <v>1931</v>
      </c>
      <c r="F1568" s="2708"/>
      <c r="H1568" s="1431" t="str">
        <f t="shared" si="268"/>
        <v/>
      </c>
      <c r="I1568" s="1288" t="str">
        <f t="shared" si="269"/>
        <v/>
      </c>
      <c r="J1568" s="1288" t="str">
        <f>IF(C1551="","",IF(AND(C1551&lt;&gt;"&lt;Enter connection point name&gt;",F1568=""),"X",""))</f>
        <v/>
      </c>
      <c r="K1568" s="1569"/>
      <c r="L1568" s="2220"/>
      <c r="M1568" s="2220"/>
      <c r="N1568" s="1432" t="str">
        <f>IF(AND(F1566&lt;=F1568),"","X")</f>
        <v/>
      </c>
    </row>
    <row r="1569" spans="2:14" s="580" customFormat="1" ht="15" customHeight="1">
      <c r="B1569" s="18"/>
      <c r="C1569" s="3015"/>
      <c r="D1569" s="3014"/>
      <c r="E1569" s="1112" t="s">
        <v>1932</v>
      </c>
      <c r="F1569" s="2708"/>
      <c r="H1569" s="1431" t="str">
        <f t="shared" si="268"/>
        <v/>
      </c>
      <c r="I1569" s="1288" t="str">
        <f t="shared" si="269"/>
        <v/>
      </c>
      <c r="J1569" s="1288" t="str">
        <f>IF(C1551="","",IF(AND(C1551&lt;&gt;"&lt;Enter connection point name&gt;",F1569=""),"X",""))</f>
        <v/>
      </c>
      <c r="K1569" s="1569"/>
      <c r="L1569" s="2220"/>
      <c r="M1569" s="2220"/>
      <c r="N1569" s="1432" t="str">
        <f>IF(AND(F1567&lt;=F1569),"","X")</f>
        <v/>
      </c>
    </row>
    <row r="1570" spans="2:14" s="580" customFormat="1" ht="15" customHeight="1">
      <c r="B1570" s="18"/>
      <c r="C1570" s="3015" t="s">
        <v>1937</v>
      </c>
      <c r="D1570" s="3014" t="s">
        <v>497</v>
      </c>
      <c r="E1570" s="1112" t="s">
        <v>1931</v>
      </c>
      <c r="F1570" s="2708"/>
      <c r="H1570" s="1431" t="str">
        <f t="shared" si="268"/>
        <v/>
      </c>
      <c r="I1570" s="1288" t="str">
        <f t="shared" si="269"/>
        <v/>
      </c>
      <c r="J1570" s="1288" t="str">
        <f>IF(C1551="","",IF(AND(C1551&lt;&gt;"&lt;Enter connection point name&gt;",F1570=""),"X",""))</f>
        <v/>
      </c>
      <c r="K1570" s="1569"/>
      <c r="L1570" s="2220"/>
      <c r="M1570" s="2220"/>
      <c r="N1570" s="1432" t="str">
        <f>IF(AND(F1570&lt;=F1572),"","X")</f>
        <v/>
      </c>
    </row>
    <row r="1571" spans="2:14" s="580" customFormat="1" ht="15" customHeight="1">
      <c r="B1571" s="18"/>
      <c r="C1571" s="3015"/>
      <c r="D1571" s="3014"/>
      <c r="E1571" s="1112" t="s">
        <v>1932</v>
      </c>
      <c r="F1571" s="2708"/>
      <c r="H1571" s="1431" t="str">
        <f t="shared" si="268"/>
        <v/>
      </c>
      <c r="I1571" s="1288" t="str">
        <f t="shared" si="269"/>
        <v/>
      </c>
      <c r="J1571" s="1288" t="str">
        <f>IF(C1551="","",IF(AND(C1551&lt;&gt;"&lt;Enter connection point name&gt;",F1571=""),"X",""))</f>
        <v/>
      </c>
      <c r="K1571" s="1569"/>
      <c r="L1571" s="2220"/>
      <c r="M1571" s="2220"/>
      <c r="N1571" s="1432" t="str">
        <f>IF(AND(F1571&lt;=F1573),"","X")</f>
        <v/>
      </c>
    </row>
    <row r="1572" spans="2:14" s="580" customFormat="1" ht="15" customHeight="1">
      <c r="B1572" s="18"/>
      <c r="C1572" s="3015" t="s">
        <v>1937</v>
      </c>
      <c r="D1572" s="3014" t="s">
        <v>509</v>
      </c>
      <c r="E1572" s="1112" t="s">
        <v>1931</v>
      </c>
      <c r="F1572" s="2708"/>
      <c r="H1572" s="1431" t="str">
        <f t="shared" si="268"/>
        <v/>
      </c>
      <c r="I1572" s="1288" t="str">
        <f t="shared" si="269"/>
        <v/>
      </c>
      <c r="J1572" s="1288" t="str">
        <f>IF(C1551="","",IF(AND(C1551&lt;&gt;"&lt;Enter connection point name&gt;",F1572=""),"X",""))</f>
        <v/>
      </c>
      <c r="K1572" s="1569"/>
      <c r="L1572" s="2220"/>
      <c r="M1572" s="2220"/>
      <c r="N1572" s="1432" t="str">
        <f>IF(AND(F1570&lt;=F1572),"","X")</f>
        <v/>
      </c>
    </row>
    <row r="1573" spans="2:14" s="580" customFormat="1" ht="15" customHeight="1">
      <c r="B1573" s="18"/>
      <c r="C1573" s="3018"/>
      <c r="D1573" s="3019"/>
      <c r="E1573" s="1113" t="s">
        <v>1932</v>
      </c>
      <c r="F1573" s="2714"/>
      <c r="H1573" s="1433" t="str">
        <f t="shared" si="268"/>
        <v/>
      </c>
      <c r="I1573" s="1434" t="str">
        <f t="shared" si="269"/>
        <v/>
      </c>
      <c r="J1573" s="1434" t="str">
        <f>IF(C1551="","",IF(AND(C1551&lt;&gt;"&lt;Enter connection point name&gt;",F1573=""),"X",""))</f>
        <v/>
      </c>
      <c r="K1573" s="1570"/>
      <c r="L1573" s="2221"/>
      <c r="M1573" s="2221"/>
      <c r="N1573" s="1435" t="str">
        <f>IF(AND(F1571&lt;=F1573),"","X")</f>
        <v/>
      </c>
    </row>
    <row r="1574" spans="2:14" s="580" customFormat="1" ht="15" customHeight="1">
      <c r="B1574" s="1046">
        <v>69</v>
      </c>
      <c r="C1574" s="1027" t="s">
        <v>1929</v>
      </c>
      <c r="D1574" s="575"/>
      <c r="E1574" s="1111"/>
      <c r="F1574" s="2711"/>
    </row>
    <row r="1575" spans="2:14" s="580" customFormat="1" ht="15" customHeight="1">
      <c r="B1575" s="1046"/>
      <c r="C1575" s="3016" t="s">
        <v>1930</v>
      </c>
      <c r="D1575" s="3017" t="s">
        <v>509</v>
      </c>
      <c r="E1575" s="1681" t="s">
        <v>1931</v>
      </c>
      <c r="F1575" s="2713"/>
      <c r="H1575" s="1503" t="str">
        <f>IF(ISNONTEXT(F1575)=TRUE,"","X")</f>
        <v/>
      </c>
      <c r="I1575" s="1542" t="str">
        <f>IF(AND(F1575&gt;=0)=TRUE,"","X")</f>
        <v/>
      </c>
      <c r="J1575" s="2024" t="str">
        <f>IF(C1574="","",IF(AND(C1574&lt;&gt;"&lt;Enter connection point name&gt;",F1575=""),"X",""))</f>
        <v/>
      </c>
      <c r="K1575" s="1568"/>
      <c r="L1575" s="2219"/>
      <c r="M1575" s="2219"/>
      <c r="N1575" s="2217"/>
    </row>
    <row r="1576" spans="2:14" s="580" customFormat="1" ht="15" customHeight="1">
      <c r="B1576" s="1046"/>
      <c r="C1576" s="3015"/>
      <c r="D1576" s="3014"/>
      <c r="E1576" s="1112" t="s">
        <v>1932</v>
      </c>
      <c r="F1576" s="2708"/>
      <c r="H1576" s="1431" t="str">
        <f>IF(ISNONTEXT(F1576)=TRUE,"","X")</f>
        <v/>
      </c>
      <c r="I1576" s="1288" t="str">
        <f>IF(AND(F1576&gt;=0)=TRUE,"","X")</f>
        <v/>
      </c>
      <c r="J1576" s="1288" t="str">
        <f>IF(C1574="","",IF(AND(C1574&lt;&gt;"&lt;Enter connection point name&gt;",F1576=""),"X",""))</f>
        <v/>
      </c>
      <c r="K1576" s="1569"/>
      <c r="L1576" s="2220"/>
      <c r="M1576" s="2220"/>
      <c r="N1576" s="2218"/>
    </row>
    <row r="1577" spans="2:14" s="580" customFormat="1" ht="15" customHeight="1">
      <c r="B1577" s="1046"/>
      <c r="C1577" s="3015" t="s">
        <v>1933</v>
      </c>
      <c r="D1577" s="3014" t="s">
        <v>497</v>
      </c>
      <c r="E1577" s="1112" t="s">
        <v>1931</v>
      </c>
      <c r="F1577" s="2708"/>
      <c r="H1577" s="1431" t="str">
        <f t="shared" ref="H1577:H1584" si="270">IF(ISNONTEXT(F1577)=TRUE,"","X")</f>
        <v/>
      </c>
      <c r="I1577" s="1288" t="str">
        <f>IF(AND(F1577&gt;=0)=TRUE,"","X")</f>
        <v/>
      </c>
      <c r="J1577" s="1288" t="str">
        <f>IF(C1574="","",IF(AND(C1574&lt;&gt;"&lt;Enter connection point name&gt;",F1577=""),"X",""))</f>
        <v/>
      </c>
      <c r="K1577" s="1569"/>
      <c r="L1577" s="2220"/>
      <c r="M1577" s="2220"/>
      <c r="N1577" s="1432" t="str">
        <f>IF(AND(F1577&lt;=F1579),"","X")</f>
        <v/>
      </c>
    </row>
    <row r="1578" spans="2:14" s="580" customFormat="1" ht="15" customHeight="1">
      <c r="B1578" s="1046"/>
      <c r="C1578" s="3015"/>
      <c r="D1578" s="3014"/>
      <c r="E1578" s="1112" t="s">
        <v>1932</v>
      </c>
      <c r="F1578" s="2708"/>
      <c r="H1578" s="1431" t="str">
        <f t="shared" si="270"/>
        <v/>
      </c>
      <c r="I1578" s="1288" t="str">
        <f t="shared" ref="I1578:I1581" si="271">IF(AND(F1578&gt;=0)=TRUE,"","X")</f>
        <v/>
      </c>
      <c r="J1578" s="1288" t="str">
        <f>IF(C1574="","",IF(AND(C1574&lt;&gt;"&lt;Enter connection point name&gt;",F1578=""),"X",""))</f>
        <v/>
      </c>
      <c r="K1578" s="1569"/>
      <c r="L1578" s="2220"/>
      <c r="M1578" s="2220"/>
      <c r="N1578" s="1432" t="str">
        <f>IF(AND(F1578&lt;=F1580),"","X")</f>
        <v/>
      </c>
    </row>
    <row r="1579" spans="2:14" s="580" customFormat="1" ht="15" customHeight="1">
      <c r="B1579" s="1046"/>
      <c r="C1579" s="3015" t="s">
        <v>1933</v>
      </c>
      <c r="D1579" s="3014" t="s">
        <v>509</v>
      </c>
      <c r="E1579" s="1112" t="s">
        <v>1931</v>
      </c>
      <c r="F1579" s="2708"/>
      <c r="H1579" s="1431" t="str">
        <f t="shared" si="270"/>
        <v/>
      </c>
      <c r="I1579" s="1288" t="str">
        <f t="shared" si="271"/>
        <v/>
      </c>
      <c r="J1579" s="1288" t="str">
        <f>IF(C1574="","",IF(AND(C1574&lt;&gt;"&lt;Enter connection point name&gt;",F1579=""),"X",""))</f>
        <v/>
      </c>
      <c r="K1579" s="1569"/>
      <c r="L1579" s="2220"/>
      <c r="M1579" s="2220"/>
      <c r="N1579" s="1432" t="str">
        <f>IF(AND(F1577&lt;=F1579),"","X")</f>
        <v/>
      </c>
    </row>
    <row r="1580" spans="2:14" s="580" customFormat="1" ht="15" customHeight="1">
      <c r="B1580" s="1046"/>
      <c r="C1580" s="3015"/>
      <c r="D1580" s="3014"/>
      <c r="E1580" s="1112" t="s">
        <v>1932</v>
      </c>
      <c r="F1580" s="2708"/>
      <c r="H1580" s="1431" t="str">
        <f t="shared" si="270"/>
        <v/>
      </c>
      <c r="I1580" s="1288" t="str">
        <f t="shared" si="271"/>
        <v/>
      </c>
      <c r="J1580" s="1288" t="str">
        <f>IF(C1574="","",IF(AND(C1574&lt;&gt;"&lt;Enter connection point name&gt;",F1580=""),"X",""))</f>
        <v/>
      </c>
      <c r="K1580" s="1569"/>
      <c r="L1580" s="2220"/>
      <c r="M1580" s="2220"/>
      <c r="N1580" s="1432" t="str">
        <f>IF(AND(F1578&lt;=F1580),"","X")</f>
        <v/>
      </c>
    </row>
    <row r="1581" spans="2:14" s="580" customFormat="1" ht="15" customHeight="1">
      <c r="B1581" s="1046"/>
      <c r="C1581" s="3015" t="s">
        <v>729</v>
      </c>
      <c r="D1581" s="3014" t="s">
        <v>1670</v>
      </c>
      <c r="E1581" s="1112" t="s">
        <v>1931</v>
      </c>
      <c r="F1581" s="2706"/>
      <c r="H1581" s="1431" t="str">
        <f t="shared" si="270"/>
        <v/>
      </c>
      <c r="I1581" s="1287" t="str">
        <f t="shared" si="271"/>
        <v/>
      </c>
      <c r="J1581" s="1288" t="str">
        <f>IF(C1574="","",IF(AND(C1574&lt;&gt;"&lt;Enter connection point name&gt;",F1581=""),"X",""))</f>
        <v/>
      </c>
      <c r="K1581" s="1569"/>
      <c r="L1581" s="1287"/>
      <c r="M1581" s="2220"/>
      <c r="N1581" s="2218"/>
    </row>
    <row r="1582" spans="2:14" s="580" customFormat="1" ht="15" customHeight="1">
      <c r="B1582" s="18"/>
      <c r="C1582" s="3015"/>
      <c r="D1582" s="3014"/>
      <c r="E1582" s="1112" t="s">
        <v>1932</v>
      </c>
      <c r="F1582" s="2706"/>
      <c r="H1582" s="1431" t="str">
        <f t="shared" si="270"/>
        <v/>
      </c>
      <c r="I1582" s="1287"/>
      <c r="J1582" s="1288" t="str">
        <f>IF(C1574="","",IF(AND(C1574&lt;&gt;"&lt;Enter connection point name&gt;",F1582=""),"X",""))</f>
        <v/>
      </c>
      <c r="K1582" s="1569"/>
      <c r="L1582" s="1287"/>
      <c r="M1582" s="2220"/>
      <c r="N1582" s="2218"/>
    </row>
    <row r="1583" spans="2:14" s="580" customFormat="1" ht="15" customHeight="1">
      <c r="B1583" s="18"/>
      <c r="C1583" s="3015" t="s">
        <v>730</v>
      </c>
      <c r="D1583" s="3014" t="s">
        <v>1671</v>
      </c>
      <c r="E1583" s="1112" t="s">
        <v>1931</v>
      </c>
      <c r="F1583" s="2712"/>
      <c r="H1583" s="1431" t="str">
        <f t="shared" si="270"/>
        <v/>
      </c>
      <c r="I1583" s="1287"/>
      <c r="J1583" s="1288" t="str">
        <f>IF(C1574="","",IF(AND(C1574&lt;&gt;"&lt;Enter connection point name&gt;",F1583=""),"X",""))</f>
        <v/>
      </c>
      <c r="K1583" s="1569"/>
      <c r="L1583" s="2220"/>
      <c r="M1583" s="1287"/>
      <c r="N1583" s="2218"/>
    </row>
    <row r="1584" spans="2:14" s="580" customFormat="1" ht="15" customHeight="1">
      <c r="B1584" s="18"/>
      <c r="C1584" s="3015"/>
      <c r="D1584" s="3014"/>
      <c r="E1584" s="1112" t="s">
        <v>1932</v>
      </c>
      <c r="F1584" s="2712"/>
      <c r="H1584" s="1431" t="str">
        <f t="shared" si="270"/>
        <v/>
      </c>
      <c r="I1584" s="1287"/>
      <c r="J1584" s="1288" t="str">
        <f>IF(C1574="","",IF(AND(C1574&lt;&gt;"&lt;Enter connection point name&gt;",F1584=""),"X",""))</f>
        <v/>
      </c>
      <c r="K1584" s="1569"/>
      <c r="L1584" s="2220"/>
      <c r="M1584" s="1287"/>
      <c r="N1584" s="2218"/>
    </row>
    <row r="1585" spans="2:14" s="580" customFormat="1" ht="15" customHeight="1">
      <c r="B1585" s="18"/>
      <c r="C1585" s="3015" t="s">
        <v>1934</v>
      </c>
      <c r="D1585" s="3014" t="s">
        <v>2045</v>
      </c>
      <c r="E1585" s="1112" t="s">
        <v>1931</v>
      </c>
      <c r="F1585" s="2708"/>
      <c r="H1585" s="1436"/>
      <c r="I1585" s="1287"/>
      <c r="J1585" s="1288" t="str">
        <f>IF(C1574="","",IF(AND(C1574&lt;&gt;"&lt;Enter connection point name&gt;",F1585=""),"X",""))</f>
        <v/>
      </c>
      <c r="K1585" s="1432" t="str">
        <f>IF(F1585="","",(IF(OR(F1585="Winter",F1585="Summer"),"","X")))</f>
        <v/>
      </c>
      <c r="L1585" s="2220"/>
      <c r="M1585" s="2220"/>
      <c r="N1585" s="2218"/>
    </row>
    <row r="1586" spans="2:14" s="580" customFormat="1" ht="15" customHeight="1">
      <c r="B1586" s="18"/>
      <c r="C1586" s="3015"/>
      <c r="D1586" s="3014"/>
      <c r="E1586" s="1112" t="s">
        <v>1932</v>
      </c>
      <c r="F1586" s="2708"/>
      <c r="H1586" s="1436"/>
      <c r="I1586" s="1287"/>
      <c r="J1586" s="1288" t="str">
        <f>IF(C1574="","",IF(AND(C1574&lt;&gt;"&lt;Enter connection point name&gt;",F1586=""),"X",""))</f>
        <v/>
      </c>
      <c r="K1586" s="1432" t="str">
        <f>IF(F1586="","",(IF(OR(F1586="Winter",F1586="Summer"),"","X")))</f>
        <v/>
      </c>
      <c r="L1586" s="2220"/>
      <c r="M1586" s="2220"/>
      <c r="N1586" s="2218"/>
    </row>
    <row r="1587" spans="2:14" s="580" customFormat="1" ht="15" customHeight="1">
      <c r="B1587" s="18"/>
      <c r="C1587" s="3015" t="s">
        <v>1935</v>
      </c>
      <c r="D1587" s="3014" t="s">
        <v>497</v>
      </c>
      <c r="E1587" s="1112" t="s">
        <v>1931</v>
      </c>
      <c r="F1587" s="2708"/>
      <c r="H1587" s="1431" t="str">
        <f t="shared" ref="H1587:H1596" si="272">IF(ISNONTEXT(F1587)=TRUE,"","X")</f>
        <v/>
      </c>
      <c r="I1587" s="1288" t="str">
        <f t="shared" ref="I1587:I1596" si="273">IF(AND(F1587&gt;=0)=TRUE,"","X")</f>
        <v/>
      </c>
      <c r="J1587" s="1288" t="str">
        <f>IF(C1574="","",IF(AND(C1574&lt;&gt;"&lt;Enter connection point name&gt;",F1587=""),"X",""))</f>
        <v/>
      </c>
      <c r="K1587" s="1569"/>
      <c r="L1587" s="2220"/>
      <c r="M1587" s="2220"/>
      <c r="N1587" s="2218"/>
    </row>
    <row r="1588" spans="2:14" s="580" customFormat="1" ht="15" customHeight="1">
      <c r="B1588" s="18"/>
      <c r="C1588" s="3015"/>
      <c r="D1588" s="3014"/>
      <c r="E1588" s="1112" t="s">
        <v>1932</v>
      </c>
      <c r="F1588" s="2708"/>
      <c r="H1588" s="1431" t="str">
        <f t="shared" si="272"/>
        <v/>
      </c>
      <c r="I1588" s="1288" t="str">
        <f t="shared" si="273"/>
        <v/>
      </c>
      <c r="J1588" s="1288" t="str">
        <f>IF(C1574="","",IF(AND(C1574&lt;&gt;"&lt;Enter connection point name&gt;",F1588=""),"X",""))</f>
        <v/>
      </c>
      <c r="K1588" s="1569"/>
      <c r="L1588" s="2220"/>
      <c r="M1588" s="2220"/>
      <c r="N1588" s="2218"/>
    </row>
    <row r="1589" spans="2:14" s="580" customFormat="1" ht="15" customHeight="1">
      <c r="B1589" s="18"/>
      <c r="C1589" s="3015" t="s">
        <v>1936</v>
      </c>
      <c r="D1589" s="3014" t="s">
        <v>497</v>
      </c>
      <c r="E1589" s="1112" t="s">
        <v>1931</v>
      </c>
      <c r="F1589" s="2708"/>
      <c r="H1589" s="1431" t="str">
        <f t="shared" si="272"/>
        <v/>
      </c>
      <c r="I1589" s="1288" t="str">
        <f t="shared" si="273"/>
        <v/>
      </c>
      <c r="J1589" s="1288" t="str">
        <f>IF(C1574="","",IF(AND(C1574&lt;&gt;"&lt;Enter connection point name&gt;",F1589=""),"X",""))</f>
        <v/>
      </c>
      <c r="K1589" s="1569"/>
      <c r="L1589" s="2220"/>
      <c r="M1589" s="2220"/>
      <c r="N1589" s="1432" t="str">
        <f>IF(AND(F1589&lt;=F1591),"","X")</f>
        <v/>
      </c>
    </row>
    <row r="1590" spans="2:14" s="580" customFormat="1" ht="15" customHeight="1">
      <c r="B1590" s="18"/>
      <c r="C1590" s="3015"/>
      <c r="D1590" s="3014"/>
      <c r="E1590" s="1112" t="s">
        <v>1932</v>
      </c>
      <c r="F1590" s="2708"/>
      <c r="H1590" s="1431" t="str">
        <f t="shared" si="272"/>
        <v/>
      </c>
      <c r="I1590" s="1288" t="str">
        <f t="shared" si="273"/>
        <v/>
      </c>
      <c r="J1590" s="1288" t="str">
        <f>IF(C1574="","",IF(AND(C1574&lt;&gt;"&lt;Enter connection point name&gt;",F1590=""),"X",""))</f>
        <v/>
      </c>
      <c r="K1590" s="1569"/>
      <c r="L1590" s="2220"/>
      <c r="M1590" s="2220"/>
      <c r="N1590" s="1432" t="str">
        <f>IF(AND(F1590&lt;=F1592),"","X")</f>
        <v/>
      </c>
    </row>
    <row r="1591" spans="2:14" s="580" customFormat="1" ht="15" customHeight="1">
      <c r="B1591" s="18"/>
      <c r="C1591" s="3015" t="s">
        <v>1936</v>
      </c>
      <c r="D1591" s="3014" t="s">
        <v>509</v>
      </c>
      <c r="E1591" s="1112" t="s">
        <v>1931</v>
      </c>
      <c r="F1591" s="2708"/>
      <c r="H1591" s="1431" t="str">
        <f t="shared" si="272"/>
        <v/>
      </c>
      <c r="I1591" s="1288" t="str">
        <f t="shared" si="273"/>
        <v/>
      </c>
      <c r="J1591" s="1288" t="str">
        <f>IF(C1574="","",IF(AND(C1574&lt;&gt;"&lt;Enter connection point name&gt;",F1591=""),"X",""))</f>
        <v/>
      </c>
      <c r="K1591" s="1569"/>
      <c r="L1591" s="2220"/>
      <c r="M1591" s="2220"/>
      <c r="N1591" s="1432" t="str">
        <f>IF(AND(F1589&lt;=F1591),"","X")</f>
        <v/>
      </c>
    </row>
    <row r="1592" spans="2:14" s="580" customFormat="1" ht="15" customHeight="1">
      <c r="B1592" s="18"/>
      <c r="C1592" s="3015"/>
      <c r="D1592" s="3014"/>
      <c r="E1592" s="1112" t="s">
        <v>1932</v>
      </c>
      <c r="F1592" s="2708"/>
      <c r="H1592" s="1431" t="str">
        <f t="shared" si="272"/>
        <v/>
      </c>
      <c r="I1592" s="1288" t="str">
        <f t="shared" si="273"/>
        <v/>
      </c>
      <c r="J1592" s="1288" t="str">
        <f>IF(C1574="","",IF(AND(C1574&lt;&gt;"&lt;Enter connection point name&gt;",F1592=""),"X",""))</f>
        <v/>
      </c>
      <c r="K1592" s="1569"/>
      <c r="L1592" s="2220"/>
      <c r="M1592" s="2220"/>
      <c r="N1592" s="1432" t="str">
        <f>IF(AND(F1590&lt;=F1592),"","X")</f>
        <v/>
      </c>
    </row>
    <row r="1593" spans="2:14" s="580" customFormat="1" ht="15" customHeight="1">
      <c r="B1593" s="18"/>
      <c r="C1593" s="3015" t="s">
        <v>1937</v>
      </c>
      <c r="D1593" s="3014" t="s">
        <v>497</v>
      </c>
      <c r="E1593" s="1112" t="s">
        <v>1931</v>
      </c>
      <c r="F1593" s="2708"/>
      <c r="H1593" s="1431" t="str">
        <f t="shared" si="272"/>
        <v/>
      </c>
      <c r="I1593" s="1288" t="str">
        <f t="shared" si="273"/>
        <v/>
      </c>
      <c r="J1593" s="1288" t="str">
        <f>IF(C1574="","",IF(AND(C1574&lt;&gt;"&lt;Enter connection point name&gt;",F1593=""),"X",""))</f>
        <v/>
      </c>
      <c r="K1593" s="1569"/>
      <c r="L1593" s="2220"/>
      <c r="M1593" s="2220"/>
      <c r="N1593" s="1432" t="str">
        <f>IF(AND(F1593&lt;=F1595),"","X")</f>
        <v/>
      </c>
    </row>
    <row r="1594" spans="2:14" s="580" customFormat="1" ht="15" customHeight="1">
      <c r="B1594" s="18"/>
      <c r="C1594" s="3015"/>
      <c r="D1594" s="3014"/>
      <c r="E1594" s="1112" t="s">
        <v>1932</v>
      </c>
      <c r="F1594" s="2708"/>
      <c r="H1594" s="1431" t="str">
        <f t="shared" si="272"/>
        <v/>
      </c>
      <c r="I1594" s="1288" t="str">
        <f t="shared" si="273"/>
        <v/>
      </c>
      <c r="J1594" s="1288" t="str">
        <f>IF(C1574="","",IF(AND(C1574&lt;&gt;"&lt;Enter connection point name&gt;",F1594=""),"X",""))</f>
        <v/>
      </c>
      <c r="K1594" s="1569"/>
      <c r="L1594" s="2220"/>
      <c r="M1594" s="2220"/>
      <c r="N1594" s="1432" t="str">
        <f>IF(AND(F1594&lt;=F1596),"","X")</f>
        <v/>
      </c>
    </row>
    <row r="1595" spans="2:14" s="580" customFormat="1" ht="15" customHeight="1">
      <c r="B1595" s="18"/>
      <c r="C1595" s="3015" t="s">
        <v>1937</v>
      </c>
      <c r="D1595" s="3014" t="s">
        <v>509</v>
      </c>
      <c r="E1595" s="1112" t="s">
        <v>1931</v>
      </c>
      <c r="F1595" s="2708"/>
      <c r="H1595" s="1431" t="str">
        <f t="shared" si="272"/>
        <v/>
      </c>
      <c r="I1595" s="1288" t="str">
        <f t="shared" si="273"/>
        <v/>
      </c>
      <c r="J1595" s="1288" t="str">
        <f>IF(C1574="","",IF(AND(C1574&lt;&gt;"&lt;Enter connection point name&gt;",F1595=""),"X",""))</f>
        <v/>
      </c>
      <c r="K1595" s="1569"/>
      <c r="L1595" s="2220"/>
      <c r="M1595" s="2220"/>
      <c r="N1595" s="1432" t="str">
        <f>IF(AND(F1593&lt;=F1595),"","X")</f>
        <v/>
      </c>
    </row>
    <row r="1596" spans="2:14" s="580" customFormat="1" ht="15" customHeight="1">
      <c r="B1596" s="18"/>
      <c r="C1596" s="3018"/>
      <c r="D1596" s="3019"/>
      <c r="E1596" s="1113" t="s">
        <v>1932</v>
      </c>
      <c r="F1596" s="2714"/>
      <c r="H1596" s="1433" t="str">
        <f t="shared" si="272"/>
        <v/>
      </c>
      <c r="I1596" s="1434" t="str">
        <f t="shared" si="273"/>
        <v/>
      </c>
      <c r="J1596" s="1434" t="str">
        <f>IF(C1574="","",IF(AND(C1574&lt;&gt;"&lt;Enter connection point name&gt;",F1596=""),"X",""))</f>
        <v/>
      </c>
      <c r="K1596" s="1570"/>
      <c r="L1596" s="2221"/>
      <c r="M1596" s="2221"/>
      <c r="N1596" s="1435" t="str">
        <f>IF(AND(F1594&lt;=F1596),"","X")</f>
        <v/>
      </c>
    </row>
    <row r="1597" spans="2:14" s="580" customFormat="1" ht="15" customHeight="1">
      <c r="B1597" s="1046">
        <v>70</v>
      </c>
      <c r="C1597" s="1027" t="s">
        <v>1929</v>
      </c>
      <c r="D1597" s="575"/>
      <c r="E1597" s="1111"/>
      <c r="F1597" s="2711"/>
    </row>
    <row r="1598" spans="2:14" s="580" customFormat="1" ht="15" customHeight="1">
      <c r="B1598" s="1046"/>
      <c r="C1598" s="3016" t="s">
        <v>1930</v>
      </c>
      <c r="D1598" s="3017" t="s">
        <v>509</v>
      </c>
      <c r="E1598" s="1681" t="s">
        <v>1931</v>
      </c>
      <c r="F1598" s="2713"/>
      <c r="H1598" s="1503" t="str">
        <f>IF(ISNONTEXT(F1598)=TRUE,"","X")</f>
        <v/>
      </c>
      <c r="I1598" s="1542" t="str">
        <f>IF(AND(F1598&gt;=0)=TRUE,"","X")</f>
        <v/>
      </c>
      <c r="J1598" s="2024" t="str">
        <f>IF(C1597="","",IF(AND(C1597&lt;&gt;"&lt;Enter connection point name&gt;",F1598=""),"X",""))</f>
        <v/>
      </c>
      <c r="K1598" s="1568"/>
      <c r="L1598" s="2219"/>
      <c r="M1598" s="2219"/>
      <c r="N1598" s="2217"/>
    </row>
    <row r="1599" spans="2:14" s="580" customFormat="1" ht="15" customHeight="1">
      <c r="B1599" s="1046"/>
      <c r="C1599" s="3015"/>
      <c r="D1599" s="3014"/>
      <c r="E1599" s="1112" t="s">
        <v>1932</v>
      </c>
      <c r="F1599" s="2708"/>
      <c r="H1599" s="1431" t="str">
        <f>IF(ISNONTEXT(F1599)=TRUE,"","X")</f>
        <v/>
      </c>
      <c r="I1599" s="1288" t="str">
        <f>IF(AND(F1599&gt;=0)=TRUE,"","X")</f>
        <v/>
      </c>
      <c r="J1599" s="1288" t="str">
        <f>IF(C1597="","",IF(AND(C1597&lt;&gt;"&lt;Enter connection point name&gt;",F1599=""),"X",""))</f>
        <v/>
      </c>
      <c r="K1599" s="1569"/>
      <c r="L1599" s="2220"/>
      <c r="M1599" s="2220"/>
      <c r="N1599" s="2218"/>
    </row>
    <row r="1600" spans="2:14" s="580" customFormat="1" ht="15" customHeight="1">
      <c r="B1600" s="1046"/>
      <c r="C1600" s="3015" t="s">
        <v>1933</v>
      </c>
      <c r="D1600" s="3014" t="s">
        <v>497</v>
      </c>
      <c r="E1600" s="1112" t="s">
        <v>1931</v>
      </c>
      <c r="F1600" s="2708"/>
      <c r="H1600" s="1431" t="str">
        <f t="shared" ref="H1600:H1607" si="274">IF(ISNONTEXT(F1600)=TRUE,"","X")</f>
        <v/>
      </c>
      <c r="I1600" s="1288" t="str">
        <f>IF(AND(F1600&gt;=0)=TRUE,"","X")</f>
        <v/>
      </c>
      <c r="J1600" s="1288" t="str">
        <f>IF(C1597="","",IF(AND(C1597&lt;&gt;"&lt;Enter connection point name&gt;",F1600=""),"X",""))</f>
        <v/>
      </c>
      <c r="K1600" s="1569"/>
      <c r="L1600" s="2220"/>
      <c r="M1600" s="2220"/>
      <c r="N1600" s="1432" t="str">
        <f>IF(AND(F1600&lt;=F1602),"","X")</f>
        <v/>
      </c>
    </row>
    <row r="1601" spans="2:14" s="580" customFormat="1" ht="15" customHeight="1">
      <c r="B1601" s="1046"/>
      <c r="C1601" s="3015"/>
      <c r="D1601" s="3014"/>
      <c r="E1601" s="1112" t="s">
        <v>1932</v>
      </c>
      <c r="F1601" s="2708"/>
      <c r="H1601" s="1431" t="str">
        <f t="shared" si="274"/>
        <v/>
      </c>
      <c r="I1601" s="1288" t="str">
        <f t="shared" ref="I1601:I1604" si="275">IF(AND(F1601&gt;=0)=TRUE,"","X")</f>
        <v/>
      </c>
      <c r="J1601" s="1288" t="str">
        <f>IF(C1597="","",IF(AND(C1597&lt;&gt;"&lt;Enter connection point name&gt;",F1601=""),"X",""))</f>
        <v/>
      </c>
      <c r="K1601" s="1569"/>
      <c r="L1601" s="2220"/>
      <c r="M1601" s="2220"/>
      <c r="N1601" s="1432" t="str">
        <f>IF(AND(F1601&lt;=F1603),"","X")</f>
        <v/>
      </c>
    </row>
    <row r="1602" spans="2:14" s="580" customFormat="1" ht="15" customHeight="1">
      <c r="B1602" s="1046"/>
      <c r="C1602" s="3015" t="s">
        <v>1933</v>
      </c>
      <c r="D1602" s="3014" t="s">
        <v>509</v>
      </c>
      <c r="E1602" s="1112" t="s">
        <v>1931</v>
      </c>
      <c r="F1602" s="2708"/>
      <c r="H1602" s="1431" t="str">
        <f t="shared" si="274"/>
        <v/>
      </c>
      <c r="I1602" s="1288" t="str">
        <f t="shared" si="275"/>
        <v/>
      </c>
      <c r="J1602" s="1288" t="str">
        <f>IF(C1597="","",IF(AND(C1597&lt;&gt;"&lt;Enter connection point name&gt;",F1602=""),"X",""))</f>
        <v/>
      </c>
      <c r="K1602" s="1569"/>
      <c r="L1602" s="2220"/>
      <c r="M1602" s="2220"/>
      <c r="N1602" s="1432" t="str">
        <f>IF(AND(F1600&lt;=F1602),"","X")</f>
        <v/>
      </c>
    </row>
    <row r="1603" spans="2:14" s="580" customFormat="1" ht="15" customHeight="1">
      <c r="B1603" s="1046"/>
      <c r="C1603" s="3015"/>
      <c r="D1603" s="3014"/>
      <c r="E1603" s="1112" t="s">
        <v>1932</v>
      </c>
      <c r="F1603" s="2708"/>
      <c r="H1603" s="1431" t="str">
        <f t="shared" si="274"/>
        <v/>
      </c>
      <c r="I1603" s="1288" t="str">
        <f t="shared" si="275"/>
        <v/>
      </c>
      <c r="J1603" s="1288" t="str">
        <f>IF(C1597="","",IF(AND(C1597&lt;&gt;"&lt;Enter connection point name&gt;",F1603=""),"X",""))</f>
        <v/>
      </c>
      <c r="K1603" s="1569"/>
      <c r="L1603" s="2220"/>
      <c r="M1603" s="2220"/>
      <c r="N1603" s="1432" t="str">
        <f>IF(AND(F1601&lt;=F1603),"","X")</f>
        <v/>
      </c>
    </row>
    <row r="1604" spans="2:14" s="580" customFormat="1" ht="15" customHeight="1">
      <c r="B1604" s="1046"/>
      <c r="C1604" s="3015" t="s">
        <v>729</v>
      </c>
      <c r="D1604" s="3014" t="s">
        <v>1670</v>
      </c>
      <c r="E1604" s="1112" t="s">
        <v>1931</v>
      </c>
      <c r="F1604" s="2706"/>
      <c r="H1604" s="1431" t="str">
        <f t="shared" si="274"/>
        <v/>
      </c>
      <c r="I1604" s="1287" t="str">
        <f t="shared" si="275"/>
        <v/>
      </c>
      <c r="J1604" s="1288" t="str">
        <f>IF(C1597="","",IF(AND(C1597&lt;&gt;"&lt;Enter connection point name&gt;",F1604=""),"X",""))</f>
        <v/>
      </c>
      <c r="K1604" s="1569"/>
      <c r="L1604" s="1287"/>
      <c r="M1604" s="2220"/>
      <c r="N1604" s="2218"/>
    </row>
    <row r="1605" spans="2:14" s="580" customFormat="1" ht="15" customHeight="1">
      <c r="B1605" s="18"/>
      <c r="C1605" s="3015"/>
      <c r="D1605" s="3014"/>
      <c r="E1605" s="1112" t="s">
        <v>1932</v>
      </c>
      <c r="F1605" s="2706"/>
      <c r="H1605" s="1431" t="str">
        <f t="shared" si="274"/>
        <v/>
      </c>
      <c r="I1605" s="1287"/>
      <c r="J1605" s="1288" t="str">
        <f>IF(C1597="","",IF(AND(C1597&lt;&gt;"&lt;Enter connection point name&gt;",F1605=""),"X",""))</f>
        <v/>
      </c>
      <c r="K1605" s="1569"/>
      <c r="L1605" s="1287"/>
      <c r="M1605" s="2220"/>
      <c r="N1605" s="2218"/>
    </row>
    <row r="1606" spans="2:14" s="580" customFormat="1" ht="15" customHeight="1">
      <c r="B1606" s="18"/>
      <c r="C1606" s="3015" t="s">
        <v>730</v>
      </c>
      <c r="D1606" s="3014" t="s">
        <v>1671</v>
      </c>
      <c r="E1606" s="1112" t="s">
        <v>1931</v>
      </c>
      <c r="F1606" s="2712"/>
      <c r="H1606" s="1431" t="str">
        <f t="shared" si="274"/>
        <v/>
      </c>
      <c r="I1606" s="1287"/>
      <c r="J1606" s="1288" t="str">
        <f>IF(C1597="","",IF(AND(C1597&lt;&gt;"&lt;Enter connection point name&gt;",F1606=""),"X",""))</f>
        <v/>
      </c>
      <c r="K1606" s="1569"/>
      <c r="L1606" s="2220"/>
      <c r="M1606" s="1287"/>
      <c r="N1606" s="2218"/>
    </row>
    <row r="1607" spans="2:14" s="580" customFormat="1" ht="15" customHeight="1">
      <c r="B1607" s="18"/>
      <c r="C1607" s="3015"/>
      <c r="D1607" s="3014"/>
      <c r="E1607" s="1112" t="s">
        <v>1932</v>
      </c>
      <c r="F1607" s="2712"/>
      <c r="H1607" s="1431" t="str">
        <f t="shared" si="274"/>
        <v/>
      </c>
      <c r="I1607" s="1287"/>
      <c r="J1607" s="1288" t="str">
        <f>IF(C1597="","",IF(AND(C1597&lt;&gt;"&lt;Enter connection point name&gt;",F1607=""),"X",""))</f>
        <v/>
      </c>
      <c r="K1607" s="1569"/>
      <c r="L1607" s="2220"/>
      <c r="M1607" s="1287"/>
      <c r="N1607" s="2218"/>
    </row>
    <row r="1608" spans="2:14" s="580" customFormat="1" ht="15" customHeight="1">
      <c r="B1608" s="18"/>
      <c r="C1608" s="3015" t="s">
        <v>1934</v>
      </c>
      <c r="D1608" s="3014" t="s">
        <v>2045</v>
      </c>
      <c r="E1608" s="1112" t="s">
        <v>1931</v>
      </c>
      <c r="F1608" s="2708"/>
      <c r="H1608" s="1436"/>
      <c r="I1608" s="1287"/>
      <c r="J1608" s="1288" t="str">
        <f>IF(C1597="","",IF(AND(C1597&lt;&gt;"&lt;Enter connection point name&gt;",F1608=""),"X",""))</f>
        <v/>
      </c>
      <c r="K1608" s="1432" t="str">
        <f>IF(F1608="","",(IF(OR(F1608="Winter",F1608="Summer"),"","X")))</f>
        <v/>
      </c>
      <c r="L1608" s="2220"/>
      <c r="M1608" s="2220"/>
      <c r="N1608" s="2218"/>
    </row>
    <row r="1609" spans="2:14" s="580" customFormat="1" ht="15" customHeight="1">
      <c r="B1609" s="18"/>
      <c r="C1609" s="3015"/>
      <c r="D1609" s="3014"/>
      <c r="E1609" s="1112" t="s">
        <v>1932</v>
      </c>
      <c r="F1609" s="2708"/>
      <c r="H1609" s="1436"/>
      <c r="I1609" s="1287"/>
      <c r="J1609" s="1288" t="str">
        <f>IF(C1597="","",IF(AND(C1597&lt;&gt;"&lt;Enter connection point name&gt;",F1609=""),"X",""))</f>
        <v/>
      </c>
      <c r="K1609" s="1432" t="str">
        <f>IF(F1609="","",(IF(OR(F1609="Winter",F1609="Summer"),"","X")))</f>
        <v/>
      </c>
      <c r="L1609" s="2220"/>
      <c r="M1609" s="2220"/>
      <c r="N1609" s="2218"/>
    </row>
    <row r="1610" spans="2:14" s="580" customFormat="1" ht="15" customHeight="1">
      <c r="B1610" s="18"/>
      <c r="C1610" s="3015" t="s">
        <v>1935</v>
      </c>
      <c r="D1610" s="3014" t="s">
        <v>497</v>
      </c>
      <c r="E1610" s="1112" t="s">
        <v>1931</v>
      </c>
      <c r="F1610" s="2708"/>
      <c r="H1610" s="1431" t="str">
        <f t="shared" ref="H1610:H1619" si="276">IF(ISNONTEXT(F1610)=TRUE,"","X")</f>
        <v/>
      </c>
      <c r="I1610" s="1288" t="str">
        <f t="shared" ref="I1610:I1619" si="277">IF(AND(F1610&gt;=0)=TRUE,"","X")</f>
        <v/>
      </c>
      <c r="J1610" s="1288" t="str">
        <f>IF(C1597="","",IF(AND(C1597&lt;&gt;"&lt;Enter connection point name&gt;",F1610=""),"X",""))</f>
        <v/>
      </c>
      <c r="K1610" s="1569"/>
      <c r="L1610" s="2220"/>
      <c r="M1610" s="2220"/>
      <c r="N1610" s="2218"/>
    </row>
    <row r="1611" spans="2:14" s="580" customFormat="1" ht="15" customHeight="1">
      <c r="B1611" s="18"/>
      <c r="C1611" s="3015"/>
      <c r="D1611" s="3014"/>
      <c r="E1611" s="1112" t="s">
        <v>1932</v>
      </c>
      <c r="F1611" s="2708"/>
      <c r="H1611" s="1431" t="str">
        <f t="shared" si="276"/>
        <v/>
      </c>
      <c r="I1611" s="1288" t="str">
        <f t="shared" si="277"/>
        <v/>
      </c>
      <c r="J1611" s="1288" t="str">
        <f>IF(C1597="","",IF(AND(C1597&lt;&gt;"&lt;Enter connection point name&gt;",F1611=""),"X",""))</f>
        <v/>
      </c>
      <c r="K1611" s="1569"/>
      <c r="L1611" s="2220"/>
      <c r="M1611" s="2220"/>
      <c r="N1611" s="2218"/>
    </row>
    <row r="1612" spans="2:14" s="580" customFormat="1" ht="15" customHeight="1">
      <c r="B1612" s="18"/>
      <c r="C1612" s="3015" t="s">
        <v>1936</v>
      </c>
      <c r="D1612" s="3014" t="s">
        <v>497</v>
      </c>
      <c r="E1612" s="1112" t="s">
        <v>1931</v>
      </c>
      <c r="F1612" s="2708"/>
      <c r="H1612" s="1431" t="str">
        <f t="shared" si="276"/>
        <v/>
      </c>
      <c r="I1612" s="1288" t="str">
        <f t="shared" si="277"/>
        <v/>
      </c>
      <c r="J1612" s="1288" t="str">
        <f>IF(C1597="","",IF(AND(C1597&lt;&gt;"&lt;Enter connection point name&gt;",F1612=""),"X",""))</f>
        <v/>
      </c>
      <c r="K1612" s="1569"/>
      <c r="L1612" s="2220"/>
      <c r="M1612" s="2220"/>
      <c r="N1612" s="1432" t="str">
        <f>IF(AND(F1612&lt;=F1614),"","X")</f>
        <v/>
      </c>
    </row>
    <row r="1613" spans="2:14" s="580" customFormat="1" ht="15" customHeight="1">
      <c r="B1613" s="18"/>
      <c r="C1613" s="3015"/>
      <c r="D1613" s="3014"/>
      <c r="E1613" s="1112" t="s">
        <v>1932</v>
      </c>
      <c r="F1613" s="2708"/>
      <c r="H1613" s="1431" t="str">
        <f t="shared" si="276"/>
        <v/>
      </c>
      <c r="I1613" s="1288" t="str">
        <f t="shared" si="277"/>
        <v/>
      </c>
      <c r="J1613" s="1288" t="str">
        <f>IF(C1597="","",IF(AND(C1597&lt;&gt;"&lt;Enter connection point name&gt;",F1613=""),"X",""))</f>
        <v/>
      </c>
      <c r="K1613" s="1569"/>
      <c r="L1613" s="2220"/>
      <c r="M1613" s="2220"/>
      <c r="N1613" s="1432" t="str">
        <f>IF(AND(F1613&lt;=F1615),"","X")</f>
        <v/>
      </c>
    </row>
    <row r="1614" spans="2:14" s="580" customFormat="1" ht="15" customHeight="1">
      <c r="B1614" s="18"/>
      <c r="C1614" s="3015" t="s">
        <v>1936</v>
      </c>
      <c r="D1614" s="3014" t="s">
        <v>509</v>
      </c>
      <c r="E1614" s="1112" t="s">
        <v>1931</v>
      </c>
      <c r="F1614" s="2708"/>
      <c r="H1614" s="1431" t="str">
        <f t="shared" si="276"/>
        <v/>
      </c>
      <c r="I1614" s="1288" t="str">
        <f t="shared" si="277"/>
        <v/>
      </c>
      <c r="J1614" s="1288" t="str">
        <f>IF(C1597="","",IF(AND(C1597&lt;&gt;"&lt;Enter connection point name&gt;",F1614=""),"X",""))</f>
        <v/>
      </c>
      <c r="K1614" s="1569"/>
      <c r="L1614" s="2220"/>
      <c r="M1614" s="2220"/>
      <c r="N1614" s="1432" t="str">
        <f>IF(AND(F1612&lt;=F1614),"","X")</f>
        <v/>
      </c>
    </row>
    <row r="1615" spans="2:14" s="580" customFormat="1" ht="15" customHeight="1">
      <c r="B1615" s="18"/>
      <c r="C1615" s="3015"/>
      <c r="D1615" s="3014"/>
      <c r="E1615" s="1112" t="s">
        <v>1932</v>
      </c>
      <c r="F1615" s="2708"/>
      <c r="H1615" s="1431" t="str">
        <f t="shared" si="276"/>
        <v/>
      </c>
      <c r="I1615" s="1288" t="str">
        <f t="shared" si="277"/>
        <v/>
      </c>
      <c r="J1615" s="1288" t="str">
        <f>IF(C1597="","",IF(AND(C1597&lt;&gt;"&lt;Enter connection point name&gt;",F1615=""),"X",""))</f>
        <v/>
      </c>
      <c r="K1615" s="1569"/>
      <c r="L1615" s="2220"/>
      <c r="M1615" s="2220"/>
      <c r="N1615" s="1432" t="str">
        <f>IF(AND(F1613&lt;=F1615),"","X")</f>
        <v/>
      </c>
    </row>
    <row r="1616" spans="2:14" s="580" customFormat="1" ht="15" customHeight="1">
      <c r="B1616" s="18"/>
      <c r="C1616" s="3015" t="s">
        <v>1937</v>
      </c>
      <c r="D1616" s="3014" t="s">
        <v>497</v>
      </c>
      <c r="E1616" s="1112" t="s">
        <v>1931</v>
      </c>
      <c r="F1616" s="2708"/>
      <c r="H1616" s="1431" t="str">
        <f t="shared" si="276"/>
        <v/>
      </c>
      <c r="I1616" s="1288" t="str">
        <f t="shared" si="277"/>
        <v/>
      </c>
      <c r="J1616" s="1288" t="str">
        <f>IF(C1597="","",IF(AND(C1597&lt;&gt;"&lt;Enter connection point name&gt;",F1616=""),"X",""))</f>
        <v/>
      </c>
      <c r="K1616" s="1569"/>
      <c r="L1616" s="2220"/>
      <c r="M1616" s="2220"/>
      <c r="N1616" s="1432" t="str">
        <f>IF(AND(F1616&lt;=F1618),"","X")</f>
        <v/>
      </c>
    </row>
    <row r="1617" spans="2:14" s="580" customFormat="1" ht="15" customHeight="1">
      <c r="B1617" s="18"/>
      <c r="C1617" s="3015"/>
      <c r="D1617" s="3014"/>
      <c r="E1617" s="1112" t="s">
        <v>1932</v>
      </c>
      <c r="F1617" s="2708"/>
      <c r="H1617" s="1431" t="str">
        <f t="shared" si="276"/>
        <v/>
      </c>
      <c r="I1617" s="1288" t="str">
        <f t="shared" si="277"/>
        <v/>
      </c>
      <c r="J1617" s="1288" t="str">
        <f>IF(C1597="","",IF(AND(C1597&lt;&gt;"&lt;Enter connection point name&gt;",F1617=""),"X",""))</f>
        <v/>
      </c>
      <c r="K1617" s="1569"/>
      <c r="L1617" s="2220"/>
      <c r="M1617" s="2220"/>
      <c r="N1617" s="1432" t="str">
        <f>IF(AND(F1617&lt;=F1619),"","X")</f>
        <v/>
      </c>
    </row>
    <row r="1618" spans="2:14" s="580" customFormat="1" ht="15" customHeight="1">
      <c r="B1618" s="18"/>
      <c r="C1618" s="3015" t="s">
        <v>1937</v>
      </c>
      <c r="D1618" s="3014" t="s">
        <v>509</v>
      </c>
      <c r="E1618" s="1112" t="s">
        <v>1931</v>
      </c>
      <c r="F1618" s="2708"/>
      <c r="H1618" s="1431" t="str">
        <f t="shared" si="276"/>
        <v/>
      </c>
      <c r="I1618" s="1288" t="str">
        <f t="shared" si="277"/>
        <v/>
      </c>
      <c r="J1618" s="1288" t="str">
        <f>IF(C1597="","",IF(AND(C1597&lt;&gt;"&lt;Enter connection point name&gt;",F1618=""),"X",""))</f>
        <v/>
      </c>
      <c r="K1618" s="1569"/>
      <c r="L1618" s="2220"/>
      <c r="M1618" s="2220"/>
      <c r="N1618" s="1432" t="str">
        <f>IF(AND(F1616&lt;=F1618),"","X")</f>
        <v/>
      </c>
    </row>
    <row r="1619" spans="2:14" s="580" customFormat="1" ht="15" customHeight="1">
      <c r="B1619" s="18"/>
      <c r="C1619" s="3018"/>
      <c r="D1619" s="3019"/>
      <c r="E1619" s="1113" t="s">
        <v>1932</v>
      </c>
      <c r="F1619" s="2714"/>
      <c r="H1619" s="1433" t="str">
        <f t="shared" si="276"/>
        <v/>
      </c>
      <c r="I1619" s="1434" t="str">
        <f t="shared" si="277"/>
        <v/>
      </c>
      <c r="J1619" s="1434" t="str">
        <f>IF(C1597="","",IF(AND(C1597&lt;&gt;"&lt;Enter connection point name&gt;",F1619=""),"X",""))</f>
        <v/>
      </c>
      <c r="K1619" s="1570"/>
      <c r="L1619" s="2221"/>
      <c r="M1619" s="2221"/>
      <c r="N1619" s="1435" t="str">
        <f>IF(AND(F1617&lt;=F1619),"","X")</f>
        <v/>
      </c>
    </row>
    <row r="1620" spans="2:14" s="580" customFormat="1" ht="15" customHeight="1">
      <c r="B1620" s="1046">
        <v>71</v>
      </c>
      <c r="C1620" s="1027" t="s">
        <v>1929</v>
      </c>
      <c r="D1620" s="575"/>
      <c r="E1620" s="1111"/>
      <c r="F1620" s="2711"/>
    </row>
    <row r="1621" spans="2:14" s="580" customFormat="1" ht="15" customHeight="1">
      <c r="B1621" s="1046"/>
      <c r="C1621" s="3016" t="s">
        <v>1930</v>
      </c>
      <c r="D1621" s="3017" t="s">
        <v>509</v>
      </c>
      <c r="E1621" s="1681" t="s">
        <v>1931</v>
      </c>
      <c r="F1621" s="2713"/>
      <c r="H1621" s="1503" t="str">
        <f>IF(ISNONTEXT(F1621)=TRUE,"","X")</f>
        <v/>
      </c>
      <c r="I1621" s="1542" t="str">
        <f>IF(AND(F1621&gt;=0)=TRUE,"","X")</f>
        <v/>
      </c>
      <c r="J1621" s="2024" t="str">
        <f>IF(C1620="","",IF(AND(C1620&lt;&gt;"&lt;Enter connection point name&gt;",F1621=""),"X",""))</f>
        <v/>
      </c>
      <c r="K1621" s="1568"/>
      <c r="L1621" s="2219"/>
      <c r="M1621" s="2219"/>
      <c r="N1621" s="2217"/>
    </row>
    <row r="1622" spans="2:14" s="580" customFormat="1" ht="15" customHeight="1">
      <c r="B1622" s="1046"/>
      <c r="C1622" s="3015"/>
      <c r="D1622" s="3014"/>
      <c r="E1622" s="1112" t="s">
        <v>1932</v>
      </c>
      <c r="F1622" s="2708"/>
      <c r="H1622" s="1431" t="str">
        <f>IF(ISNONTEXT(F1622)=TRUE,"","X")</f>
        <v/>
      </c>
      <c r="I1622" s="1288" t="str">
        <f>IF(AND(F1622&gt;=0)=TRUE,"","X")</f>
        <v/>
      </c>
      <c r="J1622" s="1288" t="str">
        <f>IF(C1620="","",IF(AND(C1620&lt;&gt;"&lt;Enter connection point name&gt;",F1622=""),"X",""))</f>
        <v/>
      </c>
      <c r="K1622" s="1569"/>
      <c r="L1622" s="2220"/>
      <c r="M1622" s="2220"/>
      <c r="N1622" s="2218"/>
    </row>
    <row r="1623" spans="2:14" s="580" customFormat="1" ht="15" customHeight="1">
      <c r="B1623" s="1046"/>
      <c r="C1623" s="3015" t="s">
        <v>1933</v>
      </c>
      <c r="D1623" s="3014" t="s">
        <v>497</v>
      </c>
      <c r="E1623" s="1112" t="s">
        <v>1931</v>
      </c>
      <c r="F1623" s="2708"/>
      <c r="H1623" s="1431" t="str">
        <f t="shared" ref="H1623:H1630" si="278">IF(ISNONTEXT(F1623)=TRUE,"","X")</f>
        <v/>
      </c>
      <c r="I1623" s="1288" t="str">
        <f>IF(AND(F1623&gt;=0)=TRUE,"","X")</f>
        <v/>
      </c>
      <c r="J1623" s="1288" t="str">
        <f>IF(C1620="","",IF(AND(C1620&lt;&gt;"&lt;Enter connection point name&gt;",F1623=""),"X",""))</f>
        <v/>
      </c>
      <c r="K1623" s="1569"/>
      <c r="L1623" s="2220"/>
      <c r="M1623" s="2220"/>
      <c r="N1623" s="1432" t="str">
        <f>IF(AND(F1623&lt;=F1625),"","X")</f>
        <v/>
      </c>
    </row>
    <row r="1624" spans="2:14" s="580" customFormat="1" ht="15" customHeight="1">
      <c r="B1624" s="1046"/>
      <c r="C1624" s="3015"/>
      <c r="D1624" s="3014"/>
      <c r="E1624" s="1112" t="s">
        <v>1932</v>
      </c>
      <c r="F1624" s="2708"/>
      <c r="H1624" s="1431" t="str">
        <f t="shared" si="278"/>
        <v/>
      </c>
      <c r="I1624" s="1288" t="str">
        <f t="shared" ref="I1624:I1627" si="279">IF(AND(F1624&gt;=0)=TRUE,"","X")</f>
        <v/>
      </c>
      <c r="J1624" s="1288" t="str">
        <f>IF(C1620="","",IF(AND(C1620&lt;&gt;"&lt;Enter connection point name&gt;",F1624=""),"X",""))</f>
        <v/>
      </c>
      <c r="K1624" s="1569"/>
      <c r="L1624" s="2220"/>
      <c r="M1624" s="2220"/>
      <c r="N1624" s="1432" t="str">
        <f>IF(AND(F1624&lt;=F1626),"","X")</f>
        <v/>
      </c>
    </row>
    <row r="1625" spans="2:14" s="580" customFormat="1" ht="15" customHeight="1">
      <c r="B1625" s="1046"/>
      <c r="C1625" s="3015" t="s">
        <v>1933</v>
      </c>
      <c r="D1625" s="3014" t="s">
        <v>509</v>
      </c>
      <c r="E1625" s="1112" t="s">
        <v>1931</v>
      </c>
      <c r="F1625" s="2708"/>
      <c r="H1625" s="1431" t="str">
        <f t="shared" si="278"/>
        <v/>
      </c>
      <c r="I1625" s="1288" t="str">
        <f t="shared" si="279"/>
        <v/>
      </c>
      <c r="J1625" s="1288" t="str">
        <f>IF(C1620="","",IF(AND(C1620&lt;&gt;"&lt;Enter connection point name&gt;",F1625=""),"X",""))</f>
        <v/>
      </c>
      <c r="K1625" s="1569"/>
      <c r="L1625" s="2220"/>
      <c r="M1625" s="2220"/>
      <c r="N1625" s="1432" t="str">
        <f>IF(AND(F1623&lt;=F1625),"","X")</f>
        <v/>
      </c>
    </row>
    <row r="1626" spans="2:14" s="580" customFormat="1" ht="15" customHeight="1">
      <c r="B1626" s="1046"/>
      <c r="C1626" s="3015"/>
      <c r="D1626" s="3014"/>
      <c r="E1626" s="1112" t="s">
        <v>1932</v>
      </c>
      <c r="F1626" s="2708"/>
      <c r="H1626" s="1431" t="str">
        <f t="shared" si="278"/>
        <v/>
      </c>
      <c r="I1626" s="1288" t="str">
        <f t="shared" si="279"/>
        <v/>
      </c>
      <c r="J1626" s="1288" t="str">
        <f>IF(C1620="","",IF(AND(C1620&lt;&gt;"&lt;Enter connection point name&gt;",F1626=""),"X",""))</f>
        <v/>
      </c>
      <c r="K1626" s="1569"/>
      <c r="L1626" s="2220"/>
      <c r="M1626" s="2220"/>
      <c r="N1626" s="1432" t="str">
        <f>IF(AND(F1624&lt;=F1626),"","X")</f>
        <v/>
      </c>
    </row>
    <row r="1627" spans="2:14" s="580" customFormat="1" ht="15" customHeight="1">
      <c r="B1627" s="1046"/>
      <c r="C1627" s="3015" t="s">
        <v>729</v>
      </c>
      <c r="D1627" s="3014" t="s">
        <v>1670</v>
      </c>
      <c r="E1627" s="1112" t="s">
        <v>1931</v>
      </c>
      <c r="F1627" s="2706"/>
      <c r="H1627" s="1431" t="str">
        <f t="shared" si="278"/>
        <v/>
      </c>
      <c r="I1627" s="1287" t="str">
        <f t="shared" si="279"/>
        <v/>
      </c>
      <c r="J1627" s="1288" t="str">
        <f>IF(C1620="","",IF(AND(C1620&lt;&gt;"&lt;Enter connection point name&gt;",F1627=""),"X",""))</f>
        <v/>
      </c>
      <c r="K1627" s="1569"/>
      <c r="L1627" s="1287"/>
      <c r="M1627" s="2220"/>
      <c r="N1627" s="2218"/>
    </row>
    <row r="1628" spans="2:14" s="580" customFormat="1" ht="15" customHeight="1">
      <c r="B1628" s="18"/>
      <c r="C1628" s="3015"/>
      <c r="D1628" s="3014"/>
      <c r="E1628" s="1112" t="s">
        <v>1932</v>
      </c>
      <c r="F1628" s="2706"/>
      <c r="H1628" s="1431" t="str">
        <f t="shared" si="278"/>
        <v/>
      </c>
      <c r="I1628" s="1287"/>
      <c r="J1628" s="1288" t="str">
        <f>IF(C1620="","",IF(AND(C1620&lt;&gt;"&lt;Enter connection point name&gt;",F1628=""),"X",""))</f>
        <v/>
      </c>
      <c r="K1628" s="1569"/>
      <c r="L1628" s="1287"/>
      <c r="M1628" s="2220"/>
      <c r="N1628" s="2218"/>
    </row>
    <row r="1629" spans="2:14" s="580" customFormat="1" ht="15" customHeight="1">
      <c r="B1629" s="18"/>
      <c r="C1629" s="3015" t="s">
        <v>730</v>
      </c>
      <c r="D1629" s="3014" t="s">
        <v>1671</v>
      </c>
      <c r="E1629" s="1112" t="s">
        <v>1931</v>
      </c>
      <c r="F1629" s="2712"/>
      <c r="H1629" s="1431" t="str">
        <f t="shared" si="278"/>
        <v/>
      </c>
      <c r="I1629" s="1287"/>
      <c r="J1629" s="1288" t="str">
        <f>IF(C1620="","",IF(AND(C1620&lt;&gt;"&lt;Enter connection point name&gt;",F1629=""),"X",""))</f>
        <v/>
      </c>
      <c r="K1629" s="1569"/>
      <c r="L1629" s="2220"/>
      <c r="M1629" s="1287"/>
      <c r="N1629" s="2218"/>
    </row>
    <row r="1630" spans="2:14" s="580" customFormat="1" ht="15" customHeight="1">
      <c r="B1630" s="18"/>
      <c r="C1630" s="3015"/>
      <c r="D1630" s="3014"/>
      <c r="E1630" s="1112" t="s">
        <v>1932</v>
      </c>
      <c r="F1630" s="2712"/>
      <c r="H1630" s="1431" t="str">
        <f t="shared" si="278"/>
        <v/>
      </c>
      <c r="I1630" s="1287"/>
      <c r="J1630" s="1288" t="str">
        <f>IF(C1620="","",IF(AND(C1620&lt;&gt;"&lt;Enter connection point name&gt;",F1630=""),"X",""))</f>
        <v/>
      </c>
      <c r="K1630" s="1569"/>
      <c r="L1630" s="2220"/>
      <c r="M1630" s="1287"/>
      <c r="N1630" s="2218"/>
    </row>
    <row r="1631" spans="2:14" s="580" customFormat="1" ht="15" customHeight="1">
      <c r="B1631" s="18"/>
      <c r="C1631" s="3015" t="s">
        <v>1934</v>
      </c>
      <c r="D1631" s="3014" t="s">
        <v>2045</v>
      </c>
      <c r="E1631" s="1112" t="s">
        <v>1931</v>
      </c>
      <c r="F1631" s="2708"/>
      <c r="H1631" s="1436"/>
      <c r="I1631" s="1287"/>
      <c r="J1631" s="1288" t="str">
        <f>IF(C1620="","",IF(AND(C1620&lt;&gt;"&lt;Enter connection point name&gt;",F1631=""),"X",""))</f>
        <v/>
      </c>
      <c r="K1631" s="1432" t="str">
        <f>IF(F1631="","",(IF(OR(F1631="Winter",F1631="Summer"),"","X")))</f>
        <v/>
      </c>
      <c r="L1631" s="2220"/>
      <c r="M1631" s="2220"/>
      <c r="N1631" s="2218"/>
    </row>
    <row r="1632" spans="2:14" s="580" customFormat="1" ht="15" customHeight="1">
      <c r="B1632" s="18"/>
      <c r="C1632" s="3015"/>
      <c r="D1632" s="3014"/>
      <c r="E1632" s="1112" t="s">
        <v>1932</v>
      </c>
      <c r="F1632" s="2708"/>
      <c r="H1632" s="1436"/>
      <c r="I1632" s="1287"/>
      <c r="J1632" s="1288" t="str">
        <f>IF(C1620="","",IF(AND(C1620&lt;&gt;"&lt;Enter connection point name&gt;",F1632=""),"X",""))</f>
        <v/>
      </c>
      <c r="K1632" s="1432" t="str">
        <f>IF(F1632="","",(IF(OR(F1632="Winter",F1632="Summer"),"","X")))</f>
        <v/>
      </c>
      <c r="L1632" s="2220"/>
      <c r="M1632" s="2220"/>
      <c r="N1632" s="2218"/>
    </row>
    <row r="1633" spans="2:14" s="580" customFormat="1" ht="15" customHeight="1">
      <c r="B1633" s="18"/>
      <c r="C1633" s="3015" t="s">
        <v>1935</v>
      </c>
      <c r="D1633" s="3014" t="s">
        <v>497</v>
      </c>
      <c r="E1633" s="1112" t="s">
        <v>1931</v>
      </c>
      <c r="F1633" s="2708"/>
      <c r="H1633" s="1431" t="str">
        <f t="shared" ref="H1633:H1642" si="280">IF(ISNONTEXT(F1633)=TRUE,"","X")</f>
        <v/>
      </c>
      <c r="I1633" s="1288" t="str">
        <f t="shared" ref="I1633:I1642" si="281">IF(AND(F1633&gt;=0)=TRUE,"","X")</f>
        <v/>
      </c>
      <c r="J1633" s="1288" t="str">
        <f>IF(C1620="","",IF(AND(C1620&lt;&gt;"&lt;Enter connection point name&gt;",F1633=""),"X",""))</f>
        <v/>
      </c>
      <c r="K1633" s="1569"/>
      <c r="L1633" s="2220"/>
      <c r="M1633" s="2220"/>
      <c r="N1633" s="2218"/>
    </row>
    <row r="1634" spans="2:14" s="580" customFormat="1" ht="15" customHeight="1">
      <c r="B1634" s="18"/>
      <c r="C1634" s="3015"/>
      <c r="D1634" s="3014"/>
      <c r="E1634" s="1112" t="s">
        <v>1932</v>
      </c>
      <c r="F1634" s="2708"/>
      <c r="H1634" s="1431" t="str">
        <f t="shared" si="280"/>
        <v/>
      </c>
      <c r="I1634" s="1288" t="str">
        <f t="shared" si="281"/>
        <v/>
      </c>
      <c r="J1634" s="1288" t="str">
        <f>IF(C1620="","",IF(AND(C1620&lt;&gt;"&lt;Enter connection point name&gt;",F1634=""),"X",""))</f>
        <v/>
      </c>
      <c r="K1634" s="1569"/>
      <c r="L1634" s="2220"/>
      <c r="M1634" s="2220"/>
      <c r="N1634" s="2218"/>
    </row>
    <row r="1635" spans="2:14" s="580" customFormat="1" ht="15" customHeight="1">
      <c r="B1635" s="18"/>
      <c r="C1635" s="3015" t="s">
        <v>1936</v>
      </c>
      <c r="D1635" s="3014" t="s">
        <v>497</v>
      </c>
      <c r="E1635" s="1112" t="s">
        <v>1931</v>
      </c>
      <c r="F1635" s="2708"/>
      <c r="H1635" s="1431" t="str">
        <f t="shared" si="280"/>
        <v/>
      </c>
      <c r="I1635" s="1288" t="str">
        <f t="shared" si="281"/>
        <v/>
      </c>
      <c r="J1635" s="1288" t="str">
        <f>IF(C1620="","",IF(AND(C1620&lt;&gt;"&lt;Enter connection point name&gt;",F1635=""),"X",""))</f>
        <v/>
      </c>
      <c r="K1635" s="1569"/>
      <c r="L1635" s="2220"/>
      <c r="M1635" s="2220"/>
      <c r="N1635" s="1432" t="str">
        <f>IF(AND(F1635&lt;=F1637),"","X")</f>
        <v/>
      </c>
    </row>
    <row r="1636" spans="2:14" s="580" customFormat="1" ht="15" customHeight="1">
      <c r="B1636" s="18"/>
      <c r="C1636" s="3015"/>
      <c r="D1636" s="3014"/>
      <c r="E1636" s="1112" t="s">
        <v>1932</v>
      </c>
      <c r="F1636" s="2708"/>
      <c r="H1636" s="1431" t="str">
        <f t="shared" si="280"/>
        <v/>
      </c>
      <c r="I1636" s="1288" t="str">
        <f t="shared" si="281"/>
        <v/>
      </c>
      <c r="J1636" s="1288" t="str">
        <f>IF(C1620="","",IF(AND(C1620&lt;&gt;"&lt;Enter connection point name&gt;",F1636=""),"X",""))</f>
        <v/>
      </c>
      <c r="K1636" s="1569"/>
      <c r="L1636" s="2220"/>
      <c r="M1636" s="2220"/>
      <c r="N1636" s="1432" t="str">
        <f>IF(AND(F1636&lt;=F1638),"","X")</f>
        <v/>
      </c>
    </row>
    <row r="1637" spans="2:14" s="580" customFormat="1" ht="15" customHeight="1">
      <c r="B1637" s="18"/>
      <c r="C1637" s="3015" t="s">
        <v>1936</v>
      </c>
      <c r="D1637" s="3014" t="s">
        <v>509</v>
      </c>
      <c r="E1637" s="1112" t="s">
        <v>1931</v>
      </c>
      <c r="F1637" s="2708"/>
      <c r="H1637" s="1431" t="str">
        <f t="shared" si="280"/>
        <v/>
      </c>
      <c r="I1637" s="1288" t="str">
        <f t="shared" si="281"/>
        <v/>
      </c>
      <c r="J1637" s="1288" t="str">
        <f>IF(C1620="","",IF(AND(C1620&lt;&gt;"&lt;Enter connection point name&gt;",F1637=""),"X",""))</f>
        <v/>
      </c>
      <c r="K1637" s="1569"/>
      <c r="L1637" s="2220"/>
      <c r="M1637" s="2220"/>
      <c r="N1637" s="1432" t="str">
        <f>IF(AND(F1635&lt;=F1637),"","X")</f>
        <v/>
      </c>
    </row>
    <row r="1638" spans="2:14" s="580" customFormat="1" ht="15" customHeight="1">
      <c r="B1638" s="18"/>
      <c r="C1638" s="3015"/>
      <c r="D1638" s="3014"/>
      <c r="E1638" s="1112" t="s">
        <v>1932</v>
      </c>
      <c r="F1638" s="2708"/>
      <c r="H1638" s="1431" t="str">
        <f t="shared" si="280"/>
        <v/>
      </c>
      <c r="I1638" s="1288" t="str">
        <f t="shared" si="281"/>
        <v/>
      </c>
      <c r="J1638" s="1288" t="str">
        <f>IF(C1620="","",IF(AND(C1620&lt;&gt;"&lt;Enter connection point name&gt;",F1638=""),"X",""))</f>
        <v/>
      </c>
      <c r="K1638" s="1569"/>
      <c r="L1638" s="2220"/>
      <c r="M1638" s="2220"/>
      <c r="N1638" s="1432" t="str">
        <f>IF(AND(F1636&lt;=F1638),"","X")</f>
        <v/>
      </c>
    </row>
    <row r="1639" spans="2:14" s="580" customFormat="1" ht="15" customHeight="1">
      <c r="B1639" s="18"/>
      <c r="C1639" s="3015" t="s">
        <v>1937</v>
      </c>
      <c r="D1639" s="3014" t="s">
        <v>497</v>
      </c>
      <c r="E1639" s="1112" t="s">
        <v>1931</v>
      </c>
      <c r="F1639" s="2708"/>
      <c r="H1639" s="1431" t="str">
        <f t="shared" si="280"/>
        <v/>
      </c>
      <c r="I1639" s="1288" t="str">
        <f t="shared" si="281"/>
        <v/>
      </c>
      <c r="J1639" s="1288" t="str">
        <f>IF(C1620="","",IF(AND(C1620&lt;&gt;"&lt;Enter connection point name&gt;",F1639=""),"X",""))</f>
        <v/>
      </c>
      <c r="K1639" s="1569"/>
      <c r="L1639" s="2220"/>
      <c r="M1639" s="2220"/>
      <c r="N1639" s="1432" t="str">
        <f>IF(AND(F1639&lt;=F1641),"","X")</f>
        <v/>
      </c>
    </row>
    <row r="1640" spans="2:14" s="580" customFormat="1" ht="15" customHeight="1">
      <c r="B1640" s="18"/>
      <c r="C1640" s="3015"/>
      <c r="D1640" s="3014"/>
      <c r="E1640" s="1112" t="s">
        <v>1932</v>
      </c>
      <c r="F1640" s="2708"/>
      <c r="H1640" s="1431" t="str">
        <f t="shared" si="280"/>
        <v/>
      </c>
      <c r="I1640" s="1288" t="str">
        <f t="shared" si="281"/>
        <v/>
      </c>
      <c r="J1640" s="1288" t="str">
        <f>IF(C1620="","",IF(AND(C1620&lt;&gt;"&lt;Enter connection point name&gt;",F1640=""),"X",""))</f>
        <v/>
      </c>
      <c r="K1640" s="1569"/>
      <c r="L1640" s="2220"/>
      <c r="M1640" s="2220"/>
      <c r="N1640" s="1432" t="str">
        <f>IF(AND(F1640&lt;=F1642),"","X")</f>
        <v/>
      </c>
    </row>
    <row r="1641" spans="2:14" s="580" customFormat="1" ht="15" customHeight="1">
      <c r="B1641" s="18"/>
      <c r="C1641" s="3015" t="s">
        <v>1937</v>
      </c>
      <c r="D1641" s="3014" t="s">
        <v>509</v>
      </c>
      <c r="E1641" s="1112" t="s">
        <v>1931</v>
      </c>
      <c r="F1641" s="2708"/>
      <c r="H1641" s="1431" t="str">
        <f t="shared" si="280"/>
        <v/>
      </c>
      <c r="I1641" s="1288" t="str">
        <f t="shared" si="281"/>
        <v/>
      </c>
      <c r="J1641" s="1288" t="str">
        <f>IF(C1620="","",IF(AND(C1620&lt;&gt;"&lt;Enter connection point name&gt;",F1641=""),"X",""))</f>
        <v/>
      </c>
      <c r="K1641" s="1569"/>
      <c r="L1641" s="2220"/>
      <c r="M1641" s="2220"/>
      <c r="N1641" s="1432" t="str">
        <f>IF(AND(F1639&lt;=F1641),"","X")</f>
        <v/>
      </c>
    </row>
    <row r="1642" spans="2:14" s="580" customFormat="1" ht="15" customHeight="1">
      <c r="B1642" s="18"/>
      <c r="C1642" s="3018"/>
      <c r="D1642" s="3019"/>
      <c r="E1642" s="1113" t="s">
        <v>1932</v>
      </c>
      <c r="F1642" s="2714"/>
      <c r="H1642" s="1433" t="str">
        <f t="shared" si="280"/>
        <v/>
      </c>
      <c r="I1642" s="1434" t="str">
        <f t="shared" si="281"/>
        <v/>
      </c>
      <c r="J1642" s="1434" t="str">
        <f>IF(C1620="","",IF(AND(C1620&lt;&gt;"&lt;Enter connection point name&gt;",F1642=""),"X",""))</f>
        <v/>
      </c>
      <c r="K1642" s="1570"/>
      <c r="L1642" s="2221"/>
      <c r="M1642" s="2221"/>
      <c r="N1642" s="1435" t="str">
        <f>IF(AND(F1640&lt;=F1642),"","X")</f>
        <v/>
      </c>
    </row>
    <row r="1643" spans="2:14" s="580" customFormat="1" ht="15" customHeight="1">
      <c r="B1643" s="1046">
        <v>72</v>
      </c>
      <c r="C1643" s="1027" t="s">
        <v>1929</v>
      </c>
      <c r="D1643" s="575"/>
      <c r="E1643" s="1111"/>
      <c r="F1643" s="2711"/>
    </row>
    <row r="1644" spans="2:14" s="580" customFormat="1" ht="15" customHeight="1">
      <c r="B1644" s="1046"/>
      <c r="C1644" s="3016" t="s">
        <v>1930</v>
      </c>
      <c r="D1644" s="3017" t="s">
        <v>509</v>
      </c>
      <c r="E1644" s="1681" t="s">
        <v>1931</v>
      </c>
      <c r="F1644" s="2713"/>
      <c r="H1644" s="1503" t="str">
        <f>IF(ISNONTEXT(F1644)=TRUE,"","X")</f>
        <v/>
      </c>
      <c r="I1644" s="1542" t="str">
        <f>IF(AND(F1644&gt;=0)=TRUE,"","X")</f>
        <v/>
      </c>
      <c r="J1644" s="2024" t="str">
        <f>IF(C1643="","",IF(AND(C1643&lt;&gt;"&lt;Enter connection point name&gt;",F1644=""),"X",""))</f>
        <v/>
      </c>
      <c r="K1644" s="1568"/>
      <c r="L1644" s="2219"/>
      <c r="M1644" s="2219"/>
      <c r="N1644" s="2217"/>
    </row>
    <row r="1645" spans="2:14" s="580" customFormat="1" ht="15" customHeight="1">
      <c r="B1645" s="1046"/>
      <c r="C1645" s="3015"/>
      <c r="D1645" s="3014"/>
      <c r="E1645" s="1112" t="s">
        <v>1932</v>
      </c>
      <c r="F1645" s="2708"/>
      <c r="H1645" s="1431" t="str">
        <f>IF(ISNONTEXT(F1645)=TRUE,"","X")</f>
        <v/>
      </c>
      <c r="I1645" s="1288" t="str">
        <f>IF(AND(F1645&gt;=0)=TRUE,"","X")</f>
        <v/>
      </c>
      <c r="J1645" s="1288" t="str">
        <f>IF(C1643="","",IF(AND(C1643&lt;&gt;"&lt;Enter connection point name&gt;",F1645=""),"X",""))</f>
        <v/>
      </c>
      <c r="K1645" s="1569"/>
      <c r="L1645" s="2220"/>
      <c r="M1645" s="2220"/>
      <c r="N1645" s="2218"/>
    </row>
    <row r="1646" spans="2:14" s="580" customFormat="1" ht="15" customHeight="1">
      <c r="B1646" s="1046"/>
      <c r="C1646" s="3015" t="s">
        <v>1933</v>
      </c>
      <c r="D1646" s="3014" t="s">
        <v>497</v>
      </c>
      <c r="E1646" s="1112" t="s">
        <v>1931</v>
      </c>
      <c r="F1646" s="2708"/>
      <c r="H1646" s="1431" t="str">
        <f t="shared" ref="H1646:H1653" si="282">IF(ISNONTEXT(F1646)=TRUE,"","X")</f>
        <v/>
      </c>
      <c r="I1646" s="1288" t="str">
        <f>IF(AND(F1646&gt;=0)=TRUE,"","X")</f>
        <v/>
      </c>
      <c r="J1646" s="1288" t="str">
        <f>IF(C1643="","",IF(AND(C1643&lt;&gt;"&lt;Enter connection point name&gt;",F1646=""),"X",""))</f>
        <v/>
      </c>
      <c r="K1646" s="1569"/>
      <c r="L1646" s="2220"/>
      <c r="M1646" s="2220"/>
      <c r="N1646" s="1432" t="str">
        <f>IF(AND(F1646&lt;=F1648),"","X")</f>
        <v/>
      </c>
    </row>
    <row r="1647" spans="2:14" s="580" customFormat="1" ht="15" customHeight="1">
      <c r="B1647" s="1046"/>
      <c r="C1647" s="3015"/>
      <c r="D1647" s="3014"/>
      <c r="E1647" s="1112" t="s">
        <v>1932</v>
      </c>
      <c r="F1647" s="2708"/>
      <c r="H1647" s="1431" t="str">
        <f t="shared" si="282"/>
        <v/>
      </c>
      <c r="I1647" s="1288" t="str">
        <f t="shared" ref="I1647:I1650" si="283">IF(AND(F1647&gt;=0)=TRUE,"","X")</f>
        <v/>
      </c>
      <c r="J1647" s="1288" t="str">
        <f>IF(C1643="","",IF(AND(C1643&lt;&gt;"&lt;Enter connection point name&gt;",F1647=""),"X",""))</f>
        <v/>
      </c>
      <c r="K1647" s="1569"/>
      <c r="L1647" s="2220"/>
      <c r="M1647" s="2220"/>
      <c r="N1647" s="1432" t="str">
        <f>IF(AND(F1647&lt;=F1649),"","X")</f>
        <v/>
      </c>
    </row>
    <row r="1648" spans="2:14" s="580" customFormat="1" ht="15" customHeight="1">
      <c r="B1648" s="1046"/>
      <c r="C1648" s="3015" t="s">
        <v>1933</v>
      </c>
      <c r="D1648" s="3014" t="s">
        <v>509</v>
      </c>
      <c r="E1648" s="1112" t="s">
        <v>1931</v>
      </c>
      <c r="F1648" s="2708"/>
      <c r="H1648" s="1431" t="str">
        <f t="shared" si="282"/>
        <v/>
      </c>
      <c r="I1648" s="1288" t="str">
        <f t="shared" si="283"/>
        <v/>
      </c>
      <c r="J1648" s="1288" t="str">
        <f>IF(C1643="","",IF(AND(C1643&lt;&gt;"&lt;Enter connection point name&gt;",F1648=""),"X",""))</f>
        <v/>
      </c>
      <c r="K1648" s="1569"/>
      <c r="L1648" s="2220"/>
      <c r="M1648" s="2220"/>
      <c r="N1648" s="1432" t="str">
        <f>IF(AND(F1646&lt;=F1648),"","X")</f>
        <v/>
      </c>
    </row>
    <row r="1649" spans="2:14" s="580" customFormat="1" ht="15" customHeight="1">
      <c r="B1649" s="1046"/>
      <c r="C1649" s="3015"/>
      <c r="D1649" s="3014"/>
      <c r="E1649" s="1112" t="s">
        <v>1932</v>
      </c>
      <c r="F1649" s="2708"/>
      <c r="H1649" s="1431" t="str">
        <f t="shared" si="282"/>
        <v/>
      </c>
      <c r="I1649" s="1288" t="str">
        <f t="shared" si="283"/>
        <v/>
      </c>
      <c r="J1649" s="1288" t="str">
        <f>IF(C1643="","",IF(AND(C1643&lt;&gt;"&lt;Enter connection point name&gt;",F1649=""),"X",""))</f>
        <v/>
      </c>
      <c r="K1649" s="1569"/>
      <c r="L1649" s="2220"/>
      <c r="M1649" s="2220"/>
      <c r="N1649" s="1432" t="str">
        <f>IF(AND(F1647&lt;=F1649),"","X")</f>
        <v/>
      </c>
    </row>
    <row r="1650" spans="2:14" s="580" customFormat="1" ht="15" customHeight="1">
      <c r="B1650" s="1046"/>
      <c r="C1650" s="3015" t="s">
        <v>729</v>
      </c>
      <c r="D1650" s="3014" t="s">
        <v>1670</v>
      </c>
      <c r="E1650" s="1112" t="s">
        <v>1931</v>
      </c>
      <c r="F1650" s="2706"/>
      <c r="H1650" s="1431" t="str">
        <f t="shared" si="282"/>
        <v/>
      </c>
      <c r="I1650" s="1287" t="str">
        <f t="shared" si="283"/>
        <v/>
      </c>
      <c r="J1650" s="1288" t="str">
        <f>IF(C1643="","",IF(AND(C1643&lt;&gt;"&lt;Enter connection point name&gt;",F1650=""),"X",""))</f>
        <v/>
      </c>
      <c r="K1650" s="1569"/>
      <c r="L1650" s="1287"/>
      <c r="M1650" s="2220"/>
      <c r="N1650" s="2218"/>
    </row>
    <row r="1651" spans="2:14" s="580" customFormat="1" ht="15" customHeight="1">
      <c r="B1651" s="18"/>
      <c r="C1651" s="3015"/>
      <c r="D1651" s="3014"/>
      <c r="E1651" s="1112" t="s">
        <v>1932</v>
      </c>
      <c r="F1651" s="2706"/>
      <c r="H1651" s="1431" t="str">
        <f t="shared" si="282"/>
        <v/>
      </c>
      <c r="I1651" s="1287"/>
      <c r="J1651" s="1288" t="str">
        <f>IF(C1643="","",IF(AND(C1643&lt;&gt;"&lt;Enter connection point name&gt;",F1651=""),"X",""))</f>
        <v/>
      </c>
      <c r="K1651" s="1569"/>
      <c r="L1651" s="1287"/>
      <c r="M1651" s="2220"/>
      <c r="N1651" s="2218"/>
    </row>
    <row r="1652" spans="2:14" s="580" customFormat="1" ht="15" customHeight="1">
      <c r="B1652" s="18"/>
      <c r="C1652" s="3015" t="s">
        <v>730</v>
      </c>
      <c r="D1652" s="3014" t="s">
        <v>1671</v>
      </c>
      <c r="E1652" s="1112" t="s">
        <v>1931</v>
      </c>
      <c r="F1652" s="2712"/>
      <c r="H1652" s="1431" t="str">
        <f t="shared" si="282"/>
        <v/>
      </c>
      <c r="I1652" s="1287"/>
      <c r="J1652" s="1288" t="str">
        <f>IF(C1643="","",IF(AND(C1643&lt;&gt;"&lt;Enter connection point name&gt;",F1652=""),"X",""))</f>
        <v/>
      </c>
      <c r="K1652" s="1569"/>
      <c r="L1652" s="2220"/>
      <c r="M1652" s="1287"/>
      <c r="N1652" s="2218"/>
    </row>
    <row r="1653" spans="2:14" s="580" customFormat="1" ht="15" customHeight="1">
      <c r="B1653" s="18"/>
      <c r="C1653" s="3015"/>
      <c r="D1653" s="3014"/>
      <c r="E1653" s="1112" t="s">
        <v>1932</v>
      </c>
      <c r="F1653" s="2712"/>
      <c r="H1653" s="1431" t="str">
        <f t="shared" si="282"/>
        <v/>
      </c>
      <c r="I1653" s="1287"/>
      <c r="J1653" s="1288" t="str">
        <f>IF(C1643="","",IF(AND(C1643&lt;&gt;"&lt;Enter connection point name&gt;",F1653=""),"X",""))</f>
        <v/>
      </c>
      <c r="K1653" s="1569"/>
      <c r="L1653" s="2220"/>
      <c r="M1653" s="1287"/>
      <c r="N1653" s="2218"/>
    </row>
    <row r="1654" spans="2:14" s="580" customFormat="1" ht="15" customHeight="1">
      <c r="B1654" s="18"/>
      <c r="C1654" s="3015" t="s">
        <v>1934</v>
      </c>
      <c r="D1654" s="3014" t="s">
        <v>2045</v>
      </c>
      <c r="E1654" s="1112" t="s">
        <v>1931</v>
      </c>
      <c r="F1654" s="2708"/>
      <c r="H1654" s="1436"/>
      <c r="I1654" s="1287"/>
      <c r="J1654" s="1288" t="str">
        <f>IF(C1643="","",IF(AND(C1643&lt;&gt;"&lt;Enter connection point name&gt;",F1654=""),"X",""))</f>
        <v/>
      </c>
      <c r="K1654" s="1432" t="str">
        <f>IF(F1654="","",(IF(OR(F1654="Winter",F1654="Summer"),"","X")))</f>
        <v/>
      </c>
      <c r="L1654" s="2220"/>
      <c r="M1654" s="2220"/>
      <c r="N1654" s="2218"/>
    </row>
    <row r="1655" spans="2:14" s="580" customFormat="1" ht="15" customHeight="1">
      <c r="B1655" s="18"/>
      <c r="C1655" s="3015"/>
      <c r="D1655" s="3014"/>
      <c r="E1655" s="1112" t="s">
        <v>1932</v>
      </c>
      <c r="F1655" s="2708"/>
      <c r="H1655" s="1436"/>
      <c r="I1655" s="1287"/>
      <c r="J1655" s="1288" t="str">
        <f>IF(C1643="","",IF(AND(C1643&lt;&gt;"&lt;Enter connection point name&gt;",F1655=""),"X",""))</f>
        <v/>
      </c>
      <c r="K1655" s="1432" t="str">
        <f>IF(F1655="","",(IF(OR(F1655="Winter",F1655="Summer"),"","X")))</f>
        <v/>
      </c>
      <c r="L1655" s="2220"/>
      <c r="M1655" s="2220"/>
      <c r="N1655" s="2218"/>
    </row>
    <row r="1656" spans="2:14" s="580" customFormat="1" ht="15" customHeight="1">
      <c r="B1656" s="18"/>
      <c r="C1656" s="3015" t="s">
        <v>1935</v>
      </c>
      <c r="D1656" s="3014" t="s">
        <v>497</v>
      </c>
      <c r="E1656" s="1112" t="s">
        <v>1931</v>
      </c>
      <c r="F1656" s="2708"/>
      <c r="H1656" s="1431" t="str">
        <f t="shared" ref="H1656:H1665" si="284">IF(ISNONTEXT(F1656)=TRUE,"","X")</f>
        <v/>
      </c>
      <c r="I1656" s="1288" t="str">
        <f t="shared" ref="I1656:I1665" si="285">IF(AND(F1656&gt;=0)=TRUE,"","X")</f>
        <v/>
      </c>
      <c r="J1656" s="1288" t="str">
        <f>IF(C1643="","",IF(AND(C1643&lt;&gt;"&lt;Enter connection point name&gt;",F1656=""),"X",""))</f>
        <v/>
      </c>
      <c r="K1656" s="1569"/>
      <c r="L1656" s="2220"/>
      <c r="M1656" s="2220"/>
      <c r="N1656" s="2218"/>
    </row>
    <row r="1657" spans="2:14" s="580" customFormat="1" ht="15" customHeight="1">
      <c r="B1657" s="18"/>
      <c r="C1657" s="3015"/>
      <c r="D1657" s="3014"/>
      <c r="E1657" s="1112" t="s">
        <v>1932</v>
      </c>
      <c r="F1657" s="2708"/>
      <c r="H1657" s="1431" t="str">
        <f t="shared" si="284"/>
        <v/>
      </c>
      <c r="I1657" s="1288" t="str">
        <f t="shared" si="285"/>
        <v/>
      </c>
      <c r="J1657" s="1288" t="str">
        <f>IF(C1643="","",IF(AND(C1643&lt;&gt;"&lt;Enter connection point name&gt;",F1657=""),"X",""))</f>
        <v/>
      </c>
      <c r="K1657" s="1569"/>
      <c r="L1657" s="2220"/>
      <c r="M1657" s="2220"/>
      <c r="N1657" s="2218"/>
    </row>
    <row r="1658" spans="2:14" s="580" customFormat="1" ht="15" customHeight="1">
      <c r="B1658" s="18"/>
      <c r="C1658" s="3015" t="s">
        <v>1936</v>
      </c>
      <c r="D1658" s="3014" t="s">
        <v>497</v>
      </c>
      <c r="E1658" s="1112" t="s">
        <v>1931</v>
      </c>
      <c r="F1658" s="2708"/>
      <c r="H1658" s="1431" t="str">
        <f t="shared" si="284"/>
        <v/>
      </c>
      <c r="I1658" s="1288" t="str">
        <f t="shared" si="285"/>
        <v/>
      </c>
      <c r="J1658" s="1288" t="str">
        <f>IF(C1643="","",IF(AND(C1643&lt;&gt;"&lt;Enter connection point name&gt;",F1658=""),"X",""))</f>
        <v/>
      </c>
      <c r="K1658" s="1569"/>
      <c r="L1658" s="2220"/>
      <c r="M1658" s="2220"/>
      <c r="N1658" s="1432" t="str">
        <f>IF(AND(F1658&lt;=F1660),"","X")</f>
        <v/>
      </c>
    </row>
    <row r="1659" spans="2:14" s="580" customFormat="1" ht="15" customHeight="1">
      <c r="B1659" s="18"/>
      <c r="C1659" s="3015"/>
      <c r="D1659" s="3014"/>
      <c r="E1659" s="1112" t="s">
        <v>1932</v>
      </c>
      <c r="F1659" s="2708"/>
      <c r="H1659" s="1431" t="str">
        <f t="shared" si="284"/>
        <v/>
      </c>
      <c r="I1659" s="1288" t="str">
        <f t="shared" si="285"/>
        <v/>
      </c>
      <c r="J1659" s="1288" t="str">
        <f>IF(C1643="","",IF(AND(C1643&lt;&gt;"&lt;Enter connection point name&gt;",F1659=""),"X",""))</f>
        <v/>
      </c>
      <c r="K1659" s="1569"/>
      <c r="L1659" s="2220"/>
      <c r="M1659" s="2220"/>
      <c r="N1659" s="1432" t="str">
        <f>IF(AND(F1659&lt;=F1661),"","X")</f>
        <v/>
      </c>
    </row>
    <row r="1660" spans="2:14" s="580" customFormat="1" ht="15" customHeight="1">
      <c r="B1660" s="18"/>
      <c r="C1660" s="3015" t="s">
        <v>1936</v>
      </c>
      <c r="D1660" s="3014" t="s">
        <v>509</v>
      </c>
      <c r="E1660" s="1112" t="s">
        <v>1931</v>
      </c>
      <c r="F1660" s="2708"/>
      <c r="H1660" s="1431" t="str">
        <f t="shared" si="284"/>
        <v/>
      </c>
      <c r="I1660" s="1288" t="str">
        <f t="shared" si="285"/>
        <v/>
      </c>
      <c r="J1660" s="1288" t="str">
        <f>IF(C1643="","",IF(AND(C1643&lt;&gt;"&lt;Enter connection point name&gt;",F1660=""),"X",""))</f>
        <v/>
      </c>
      <c r="K1660" s="1569"/>
      <c r="L1660" s="2220"/>
      <c r="M1660" s="2220"/>
      <c r="N1660" s="1432" t="str">
        <f>IF(AND(F1658&lt;=F1660),"","X")</f>
        <v/>
      </c>
    </row>
    <row r="1661" spans="2:14" s="580" customFormat="1" ht="15" customHeight="1">
      <c r="B1661" s="18"/>
      <c r="C1661" s="3015"/>
      <c r="D1661" s="3014"/>
      <c r="E1661" s="1112" t="s">
        <v>1932</v>
      </c>
      <c r="F1661" s="2708"/>
      <c r="H1661" s="1431" t="str">
        <f t="shared" si="284"/>
        <v/>
      </c>
      <c r="I1661" s="1288" t="str">
        <f t="shared" si="285"/>
        <v/>
      </c>
      <c r="J1661" s="1288" t="str">
        <f>IF(C1643="","",IF(AND(C1643&lt;&gt;"&lt;Enter connection point name&gt;",F1661=""),"X",""))</f>
        <v/>
      </c>
      <c r="K1661" s="1569"/>
      <c r="L1661" s="2220"/>
      <c r="M1661" s="2220"/>
      <c r="N1661" s="1432" t="str">
        <f>IF(AND(F1659&lt;=F1661),"","X")</f>
        <v/>
      </c>
    </row>
    <row r="1662" spans="2:14" s="580" customFormat="1" ht="15" customHeight="1">
      <c r="B1662" s="18"/>
      <c r="C1662" s="3015" t="s">
        <v>1937</v>
      </c>
      <c r="D1662" s="3014" t="s">
        <v>497</v>
      </c>
      <c r="E1662" s="1112" t="s">
        <v>1931</v>
      </c>
      <c r="F1662" s="2708"/>
      <c r="H1662" s="1431" t="str">
        <f t="shared" si="284"/>
        <v/>
      </c>
      <c r="I1662" s="1288" t="str">
        <f t="shared" si="285"/>
        <v/>
      </c>
      <c r="J1662" s="1288" t="str">
        <f>IF(C1643="","",IF(AND(C1643&lt;&gt;"&lt;Enter connection point name&gt;",F1662=""),"X",""))</f>
        <v/>
      </c>
      <c r="K1662" s="1569"/>
      <c r="L1662" s="2220"/>
      <c r="M1662" s="2220"/>
      <c r="N1662" s="1432" t="str">
        <f>IF(AND(F1662&lt;=F1664),"","X")</f>
        <v/>
      </c>
    </row>
    <row r="1663" spans="2:14" s="580" customFormat="1" ht="15" customHeight="1">
      <c r="B1663" s="18"/>
      <c r="C1663" s="3015"/>
      <c r="D1663" s="3014"/>
      <c r="E1663" s="1112" t="s">
        <v>1932</v>
      </c>
      <c r="F1663" s="2708"/>
      <c r="H1663" s="1431" t="str">
        <f t="shared" si="284"/>
        <v/>
      </c>
      <c r="I1663" s="1288" t="str">
        <f t="shared" si="285"/>
        <v/>
      </c>
      <c r="J1663" s="1288" t="str">
        <f>IF(C1643="","",IF(AND(C1643&lt;&gt;"&lt;Enter connection point name&gt;",F1663=""),"X",""))</f>
        <v/>
      </c>
      <c r="K1663" s="1569"/>
      <c r="L1663" s="2220"/>
      <c r="M1663" s="2220"/>
      <c r="N1663" s="1432" t="str">
        <f>IF(AND(F1663&lt;=F1665),"","X")</f>
        <v/>
      </c>
    </row>
    <row r="1664" spans="2:14" s="580" customFormat="1" ht="15" customHeight="1">
      <c r="B1664" s="18"/>
      <c r="C1664" s="3015" t="s">
        <v>1937</v>
      </c>
      <c r="D1664" s="3014" t="s">
        <v>509</v>
      </c>
      <c r="E1664" s="1112" t="s">
        <v>1931</v>
      </c>
      <c r="F1664" s="2708"/>
      <c r="H1664" s="1431" t="str">
        <f t="shared" si="284"/>
        <v/>
      </c>
      <c r="I1664" s="1288" t="str">
        <f t="shared" si="285"/>
        <v/>
      </c>
      <c r="J1664" s="1288" t="str">
        <f>IF(C1643="","",IF(AND(C1643&lt;&gt;"&lt;Enter connection point name&gt;",F1664=""),"X",""))</f>
        <v/>
      </c>
      <c r="K1664" s="1569"/>
      <c r="L1664" s="2220"/>
      <c r="M1664" s="2220"/>
      <c r="N1664" s="1432" t="str">
        <f>IF(AND(F1662&lt;=F1664),"","X")</f>
        <v/>
      </c>
    </row>
    <row r="1665" spans="2:14" s="580" customFormat="1" ht="15" customHeight="1">
      <c r="B1665" s="18"/>
      <c r="C1665" s="3018"/>
      <c r="D1665" s="3019"/>
      <c r="E1665" s="1113" t="s">
        <v>1932</v>
      </c>
      <c r="F1665" s="2714"/>
      <c r="H1665" s="1433" t="str">
        <f t="shared" si="284"/>
        <v/>
      </c>
      <c r="I1665" s="1434" t="str">
        <f t="shared" si="285"/>
        <v/>
      </c>
      <c r="J1665" s="1434" t="str">
        <f>IF(C1643="","",IF(AND(C1643&lt;&gt;"&lt;Enter connection point name&gt;",F1665=""),"X",""))</f>
        <v/>
      </c>
      <c r="K1665" s="1570"/>
      <c r="L1665" s="2221"/>
      <c r="M1665" s="2221"/>
      <c r="N1665" s="1435" t="str">
        <f>IF(AND(F1663&lt;=F1665),"","X")</f>
        <v/>
      </c>
    </row>
    <row r="1666" spans="2:14" s="580" customFormat="1" ht="15" customHeight="1">
      <c r="B1666" s="1046">
        <v>73</v>
      </c>
      <c r="C1666" s="1027" t="s">
        <v>1929</v>
      </c>
      <c r="D1666" s="575"/>
      <c r="E1666" s="1111"/>
      <c r="F1666" s="2711"/>
    </row>
    <row r="1667" spans="2:14" s="580" customFormat="1" ht="15" customHeight="1">
      <c r="B1667" s="1046"/>
      <c r="C1667" s="3016" t="s">
        <v>1930</v>
      </c>
      <c r="D1667" s="3017" t="s">
        <v>509</v>
      </c>
      <c r="E1667" s="1681" t="s">
        <v>1931</v>
      </c>
      <c r="F1667" s="2713"/>
      <c r="H1667" s="1503" t="str">
        <f>IF(ISNONTEXT(F1667)=TRUE,"","X")</f>
        <v/>
      </c>
      <c r="I1667" s="1542" t="str">
        <f>IF(AND(F1667&gt;=0)=TRUE,"","X")</f>
        <v/>
      </c>
      <c r="J1667" s="2024" t="str">
        <f>IF(C1666="","",IF(AND(C1666&lt;&gt;"&lt;Enter connection point name&gt;",F1667=""),"X",""))</f>
        <v/>
      </c>
      <c r="K1667" s="1568"/>
      <c r="L1667" s="2219"/>
      <c r="M1667" s="2219"/>
      <c r="N1667" s="2217"/>
    </row>
    <row r="1668" spans="2:14" s="580" customFormat="1" ht="15" customHeight="1">
      <c r="B1668" s="1046"/>
      <c r="C1668" s="3015"/>
      <c r="D1668" s="3014"/>
      <c r="E1668" s="1112" t="s">
        <v>1932</v>
      </c>
      <c r="F1668" s="2708"/>
      <c r="H1668" s="1431" t="str">
        <f>IF(ISNONTEXT(F1668)=TRUE,"","X")</f>
        <v/>
      </c>
      <c r="I1668" s="1288" t="str">
        <f>IF(AND(F1668&gt;=0)=TRUE,"","X")</f>
        <v/>
      </c>
      <c r="J1668" s="1288" t="str">
        <f>IF(C1666="","",IF(AND(C1666&lt;&gt;"&lt;Enter connection point name&gt;",F1668=""),"X",""))</f>
        <v/>
      </c>
      <c r="K1668" s="1569"/>
      <c r="L1668" s="2220"/>
      <c r="M1668" s="2220"/>
      <c r="N1668" s="2218"/>
    </row>
    <row r="1669" spans="2:14" s="580" customFormat="1" ht="15" customHeight="1">
      <c r="B1669" s="1046"/>
      <c r="C1669" s="3015" t="s">
        <v>1933</v>
      </c>
      <c r="D1669" s="3014" t="s">
        <v>497</v>
      </c>
      <c r="E1669" s="1112" t="s">
        <v>1931</v>
      </c>
      <c r="F1669" s="2708"/>
      <c r="H1669" s="1431" t="str">
        <f t="shared" ref="H1669:H1676" si="286">IF(ISNONTEXT(F1669)=TRUE,"","X")</f>
        <v/>
      </c>
      <c r="I1669" s="1288" t="str">
        <f>IF(AND(F1669&gt;=0)=TRUE,"","X")</f>
        <v/>
      </c>
      <c r="J1669" s="1288" t="str">
        <f>IF(C1666="","",IF(AND(C1666&lt;&gt;"&lt;Enter connection point name&gt;",F1669=""),"X",""))</f>
        <v/>
      </c>
      <c r="K1669" s="1569"/>
      <c r="L1669" s="2220"/>
      <c r="M1669" s="2220"/>
      <c r="N1669" s="1432" t="str">
        <f>IF(AND(F1669&lt;=F1671),"","X")</f>
        <v/>
      </c>
    </row>
    <row r="1670" spans="2:14" s="580" customFormat="1" ht="15" customHeight="1">
      <c r="B1670" s="1046"/>
      <c r="C1670" s="3015"/>
      <c r="D1670" s="3014"/>
      <c r="E1670" s="1112" t="s">
        <v>1932</v>
      </c>
      <c r="F1670" s="2708"/>
      <c r="H1670" s="1431" t="str">
        <f t="shared" si="286"/>
        <v/>
      </c>
      <c r="I1670" s="1288" t="str">
        <f t="shared" ref="I1670:I1673" si="287">IF(AND(F1670&gt;=0)=TRUE,"","X")</f>
        <v/>
      </c>
      <c r="J1670" s="1288" t="str">
        <f>IF(C1666="","",IF(AND(C1666&lt;&gt;"&lt;Enter connection point name&gt;",F1670=""),"X",""))</f>
        <v/>
      </c>
      <c r="K1670" s="1569"/>
      <c r="L1670" s="2220"/>
      <c r="M1670" s="2220"/>
      <c r="N1670" s="1432" t="str">
        <f>IF(AND(F1670&lt;=F1672),"","X")</f>
        <v/>
      </c>
    </row>
    <row r="1671" spans="2:14" s="580" customFormat="1" ht="15" customHeight="1">
      <c r="B1671" s="1046"/>
      <c r="C1671" s="3015" t="s">
        <v>1933</v>
      </c>
      <c r="D1671" s="3014" t="s">
        <v>509</v>
      </c>
      <c r="E1671" s="1112" t="s">
        <v>1931</v>
      </c>
      <c r="F1671" s="2708"/>
      <c r="H1671" s="1431" t="str">
        <f t="shared" si="286"/>
        <v/>
      </c>
      <c r="I1671" s="1288" t="str">
        <f t="shared" si="287"/>
        <v/>
      </c>
      <c r="J1671" s="1288" t="str">
        <f>IF(C1666="","",IF(AND(C1666&lt;&gt;"&lt;Enter connection point name&gt;",F1671=""),"X",""))</f>
        <v/>
      </c>
      <c r="K1671" s="1569"/>
      <c r="L1671" s="2220"/>
      <c r="M1671" s="2220"/>
      <c r="N1671" s="1432" t="str">
        <f>IF(AND(F1669&lt;=F1671),"","X")</f>
        <v/>
      </c>
    </row>
    <row r="1672" spans="2:14" s="580" customFormat="1" ht="15" customHeight="1">
      <c r="B1672" s="1046"/>
      <c r="C1672" s="3015"/>
      <c r="D1672" s="3014"/>
      <c r="E1672" s="1112" t="s">
        <v>1932</v>
      </c>
      <c r="F1672" s="2708"/>
      <c r="H1672" s="1431" t="str">
        <f t="shared" si="286"/>
        <v/>
      </c>
      <c r="I1672" s="1288" t="str">
        <f t="shared" si="287"/>
        <v/>
      </c>
      <c r="J1672" s="1288" t="str">
        <f>IF(C1666="","",IF(AND(C1666&lt;&gt;"&lt;Enter connection point name&gt;",F1672=""),"X",""))</f>
        <v/>
      </c>
      <c r="K1672" s="1569"/>
      <c r="L1672" s="2220"/>
      <c r="M1672" s="2220"/>
      <c r="N1672" s="1432" t="str">
        <f>IF(AND(F1670&lt;=F1672),"","X")</f>
        <v/>
      </c>
    </row>
    <row r="1673" spans="2:14" s="580" customFormat="1" ht="15" customHeight="1">
      <c r="B1673" s="1046"/>
      <c r="C1673" s="3015" t="s">
        <v>729</v>
      </c>
      <c r="D1673" s="3014" t="s">
        <v>1670</v>
      </c>
      <c r="E1673" s="1112" t="s">
        <v>1931</v>
      </c>
      <c r="F1673" s="2706"/>
      <c r="H1673" s="1431" t="str">
        <f t="shared" si="286"/>
        <v/>
      </c>
      <c r="I1673" s="1287" t="str">
        <f t="shared" si="287"/>
        <v/>
      </c>
      <c r="J1673" s="1288" t="str">
        <f>IF(C1666="","",IF(AND(C1666&lt;&gt;"&lt;Enter connection point name&gt;",F1673=""),"X",""))</f>
        <v/>
      </c>
      <c r="K1673" s="1569"/>
      <c r="L1673" s="1287"/>
      <c r="M1673" s="2220"/>
      <c r="N1673" s="2218"/>
    </row>
    <row r="1674" spans="2:14" s="580" customFormat="1" ht="15" customHeight="1">
      <c r="B1674" s="18"/>
      <c r="C1674" s="3015"/>
      <c r="D1674" s="3014"/>
      <c r="E1674" s="1112" t="s">
        <v>1932</v>
      </c>
      <c r="F1674" s="2706"/>
      <c r="H1674" s="1431" t="str">
        <f t="shared" si="286"/>
        <v/>
      </c>
      <c r="I1674" s="1287"/>
      <c r="J1674" s="1288" t="str">
        <f>IF(C1666="","",IF(AND(C1666&lt;&gt;"&lt;Enter connection point name&gt;",F1674=""),"X",""))</f>
        <v/>
      </c>
      <c r="K1674" s="1569"/>
      <c r="L1674" s="1287"/>
      <c r="M1674" s="2220"/>
      <c r="N1674" s="2218"/>
    </row>
    <row r="1675" spans="2:14" s="580" customFormat="1" ht="15" customHeight="1">
      <c r="B1675" s="18"/>
      <c r="C1675" s="3015" t="s">
        <v>730</v>
      </c>
      <c r="D1675" s="3014" t="s">
        <v>1671</v>
      </c>
      <c r="E1675" s="1112" t="s">
        <v>1931</v>
      </c>
      <c r="F1675" s="2712"/>
      <c r="H1675" s="1431" t="str">
        <f t="shared" si="286"/>
        <v/>
      </c>
      <c r="I1675" s="1287"/>
      <c r="J1675" s="1288" t="str">
        <f>IF(C1666="","",IF(AND(C1666&lt;&gt;"&lt;Enter connection point name&gt;",F1675=""),"X",""))</f>
        <v/>
      </c>
      <c r="K1675" s="1569"/>
      <c r="L1675" s="2220"/>
      <c r="M1675" s="1287"/>
      <c r="N1675" s="2218"/>
    </row>
    <row r="1676" spans="2:14" s="580" customFormat="1" ht="15" customHeight="1">
      <c r="B1676" s="18"/>
      <c r="C1676" s="3015"/>
      <c r="D1676" s="3014"/>
      <c r="E1676" s="1112" t="s">
        <v>1932</v>
      </c>
      <c r="F1676" s="2712"/>
      <c r="H1676" s="1431" t="str">
        <f t="shared" si="286"/>
        <v/>
      </c>
      <c r="I1676" s="1287"/>
      <c r="J1676" s="1288" t="str">
        <f>IF(C1666="","",IF(AND(C1666&lt;&gt;"&lt;Enter connection point name&gt;",F1676=""),"X",""))</f>
        <v/>
      </c>
      <c r="K1676" s="1569"/>
      <c r="L1676" s="2220"/>
      <c r="M1676" s="1287"/>
      <c r="N1676" s="2218"/>
    </row>
    <row r="1677" spans="2:14" s="580" customFormat="1" ht="15" customHeight="1">
      <c r="B1677" s="18"/>
      <c r="C1677" s="3015" t="s">
        <v>1934</v>
      </c>
      <c r="D1677" s="3014" t="s">
        <v>2045</v>
      </c>
      <c r="E1677" s="1112" t="s">
        <v>1931</v>
      </c>
      <c r="F1677" s="2708"/>
      <c r="H1677" s="1436"/>
      <c r="I1677" s="1287"/>
      <c r="J1677" s="1288" t="str">
        <f>IF(C1666="","",IF(AND(C1666&lt;&gt;"&lt;Enter connection point name&gt;",F1677=""),"X",""))</f>
        <v/>
      </c>
      <c r="K1677" s="1432" t="str">
        <f>IF(F1677="","",(IF(OR(F1677="Winter",F1677="Summer"),"","X")))</f>
        <v/>
      </c>
      <c r="L1677" s="2220"/>
      <c r="M1677" s="2220"/>
      <c r="N1677" s="2218"/>
    </row>
    <row r="1678" spans="2:14" s="580" customFormat="1" ht="15" customHeight="1">
      <c r="B1678" s="18"/>
      <c r="C1678" s="3015"/>
      <c r="D1678" s="3014"/>
      <c r="E1678" s="1112" t="s">
        <v>1932</v>
      </c>
      <c r="F1678" s="2708"/>
      <c r="H1678" s="1436"/>
      <c r="I1678" s="1287"/>
      <c r="J1678" s="1288" t="str">
        <f>IF(C1666="","",IF(AND(C1666&lt;&gt;"&lt;Enter connection point name&gt;",F1678=""),"X",""))</f>
        <v/>
      </c>
      <c r="K1678" s="1432" t="str">
        <f>IF(F1678="","",(IF(OR(F1678="Winter",F1678="Summer"),"","X")))</f>
        <v/>
      </c>
      <c r="L1678" s="2220"/>
      <c r="M1678" s="2220"/>
      <c r="N1678" s="2218"/>
    </row>
    <row r="1679" spans="2:14" s="580" customFormat="1" ht="15" customHeight="1">
      <c r="B1679" s="18"/>
      <c r="C1679" s="3015" t="s">
        <v>1935</v>
      </c>
      <c r="D1679" s="3014" t="s">
        <v>497</v>
      </c>
      <c r="E1679" s="1112" t="s">
        <v>1931</v>
      </c>
      <c r="F1679" s="2708"/>
      <c r="H1679" s="1431" t="str">
        <f t="shared" ref="H1679:H1688" si="288">IF(ISNONTEXT(F1679)=TRUE,"","X")</f>
        <v/>
      </c>
      <c r="I1679" s="1288" t="str">
        <f t="shared" ref="I1679:I1688" si="289">IF(AND(F1679&gt;=0)=TRUE,"","X")</f>
        <v/>
      </c>
      <c r="J1679" s="1288" t="str">
        <f>IF(C1666="","",IF(AND(C1666&lt;&gt;"&lt;Enter connection point name&gt;",F1679=""),"X",""))</f>
        <v/>
      </c>
      <c r="K1679" s="1569"/>
      <c r="L1679" s="2220"/>
      <c r="M1679" s="2220"/>
      <c r="N1679" s="2218"/>
    </row>
    <row r="1680" spans="2:14" s="580" customFormat="1" ht="15" customHeight="1">
      <c r="B1680" s="18"/>
      <c r="C1680" s="3015"/>
      <c r="D1680" s="3014"/>
      <c r="E1680" s="1112" t="s">
        <v>1932</v>
      </c>
      <c r="F1680" s="2708"/>
      <c r="H1680" s="1431" t="str">
        <f t="shared" si="288"/>
        <v/>
      </c>
      <c r="I1680" s="1288" t="str">
        <f t="shared" si="289"/>
        <v/>
      </c>
      <c r="J1680" s="1288" t="str">
        <f>IF(C1666="","",IF(AND(C1666&lt;&gt;"&lt;Enter connection point name&gt;",F1680=""),"X",""))</f>
        <v/>
      </c>
      <c r="K1680" s="1569"/>
      <c r="L1680" s="2220"/>
      <c r="M1680" s="2220"/>
      <c r="N1680" s="2218"/>
    </row>
    <row r="1681" spans="2:14" s="580" customFormat="1" ht="15" customHeight="1">
      <c r="B1681" s="18"/>
      <c r="C1681" s="3015" t="s">
        <v>1936</v>
      </c>
      <c r="D1681" s="3014" t="s">
        <v>497</v>
      </c>
      <c r="E1681" s="1112" t="s">
        <v>1931</v>
      </c>
      <c r="F1681" s="2708"/>
      <c r="H1681" s="1431" t="str">
        <f t="shared" si="288"/>
        <v/>
      </c>
      <c r="I1681" s="1288" t="str">
        <f t="shared" si="289"/>
        <v/>
      </c>
      <c r="J1681" s="1288" t="str">
        <f>IF(C1666="","",IF(AND(C1666&lt;&gt;"&lt;Enter connection point name&gt;",F1681=""),"X",""))</f>
        <v/>
      </c>
      <c r="K1681" s="1569"/>
      <c r="L1681" s="2220"/>
      <c r="M1681" s="2220"/>
      <c r="N1681" s="1432" t="str">
        <f>IF(AND(F1681&lt;=F1683),"","X")</f>
        <v/>
      </c>
    </row>
    <row r="1682" spans="2:14" s="580" customFormat="1" ht="15" customHeight="1">
      <c r="B1682" s="18"/>
      <c r="C1682" s="3015"/>
      <c r="D1682" s="3014"/>
      <c r="E1682" s="1112" t="s">
        <v>1932</v>
      </c>
      <c r="F1682" s="2708"/>
      <c r="H1682" s="1431" t="str">
        <f t="shared" si="288"/>
        <v/>
      </c>
      <c r="I1682" s="1288" t="str">
        <f t="shared" si="289"/>
        <v/>
      </c>
      <c r="J1682" s="1288" t="str">
        <f>IF(C1666="","",IF(AND(C1666&lt;&gt;"&lt;Enter connection point name&gt;",F1682=""),"X",""))</f>
        <v/>
      </c>
      <c r="K1682" s="1569"/>
      <c r="L1682" s="2220"/>
      <c r="M1682" s="2220"/>
      <c r="N1682" s="1432" t="str">
        <f>IF(AND(F1682&lt;=F1684),"","X")</f>
        <v/>
      </c>
    </row>
    <row r="1683" spans="2:14" s="580" customFormat="1" ht="15" customHeight="1">
      <c r="B1683" s="18"/>
      <c r="C1683" s="3015" t="s">
        <v>1936</v>
      </c>
      <c r="D1683" s="3014" t="s">
        <v>509</v>
      </c>
      <c r="E1683" s="1112" t="s">
        <v>1931</v>
      </c>
      <c r="F1683" s="2708"/>
      <c r="H1683" s="1431" t="str">
        <f t="shared" si="288"/>
        <v/>
      </c>
      <c r="I1683" s="1288" t="str">
        <f t="shared" si="289"/>
        <v/>
      </c>
      <c r="J1683" s="1288" t="str">
        <f>IF(C1666="","",IF(AND(C1666&lt;&gt;"&lt;Enter connection point name&gt;",F1683=""),"X",""))</f>
        <v/>
      </c>
      <c r="K1683" s="1569"/>
      <c r="L1683" s="2220"/>
      <c r="M1683" s="2220"/>
      <c r="N1683" s="1432" t="str">
        <f>IF(AND(F1681&lt;=F1683),"","X")</f>
        <v/>
      </c>
    </row>
    <row r="1684" spans="2:14" s="580" customFormat="1" ht="15" customHeight="1">
      <c r="B1684" s="18"/>
      <c r="C1684" s="3015"/>
      <c r="D1684" s="3014"/>
      <c r="E1684" s="1112" t="s">
        <v>1932</v>
      </c>
      <c r="F1684" s="2708"/>
      <c r="H1684" s="1431" t="str">
        <f t="shared" si="288"/>
        <v/>
      </c>
      <c r="I1684" s="1288" t="str">
        <f t="shared" si="289"/>
        <v/>
      </c>
      <c r="J1684" s="1288" t="str">
        <f>IF(C1666="","",IF(AND(C1666&lt;&gt;"&lt;Enter connection point name&gt;",F1684=""),"X",""))</f>
        <v/>
      </c>
      <c r="K1684" s="1569"/>
      <c r="L1684" s="2220"/>
      <c r="M1684" s="2220"/>
      <c r="N1684" s="1432" t="str">
        <f>IF(AND(F1682&lt;=F1684),"","X")</f>
        <v/>
      </c>
    </row>
    <row r="1685" spans="2:14" s="580" customFormat="1" ht="15" customHeight="1">
      <c r="B1685" s="18"/>
      <c r="C1685" s="3015" t="s">
        <v>1937</v>
      </c>
      <c r="D1685" s="3014" t="s">
        <v>497</v>
      </c>
      <c r="E1685" s="1112" t="s">
        <v>1931</v>
      </c>
      <c r="F1685" s="2708"/>
      <c r="H1685" s="1431" t="str">
        <f t="shared" si="288"/>
        <v/>
      </c>
      <c r="I1685" s="1288" t="str">
        <f t="shared" si="289"/>
        <v/>
      </c>
      <c r="J1685" s="1288" t="str">
        <f>IF(C1666="","",IF(AND(C1666&lt;&gt;"&lt;Enter connection point name&gt;",F1685=""),"X",""))</f>
        <v/>
      </c>
      <c r="K1685" s="1569"/>
      <c r="L1685" s="2220"/>
      <c r="M1685" s="2220"/>
      <c r="N1685" s="1432" t="str">
        <f>IF(AND(F1685&lt;=F1687),"","X")</f>
        <v/>
      </c>
    </row>
    <row r="1686" spans="2:14" s="580" customFormat="1" ht="15" customHeight="1">
      <c r="B1686" s="18"/>
      <c r="C1686" s="3015"/>
      <c r="D1686" s="3014"/>
      <c r="E1686" s="1112" t="s">
        <v>1932</v>
      </c>
      <c r="F1686" s="2708"/>
      <c r="H1686" s="1431" t="str">
        <f t="shared" si="288"/>
        <v/>
      </c>
      <c r="I1686" s="1288" t="str">
        <f t="shared" si="289"/>
        <v/>
      </c>
      <c r="J1686" s="1288" t="str">
        <f>IF(C1666="","",IF(AND(C1666&lt;&gt;"&lt;Enter connection point name&gt;",F1686=""),"X",""))</f>
        <v/>
      </c>
      <c r="K1686" s="1569"/>
      <c r="L1686" s="2220"/>
      <c r="M1686" s="2220"/>
      <c r="N1686" s="1432" t="str">
        <f>IF(AND(F1686&lt;=F1688),"","X")</f>
        <v/>
      </c>
    </row>
    <row r="1687" spans="2:14" s="580" customFormat="1" ht="15" customHeight="1">
      <c r="B1687" s="18"/>
      <c r="C1687" s="3015" t="s">
        <v>1937</v>
      </c>
      <c r="D1687" s="3014" t="s">
        <v>509</v>
      </c>
      <c r="E1687" s="1112" t="s">
        <v>1931</v>
      </c>
      <c r="F1687" s="2708"/>
      <c r="H1687" s="1431" t="str">
        <f t="shared" si="288"/>
        <v/>
      </c>
      <c r="I1687" s="1288" t="str">
        <f t="shared" si="289"/>
        <v/>
      </c>
      <c r="J1687" s="1288" t="str">
        <f>IF(C1666="","",IF(AND(C1666&lt;&gt;"&lt;Enter connection point name&gt;",F1687=""),"X",""))</f>
        <v/>
      </c>
      <c r="K1687" s="1569"/>
      <c r="L1687" s="2220"/>
      <c r="M1687" s="2220"/>
      <c r="N1687" s="1432" t="str">
        <f>IF(AND(F1685&lt;=F1687),"","X")</f>
        <v/>
      </c>
    </row>
    <row r="1688" spans="2:14" s="580" customFormat="1" ht="15" customHeight="1">
      <c r="B1688" s="18"/>
      <c r="C1688" s="3018"/>
      <c r="D1688" s="3019"/>
      <c r="E1688" s="1113" t="s">
        <v>1932</v>
      </c>
      <c r="F1688" s="2714"/>
      <c r="H1688" s="1433" t="str">
        <f t="shared" si="288"/>
        <v/>
      </c>
      <c r="I1688" s="1434" t="str">
        <f t="shared" si="289"/>
        <v/>
      </c>
      <c r="J1688" s="1434" t="str">
        <f>IF(C1666="","",IF(AND(C1666&lt;&gt;"&lt;Enter connection point name&gt;",F1688=""),"X",""))</f>
        <v/>
      </c>
      <c r="K1688" s="1570"/>
      <c r="L1688" s="2221"/>
      <c r="M1688" s="2221"/>
      <c r="N1688" s="1435" t="str">
        <f>IF(AND(F1686&lt;=F1688),"","X")</f>
        <v/>
      </c>
    </row>
    <row r="1689" spans="2:14" s="580" customFormat="1" ht="15" customHeight="1">
      <c r="B1689" s="1046">
        <v>74</v>
      </c>
      <c r="C1689" s="1027" t="s">
        <v>1929</v>
      </c>
      <c r="D1689" s="575"/>
      <c r="E1689" s="1111"/>
      <c r="F1689" s="2711"/>
    </row>
    <row r="1690" spans="2:14" s="580" customFormat="1" ht="15" customHeight="1">
      <c r="B1690" s="1046"/>
      <c r="C1690" s="3016" t="s">
        <v>1930</v>
      </c>
      <c r="D1690" s="3017" t="s">
        <v>509</v>
      </c>
      <c r="E1690" s="1681" t="s">
        <v>1931</v>
      </c>
      <c r="F1690" s="2713"/>
      <c r="H1690" s="1503" t="str">
        <f>IF(ISNONTEXT(F1690)=TRUE,"","X")</f>
        <v/>
      </c>
      <c r="I1690" s="1542" t="str">
        <f>IF(AND(F1690&gt;=0)=TRUE,"","X")</f>
        <v/>
      </c>
      <c r="J1690" s="2024" t="str">
        <f>IF(C1689="","",IF(AND(C1689&lt;&gt;"&lt;Enter connection point name&gt;",F1690=""),"X",""))</f>
        <v/>
      </c>
      <c r="K1690" s="1568"/>
      <c r="L1690" s="2219"/>
      <c r="M1690" s="2219"/>
      <c r="N1690" s="2217"/>
    </row>
    <row r="1691" spans="2:14" s="580" customFormat="1" ht="15" customHeight="1">
      <c r="B1691" s="1046"/>
      <c r="C1691" s="3015"/>
      <c r="D1691" s="3014"/>
      <c r="E1691" s="1112" t="s">
        <v>1932</v>
      </c>
      <c r="F1691" s="2708"/>
      <c r="H1691" s="1431" t="str">
        <f>IF(ISNONTEXT(F1691)=TRUE,"","X")</f>
        <v/>
      </c>
      <c r="I1691" s="1288" t="str">
        <f>IF(AND(F1691&gt;=0)=TRUE,"","X")</f>
        <v/>
      </c>
      <c r="J1691" s="1288" t="str">
        <f>IF(C1689="","",IF(AND(C1689&lt;&gt;"&lt;Enter connection point name&gt;",F1691=""),"X",""))</f>
        <v/>
      </c>
      <c r="K1691" s="1569"/>
      <c r="L1691" s="2220"/>
      <c r="M1691" s="2220"/>
      <c r="N1691" s="2218"/>
    </row>
    <row r="1692" spans="2:14" s="580" customFormat="1" ht="15" customHeight="1">
      <c r="B1692" s="1046"/>
      <c r="C1692" s="3015" t="s">
        <v>1933</v>
      </c>
      <c r="D1692" s="3014" t="s">
        <v>497</v>
      </c>
      <c r="E1692" s="1112" t="s">
        <v>1931</v>
      </c>
      <c r="F1692" s="2708"/>
      <c r="H1692" s="1431" t="str">
        <f t="shared" ref="H1692:H1699" si="290">IF(ISNONTEXT(F1692)=TRUE,"","X")</f>
        <v/>
      </c>
      <c r="I1692" s="1288" t="str">
        <f>IF(AND(F1692&gt;=0)=TRUE,"","X")</f>
        <v/>
      </c>
      <c r="J1692" s="1288" t="str">
        <f>IF(C1689="","",IF(AND(C1689&lt;&gt;"&lt;Enter connection point name&gt;",F1692=""),"X",""))</f>
        <v/>
      </c>
      <c r="K1692" s="1569"/>
      <c r="L1692" s="2220"/>
      <c r="M1692" s="2220"/>
      <c r="N1692" s="1432" t="str">
        <f>IF(AND(F1692&lt;=F1694),"","X")</f>
        <v/>
      </c>
    </row>
    <row r="1693" spans="2:14" s="580" customFormat="1" ht="15" customHeight="1">
      <c r="B1693" s="1046"/>
      <c r="C1693" s="3015"/>
      <c r="D1693" s="3014"/>
      <c r="E1693" s="1112" t="s">
        <v>1932</v>
      </c>
      <c r="F1693" s="2708"/>
      <c r="H1693" s="1431" t="str">
        <f t="shared" si="290"/>
        <v/>
      </c>
      <c r="I1693" s="1288" t="str">
        <f t="shared" ref="I1693:I1696" si="291">IF(AND(F1693&gt;=0)=TRUE,"","X")</f>
        <v/>
      </c>
      <c r="J1693" s="1288" t="str">
        <f>IF(C1689="","",IF(AND(C1689&lt;&gt;"&lt;Enter connection point name&gt;",F1693=""),"X",""))</f>
        <v/>
      </c>
      <c r="K1693" s="1569"/>
      <c r="L1693" s="2220"/>
      <c r="M1693" s="2220"/>
      <c r="N1693" s="1432" t="str">
        <f>IF(AND(F1693&lt;=F1695),"","X")</f>
        <v/>
      </c>
    </row>
    <row r="1694" spans="2:14" s="580" customFormat="1" ht="15" customHeight="1">
      <c r="B1694" s="1046"/>
      <c r="C1694" s="3015" t="s">
        <v>1933</v>
      </c>
      <c r="D1694" s="3014" t="s">
        <v>509</v>
      </c>
      <c r="E1694" s="1112" t="s">
        <v>1931</v>
      </c>
      <c r="F1694" s="2708"/>
      <c r="H1694" s="1431" t="str">
        <f t="shared" si="290"/>
        <v/>
      </c>
      <c r="I1694" s="1288" t="str">
        <f t="shared" si="291"/>
        <v/>
      </c>
      <c r="J1694" s="1288" t="str">
        <f>IF(C1689="","",IF(AND(C1689&lt;&gt;"&lt;Enter connection point name&gt;",F1694=""),"X",""))</f>
        <v/>
      </c>
      <c r="K1694" s="1569"/>
      <c r="L1694" s="2220"/>
      <c r="M1694" s="2220"/>
      <c r="N1694" s="1432" t="str">
        <f>IF(AND(F1692&lt;=F1694),"","X")</f>
        <v/>
      </c>
    </row>
    <row r="1695" spans="2:14" s="580" customFormat="1" ht="15" customHeight="1">
      <c r="B1695" s="1046"/>
      <c r="C1695" s="3015"/>
      <c r="D1695" s="3014"/>
      <c r="E1695" s="1112" t="s">
        <v>1932</v>
      </c>
      <c r="F1695" s="2708"/>
      <c r="H1695" s="1431" t="str">
        <f t="shared" si="290"/>
        <v/>
      </c>
      <c r="I1695" s="1288" t="str">
        <f t="shared" si="291"/>
        <v/>
      </c>
      <c r="J1695" s="1288" t="str">
        <f>IF(C1689="","",IF(AND(C1689&lt;&gt;"&lt;Enter connection point name&gt;",F1695=""),"X",""))</f>
        <v/>
      </c>
      <c r="K1695" s="1569"/>
      <c r="L1695" s="2220"/>
      <c r="M1695" s="2220"/>
      <c r="N1695" s="1432" t="str">
        <f>IF(AND(F1693&lt;=F1695),"","X")</f>
        <v/>
      </c>
    </row>
    <row r="1696" spans="2:14" s="580" customFormat="1" ht="15" customHeight="1">
      <c r="B1696" s="1046"/>
      <c r="C1696" s="3015" t="s">
        <v>729</v>
      </c>
      <c r="D1696" s="3014" t="s">
        <v>1670</v>
      </c>
      <c r="E1696" s="1112" t="s">
        <v>1931</v>
      </c>
      <c r="F1696" s="2706"/>
      <c r="H1696" s="1431" t="str">
        <f t="shared" si="290"/>
        <v/>
      </c>
      <c r="I1696" s="1287" t="str">
        <f t="shared" si="291"/>
        <v/>
      </c>
      <c r="J1696" s="1288" t="str">
        <f>IF(C1689="","",IF(AND(C1689&lt;&gt;"&lt;Enter connection point name&gt;",F1696=""),"X",""))</f>
        <v/>
      </c>
      <c r="K1696" s="1569"/>
      <c r="L1696" s="1287"/>
      <c r="M1696" s="2220"/>
      <c r="N1696" s="2218"/>
    </row>
    <row r="1697" spans="2:14" s="580" customFormat="1" ht="15" customHeight="1">
      <c r="B1697" s="18"/>
      <c r="C1697" s="3015"/>
      <c r="D1697" s="3014"/>
      <c r="E1697" s="1112" t="s">
        <v>1932</v>
      </c>
      <c r="F1697" s="2706"/>
      <c r="H1697" s="1431" t="str">
        <f t="shared" si="290"/>
        <v/>
      </c>
      <c r="I1697" s="1287"/>
      <c r="J1697" s="1288" t="str">
        <f>IF(C1689="","",IF(AND(C1689&lt;&gt;"&lt;Enter connection point name&gt;",F1697=""),"X",""))</f>
        <v/>
      </c>
      <c r="K1697" s="1569"/>
      <c r="L1697" s="1287"/>
      <c r="M1697" s="2220"/>
      <c r="N1697" s="2218"/>
    </row>
    <row r="1698" spans="2:14" s="580" customFormat="1" ht="15" customHeight="1">
      <c r="B1698" s="18"/>
      <c r="C1698" s="3015" t="s">
        <v>730</v>
      </c>
      <c r="D1698" s="3014" t="s">
        <v>1671</v>
      </c>
      <c r="E1698" s="1112" t="s">
        <v>1931</v>
      </c>
      <c r="F1698" s="2712"/>
      <c r="H1698" s="1431" t="str">
        <f t="shared" si="290"/>
        <v/>
      </c>
      <c r="I1698" s="1287"/>
      <c r="J1698" s="1288" t="str">
        <f>IF(C1689="","",IF(AND(C1689&lt;&gt;"&lt;Enter connection point name&gt;",F1698=""),"X",""))</f>
        <v/>
      </c>
      <c r="K1698" s="1569"/>
      <c r="L1698" s="2220"/>
      <c r="M1698" s="1287"/>
      <c r="N1698" s="2218"/>
    </row>
    <row r="1699" spans="2:14" s="580" customFormat="1" ht="15" customHeight="1">
      <c r="B1699" s="18"/>
      <c r="C1699" s="3015"/>
      <c r="D1699" s="3014"/>
      <c r="E1699" s="1112" t="s">
        <v>1932</v>
      </c>
      <c r="F1699" s="2712"/>
      <c r="H1699" s="1431" t="str">
        <f t="shared" si="290"/>
        <v/>
      </c>
      <c r="I1699" s="1287"/>
      <c r="J1699" s="1288" t="str">
        <f>IF(C1689="","",IF(AND(C1689&lt;&gt;"&lt;Enter connection point name&gt;",F1699=""),"X",""))</f>
        <v/>
      </c>
      <c r="K1699" s="1569"/>
      <c r="L1699" s="2220"/>
      <c r="M1699" s="1287"/>
      <c r="N1699" s="2218"/>
    </row>
    <row r="1700" spans="2:14" s="580" customFormat="1" ht="15" customHeight="1">
      <c r="B1700" s="18"/>
      <c r="C1700" s="3015" t="s">
        <v>1934</v>
      </c>
      <c r="D1700" s="3014" t="s">
        <v>2045</v>
      </c>
      <c r="E1700" s="1112" t="s">
        <v>1931</v>
      </c>
      <c r="F1700" s="2708"/>
      <c r="H1700" s="1436"/>
      <c r="I1700" s="1287"/>
      <c r="J1700" s="1288" t="str">
        <f>IF(C1689="","",IF(AND(C1689&lt;&gt;"&lt;Enter connection point name&gt;",F1700=""),"X",""))</f>
        <v/>
      </c>
      <c r="K1700" s="1432" t="str">
        <f>IF(F1700="","",(IF(OR(F1700="Winter",F1700="Summer"),"","X")))</f>
        <v/>
      </c>
      <c r="L1700" s="2220"/>
      <c r="M1700" s="2220"/>
      <c r="N1700" s="2218"/>
    </row>
    <row r="1701" spans="2:14" s="580" customFormat="1" ht="15" customHeight="1">
      <c r="B1701" s="18"/>
      <c r="C1701" s="3015"/>
      <c r="D1701" s="3014"/>
      <c r="E1701" s="1112" t="s">
        <v>1932</v>
      </c>
      <c r="F1701" s="2708"/>
      <c r="H1701" s="1436"/>
      <c r="I1701" s="1287"/>
      <c r="J1701" s="1288" t="str">
        <f>IF(C1689="","",IF(AND(C1689&lt;&gt;"&lt;Enter connection point name&gt;",F1701=""),"X",""))</f>
        <v/>
      </c>
      <c r="K1701" s="1432" t="str">
        <f>IF(F1701="","",(IF(OR(F1701="Winter",F1701="Summer"),"","X")))</f>
        <v/>
      </c>
      <c r="L1701" s="2220"/>
      <c r="M1701" s="2220"/>
      <c r="N1701" s="2218"/>
    </row>
    <row r="1702" spans="2:14" s="580" customFormat="1" ht="15" customHeight="1">
      <c r="B1702" s="18"/>
      <c r="C1702" s="3015" t="s">
        <v>1935</v>
      </c>
      <c r="D1702" s="3014" t="s">
        <v>497</v>
      </c>
      <c r="E1702" s="1112" t="s">
        <v>1931</v>
      </c>
      <c r="F1702" s="2708"/>
      <c r="H1702" s="1431" t="str">
        <f t="shared" ref="H1702:H1711" si="292">IF(ISNONTEXT(F1702)=TRUE,"","X")</f>
        <v/>
      </c>
      <c r="I1702" s="1288" t="str">
        <f t="shared" ref="I1702:I1711" si="293">IF(AND(F1702&gt;=0)=TRUE,"","X")</f>
        <v/>
      </c>
      <c r="J1702" s="1288" t="str">
        <f>IF(C1689="","",IF(AND(C1689&lt;&gt;"&lt;Enter connection point name&gt;",F1702=""),"X",""))</f>
        <v/>
      </c>
      <c r="K1702" s="1569"/>
      <c r="L1702" s="2220"/>
      <c r="M1702" s="2220"/>
      <c r="N1702" s="2218"/>
    </row>
    <row r="1703" spans="2:14" s="580" customFormat="1" ht="15" customHeight="1">
      <c r="B1703" s="18"/>
      <c r="C1703" s="3015"/>
      <c r="D1703" s="3014"/>
      <c r="E1703" s="1112" t="s">
        <v>1932</v>
      </c>
      <c r="F1703" s="2708"/>
      <c r="H1703" s="1431" t="str">
        <f t="shared" si="292"/>
        <v/>
      </c>
      <c r="I1703" s="1288" t="str">
        <f t="shared" si="293"/>
        <v/>
      </c>
      <c r="J1703" s="1288" t="str">
        <f>IF(C1689="","",IF(AND(C1689&lt;&gt;"&lt;Enter connection point name&gt;",F1703=""),"X",""))</f>
        <v/>
      </c>
      <c r="K1703" s="1569"/>
      <c r="L1703" s="2220"/>
      <c r="M1703" s="2220"/>
      <c r="N1703" s="2218"/>
    </row>
    <row r="1704" spans="2:14" s="580" customFormat="1" ht="15" customHeight="1">
      <c r="B1704" s="18"/>
      <c r="C1704" s="3015" t="s">
        <v>1936</v>
      </c>
      <c r="D1704" s="3014" t="s">
        <v>497</v>
      </c>
      <c r="E1704" s="1112" t="s">
        <v>1931</v>
      </c>
      <c r="F1704" s="2708"/>
      <c r="H1704" s="1431" t="str">
        <f t="shared" si="292"/>
        <v/>
      </c>
      <c r="I1704" s="1288" t="str">
        <f t="shared" si="293"/>
        <v/>
      </c>
      <c r="J1704" s="1288" t="str">
        <f>IF(C1689="","",IF(AND(C1689&lt;&gt;"&lt;Enter connection point name&gt;",F1704=""),"X",""))</f>
        <v/>
      </c>
      <c r="K1704" s="1569"/>
      <c r="L1704" s="2220"/>
      <c r="M1704" s="2220"/>
      <c r="N1704" s="1432" t="str">
        <f>IF(AND(F1704&lt;=F1706),"","X")</f>
        <v/>
      </c>
    </row>
    <row r="1705" spans="2:14" s="580" customFormat="1" ht="15" customHeight="1">
      <c r="B1705" s="18"/>
      <c r="C1705" s="3015"/>
      <c r="D1705" s="3014"/>
      <c r="E1705" s="1112" t="s">
        <v>1932</v>
      </c>
      <c r="F1705" s="2708"/>
      <c r="H1705" s="1431" t="str">
        <f t="shared" si="292"/>
        <v/>
      </c>
      <c r="I1705" s="1288" t="str">
        <f t="shared" si="293"/>
        <v/>
      </c>
      <c r="J1705" s="1288" t="str">
        <f>IF(C1689="","",IF(AND(C1689&lt;&gt;"&lt;Enter connection point name&gt;",F1705=""),"X",""))</f>
        <v/>
      </c>
      <c r="K1705" s="1569"/>
      <c r="L1705" s="2220"/>
      <c r="M1705" s="2220"/>
      <c r="N1705" s="1432" t="str">
        <f>IF(AND(F1705&lt;=F1707),"","X")</f>
        <v/>
      </c>
    </row>
    <row r="1706" spans="2:14" s="580" customFormat="1" ht="15" customHeight="1">
      <c r="B1706" s="18"/>
      <c r="C1706" s="3015" t="s">
        <v>1936</v>
      </c>
      <c r="D1706" s="3014" t="s">
        <v>509</v>
      </c>
      <c r="E1706" s="1112" t="s">
        <v>1931</v>
      </c>
      <c r="F1706" s="2708"/>
      <c r="H1706" s="1431" t="str">
        <f t="shared" si="292"/>
        <v/>
      </c>
      <c r="I1706" s="1288" t="str">
        <f t="shared" si="293"/>
        <v/>
      </c>
      <c r="J1706" s="1288" t="str">
        <f>IF(C1689="","",IF(AND(C1689&lt;&gt;"&lt;Enter connection point name&gt;",F1706=""),"X",""))</f>
        <v/>
      </c>
      <c r="K1706" s="1569"/>
      <c r="L1706" s="2220"/>
      <c r="M1706" s="2220"/>
      <c r="N1706" s="1432" t="str">
        <f>IF(AND(F1704&lt;=F1706),"","X")</f>
        <v/>
      </c>
    </row>
    <row r="1707" spans="2:14" s="580" customFormat="1" ht="15" customHeight="1">
      <c r="B1707" s="18"/>
      <c r="C1707" s="3015"/>
      <c r="D1707" s="3014"/>
      <c r="E1707" s="1112" t="s">
        <v>1932</v>
      </c>
      <c r="F1707" s="2708"/>
      <c r="H1707" s="1431" t="str">
        <f t="shared" si="292"/>
        <v/>
      </c>
      <c r="I1707" s="1288" t="str">
        <f t="shared" si="293"/>
        <v/>
      </c>
      <c r="J1707" s="1288" t="str">
        <f>IF(C1689="","",IF(AND(C1689&lt;&gt;"&lt;Enter connection point name&gt;",F1707=""),"X",""))</f>
        <v/>
      </c>
      <c r="K1707" s="1569"/>
      <c r="L1707" s="2220"/>
      <c r="M1707" s="2220"/>
      <c r="N1707" s="1432" t="str">
        <f>IF(AND(F1705&lt;=F1707),"","X")</f>
        <v/>
      </c>
    </row>
    <row r="1708" spans="2:14" s="580" customFormat="1" ht="15" customHeight="1">
      <c r="B1708" s="18"/>
      <c r="C1708" s="3015" t="s">
        <v>1937</v>
      </c>
      <c r="D1708" s="3014" t="s">
        <v>497</v>
      </c>
      <c r="E1708" s="1112" t="s">
        <v>1931</v>
      </c>
      <c r="F1708" s="2708"/>
      <c r="H1708" s="1431" t="str">
        <f t="shared" si="292"/>
        <v/>
      </c>
      <c r="I1708" s="1288" t="str">
        <f t="shared" si="293"/>
        <v/>
      </c>
      <c r="J1708" s="1288" t="str">
        <f>IF(C1689="","",IF(AND(C1689&lt;&gt;"&lt;Enter connection point name&gt;",F1708=""),"X",""))</f>
        <v/>
      </c>
      <c r="K1708" s="1569"/>
      <c r="L1708" s="2220"/>
      <c r="M1708" s="2220"/>
      <c r="N1708" s="1432" t="str">
        <f>IF(AND(F1708&lt;=F1710),"","X")</f>
        <v/>
      </c>
    </row>
    <row r="1709" spans="2:14" s="580" customFormat="1" ht="15" customHeight="1">
      <c r="B1709" s="18"/>
      <c r="C1709" s="3015"/>
      <c r="D1709" s="3014"/>
      <c r="E1709" s="1112" t="s">
        <v>1932</v>
      </c>
      <c r="F1709" s="2708"/>
      <c r="H1709" s="1431" t="str">
        <f t="shared" si="292"/>
        <v/>
      </c>
      <c r="I1709" s="1288" t="str">
        <f t="shared" si="293"/>
        <v/>
      </c>
      <c r="J1709" s="1288" t="str">
        <f>IF(C1689="","",IF(AND(C1689&lt;&gt;"&lt;Enter connection point name&gt;",F1709=""),"X",""))</f>
        <v/>
      </c>
      <c r="K1709" s="1569"/>
      <c r="L1709" s="2220"/>
      <c r="M1709" s="2220"/>
      <c r="N1709" s="1432" t="str">
        <f>IF(AND(F1709&lt;=F1711),"","X")</f>
        <v/>
      </c>
    </row>
    <row r="1710" spans="2:14" s="580" customFormat="1" ht="15" customHeight="1">
      <c r="B1710" s="18"/>
      <c r="C1710" s="3015" t="s">
        <v>1937</v>
      </c>
      <c r="D1710" s="3014" t="s">
        <v>509</v>
      </c>
      <c r="E1710" s="1112" t="s">
        <v>1931</v>
      </c>
      <c r="F1710" s="2708"/>
      <c r="H1710" s="1431" t="str">
        <f t="shared" si="292"/>
        <v/>
      </c>
      <c r="I1710" s="1288" t="str">
        <f t="shared" si="293"/>
        <v/>
      </c>
      <c r="J1710" s="1288" t="str">
        <f>IF(C1689="","",IF(AND(C1689&lt;&gt;"&lt;Enter connection point name&gt;",F1710=""),"X",""))</f>
        <v/>
      </c>
      <c r="K1710" s="1569"/>
      <c r="L1710" s="2220"/>
      <c r="M1710" s="2220"/>
      <c r="N1710" s="1432" t="str">
        <f>IF(AND(F1708&lt;=F1710),"","X")</f>
        <v/>
      </c>
    </row>
    <row r="1711" spans="2:14" s="580" customFormat="1" ht="15" customHeight="1">
      <c r="B1711" s="18"/>
      <c r="C1711" s="3018"/>
      <c r="D1711" s="3019"/>
      <c r="E1711" s="1113" t="s">
        <v>1932</v>
      </c>
      <c r="F1711" s="2714"/>
      <c r="H1711" s="1433" t="str">
        <f t="shared" si="292"/>
        <v/>
      </c>
      <c r="I1711" s="1434" t="str">
        <f t="shared" si="293"/>
        <v/>
      </c>
      <c r="J1711" s="1434" t="str">
        <f>IF(C1689="","",IF(AND(C1689&lt;&gt;"&lt;Enter connection point name&gt;",F1711=""),"X",""))</f>
        <v/>
      </c>
      <c r="K1711" s="1570"/>
      <c r="L1711" s="2221"/>
      <c r="M1711" s="2221"/>
      <c r="N1711" s="1435" t="str">
        <f>IF(AND(F1709&lt;=F1711),"","X")</f>
        <v/>
      </c>
    </row>
    <row r="1712" spans="2:14" s="580" customFormat="1" ht="15" customHeight="1">
      <c r="B1712" s="1046">
        <v>75</v>
      </c>
      <c r="C1712" s="1027" t="s">
        <v>1929</v>
      </c>
      <c r="D1712" s="575"/>
      <c r="E1712" s="1111"/>
      <c r="F1712" s="2711"/>
    </row>
    <row r="1713" spans="2:14" s="580" customFormat="1" ht="15" customHeight="1">
      <c r="B1713" s="1046"/>
      <c r="C1713" s="3016" t="s">
        <v>1930</v>
      </c>
      <c r="D1713" s="3017" t="s">
        <v>509</v>
      </c>
      <c r="E1713" s="1681" t="s">
        <v>1931</v>
      </c>
      <c r="F1713" s="2713"/>
      <c r="H1713" s="1503" t="str">
        <f>IF(ISNONTEXT(F1713)=TRUE,"","X")</f>
        <v/>
      </c>
      <c r="I1713" s="1542" t="str">
        <f>IF(AND(F1713&gt;=0)=TRUE,"","X")</f>
        <v/>
      </c>
      <c r="J1713" s="2024" t="str">
        <f>IF(C1712="","",IF(AND(C1712&lt;&gt;"&lt;Enter connection point name&gt;",F1713=""),"X",""))</f>
        <v/>
      </c>
      <c r="K1713" s="1568"/>
      <c r="L1713" s="2219"/>
      <c r="M1713" s="2219"/>
      <c r="N1713" s="2217"/>
    </row>
    <row r="1714" spans="2:14" s="580" customFormat="1" ht="15" customHeight="1">
      <c r="B1714" s="1046"/>
      <c r="C1714" s="3015"/>
      <c r="D1714" s="3014"/>
      <c r="E1714" s="1112" t="s">
        <v>1932</v>
      </c>
      <c r="F1714" s="2708"/>
      <c r="H1714" s="1431" t="str">
        <f>IF(ISNONTEXT(F1714)=TRUE,"","X")</f>
        <v/>
      </c>
      <c r="I1714" s="1288" t="str">
        <f>IF(AND(F1714&gt;=0)=TRUE,"","X")</f>
        <v/>
      </c>
      <c r="J1714" s="1288" t="str">
        <f>IF(C1712="","",IF(AND(C1712&lt;&gt;"&lt;Enter connection point name&gt;",F1714=""),"X",""))</f>
        <v/>
      </c>
      <c r="K1714" s="1569"/>
      <c r="L1714" s="2220"/>
      <c r="M1714" s="2220"/>
      <c r="N1714" s="2218"/>
    </row>
    <row r="1715" spans="2:14" s="580" customFormat="1" ht="15" customHeight="1">
      <c r="B1715" s="1046"/>
      <c r="C1715" s="3015" t="s">
        <v>1933</v>
      </c>
      <c r="D1715" s="3014" t="s">
        <v>497</v>
      </c>
      <c r="E1715" s="1112" t="s">
        <v>1931</v>
      </c>
      <c r="F1715" s="2708"/>
      <c r="H1715" s="1431" t="str">
        <f t="shared" ref="H1715:H1722" si="294">IF(ISNONTEXT(F1715)=TRUE,"","X")</f>
        <v/>
      </c>
      <c r="I1715" s="1288" t="str">
        <f>IF(AND(F1715&gt;=0)=TRUE,"","X")</f>
        <v/>
      </c>
      <c r="J1715" s="1288" t="str">
        <f>IF(C1712="","",IF(AND(C1712&lt;&gt;"&lt;Enter connection point name&gt;",F1715=""),"X",""))</f>
        <v/>
      </c>
      <c r="K1715" s="1569"/>
      <c r="L1715" s="2220"/>
      <c r="M1715" s="2220"/>
      <c r="N1715" s="1432" t="str">
        <f>IF(AND(F1715&lt;=F1717),"","X")</f>
        <v/>
      </c>
    </row>
    <row r="1716" spans="2:14" s="580" customFormat="1" ht="15" customHeight="1">
      <c r="B1716" s="1046"/>
      <c r="C1716" s="3015"/>
      <c r="D1716" s="3014"/>
      <c r="E1716" s="1112" t="s">
        <v>1932</v>
      </c>
      <c r="F1716" s="2708"/>
      <c r="H1716" s="1431" t="str">
        <f t="shared" si="294"/>
        <v/>
      </c>
      <c r="I1716" s="1288" t="str">
        <f t="shared" ref="I1716:I1719" si="295">IF(AND(F1716&gt;=0)=TRUE,"","X")</f>
        <v/>
      </c>
      <c r="J1716" s="1288" t="str">
        <f>IF(C1712="","",IF(AND(C1712&lt;&gt;"&lt;Enter connection point name&gt;",F1716=""),"X",""))</f>
        <v/>
      </c>
      <c r="K1716" s="1569"/>
      <c r="L1716" s="2220"/>
      <c r="M1716" s="2220"/>
      <c r="N1716" s="1432" t="str">
        <f>IF(AND(F1716&lt;=F1718),"","X")</f>
        <v/>
      </c>
    </row>
    <row r="1717" spans="2:14" s="580" customFormat="1" ht="15" customHeight="1">
      <c r="B1717" s="1046"/>
      <c r="C1717" s="3015" t="s">
        <v>1933</v>
      </c>
      <c r="D1717" s="3014" t="s">
        <v>509</v>
      </c>
      <c r="E1717" s="1112" t="s">
        <v>1931</v>
      </c>
      <c r="F1717" s="2708"/>
      <c r="H1717" s="1431" t="str">
        <f t="shared" si="294"/>
        <v/>
      </c>
      <c r="I1717" s="1288" t="str">
        <f t="shared" si="295"/>
        <v/>
      </c>
      <c r="J1717" s="1288" t="str">
        <f>IF(C1712="","",IF(AND(C1712&lt;&gt;"&lt;Enter connection point name&gt;",F1717=""),"X",""))</f>
        <v/>
      </c>
      <c r="K1717" s="1569"/>
      <c r="L1717" s="2220"/>
      <c r="M1717" s="2220"/>
      <c r="N1717" s="1432" t="str">
        <f>IF(AND(F1715&lt;=F1717),"","X")</f>
        <v/>
      </c>
    </row>
    <row r="1718" spans="2:14" s="580" customFormat="1" ht="15" customHeight="1">
      <c r="B1718" s="1046"/>
      <c r="C1718" s="3015"/>
      <c r="D1718" s="3014"/>
      <c r="E1718" s="1112" t="s">
        <v>1932</v>
      </c>
      <c r="F1718" s="2708"/>
      <c r="H1718" s="1431" t="str">
        <f t="shared" si="294"/>
        <v/>
      </c>
      <c r="I1718" s="1288" t="str">
        <f t="shared" si="295"/>
        <v/>
      </c>
      <c r="J1718" s="1288" t="str">
        <f>IF(C1712="","",IF(AND(C1712&lt;&gt;"&lt;Enter connection point name&gt;",F1718=""),"X",""))</f>
        <v/>
      </c>
      <c r="K1718" s="1569"/>
      <c r="L1718" s="2220"/>
      <c r="M1718" s="2220"/>
      <c r="N1718" s="1432" t="str">
        <f>IF(AND(F1716&lt;=F1718),"","X")</f>
        <v/>
      </c>
    </row>
    <row r="1719" spans="2:14" s="580" customFormat="1" ht="15" customHeight="1">
      <c r="B1719" s="1046"/>
      <c r="C1719" s="3015" t="s">
        <v>729</v>
      </c>
      <c r="D1719" s="3014" t="s">
        <v>1670</v>
      </c>
      <c r="E1719" s="1112" t="s">
        <v>1931</v>
      </c>
      <c r="F1719" s="2706"/>
      <c r="H1719" s="1431" t="str">
        <f t="shared" si="294"/>
        <v/>
      </c>
      <c r="I1719" s="1287" t="str">
        <f t="shared" si="295"/>
        <v/>
      </c>
      <c r="J1719" s="1288" t="str">
        <f>IF(C1712="","",IF(AND(C1712&lt;&gt;"&lt;Enter connection point name&gt;",F1719=""),"X",""))</f>
        <v/>
      </c>
      <c r="K1719" s="1569"/>
      <c r="L1719" s="1287"/>
      <c r="M1719" s="2220"/>
      <c r="N1719" s="2218"/>
    </row>
    <row r="1720" spans="2:14" s="580" customFormat="1" ht="15" customHeight="1">
      <c r="B1720" s="18"/>
      <c r="C1720" s="3015"/>
      <c r="D1720" s="3014"/>
      <c r="E1720" s="1112" t="s">
        <v>1932</v>
      </c>
      <c r="F1720" s="2706"/>
      <c r="H1720" s="1431" t="str">
        <f t="shared" si="294"/>
        <v/>
      </c>
      <c r="I1720" s="1287"/>
      <c r="J1720" s="1288" t="str">
        <f>IF(C1712="","",IF(AND(C1712&lt;&gt;"&lt;Enter connection point name&gt;",F1720=""),"X",""))</f>
        <v/>
      </c>
      <c r="K1720" s="1569"/>
      <c r="L1720" s="1287"/>
      <c r="M1720" s="2220"/>
      <c r="N1720" s="2218"/>
    </row>
    <row r="1721" spans="2:14" s="580" customFormat="1" ht="15" customHeight="1">
      <c r="B1721" s="18"/>
      <c r="C1721" s="3015" t="s">
        <v>730</v>
      </c>
      <c r="D1721" s="3014" t="s">
        <v>1671</v>
      </c>
      <c r="E1721" s="1112" t="s">
        <v>1931</v>
      </c>
      <c r="F1721" s="2712"/>
      <c r="H1721" s="1431" t="str">
        <f t="shared" si="294"/>
        <v/>
      </c>
      <c r="I1721" s="1287"/>
      <c r="J1721" s="1288" t="str">
        <f>IF(C1712="","",IF(AND(C1712&lt;&gt;"&lt;Enter connection point name&gt;",F1721=""),"X",""))</f>
        <v/>
      </c>
      <c r="K1721" s="1569"/>
      <c r="L1721" s="2220"/>
      <c r="M1721" s="1287"/>
      <c r="N1721" s="2218"/>
    </row>
    <row r="1722" spans="2:14" s="580" customFormat="1" ht="15" customHeight="1">
      <c r="B1722" s="18"/>
      <c r="C1722" s="3015"/>
      <c r="D1722" s="3014"/>
      <c r="E1722" s="1112" t="s">
        <v>1932</v>
      </c>
      <c r="F1722" s="2712"/>
      <c r="H1722" s="1431" t="str">
        <f t="shared" si="294"/>
        <v/>
      </c>
      <c r="I1722" s="1287"/>
      <c r="J1722" s="1288" t="str">
        <f>IF(C1712="","",IF(AND(C1712&lt;&gt;"&lt;Enter connection point name&gt;",F1722=""),"X",""))</f>
        <v/>
      </c>
      <c r="K1722" s="1569"/>
      <c r="L1722" s="2220"/>
      <c r="M1722" s="1287"/>
      <c r="N1722" s="2218"/>
    </row>
    <row r="1723" spans="2:14" s="580" customFormat="1" ht="15" customHeight="1">
      <c r="B1723" s="18"/>
      <c r="C1723" s="3015" t="s">
        <v>1934</v>
      </c>
      <c r="D1723" s="3014" t="s">
        <v>2045</v>
      </c>
      <c r="E1723" s="1112" t="s">
        <v>1931</v>
      </c>
      <c r="F1723" s="2708"/>
      <c r="H1723" s="1436"/>
      <c r="I1723" s="1287"/>
      <c r="J1723" s="1288" t="str">
        <f>IF(C1712="","",IF(AND(C1712&lt;&gt;"&lt;Enter connection point name&gt;",F1723=""),"X",""))</f>
        <v/>
      </c>
      <c r="K1723" s="1432" t="str">
        <f>IF(F1723="","",(IF(OR(F1723="Winter",F1723="Summer"),"","X")))</f>
        <v/>
      </c>
      <c r="L1723" s="2220"/>
      <c r="M1723" s="2220"/>
      <c r="N1723" s="2218"/>
    </row>
    <row r="1724" spans="2:14" s="580" customFormat="1" ht="15" customHeight="1">
      <c r="B1724" s="18"/>
      <c r="C1724" s="3015"/>
      <c r="D1724" s="3014"/>
      <c r="E1724" s="1112" t="s">
        <v>1932</v>
      </c>
      <c r="F1724" s="2708"/>
      <c r="H1724" s="1436"/>
      <c r="I1724" s="1287"/>
      <c r="J1724" s="1288" t="str">
        <f>IF(C1712="","",IF(AND(C1712&lt;&gt;"&lt;Enter connection point name&gt;",F1724=""),"X",""))</f>
        <v/>
      </c>
      <c r="K1724" s="1432" t="str">
        <f>IF(F1724="","",(IF(OR(F1724="Winter",F1724="Summer"),"","X")))</f>
        <v/>
      </c>
      <c r="L1724" s="2220"/>
      <c r="M1724" s="2220"/>
      <c r="N1724" s="2218"/>
    </row>
    <row r="1725" spans="2:14" s="580" customFormat="1" ht="15" customHeight="1">
      <c r="B1725" s="18"/>
      <c r="C1725" s="3015" t="s">
        <v>1935</v>
      </c>
      <c r="D1725" s="3014" t="s">
        <v>497</v>
      </c>
      <c r="E1725" s="1112" t="s">
        <v>1931</v>
      </c>
      <c r="F1725" s="2708"/>
      <c r="H1725" s="1431" t="str">
        <f t="shared" ref="H1725:H1734" si="296">IF(ISNONTEXT(F1725)=TRUE,"","X")</f>
        <v/>
      </c>
      <c r="I1725" s="1288" t="str">
        <f t="shared" ref="I1725:I1734" si="297">IF(AND(F1725&gt;=0)=TRUE,"","X")</f>
        <v/>
      </c>
      <c r="J1725" s="1288" t="str">
        <f>IF(C1712="","",IF(AND(C1712&lt;&gt;"&lt;Enter connection point name&gt;",F1725=""),"X",""))</f>
        <v/>
      </c>
      <c r="K1725" s="1569"/>
      <c r="L1725" s="2220"/>
      <c r="M1725" s="2220"/>
      <c r="N1725" s="2218"/>
    </row>
    <row r="1726" spans="2:14" s="580" customFormat="1" ht="15" customHeight="1">
      <c r="B1726" s="18"/>
      <c r="C1726" s="3015"/>
      <c r="D1726" s="3014"/>
      <c r="E1726" s="1112" t="s">
        <v>1932</v>
      </c>
      <c r="F1726" s="2708"/>
      <c r="H1726" s="1431" t="str">
        <f t="shared" si="296"/>
        <v/>
      </c>
      <c r="I1726" s="1288" t="str">
        <f t="shared" si="297"/>
        <v/>
      </c>
      <c r="J1726" s="1288" t="str">
        <f>IF(C1712="","",IF(AND(C1712&lt;&gt;"&lt;Enter connection point name&gt;",F1726=""),"X",""))</f>
        <v/>
      </c>
      <c r="K1726" s="1569"/>
      <c r="L1726" s="2220"/>
      <c r="M1726" s="2220"/>
      <c r="N1726" s="2218"/>
    </row>
    <row r="1727" spans="2:14" s="580" customFormat="1" ht="15" customHeight="1">
      <c r="B1727" s="18"/>
      <c r="C1727" s="3015" t="s">
        <v>1936</v>
      </c>
      <c r="D1727" s="3014" t="s">
        <v>497</v>
      </c>
      <c r="E1727" s="1112" t="s">
        <v>1931</v>
      </c>
      <c r="F1727" s="2708"/>
      <c r="H1727" s="1431" t="str">
        <f t="shared" si="296"/>
        <v/>
      </c>
      <c r="I1727" s="1288" t="str">
        <f t="shared" si="297"/>
        <v/>
      </c>
      <c r="J1727" s="1288" t="str">
        <f>IF(C1712="","",IF(AND(C1712&lt;&gt;"&lt;Enter connection point name&gt;",F1727=""),"X",""))</f>
        <v/>
      </c>
      <c r="K1727" s="1569"/>
      <c r="L1727" s="2220"/>
      <c r="M1727" s="2220"/>
      <c r="N1727" s="1432" t="str">
        <f>IF(AND(F1727&lt;=F1729),"","X")</f>
        <v/>
      </c>
    </row>
    <row r="1728" spans="2:14" s="580" customFormat="1" ht="15" customHeight="1">
      <c r="B1728" s="18"/>
      <c r="C1728" s="3015"/>
      <c r="D1728" s="3014"/>
      <c r="E1728" s="1112" t="s">
        <v>1932</v>
      </c>
      <c r="F1728" s="2708"/>
      <c r="H1728" s="1431" t="str">
        <f t="shared" si="296"/>
        <v/>
      </c>
      <c r="I1728" s="1288" t="str">
        <f t="shared" si="297"/>
        <v/>
      </c>
      <c r="J1728" s="1288" t="str">
        <f>IF(C1712="","",IF(AND(C1712&lt;&gt;"&lt;Enter connection point name&gt;",F1728=""),"X",""))</f>
        <v/>
      </c>
      <c r="K1728" s="1569"/>
      <c r="L1728" s="2220"/>
      <c r="M1728" s="2220"/>
      <c r="N1728" s="1432" t="str">
        <f>IF(AND(F1728&lt;=F1730),"","X")</f>
        <v/>
      </c>
    </row>
    <row r="1729" spans="2:14" s="580" customFormat="1" ht="15" customHeight="1">
      <c r="B1729" s="18"/>
      <c r="C1729" s="3015" t="s">
        <v>1936</v>
      </c>
      <c r="D1729" s="3014" t="s">
        <v>509</v>
      </c>
      <c r="E1729" s="1112" t="s">
        <v>1931</v>
      </c>
      <c r="F1729" s="2708"/>
      <c r="H1729" s="1431" t="str">
        <f t="shared" si="296"/>
        <v/>
      </c>
      <c r="I1729" s="1288" t="str">
        <f t="shared" si="297"/>
        <v/>
      </c>
      <c r="J1729" s="1288" t="str">
        <f>IF(C1712="","",IF(AND(C1712&lt;&gt;"&lt;Enter connection point name&gt;",F1729=""),"X",""))</f>
        <v/>
      </c>
      <c r="K1729" s="1569"/>
      <c r="L1729" s="2220"/>
      <c r="M1729" s="2220"/>
      <c r="N1729" s="1432" t="str">
        <f>IF(AND(F1727&lt;=F1729),"","X")</f>
        <v/>
      </c>
    </row>
    <row r="1730" spans="2:14" s="580" customFormat="1" ht="15" customHeight="1">
      <c r="B1730" s="18"/>
      <c r="C1730" s="3015"/>
      <c r="D1730" s="3014"/>
      <c r="E1730" s="1112" t="s">
        <v>1932</v>
      </c>
      <c r="F1730" s="2708"/>
      <c r="H1730" s="1431" t="str">
        <f t="shared" si="296"/>
        <v/>
      </c>
      <c r="I1730" s="1288" t="str">
        <f t="shared" si="297"/>
        <v/>
      </c>
      <c r="J1730" s="1288" t="str">
        <f>IF(C1712="","",IF(AND(C1712&lt;&gt;"&lt;Enter connection point name&gt;",F1730=""),"X",""))</f>
        <v/>
      </c>
      <c r="K1730" s="1569"/>
      <c r="L1730" s="2220"/>
      <c r="M1730" s="2220"/>
      <c r="N1730" s="1432" t="str">
        <f>IF(AND(F1728&lt;=F1730),"","X")</f>
        <v/>
      </c>
    </row>
    <row r="1731" spans="2:14" s="580" customFormat="1" ht="15" customHeight="1">
      <c r="B1731" s="18"/>
      <c r="C1731" s="3015" t="s">
        <v>1937</v>
      </c>
      <c r="D1731" s="3014" t="s">
        <v>497</v>
      </c>
      <c r="E1731" s="1112" t="s">
        <v>1931</v>
      </c>
      <c r="F1731" s="2708"/>
      <c r="H1731" s="1431" t="str">
        <f t="shared" si="296"/>
        <v/>
      </c>
      <c r="I1731" s="1288" t="str">
        <f t="shared" si="297"/>
        <v/>
      </c>
      <c r="J1731" s="1288" t="str">
        <f>IF(C1712="","",IF(AND(C1712&lt;&gt;"&lt;Enter connection point name&gt;",F1731=""),"X",""))</f>
        <v/>
      </c>
      <c r="K1731" s="1569"/>
      <c r="L1731" s="2220"/>
      <c r="M1731" s="2220"/>
      <c r="N1731" s="1432" t="str">
        <f>IF(AND(F1731&lt;=F1733),"","X")</f>
        <v/>
      </c>
    </row>
    <row r="1732" spans="2:14" s="580" customFormat="1" ht="15" customHeight="1">
      <c r="B1732" s="18"/>
      <c r="C1732" s="3015"/>
      <c r="D1732" s="3014"/>
      <c r="E1732" s="1112" t="s">
        <v>1932</v>
      </c>
      <c r="F1732" s="2708"/>
      <c r="H1732" s="1431" t="str">
        <f t="shared" si="296"/>
        <v/>
      </c>
      <c r="I1732" s="1288" t="str">
        <f t="shared" si="297"/>
        <v/>
      </c>
      <c r="J1732" s="1288" t="str">
        <f>IF(C1712="","",IF(AND(C1712&lt;&gt;"&lt;Enter connection point name&gt;",F1732=""),"X",""))</f>
        <v/>
      </c>
      <c r="K1732" s="1569"/>
      <c r="L1732" s="2220"/>
      <c r="M1732" s="2220"/>
      <c r="N1732" s="1432" t="str">
        <f>IF(AND(F1732&lt;=F1734),"","X")</f>
        <v/>
      </c>
    </row>
    <row r="1733" spans="2:14" s="580" customFormat="1" ht="15" customHeight="1">
      <c r="B1733" s="18"/>
      <c r="C1733" s="3015" t="s">
        <v>1937</v>
      </c>
      <c r="D1733" s="3014" t="s">
        <v>509</v>
      </c>
      <c r="E1733" s="1112" t="s">
        <v>1931</v>
      </c>
      <c r="F1733" s="2708"/>
      <c r="H1733" s="1431" t="str">
        <f t="shared" si="296"/>
        <v/>
      </c>
      <c r="I1733" s="1288" t="str">
        <f t="shared" si="297"/>
        <v/>
      </c>
      <c r="J1733" s="1288" t="str">
        <f>IF(C1712="","",IF(AND(C1712&lt;&gt;"&lt;Enter connection point name&gt;",F1733=""),"X",""))</f>
        <v/>
      </c>
      <c r="K1733" s="1569"/>
      <c r="L1733" s="2220"/>
      <c r="M1733" s="2220"/>
      <c r="N1733" s="1432" t="str">
        <f>IF(AND(F1731&lt;=F1733),"","X")</f>
        <v/>
      </c>
    </row>
    <row r="1734" spans="2:14" s="580" customFormat="1" ht="15" customHeight="1">
      <c r="B1734" s="18"/>
      <c r="C1734" s="3018"/>
      <c r="D1734" s="3019"/>
      <c r="E1734" s="1113" t="s">
        <v>1932</v>
      </c>
      <c r="F1734" s="2714"/>
      <c r="H1734" s="1433" t="str">
        <f t="shared" si="296"/>
        <v/>
      </c>
      <c r="I1734" s="1434" t="str">
        <f t="shared" si="297"/>
        <v/>
      </c>
      <c r="J1734" s="1434" t="str">
        <f>IF(C1712="","",IF(AND(C1712&lt;&gt;"&lt;Enter connection point name&gt;",F1734=""),"X",""))</f>
        <v/>
      </c>
      <c r="K1734" s="1570"/>
      <c r="L1734" s="2221"/>
      <c r="M1734" s="2221"/>
      <c r="N1734" s="1435" t="str">
        <f>IF(AND(F1732&lt;=F1734),"","X")</f>
        <v/>
      </c>
    </row>
    <row r="1735" spans="2:14" s="580" customFormat="1" ht="15" customHeight="1">
      <c r="B1735" s="1046">
        <v>76</v>
      </c>
      <c r="C1735" s="1027" t="s">
        <v>1929</v>
      </c>
      <c r="D1735" s="575"/>
      <c r="E1735" s="1111"/>
      <c r="F1735" s="2711"/>
    </row>
    <row r="1736" spans="2:14" s="580" customFormat="1" ht="15" customHeight="1">
      <c r="B1736" s="1046"/>
      <c r="C1736" s="3016" t="s">
        <v>1930</v>
      </c>
      <c r="D1736" s="3017" t="s">
        <v>509</v>
      </c>
      <c r="E1736" s="1681" t="s">
        <v>1931</v>
      </c>
      <c r="F1736" s="2713"/>
      <c r="H1736" s="1503" t="str">
        <f>IF(ISNONTEXT(F1736)=TRUE,"","X")</f>
        <v/>
      </c>
      <c r="I1736" s="1542" t="str">
        <f>IF(AND(F1736&gt;=0)=TRUE,"","X")</f>
        <v/>
      </c>
      <c r="J1736" s="2024" t="str">
        <f>IF(C1735="","",IF(AND(C1735&lt;&gt;"&lt;Enter connection point name&gt;",F1736=""),"X",""))</f>
        <v/>
      </c>
      <c r="K1736" s="1568"/>
      <c r="L1736" s="2219"/>
      <c r="M1736" s="2219"/>
      <c r="N1736" s="2217"/>
    </row>
    <row r="1737" spans="2:14" s="580" customFormat="1" ht="15" customHeight="1">
      <c r="B1737" s="1046"/>
      <c r="C1737" s="3015"/>
      <c r="D1737" s="3014"/>
      <c r="E1737" s="1112" t="s">
        <v>1932</v>
      </c>
      <c r="F1737" s="2708"/>
      <c r="H1737" s="1431" t="str">
        <f>IF(ISNONTEXT(F1737)=TRUE,"","X")</f>
        <v/>
      </c>
      <c r="I1737" s="1288" t="str">
        <f>IF(AND(F1737&gt;=0)=TRUE,"","X")</f>
        <v/>
      </c>
      <c r="J1737" s="1288" t="str">
        <f>IF(C1735="","",IF(AND(C1735&lt;&gt;"&lt;Enter connection point name&gt;",F1737=""),"X",""))</f>
        <v/>
      </c>
      <c r="K1737" s="1569"/>
      <c r="L1737" s="2220"/>
      <c r="M1737" s="2220"/>
      <c r="N1737" s="2218"/>
    </row>
    <row r="1738" spans="2:14" s="580" customFormat="1" ht="15" customHeight="1">
      <c r="B1738" s="1046"/>
      <c r="C1738" s="3015" t="s">
        <v>1933</v>
      </c>
      <c r="D1738" s="3014" t="s">
        <v>497</v>
      </c>
      <c r="E1738" s="1112" t="s">
        <v>1931</v>
      </c>
      <c r="F1738" s="2708"/>
      <c r="H1738" s="1431" t="str">
        <f t="shared" ref="H1738:H1745" si="298">IF(ISNONTEXT(F1738)=TRUE,"","X")</f>
        <v/>
      </c>
      <c r="I1738" s="1288" t="str">
        <f>IF(AND(F1738&gt;=0)=TRUE,"","X")</f>
        <v/>
      </c>
      <c r="J1738" s="1288" t="str">
        <f>IF(C1735="","",IF(AND(C1735&lt;&gt;"&lt;Enter connection point name&gt;",F1738=""),"X",""))</f>
        <v/>
      </c>
      <c r="K1738" s="1569"/>
      <c r="L1738" s="2220"/>
      <c r="M1738" s="2220"/>
      <c r="N1738" s="1432" t="str">
        <f>IF(AND(F1738&lt;=F1740),"","X")</f>
        <v/>
      </c>
    </row>
    <row r="1739" spans="2:14" s="580" customFormat="1" ht="15" customHeight="1">
      <c r="B1739" s="1046"/>
      <c r="C1739" s="3015"/>
      <c r="D1739" s="3014"/>
      <c r="E1739" s="1112" t="s">
        <v>1932</v>
      </c>
      <c r="F1739" s="2708"/>
      <c r="H1739" s="1431" t="str">
        <f t="shared" si="298"/>
        <v/>
      </c>
      <c r="I1739" s="1288" t="str">
        <f t="shared" ref="I1739:I1742" si="299">IF(AND(F1739&gt;=0)=TRUE,"","X")</f>
        <v/>
      </c>
      <c r="J1739" s="1288" t="str">
        <f>IF(C1735="","",IF(AND(C1735&lt;&gt;"&lt;Enter connection point name&gt;",F1739=""),"X",""))</f>
        <v/>
      </c>
      <c r="K1739" s="1569"/>
      <c r="L1739" s="2220"/>
      <c r="M1739" s="2220"/>
      <c r="N1739" s="1432" t="str">
        <f>IF(AND(F1739&lt;=F1741),"","X")</f>
        <v/>
      </c>
    </row>
    <row r="1740" spans="2:14" s="580" customFormat="1" ht="15" customHeight="1">
      <c r="B1740" s="1046"/>
      <c r="C1740" s="3015" t="s">
        <v>1933</v>
      </c>
      <c r="D1740" s="3014" t="s">
        <v>509</v>
      </c>
      <c r="E1740" s="1112" t="s">
        <v>1931</v>
      </c>
      <c r="F1740" s="2708"/>
      <c r="H1740" s="1431" t="str">
        <f t="shared" si="298"/>
        <v/>
      </c>
      <c r="I1740" s="1288" t="str">
        <f t="shared" si="299"/>
        <v/>
      </c>
      <c r="J1740" s="1288" t="str">
        <f>IF(C1735="","",IF(AND(C1735&lt;&gt;"&lt;Enter connection point name&gt;",F1740=""),"X",""))</f>
        <v/>
      </c>
      <c r="K1740" s="1569"/>
      <c r="L1740" s="2220"/>
      <c r="M1740" s="2220"/>
      <c r="N1740" s="1432" t="str">
        <f>IF(AND(F1738&lt;=F1740),"","X")</f>
        <v/>
      </c>
    </row>
    <row r="1741" spans="2:14" s="580" customFormat="1" ht="15" customHeight="1">
      <c r="B1741" s="1046"/>
      <c r="C1741" s="3015"/>
      <c r="D1741" s="3014"/>
      <c r="E1741" s="1112" t="s">
        <v>1932</v>
      </c>
      <c r="F1741" s="2708"/>
      <c r="H1741" s="1431" t="str">
        <f t="shared" si="298"/>
        <v/>
      </c>
      <c r="I1741" s="1288" t="str">
        <f t="shared" si="299"/>
        <v/>
      </c>
      <c r="J1741" s="1288" t="str">
        <f>IF(C1735="","",IF(AND(C1735&lt;&gt;"&lt;Enter connection point name&gt;",F1741=""),"X",""))</f>
        <v/>
      </c>
      <c r="K1741" s="1569"/>
      <c r="L1741" s="2220"/>
      <c r="M1741" s="2220"/>
      <c r="N1741" s="1432" t="str">
        <f>IF(AND(F1739&lt;=F1741),"","X")</f>
        <v/>
      </c>
    </row>
    <row r="1742" spans="2:14" s="580" customFormat="1" ht="15" customHeight="1">
      <c r="B1742" s="1046"/>
      <c r="C1742" s="3015" t="s">
        <v>729</v>
      </c>
      <c r="D1742" s="3014" t="s">
        <v>1670</v>
      </c>
      <c r="E1742" s="1112" t="s">
        <v>1931</v>
      </c>
      <c r="F1742" s="2706"/>
      <c r="H1742" s="1431" t="str">
        <f t="shared" si="298"/>
        <v/>
      </c>
      <c r="I1742" s="1287" t="str">
        <f t="shared" si="299"/>
        <v/>
      </c>
      <c r="J1742" s="1288" t="str">
        <f>IF(C1735="","",IF(AND(C1735&lt;&gt;"&lt;Enter connection point name&gt;",F1742=""),"X",""))</f>
        <v/>
      </c>
      <c r="K1742" s="1569"/>
      <c r="L1742" s="1287"/>
      <c r="M1742" s="2220"/>
      <c r="N1742" s="2218"/>
    </row>
    <row r="1743" spans="2:14" s="580" customFormat="1" ht="15" customHeight="1">
      <c r="B1743" s="18"/>
      <c r="C1743" s="3015"/>
      <c r="D1743" s="3014"/>
      <c r="E1743" s="1112" t="s">
        <v>1932</v>
      </c>
      <c r="F1743" s="2706"/>
      <c r="H1743" s="1431" t="str">
        <f t="shared" si="298"/>
        <v/>
      </c>
      <c r="I1743" s="1287"/>
      <c r="J1743" s="1288" t="str">
        <f>IF(C1735="","",IF(AND(C1735&lt;&gt;"&lt;Enter connection point name&gt;",F1743=""),"X",""))</f>
        <v/>
      </c>
      <c r="K1743" s="1569"/>
      <c r="L1743" s="1287"/>
      <c r="M1743" s="2220"/>
      <c r="N1743" s="2218"/>
    </row>
    <row r="1744" spans="2:14" s="580" customFormat="1" ht="15" customHeight="1">
      <c r="B1744" s="18"/>
      <c r="C1744" s="3015" t="s">
        <v>730</v>
      </c>
      <c r="D1744" s="3014" t="s">
        <v>1671</v>
      </c>
      <c r="E1744" s="1112" t="s">
        <v>1931</v>
      </c>
      <c r="F1744" s="2712"/>
      <c r="H1744" s="1431" t="str">
        <f t="shared" si="298"/>
        <v/>
      </c>
      <c r="I1744" s="1287"/>
      <c r="J1744" s="1288" t="str">
        <f>IF(C1735="","",IF(AND(C1735&lt;&gt;"&lt;Enter connection point name&gt;",F1744=""),"X",""))</f>
        <v/>
      </c>
      <c r="K1744" s="1569"/>
      <c r="L1744" s="2220"/>
      <c r="M1744" s="1287"/>
      <c r="N1744" s="2218"/>
    </row>
    <row r="1745" spans="2:14" s="580" customFormat="1" ht="15" customHeight="1">
      <c r="B1745" s="18"/>
      <c r="C1745" s="3015"/>
      <c r="D1745" s="3014"/>
      <c r="E1745" s="1112" t="s">
        <v>1932</v>
      </c>
      <c r="F1745" s="2712"/>
      <c r="H1745" s="1431" t="str">
        <f t="shared" si="298"/>
        <v/>
      </c>
      <c r="I1745" s="1287"/>
      <c r="J1745" s="1288" t="str">
        <f>IF(C1735="","",IF(AND(C1735&lt;&gt;"&lt;Enter connection point name&gt;",F1745=""),"X",""))</f>
        <v/>
      </c>
      <c r="K1745" s="1569"/>
      <c r="L1745" s="2220"/>
      <c r="M1745" s="1287"/>
      <c r="N1745" s="2218"/>
    </row>
    <row r="1746" spans="2:14" s="580" customFormat="1" ht="15" customHeight="1">
      <c r="B1746" s="18"/>
      <c r="C1746" s="3015" t="s">
        <v>1934</v>
      </c>
      <c r="D1746" s="3014" t="s">
        <v>2045</v>
      </c>
      <c r="E1746" s="1112" t="s">
        <v>1931</v>
      </c>
      <c r="F1746" s="2708"/>
      <c r="H1746" s="1436"/>
      <c r="I1746" s="1287"/>
      <c r="J1746" s="1288" t="str">
        <f>IF(C1735="","",IF(AND(C1735&lt;&gt;"&lt;Enter connection point name&gt;",F1746=""),"X",""))</f>
        <v/>
      </c>
      <c r="K1746" s="1432" t="str">
        <f>IF(F1746="","",(IF(OR(F1746="Winter",F1746="Summer"),"","X")))</f>
        <v/>
      </c>
      <c r="L1746" s="2220"/>
      <c r="M1746" s="2220"/>
      <c r="N1746" s="2218"/>
    </row>
    <row r="1747" spans="2:14" s="580" customFormat="1" ht="15" customHeight="1">
      <c r="B1747" s="18"/>
      <c r="C1747" s="3015"/>
      <c r="D1747" s="3014"/>
      <c r="E1747" s="1112" t="s">
        <v>1932</v>
      </c>
      <c r="F1747" s="2708"/>
      <c r="H1747" s="1436"/>
      <c r="I1747" s="1287"/>
      <c r="J1747" s="1288" t="str">
        <f>IF(C1735="","",IF(AND(C1735&lt;&gt;"&lt;Enter connection point name&gt;",F1747=""),"X",""))</f>
        <v/>
      </c>
      <c r="K1747" s="1432" t="str">
        <f>IF(F1747="","",(IF(OR(F1747="Winter",F1747="Summer"),"","X")))</f>
        <v/>
      </c>
      <c r="L1747" s="2220"/>
      <c r="M1747" s="2220"/>
      <c r="N1747" s="2218"/>
    </row>
    <row r="1748" spans="2:14" s="580" customFormat="1" ht="15" customHeight="1">
      <c r="B1748" s="18"/>
      <c r="C1748" s="3015" t="s">
        <v>1935</v>
      </c>
      <c r="D1748" s="3014" t="s">
        <v>497</v>
      </c>
      <c r="E1748" s="1112" t="s">
        <v>1931</v>
      </c>
      <c r="F1748" s="2708"/>
      <c r="H1748" s="1431" t="str">
        <f t="shared" ref="H1748:H1757" si="300">IF(ISNONTEXT(F1748)=TRUE,"","X")</f>
        <v/>
      </c>
      <c r="I1748" s="1288" t="str">
        <f t="shared" ref="I1748:I1757" si="301">IF(AND(F1748&gt;=0)=TRUE,"","X")</f>
        <v/>
      </c>
      <c r="J1748" s="1288" t="str">
        <f>IF(C1735="","",IF(AND(C1735&lt;&gt;"&lt;Enter connection point name&gt;",F1748=""),"X",""))</f>
        <v/>
      </c>
      <c r="K1748" s="1569"/>
      <c r="L1748" s="2220"/>
      <c r="M1748" s="2220"/>
      <c r="N1748" s="2218"/>
    </row>
    <row r="1749" spans="2:14" s="580" customFormat="1" ht="15" customHeight="1">
      <c r="B1749" s="18"/>
      <c r="C1749" s="3015"/>
      <c r="D1749" s="3014"/>
      <c r="E1749" s="1112" t="s">
        <v>1932</v>
      </c>
      <c r="F1749" s="2708"/>
      <c r="H1749" s="1431" t="str">
        <f t="shared" si="300"/>
        <v/>
      </c>
      <c r="I1749" s="1288" t="str">
        <f t="shared" si="301"/>
        <v/>
      </c>
      <c r="J1749" s="1288" t="str">
        <f>IF(C1735="","",IF(AND(C1735&lt;&gt;"&lt;Enter connection point name&gt;",F1749=""),"X",""))</f>
        <v/>
      </c>
      <c r="K1749" s="1569"/>
      <c r="L1749" s="2220"/>
      <c r="M1749" s="2220"/>
      <c r="N1749" s="2218"/>
    </row>
    <row r="1750" spans="2:14" s="580" customFormat="1" ht="15" customHeight="1">
      <c r="B1750" s="18"/>
      <c r="C1750" s="3015" t="s">
        <v>1936</v>
      </c>
      <c r="D1750" s="3014" t="s">
        <v>497</v>
      </c>
      <c r="E1750" s="1112" t="s">
        <v>1931</v>
      </c>
      <c r="F1750" s="2708"/>
      <c r="H1750" s="1431" t="str">
        <f t="shared" si="300"/>
        <v/>
      </c>
      <c r="I1750" s="1288" t="str">
        <f t="shared" si="301"/>
        <v/>
      </c>
      <c r="J1750" s="1288" t="str">
        <f>IF(C1735="","",IF(AND(C1735&lt;&gt;"&lt;Enter connection point name&gt;",F1750=""),"X",""))</f>
        <v/>
      </c>
      <c r="K1750" s="1569"/>
      <c r="L1750" s="2220"/>
      <c r="M1750" s="2220"/>
      <c r="N1750" s="1432" t="str">
        <f>IF(AND(F1750&lt;=F1752),"","X")</f>
        <v/>
      </c>
    </row>
    <row r="1751" spans="2:14" s="580" customFormat="1" ht="15" customHeight="1">
      <c r="B1751" s="18"/>
      <c r="C1751" s="3015"/>
      <c r="D1751" s="3014"/>
      <c r="E1751" s="1112" t="s">
        <v>1932</v>
      </c>
      <c r="F1751" s="2708"/>
      <c r="H1751" s="1431" t="str">
        <f t="shared" si="300"/>
        <v/>
      </c>
      <c r="I1751" s="1288" t="str">
        <f t="shared" si="301"/>
        <v/>
      </c>
      <c r="J1751" s="1288" t="str">
        <f>IF(C1735="","",IF(AND(C1735&lt;&gt;"&lt;Enter connection point name&gt;",F1751=""),"X",""))</f>
        <v/>
      </c>
      <c r="K1751" s="1569"/>
      <c r="L1751" s="2220"/>
      <c r="M1751" s="2220"/>
      <c r="N1751" s="1432" t="str">
        <f>IF(AND(F1751&lt;=F1753),"","X")</f>
        <v/>
      </c>
    </row>
    <row r="1752" spans="2:14" s="580" customFormat="1" ht="15" customHeight="1">
      <c r="B1752" s="18"/>
      <c r="C1752" s="3015" t="s">
        <v>1936</v>
      </c>
      <c r="D1752" s="3014" t="s">
        <v>509</v>
      </c>
      <c r="E1752" s="1112" t="s">
        <v>1931</v>
      </c>
      <c r="F1752" s="2708"/>
      <c r="H1752" s="1431" t="str">
        <f t="shared" si="300"/>
        <v/>
      </c>
      <c r="I1752" s="1288" t="str">
        <f t="shared" si="301"/>
        <v/>
      </c>
      <c r="J1752" s="1288" t="str">
        <f>IF(C1735="","",IF(AND(C1735&lt;&gt;"&lt;Enter connection point name&gt;",F1752=""),"X",""))</f>
        <v/>
      </c>
      <c r="K1752" s="1569"/>
      <c r="L1752" s="2220"/>
      <c r="M1752" s="2220"/>
      <c r="N1752" s="1432" t="str">
        <f>IF(AND(F1750&lt;=F1752),"","X")</f>
        <v/>
      </c>
    </row>
    <row r="1753" spans="2:14" s="580" customFormat="1" ht="15" customHeight="1">
      <c r="B1753" s="18"/>
      <c r="C1753" s="3015"/>
      <c r="D1753" s="3014"/>
      <c r="E1753" s="1112" t="s">
        <v>1932</v>
      </c>
      <c r="F1753" s="2708"/>
      <c r="H1753" s="1431" t="str">
        <f t="shared" si="300"/>
        <v/>
      </c>
      <c r="I1753" s="1288" t="str">
        <f t="shared" si="301"/>
        <v/>
      </c>
      <c r="J1753" s="1288" t="str">
        <f>IF(C1735="","",IF(AND(C1735&lt;&gt;"&lt;Enter connection point name&gt;",F1753=""),"X",""))</f>
        <v/>
      </c>
      <c r="K1753" s="1569"/>
      <c r="L1753" s="2220"/>
      <c r="M1753" s="2220"/>
      <c r="N1753" s="1432" t="str">
        <f>IF(AND(F1751&lt;=F1753),"","X")</f>
        <v/>
      </c>
    </row>
    <row r="1754" spans="2:14" s="580" customFormat="1" ht="15" customHeight="1">
      <c r="B1754" s="18"/>
      <c r="C1754" s="3015" t="s">
        <v>1937</v>
      </c>
      <c r="D1754" s="3014" t="s">
        <v>497</v>
      </c>
      <c r="E1754" s="1112" t="s">
        <v>1931</v>
      </c>
      <c r="F1754" s="2708"/>
      <c r="H1754" s="1431" t="str">
        <f t="shared" si="300"/>
        <v/>
      </c>
      <c r="I1754" s="1288" t="str">
        <f t="shared" si="301"/>
        <v/>
      </c>
      <c r="J1754" s="1288" t="str">
        <f>IF(C1735="","",IF(AND(C1735&lt;&gt;"&lt;Enter connection point name&gt;",F1754=""),"X",""))</f>
        <v/>
      </c>
      <c r="K1754" s="1569"/>
      <c r="L1754" s="2220"/>
      <c r="M1754" s="2220"/>
      <c r="N1754" s="1432" t="str">
        <f>IF(AND(F1754&lt;=F1756),"","X")</f>
        <v/>
      </c>
    </row>
    <row r="1755" spans="2:14" s="580" customFormat="1" ht="15" customHeight="1">
      <c r="B1755" s="18"/>
      <c r="C1755" s="3015"/>
      <c r="D1755" s="3014"/>
      <c r="E1755" s="1112" t="s">
        <v>1932</v>
      </c>
      <c r="F1755" s="2708"/>
      <c r="H1755" s="1431" t="str">
        <f t="shared" si="300"/>
        <v/>
      </c>
      <c r="I1755" s="1288" t="str">
        <f t="shared" si="301"/>
        <v/>
      </c>
      <c r="J1755" s="1288" t="str">
        <f>IF(C1735="","",IF(AND(C1735&lt;&gt;"&lt;Enter connection point name&gt;",F1755=""),"X",""))</f>
        <v/>
      </c>
      <c r="K1755" s="1569"/>
      <c r="L1755" s="2220"/>
      <c r="M1755" s="2220"/>
      <c r="N1755" s="1432" t="str">
        <f>IF(AND(F1755&lt;=F1757),"","X")</f>
        <v/>
      </c>
    </row>
    <row r="1756" spans="2:14" s="580" customFormat="1" ht="15" customHeight="1">
      <c r="B1756" s="18"/>
      <c r="C1756" s="3015" t="s">
        <v>1937</v>
      </c>
      <c r="D1756" s="3014" t="s">
        <v>509</v>
      </c>
      <c r="E1756" s="1112" t="s">
        <v>1931</v>
      </c>
      <c r="F1756" s="2708"/>
      <c r="H1756" s="1431" t="str">
        <f t="shared" si="300"/>
        <v/>
      </c>
      <c r="I1756" s="1288" t="str">
        <f t="shared" si="301"/>
        <v/>
      </c>
      <c r="J1756" s="1288" t="str">
        <f>IF(C1735="","",IF(AND(C1735&lt;&gt;"&lt;Enter connection point name&gt;",F1756=""),"X",""))</f>
        <v/>
      </c>
      <c r="K1756" s="1569"/>
      <c r="L1756" s="2220"/>
      <c r="M1756" s="2220"/>
      <c r="N1756" s="1432" t="str">
        <f>IF(AND(F1754&lt;=F1756),"","X")</f>
        <v/>
      </c>
    </row>
    <row r="1757" spans="2:14" s="580" customFormat="1" ht="15" customHeight="1">
      <c r="B1757" s="18"/>
      <c r="C1757" s="3018"/>
      <c r="D1757" s="3019"/>
      <c r="E1757" s="1113" t="s">
        <v>1932</v>
      </c>
      <c r="F1757" s="2714"/>
      <c r="H1757" s="1433" t="str">
        <f t="shared" si="300"/>
        <v/>
      </c>
      <c r="I1757" s="1434" t="str">
        <f t="shared" si="301"/>
        <v/>
      </c>
      <c r="J1757" s="1434" t="str">
        <f>IF(C1735="","",IF(AND(C1735&lt;&gt;"&lt;Enter connection point name&gt;",F1757=""),"X",""))</f>
        <v/>
      </c>
      <c r="K1757" s="1570"/>
      <c r="L1757" s="2221"/>
      <c r="M1757" s="2221"/>
      <c r="N1757" s="1435" t="str">
        <f>IF(AND(F1755&lt;=F1757),"","X")</f>
        <v/>
      </c>
    </row>
    <row r="1758" spans="2:14" s="580" customFormat="1" ht="15" customHeight="1">
      <c r="B1758" s="1046">
        <v>77</v>
      </c>
      <c r="C1758" s="1027" t="s">
        <v>1929</v>
      </c>
      <c r="D1758" s="575"/>
      <c r="E1758" s="1111"/>
      <c r="F1758" s="2711"/>
    </row>
    <row r="1759" spans="2:14" s="580" customFormat="1" ht="15" customHeight="1">
      <c r="B1759" s="1046"/>
      <c r="C1759" s="3016" t="s">
        <v>1930</v>
      </c>
      <c r="D1759" s="3017" t="s">
        <v>509</v>
      </c>
      <c r="E1759" s="1681" t="s">
        <v>1931</v>
      </c>
      <c r="F1759" s="2713"/>
      <c r="H1759" s="1503" t="str">
        <f>IF(ISNONTEXT(F1759)=TRUE,"","X")</f>
        <v/>
      </c>
      <c r="I1759" s="1542" t="str">
        <f>IF(AND(F1759&gt;=0)=TRUE,"","X")</f>
        <v/>
      </c>
      <c r="J1759" s="2024" t="str">
        <f>IF(C1758="","",IF(AND(C1758&lt;&gt;"&lt;Enter connection point name&gt;",F1759=""),"X",""))</f>
        <v/>
      </c>
      <c r="K1759" s="1568"/>
      <c r="L1759" s="2219"/>
      <c r="M1759" s="2219"/>
      <c r="N1759" s="2217"/>
    </row>
    <row r="1760" spans="2:14" s="580" customFormat="1" ht="15" customHeight="1">
      <c r="B1760" s="1046"/>
      <c r="C1760" s="3015"/>
      <c r="D1760" s="3014"/>
      <c r="E1760" s="1112" t="s">
        <v>1932</v>
      </c>
      <c r="F1760" s="2708"/>
      <c r="H1760" s="1431" t="str">
        <f>IF(ISNONTEXT(F1760)=TRUE,"","X")</f>
        <v/>
      </c>
      <c r="I1760" s="1288" t="str">
        <f>IF(AND(F1760&gt;=0)=TRUE,"","X")</f>
        <v/>
      </c>
      <c r="J1760" s="1288" t="str">
        <f>IF(C1758="","",IF(AND(C1758&lt;&gt;"&lt;Enter connection point name&gt;",F1760=""),"X",""))</f>
        <v/>
      </c>
      <c r="K1760" s="1569"/>
      <c r="L1760" s="2220"/>
      <c r="M1760" s="2220"/>
      <c r="N1760" s="2218"/>
    </row>
    <row r="1761" spans="2:14" s="580" customFormat="1" ht="15" customHeight="1">
      <c r="B1761" s="1046"/>
      <c r="C1761" s="3015" t="s">
        <v>1933</v>
      </c>
      <c r="D1761" s="3014" t="s">
        <v>497</v>
      </c>
      <c r="E1761" s="1112" t="s">
        <v>1931</v>
      </c>
      <c r="F1761" s="2708"/>
      <c r="H1761" s="1431" t="str">
        <f t="shared" ref="H1761:H1768" si="302">IF(ISNONTEXT(F1761)=TRUE,"","X")</f>
        <v/>
      </c>
      <c r="I1761" s="1288" t="str">
        <f>IF(AND(F1761&gt;=0)=TRUE,"","X")</f>
        <v/>
      </c>
      <c r="J1761" s="1288" t="str">
        <f>IF(C1758="","",IF(AND(C1758&lt;&gt;"&lt;Enter connection point name&gt;",F1761=""),"X",""))</f>
        <v/>
      </c>
      <c r="K1761" s="1569"/>
      <c r="L1761" s="2220"/>
      <c r="M1761" s="2220"/>
      <c r="N1761" s="1432" t="str">
        <f>IF(AND(F1761&lt;=F1763),"","X")</f>
        <v/>
      </c>
    </row>
    <row r="1762" spans="2:14" s="580" customFormat="1" ht="15" customHeight="1">
      <c r="B1762" s="1046"/>
      <c r="C1762" s="3015"/>
      <c r="D1762" s="3014"/>
      <c r="E1762" s="1112" t="s">
        <v>1932</v>
      </c>
      <c r="F1762" s="2708"/>
      <c r="H1762" s="1431" t="str">
        <f t="shared" si="302"/>
        <v/>
      </c>
      <c r="I1762" s="1288" t="str">
        <f t="shared" ref="I1762:I1765" si="303">IF(AND(F1762&gt;=0)=TRUE,"","X")</f>
        <v/>
      </c>
      <c r="J1762" s="1288" t="str">
        <f>IF(C1758="","",IF(AND(C1758&lt;&gt;"&lt;Enter connection point name&gt;",F1762=""),"X",""))</f>
        <v/>
      </c>
      <c r="K1762" s="1569"/>
      <c r="L1762" s="2220"/>
      <c r="M1762" s="2220"/>
      <c r="N1762" s="1432" t="str">
        <f>IF(AND(F1762&lt;=F1764),"","X")</f>
        <v/>
      </c>
    </row>
    <row r="1763" spans="2:14" s="580" customFormat="1" ht="15" customHeight="1">
      <c r="B1763" s="1046"/>
      <c r="C1763" s="3015" t="s">
        <v>1933</v>
      </c>
      <c r="D1763" s="3014" t="s">
        <v>509</v>
      </c>
      <c r="E1763" s="1112" t="s">
        <v>1931</v>
      </c>
      <c r="F1763" s="2708"/>
      <c r="H1763" s="1431" t="str">
        <f t="shared" si="302"/>
        <v/>
      </c>
      <c r="I1763" s="1288" t="str">
        <f t="shared" si="303"/>
        <v/>
      </c>
      <c r="J1763" s="1288" t="str">
        <f>IF(C1758="","",IF(AND(C1758&lt;&gt;"&lt;Enter connection point name&gt;",F1763=""),"X",""))</f>
        <v/>
      </c>
      <c r="K1763" s="1569"/>
      <c r="L1763" s="2220"/>
      <c r="M1763" s="2220"/>
      <c r="N1763" s="1432" t="str">
        <f>IF(AND(F1761&lt;=F1763),"","X")</f>
        <v/>
      </c>
    </row>
    <row r="1764" spans="2:14" s="580" customFormat="1" ht="15" customHeight="1">
      <c r="B1764" s="1046"/>
      <c r="C1764" s="3015"/>
      <c r="D1764" s="3014"/>
      <c r="E1764" s="1112" t="s">
        <v>1932</v>
      </c>
      <c r="F1764" s="2708"/>
      <c r="H1764" s="1431" t="str">
        <f t="shared" si="302"/>
        <v/>
      </c>
      <c r="I1764" s="1288" t="str">
        <f t="shared" si="303"/>
        <v/>
      </c>
      <c r="J1764" s="1288" t="str">
        <f>IF(C1758="","",IF(AND(C1758&lt;&gt;"&lt;Enter connection point name&gt;",F1764=""),"X",""))</f>
        <v/>
      </c>
      <c r="K1764" s="1569"/>
      <c r="L1764" s="2220"/>
      <c r="M1764" s="2220"/>
      <c r="N1764" s="1432" t="str">
        <f>IF(AND(F1762&lt;=F1764),"","X")</f>
        <v/>
      </c>
    </row>
    <row r="1765" spans="2:14" s="580" customFormat="1" ht="15" customHeight="1">
      <c r="B1765" s="1046"/>
      <c r="C1765" s="3015" t="s">
        <v>729</v>
      </c>
      <c r="D1765" s="3014" t="s">
        <v>1670</v>
      </c>
      <c r="E1765" s="1112" t="s">
        <v>1931</v>
      </c>
      <c r="F1765" s="2706"/>
      <c r="H1765" s="1431" t="str">
        <f t="shared" si="302"/>
        <v/>
      </c>
      <c r="I1765" s="1287" t="str">
        <f t="shared" si="303"/>
        <v/>
      </c>
      <c r="J1765" s="1288" t="str">
        <f>IF(C1758="","",IF(AND(C1758&lt;&gt;"&lt;Enter connection point name&gt;",F1765=""),"X",""))</f>
        <v/>
      </c>
      <c r="K1765" s="1569"/>
      <c r="L1765" s="1287"/>
      <c r="M1765" s="2220"/>
      <c r="N1765" s="2218"/>
    </row>
    <row r="1766" spans="2:14" s="580" customFormat="1" ht="15" customHeight="1">
      <c r="B1766" s="18"/>
      <c r="C1766" s="3015"/>
      <c r="D1766" s="3014"/>
      <c r="E1766" s="1112" t="s">
        <v>1932</v>
      </c>
      <c r="F1766" s="2706"/>
      <c r="H1766" s="1431" t="str">
        <f t="shared" si="302"/>
        <v/>
      </c>
      <c r="I1766" s="1287"/>
      <c r="J1766" s="1288" t="str">
        <f>IF(C1758="","",IF(AND(C1758&lt;&gt;"&lt;Enter connection point name&gt;",F1766=""),"X",""))</f>
        <v/>
      </c>
      <c r="K1766" s="1569"/>
      <c r="L1766" s="1287"/>
      <c r="M1766" s="2220"/>
      <c r="N1766" s="2218"/>
    </row>
    <row r="1767" spans="2:14" s="580" customFormat="1" ht="15" customHeight="1">
      <c r="B1767" s="18"/>
      <c r="C1767" s="3015" t="s">
        <v>730</v>
      </c>
      <c r="D1767" s="3014" t="s">
        <v>1671</v>
      </c>
      <c r="E1767" s="1112" t="s">
        <v>1931</v>
      </c>
      <c r="F1767" s="2712"/>
      <c r="H1767" s="1431" t="str">
        <f t="shared" si="302"/>
        <v/>
      </c>
      <c r="I1767" s="1287"/>
      <c r="J1767" s="1288" t="str">
        <f>IF(C1758="","",IF(AND(C1758&lt;&gt;"&lt;Enter connection point name&gt;",F1767=""),"X",""))</f>
        <v/>
      </c>
      <c r="K1767" s="1569"/>
      <c r="L1767" s="2220"/>
      <c r="M1767" s="1287"/>
      <c r="N1767" s="2218"/>
    </row>
    <row r="1768" spans="2:14" s="580" customFormat="1" ht="15" customHeight="1">
      <c r="B1768" s="18"/>
      <c r="C1768" s="3015"/>
      <c r="D1768" s="3014"/>
      <c r="E1768" s="1112" t="s">
        <v>1932</v>
      </c>
      <c r="F1768" s="2712"/>
      <c r="H1768" s="1431" t="str">
        <f t="shared" si="302"/>
        <v/>
      </c>
      <c r="I1768" s="1287"/>
      <c r="J1768" s="1288" t="str">
        <f>IF(C1758="","",IF(AND(C1758&lt;&gt;"&lt;Enter connection point name&gt;",F1768=""),"X",""))</f>
        <v/>
      </c>
      <c r="K1768" s="1569"/>
      <c r="L1768" s="2220"/>
      <c r="M1768" s="1287"/>
      <c r="N1768" s="2218"/>
    </row>
    <row r="1769" spans="2:14" s="580" customFormat="1" ht="15" customHeight="1">
      <c r="B1769" s="18"/>
      <c r="C1769" s="3015" t="s">
        <v>1934</v>
      </c>
      <c r="D1769" s="3014" t="s">
        <v>2045</v>
      </c>
      <c r="E1769" s="1112" t="s">
        <v>1931</v>
      </c>
      <c r="F1769" s="2708"/>
      <c r="H1769" s="1436"/>
      <c r="I1769" s="1287"/>
      <c r="J1769" s="1288" t="str">
        <f>IF(C1758="","",IF(AND(C1758&lt;&gt;"&lt;Enter connection point name&gt;",F1769=""),"X",""))</f>
        <v/>
      </c>
      <c r="K1769" s="1432" t="str">
        <f>IF(F1769="","",(IF(OR(F1769="Winter",F1769="Summer"),"","X")))</f>
        <v/>
      </c>
      <c r="L1769" s="2220"/>
      <c r="M1769" s="2220"/>
      <c r="N1769" s="2218"/>
    </row>
    <row r="1770" spans="2:14" s="580" customFormat="1" ht="15" customHeight="1">
      <c r="B1770" s="18"/>
      <c r="C1770" s="3015"/>
      <c r="D1770" s="3014"/>
      <c r="E1770" s="1112" t="s">
        <v>1932</v>
      </c>
      <c r="F1770" s="2708"/>
      <c r="H1770" s="1436"/>
      <c r="I1770" s="1287"/>
      <c r="J1770" s="1288" t="str">
        <f>IF(C1758="","",IF(AND(C1758&lt;&gt;"&lt;Enter connection point name&gt;",F1770=""),"X",""))</f>
        <v/>
      </c>
      <c r="K1770" s="1432" t="str">
        <f>IF(F1770="","",(IF(OR(F1770="Winter",F1770="Summer"),"","X")))</f>
        <v/>
      </c>
      <c r="L1770" s="2220"/>
      <c r="M1770" s="2220"/>
      <c r="N1770" s="2218"/>
    </row>
    <row r="1771" spans="2:14" s="580" customFormat="1" ht="15" customHeight="1">
      <c r="B1771" s="18"/>
      <c r="C1771" s="3015" t="s">
        <v>1935</v>
      </c>
      <c r="D1771" s="3014" t="s">
        <v>497</v>
      </c>
      <c r="E1771" s="1112" t="s">
        <v>1931</v>
      </c>
      <c r="F1771" s="2708"/>
      <c r="H1771" s="1431" t="str">
        <f t="shared" ref="H1771:H1780" si="304">IF(ISNONTEXT(F1771)=TRUE,"","X")</f>
        <v/>
      </c>
      <c r="I1771" s="1288" t="str">
        <f t="shared" ref="I1771:I1780" si="305">IF(AND(F1771&gt;=0)=TRUE,"","X")</f>
        <v/>
      </c>
      <c r="J1771" s="1288" t="str">
        <f>IF(C1758="","",IF(AND(C1758&lt;&gt;"&lt;Enter connection point name&gt;",F1771=""),"X",""))</f>
        <v/>
      </c>
      <c r="K1771" s="1569"/>
      <c r="L1771" s="2220"/>
      <c r="M1771" s="2220"/>
      <c r="N1771" s="2218"/>
    </row>
    <row r="1772" spans="2:14" s="580" customFormat="1" ht="15" customHeight="1">
      <c r="B1772" s="18"/>
      <c r="C1772" s="3015"/>
      <c r="D1772" s="3014"/>
      <c r="E1772" s="1112" t="s">
        <v>1932</v>
      </c>
      <c r="F1772" s="2708"/>
      <c r="H1772" s="1431" t="str">
        <f t="shared" si="304"/>
        <v/>
      </c>
      <c r="I1772" s="1288" t="str">
        <f t="shared" si="305"/>
        <v/>
      </c>
      <c r="J1772" s="1288" t="str">
        <f>IF(C1758="","",IF(AND(C1758&lt;&gt;"&lt;Enter connection point name&gt;",F1772=""),"X",""))</f>
        <v/>
      </c>
      <c r="K1772" s="1569"/>
      <c r="L1772" s="2220"/>
      <c r="M1772" s="2220"/>
      <c r="N1772" s="2218"/>
    </row>
    <row r="1773" spans="2:14" s="580" customFormat="1" ht="15" customHeight="1">
      <c r="B1773" s="18"/>
      <c r="C1773" s="3015" t="s">
        <v>1936</v>
      </c>
      <c r="D1773" s="3014" t="s">
        <v>497</v>
      </c>
      <c r="E1773" s="1112" t="s">
        <v>1931</v>
      </c>
      <c r="F1773" s="2708"/>
      <c r="H1773" s="1431" t="str">
        <f t="shared" si="304"/>
        <v/>
      </c>
      <c r="I1773" s="1288" t="str">
        <f t="shared" si="305"/>
        <v/>
      </c>
      <c r="J1773" s="1288" t="str">
        <f>IF(C1758="","",IF(AND(C1758&lt;&gt;"&lt;Enter connection point name&gt;",F1773=""),"X",""))</f>
        <v/>
      </c>
      <c r="K1773" s="1569"/>
      <c r="L1773" s="2220"/>
      <c r="M1773" s="2220"/>
      <c r="N1773" s="1432" t="str">
        <f>IF(AND(F1773&lt;=F1775),"","X")</f>
        <v/>
      </c>
    </row>
    <row r="1774" spans="2:14" s="580" customFormat="1" ht="15" customHeight="1">
      <c r="B1774" s="18"/>
      <c r="C1774" s="3015"/>
      <c r="D1774" s="3014"/>
      <c r="E1774" s="1112" t="s">
        <v>1932</v>
      </c>
      <c r="F1774" s="2708"/>
      <c r="H1774" s="1431" t="str">
        <f t="shared" si="304"/>
        <v/>
      </c>
      <c r="I1774" s="1288" t="str">
        <f t="shared" si="305"/>
        <v/>
      </c>
      <c r="J1774" s="1288" t="str">
        <f>IF(C1758="","",IF(AND(C1758&lt;&gt;"&lt;Enter connection point name&gt;",F1774=""),"X",""))</f>
        <v/>
      </c>
      <c r="K1774" s="1569"/>
      <c r="L1774" s="2220"/>
      <c r="M1774" s="2220"/>
      <c r="N1774" s="1432" t="str">
        <f>IF(AND(F1774&lt;=F1776),"","X")</f>
        <v/>
      </c>
    </row>
    <row r="1775" spans="2:14" s="580" customFormat="1" ht="15" customHeight="1">
      <c r="B1775" s="18"/>
      <c r="C1775" s="3015" t="s">
        <v>1936</v>
      </c>
      <c r="D1775" s="3014" t="s">
        <v>509</v>
      </c>
      <c r="E1775" s="1112" t="s">
        <v>1931</v>
      </c>
      <c r="F1775" s="2708"/>
      <c r="H1775" s="1431" t="str">
        <f t="shared" si="304"/>
        <v/>
      </c>
      <c r="I1775" s="1288" t="str">
        <f t="shared" si="305"/>
        <v/>
      </c>
      <c r="J1775" s="1288" t="str">
        <f>IF(C1758="","",IF(AND(C1758&lt;&gt;"&lt;Enter connection point name&gt;",F1775=""),"X",""))</f>
        <v/>
      </c>
      <c r="K1775" s="1569"/>
      <c r="L1775" s="2220"/>
      <c r="M1775" s="2220"/>
      <c r="N1775" s="1432" t="str">
        <f>IF(AND(F1773&lt;=F1775),"","X")</f>
        <v/>
      </c>
    </row>
    <row r="1776" spans="2:14" s="580" customFormat="1" ht="15" customHeight="1">
      <c r="B1776" s="18"/>
      <c r="C1776" s="3015"/>
      <c r="D1776" s="3014"/>
      <c r="E1776" s="1112" t="s">
        <v>1932</v>
      </c>
      <c r="F1776" s="2708"/>
      <c r="H1776" s="1431" t="str">
        <f t="shared" si="304"/>
        <v/>
      </c>
      <c r="I1776" s="1288" t="str">
        <f t="shared" si="305"/>
        <v/>
      </c>
      <c r="J1776" s="1288" t="str">
        <f>IF(C1758="","",IF(AND(C1758&lt;&gt;"&lt;Enter connection point name&gt;",F1776=""),"X",""))</f>
        <v/>
      </c>
      <c r="K1776" s="1569"/>
      <c r="L1776" s="2220"/>
      <c r="M1776" s="2220"/>
      <c r="N1776" s="1432" t="str">
        <f>IF(AND(F1774&lt;=F1776),"","X")</f>
        <v/>
      </c>
    </row>
    <row r="1777" spans="2:14" s="580" customFormat="1" ht="15" customHeight="1">
      <c r="B1777" s="18"/>
      <c r="C1777" s="3015" t="s">
        <v>1937</v>
      </c>
      <c r="D1777" s="3014" t="s">
        <v>497</v>
      </c>
      <c r="E1777" s="1112" t="s">
        <v>1931</v>
      </c>
      <c r="F1777" s="2708"/>
      <c r="H1777" s="1431" t="str">
        <f t="shared" si="304"/>
        <v/>
      </c>
      <c r="I1777" s="1288" t="str">
        <f t="shared" si="305"/>
        <v/>
      </c>
      <c r="J1777" s="1288" t="str">
        <f>IF(C1758="","",IF(AND(C1758&lt;&gt;"&lt;Enter connection point name&gt;",F1777=""),"X",""))</f>
        <v/>
      </c>
      <c r="K1777" s="1569"/>
      <c r="L1777" s="2220"/>
      <c r="M1777" s="2220"/>
      <c r="N1777" s="1432" t="str">
        <f>IF(AND(F1777&lt;=F1779),"","X")</f>
        <v/>
      </c>
    </row>
    <row r="1778" spans="2:14" s="580" customFormat="1" ht="15" customHeight="1">
      <c r="B1778" s="18"/>
      <c r="C1778" s="3015"/>
      <c r="D1778" s="3014"/>
      <c r="E1778" s="1112" t="s">
        <v>1932</v>
      </c>
      <c r="F1778" s="2708"/>
      <c r="H1778" s="1431" t="str">
        <f t="shared" si="304"/>
        <v/>
      </c>
      <c r="I1778" s="1288" t="str">
        <f t="shared" si="305"/>
        <v/>
      </c>
      <c r="J1778" s="1288" t="str">
        <f>IF(C1758="","",IF(AND(C1758&lt;&gt;"&lt;Enter connection point name&gt;",F1778=""),"X",""))</f>
        <v/>
      </c>
      <c r="K1778" s="1569"/>
      <c r="L1778" s="2220"/>
      <c r="M1778" s="2220"/>
      <c r="N1778" s="1432" t="str">
        <f>IF(AND(F1778&lt;=F1780),"","X")</f>
        <v/>
      </c>
    </row>
    <row r="1779" spans="2:14" s="580" customFormat="1" ht="15" customHeight="1">
      <c r="B1779" s="18"/>
      <c r="C1779" s="3015" t="s">
        <v>1937</v>
      </c>
      <c r="D1779" s="3014" t="s">
        <v>509</v>
      </c>
      <c r="E1779" s="1112" t="s">
        <v>1931</v>
      </c>
      <c r="F1779" s="2708"/>
      <c r="H1779" s="1431" t="str">
        <f t="shared" si="304"/>
        <v/>
      </c>
      <c r="I1779" s="1288" t="str">
        <f t="shared" si="305"/>
        <v/>
      </c>
      <c r="J1779" s="1288" t="str">
        <f>IF(C1758="","",IF(AND(C1758&lt;&gt;"&lt;Enter connection point name&gt;",F1779=""),"X",""))</f>
        <v/>
      </c>
      <c r="K1779" s="1569"/>
      <c r="L1779" s="2220"/>
      <c r="M1779" s="2220"/>
      <c r="N1779" s="1432" t="str">
        <f>IF(AND(F1777&lt;=F1779),"","X")</f>
        <v/>
      </c>
    </row>
    <row r="1780" spans="2:14" s="580" customFormat="1" ht="15" customHeight="1">
      <c r="B1780" s="18"/>
      <c r="C1780" s="3018"/>
      <c r="D1780" s="3019"/>
      <c r="E1780" s="1113" t="s">
        <v>1932</v>
      </c>
      <c r="F1780" s="2714"/>
      <c r="H1780" s="1433" t="str">
        <f t="shared" si="304"/>
        <v/>
      </c>
      <c r="I1780" s="1434" t="str">
        <f t="shared" si="305"/>
        <v/>
      </c>
      <c r="J1780" s="1434" t="str">
        <f>IF(C1758="","",IF(AND(C1758&lt;&gt;"&lt;Enter connection point name&gt;",F1780=""),"X",""))</f>
        <v/>
      </c>
      <c r="K1780" s="1570"/>
      <c r="L1780" s="2221"/>
      <c r="M1780" s="2221"/>
      <c r="N1780" s="1435" t="str">
        <f>IF(AND(F1778&lt;=F1780),"","X")</f>
        <v/>
      </c>
    </row>
    <row r="1781" spans="2:14" s="580" customFormat="1" ht="15" customHeight="1">
      <c r="B1781" s="1046">
        <v>78</v>
      </c>
      <c r="C1781" s="1027" t="s">
        <v>1929</v>
      </c>
      <c r="D1781" s="575"/>
      <c r="E1781" s="1111"/>
      <c r="F1781" s="2711"/>
    </row>
    <row r="1782" spans="2:14" s="580" customFormat="1" ht="15" customHeight="1">
      <c r="B1782" s="1046"/>
      <c r="C1782" s="3016" t="s">
        <v>1930</v>
      </c>
      <c r="D1782" s="3017" t="s">
        <v>509</v>
      </c>
      <c r="E1782" s="1681" t="s">
        <v>1931</v>
      </c>
      <c r="F1782" s="2713"/>
      <c r="H1782" s="1503" t="str">
        <f>IF(ISNONTEXT(F1782)=TRUE,"","X")</f>
        <v/>
      </c>
      <c r="I1782" s="1542" t="str">
        <f>IF(AND(F1782&gt;=0)=TRUE,"","X")</f>
        <v/>
      </c>
      <c r="J1782" s="2024" t="str">
        <f>IF(C1781="","",IF(AND(C1781&lt;&gt;"&lt;Enter connection point name&gt;",F1782=""),"X",""))</f>
        <v/>
      </c>
      <c r="K1782" s="1568"/>
      <c r="L1782" s="2219"/>
      <c r="M1782" s="2219"/>
      <c r="N1782" s="2217"/>
    </row>
    <row r="1783" spans="2:14" s="580" customFormat="1" ht="15" customHeight="1">
      <c r="B1783" s="1046"/>
      <c r="C1783" s="3015"/>
      <c r="D1783" s="3014"/>
      <c r="E1783" s="1112" t="s">
        <v>1932</v>
      </c>
      <c r="F1783" s="2708"/>
      <c r="H1783" s="1431" t="str">
        <f>IF(ISNONTEXT(F1783)=TRUE,"","X")</f>
        <v/>
      </c>
      <c r="I1783" s="1288" t="str">
        <f>IF(AND(F1783&gt;=0)=TRUE,"","X")</f>
        <v/>
      </c>
      <c r="J1783" s="1288" t="str">
        <f>IF(C1781="","",IF(AND(C1781&lt;&gt;"&lt;Enter connection point name&gt;",F1783=""),"X",""))</f>
        <v/>
      </c>
      <c r="K1783" s="1569"/>
      <c r="L1783" s="2220"/>
      <c r="M1783" s="2220"/>
      <c r="N1783" s="2218"/>
    </row>
    <row r="1784" spans="2:14" s="580" customFormat="1" ht="15" customHeight="1">
      <c r="B1784" s="1046"/>
      <c r="C1784" s="3015" t="s">
        <v>1933</v>
      </c>
      <c r="D1784" s="3014" t="s">
        <v>497</v>
      </c>
      <c r="E1784" s="1112" t="s">
        <v>1931</v>
      </c>
      <c r="F1784" s="2708"/>
      <c r="H1784" s="1431" t="str">
        <f t="shared" ref="H1784:H1791" si="306">IF(ISNONTEXT(F1784)=TRUE,"","X")</f>
        <v/>
      </c>
      <c r="I1784" s="1288" t="str">
        <f>IF(AND(F1784&gt;=0)=TRUE,"","X")</f>
        <v/>
      </c>
      <c r="J1784" s="1288" t="str">
        <f>IF(C1781="","",IF(AND(C1781&lt;&gt;"&lt;Enter connection point name&gt;",F1784=""),"X",""))</f>
        <v/>
      </c>
      <c r="K1784" s="1569"/>
      <c r="L1784" s="2220"/>
      <c r="M1784" s="2220"/>
      <c r="N1784" s="1432" t="str">
        <f>IF(AND(F1784&lt;=F1786),"","X")</f>
        <v/>
      </c>
    </row>
    <row r="1785" spans="2:14" s="580" customFormat="1" ht="15" customHeight="1">
      <c r="B1785" s="1046"/>
      <c r="C1785" s="3015"/>
      <c r="D1785" s="3014"/>
      <c r="E1785" s="1112" t="s">
        <v>1932</v>
      </c>
      <c r="F1785" s="2708"/>
      <c r="H1785" s="1431" t="str">
        <f t="shared" si="306"/>
        <v/>
      </c>
      <c r="I1785" s="1288" t="str">
        <f t="shared" ref="I1785:I1788" si="307">IF(AND(F1785&gt;=0)=TRUE,"","X")</f>
        <v/>
      </c>
      <c r="J1785" s="1288" t="str">
        <f>IF(C1781="","",IF(AND(C1781&lt;&gt;"&lt;Enter connection point name&gt;",F1785=""),"X",""))</f>
        <v/>
      </c>
      <c r="K1785" s="1569"/>
      <c r="L1785" s="2220"/>
      <c r="M1785" s="2220"/>
      <c r="N1785" s="1432" t="str">
        <f>IF(AND(F1785&lt;=F1787),"","X")</f>
        <v/>
      </c>
    </row>
    <row r="1786" spans="2:14" s="580" customFormat="1" ht="15" customHeight="1">
      <c r="B1786" s="1046"/>
      <c r="C1786" s="3015" t="s">
        <v>1933</v>
      </c>
      <c r="D1786" s="3014" t="s">
        <v>509</v>
      </c>
      <c r="E1786" s="1112" t="s">
        <v>1931</v>
      </c>
      <c r="F1786" s="2708"/>
      <c r="H1786" s="1431" t="str">
        <f t="shared" si="306"/>
        <v/>
      </c>
      <c r="I1786" s="1288" t="str">
        <f t="shared" si="307"/>
        <v/>
      </c>
      <c r="J1786" s="1288" t="str">
        <f>IF(C1781="","",IF(AND(C1781&lt;&gt;"&lt;Enter connection point name&gt;",F1786=""),"X",""))</f>
        <v/>
      </c>
      <c r="K1786" s="1569"/>
      <c r="L1786" s="2220"/>
      <c r="M1786" s="2220"/>
      <c r="N1786" s="1432" t="str">
        <f>IF(AND(F1784&lt;=F1786),"","X")</f>
        <v/>
      </c>
    </row>
    <row r="1787" spans="2:14" s="580" customFormat="1" ht="15" customHeight="1">
      <c r="B1787" s="1046"/>
      <c r="C1787" s="3015"/>
      <c r="D1787" s="3014"/>
      <c r="E1787" s="1112" t="s">
        <v>1932</v>
      </c>
      <c r="F1787" s="2708"/>
      <c r="H1787" s="1431" t="str">
        <f t="shared" si="306"/>
        <v/>
      </c>
      <c r="I1787" s="1288" t="str">
        <f t="shared" si="307"/>
        <v/>
      </c>
      <c r="J1787" s="1288" t="str">
        <f>IF(C1781="","",IF(AND(C1781&lt;&gt;"&lt;Enter connection point name&gt;",F1787=""),"X",""))</f>
        <v/>
      </c>
      <c r="K1787" s="1569"/>
      <c r="L1787" s="2220"/>
      <c r="M1787" s="2220"/>
      <c r="N1787" s="1432" t="str">
        <f>IF(AND(F1785&lt;=F1787),"","X")</f>
        <v/>
      </c>
    </row>
    <row r="1788" spans="2:14" s="580" customFormat="1" ht="15" customHeight="1">
      <c r="B1788" s="1046"/>
      <c r="C1788" s="3015" t="s">
        <v>729</v>
      </c>
      <c r="D1788" s="3014" t="s">
        <v>1670</v>
      </c>
      <c r="E1788" s="1112" t="s">
        <v>1931</v>
      </c>
      <c r="F1788" s="2706"/>
      <c r="H1788" s="1431" t="str">
        <f t="shared" si="306"/>
        <v/>
      </c>
      <c r="I1788" s="1287" t="str">
        <f t="shared" si="307"/>
        <v/>
      </c>
      <c r="J1788" s="1288" t="str">
        <f>IF(C1781="","",IF(AND(C1781&lt;&gt;"&lt;Enter connection point name&gt;",F1788=""),"X",""))</f>
        <v/>
      </c>
      <c r="K1788" s="1569"/>
      <c r="L1788" s="1287"/>
      <c r="M1788" s="2220"/>
      <c r="N1788" s="2218"/>
    </row>
    <row r="1789" spans="2:14" s="580" customFormat="1" ht="15" customHeight="1">
      <c r="B1789" s="18"/>
      <c r="C1789" s="3015"/>
      <c r="D1789" s="3014"/>
      <c r="E1789" s="1112" t="s">
        <v>1932</v>
      </c>
      <c r="F1789" s="2706"/>
      <c r="H1789" s="1431" t="str">
        <f t="shared" si="306"/>
        <v/>
      </c>
      <c r="I1789" s="1287"/>
      <c r="J1789" s="1288" t="str">
        <f>IF(C1781="","",IF(AND(C1781&lt;&gt;"&lt;Enter connection point name&gt;",F1789=""),"X",""))</f>
        <v/>
      </c>
      <c r="K1789" s="1569"/>
      <c r="L1789" s="1287"/>
      <c r="M1789" s="2220"/>
      <c r="N1789" s="2218"/>
    </row>
    <row r="1790" spans="2:14" s="580" customFormat="1" ht="15" customHeight="1">
      <c r="B1790" s="18"/>
      <c r="C1790" s="3015" t="s">
        <v>730</v>
      </c>
      <c r="D1790" s="3014" t="s">
        <v>1671</v>
      </c>
      <c r="E1790" s="1112" t="s">
        <v>1931</v>
      </c>
      <c r="F1790" s="2712"/>
      <c r="H1790" s="1431" t="str">
        <f t="shared" si="306"/>
        <v/>
      </c>
      <c r="I1790" s="1287"/>
      <c r="J1790" s="1288" t="str">
        <f>IF(C1781="","",IF(AND(C1781&lt;&gt;"&lt;Enter connection point name&gt;",F1790=""),"X",""))</f>
        <v/>
      </c>
      <c r="K1790" s="1569"/>
      <c r="L1790" s="2220"/>
      <c r="M1790" s="1287"/>
      <c r="N1790" s="2218"/>
    </row>
    <row r="1791" spans="2:14" s="580" customFormat="1" ht="15" customHeight="1">
      <c r="B1791" s="18"/>
      <c r="C1791" s="3015"/>
      <c r="D1791" s="3014"/>
      <c r="E1791" s="1112" t="s">
        <v>1932</v>
      </c>
      <c r="F1791" s="2712"/>
      <c r="H1791" s="1431" t="str">
        <f t="shared" si="306"/>
        <v/>
      </c>
      <c r="I1791" s="1287"/>
      <c r="J1791" s="1288" t="str">
        <f>IF(C1781="","",IF(AND(C1781&lt;&gt;"&lt;Enter connection point name&gt;",F1791=""),"X",""))</f>
        <v/>
      </c>
      <c r="K1791" s="1569"/>
      <c r="L1791" s="2220"/>
      <c r="M1791" s="1287"/>
      <c r="N1791" s="2218"/>
    </row>
    <row r="1792" spans="2:14" s="580" customFormat="1" ht="15" customHeight="1">
      <c r="B1792" s="18"/>
      <c r="C1792" s="3015" t="s">
        <v>1934</v>
      </c>
      <c r="D1792" s="3014" t="s">
        <v>2045</v>
      </c>
      <c r="E1792" s="1112" t="s">
        <v>1931</v>
      </c>
      <c r="F1792" s="2708"/>
      <c r="H1792" s="1436"/>
      <c r="I1792" s="1287"/>
      <c r="J1792" s="1288" t="str">
        <f>IF(C1781="","",IF(AND(C1781&lt;&gt;"&lt;Enter connection point name&gt;",F1792=""),"X",""))</f>
        <v/>
      </c>
      <c r="K1792" s="1432" t="str">
        <f>IF(F1792="","",(IF(OR(F1792="Winter",F1792="Summer"),"","X")))</f>
        <v/>
      </c>
      <c r="L1792" s="2220"/>
      <c r="M1792" s="2220"/>
      <c r="N1792" s="2218"/>
    </row>
    <row r="1793" spans="2:14" s="580" customFormat="1" ht="15" customHeight="1">
      <c r="B1793" s="18"/>
      <c r="C1793" s="3015"/>
      <c r="D1793" s="3014"/>
      <c r="E1793" s="1112" t="s">
        <v>1932</v>
      </c>
      <c r="F1793" s="2708"/>
      <c r="H1793" s="1436"/>
      <c r="I1793" s="1287"/>
      <c r="J1793" s="1288" t="str">
        <f>IF(C1781="","",IF(AND(C1781&lt;&gt;"&lt;Enter connection point name&gt;",F1793=""),"X",""))</f>
        <v/>
      </c>
      <c r="K1793" s="1432" t="str">
        <f>IF(F1793="","",(IF(OR(F1793="Winter",F1793="Summer"),"","X")))</f>
        <v/>
      </c>
      <c r="L1793" s="2220"/>
      <c r="M1793" s="2220"/>
      <c r="N1793" s="2218"/>
    </row>
    <row r="1794" spans="2:14" s="580" customFormat="1" ht="15" customHeight="1">
      <c r="B1794" s="18"/>
      <c r="C1794" s="3015" t="s">
        <v>1935</v>
      </c>
      <c r="D1794" s="3014" t="s">
        <v>497</v>
      </c>
      <c r="E1794" s="1112" t="s">
        <v>1931</v>
      </c>
      <c r="F1794" s="2708"/>
      <c r="H1794" s="1431" t="str">
        <f t="shared" ref="H1794:H1803" si="308">IF(ISNONTEXT(F1794)=TRUE,"","X")</f>
        <v/>
      </c>
      <c r="I1794" s="1288" t="str">
        <f t="shared" ref="I1794:I1803" si="309">IF(AND(F1794&gt;=0)=TRUE,"","X")</f>
        <v/>
      </c>
      <c r="J1794" s="1288" t="str">
        <f>IF(C1781="","",IF(AND(C1781&lt;&gt;"&lt;Enter connection point name&gt;",F1794=""),"X",""))</f>
        <v/>
      </c>
      <c r="K1794" s="1569"/>
      <c r="L1794" s="2220"/>
      <c r="M1794" s="2220"/>
      <c r="N1794" s="2218"/>
    </row>
    <row r="1795" spans="2:14" s="580" customFormat="1" ht="15" customHeight="1">
      <c r="B1795" s="18"/>
      <c r="C1795" s="3015"/>
      <c r="D1795" s="3014"/>
      <c r="E1795" s="1112" t="s">
        <v>1932</v>
      </c>
      <c r="F1795" s="2708"/>
      <c r="H1795" s="1431" t="str">
        <f t="shared" si="308"/>
        <v/>
      </c>
      <c r="I1795" s="1288" t="str">
        <f t="shared" si="309"/>
        <v/>
      </c>
      <c r="J1795" s="1288" t="str">
        <f>IF(C1781="","",IF(AND(C1781&lt;&gt;"&lt;Enter connection point name&gt;",F1795=""),"X",""))</f>
        <v/>
      </c>
      <c r="K1795" s="1569"/>
      <c r="L1795" s="2220"/>
      <c r="M1795" s="2220"/>
      <c r="N1795" s="2218"/>
    </row>
    <row r="1796" spans="2:14" s="580" customFormat="1" ht="15" customHeight="1">
      <c r="B1796" s="18"/>
      <c r="C1796" s="3015" t="s">
        <v>1936</v>
      </c>
      <c r="D1796" s="3014" t="s">
        <v>497</v>
      </c>
      <c r="E1796" s="1112" t="s">
        <v>1931</v>
      </c>
      <c r="F1796" s="2708"/>
      <c r="H1796" s="1431" t="str">
        <f t="shared" si="308"/>
        <v/>
      </c>
      <c r="I1796" s="1288" t="str">
        <f t="shared" si="309"/>
        <v/>
      </c>
      <c r="J1796" s="1288" t="str">
        <f>IF(C1781="","",IF(AND(C1781&lt;&gt;"&lt;Enter connection point name&gt;",F1796=""),"X",""))</f>
        <v/>
      </c>
      <c r="K1796" s="1569"/>
      <c r="L1796" s="2220"/>
      <c r="M1796" s="2220"/>
      <c r="N1796" s="1432" t="str">
        <f>IF(AND(F1796&lt;=F1798),"","X")</f>
        <v/>
      </c>
    </row>
    <row r="1797" spans="2:14" s="580" customFormat="1" ht="15" customHeight="1">
      <c r="B1797" s="18"/>
      <c r="C1797" s="3015"/>
      <c r="D1797" s="3014"/>
      <c r="E1797" s="1112" t="s">
        <v>1932</v>
      </c>
      <c r="F1797" s="2708"/>
      <c r="H1797" s="1431" t="str">
        <f t="shared" si="308"/>
        <v/>
      </c>
      <c r="I1797" s="1288" t="str">
        <f t="shared" si="309"/>
        <v/>
      </c>
      <c r="J1797" s="1288" t="str">
        <f>IF(C1781="","",IF(AND(C1781&lt;&gt;"&lt;Enter connection point name&gt;",F1797=""),"X",""))</f>
        <v/>
      </c>
      <c r="K1797" s="1569"/>
      <c r="L1797" s="2220"/>
      <c r="M1797" s="2220"/>
      <c r="N1797" s="1432" t="str">
        <f>IF(AND(F1797&lt;=F1799),"","X")</f>
        <v/>
      </c>
    </row>
    <row r="1798" spans="2:14" s="580" customFormat="1" ht="15" customHeight="1">
      <c r="B1798" s="18"/>
      <c r="C1798" s="3015" t="s">
        <v>1936</v>
      </c>
      <c r="D1798" s="3014" t="s">
        <v>509</v>
      </c>
      <c r="E1798" s="1112" t="s">
        <v>1931</v>
      </c>
      <c r="F1798" s="2708"/>
      <c r="H1798" s="1431" t="str">
        <f t="shared" si="308"/>
        <v/>
      </c>
      <c r="I1798" s="1288" t="str">
        <f t="shared" si="309"/>
        <v/>
      </c>
      <c r="J1798" s="1288" t="str">
        <f>IF(C1781="","",IF(AND(C1781&lt;&gt;"&lt;Enter connection point name&gt;",F1798=""),"X",""))</f>
        <v/>
      </c>
      <c r="K1798" s="1569"/>
      <c r="L1798" s="2220"/>
      <c r="M1798" s="2220"/>
      <c r="N1798" s="1432" t="str">
        <f>IF(AND(F1796&lt;=F1798),"","X")</f>
        <v/>
      </c>
    </row>
    <row r="1799" spans="2:14" s="580" customFormat="1" ht="15" customHeight="1">
      <c r="B1799" s="18"/>
      <c r="C1799" s="3015"/>
      <c r="D1799" s="3014"/>
      <c r="E1799" s="1112" t="s">
        <v>1932</v>
      </c>
      <c r="F1799" s="2708"/>
      <c r="H1799" s="1431" t="str">
        <f t="shared" si="308"/>
        <v/>
      </c>
      <c r="I1799" s="1288" t="str">
        <f t="shared" si="309"/>
        <v/>
      </c>
      <c r="J1799" s="1288" t="str">
        <f>IF(C1781="","",IF(AND(C1781&lt;&gt;"&lt;Enter connection point name&gt;",F1799=""),"X",""))</f>
        <v/>
      </c>
      <c r="K1799" s="1569"/>
      <c r="L1799" s="2220"/>
      <c r="M1799" s="2220"/>
      <c r="N1799" s="1432" t="str">
        <f>IF(AND(F1797&lt;=F1799),"","X")</f>
        <v/>
      </c>
    </row>
    <row r="1800" spans="2:14" s="580" customFormat="1" ht="15" customHeight="1">
      <c r="B1800" s="18"/>
      <c r="C1800" s="3015" t="s">
        <v>1937</v>
      </c>
      <c r="D1800" s="3014" t="s">
        <v>497</v>
      </c>
      <c r="E1800" s="1112" t="s">
        <v>1931</v>
      </c>
      <c r="F1800" s="2708"/>
      <c r="H1800" s="1431" t="str">
        <f t="shared" si="308"/>
        <v/>
      </c>
      <c r="I1800" s="1288" t="str">
        <f t="shared" si="309"/>
        <v/>
      </c>
      <c r="J1800" s="1288" t="str">
        <f>IF(C1781="","",IF(AND(C1781&lt;&gt;"&lt;Enter connection point name&gt;",F1800=""),"X",""))</f>
        <v/>
      </c>
      <c r="K1800" s="1569"/>
      <c r="L1800" s="2220"/>
      <c r="M1800" s="2220"/>
      <c r="N1800" s="1432" t="str">
        <f>IF(AND(F1800&lt;=F1802),"","X")</f>
        <v/>
      </c>
    </row>
    <row r="1801" spans="2:14" s="580" customFormat="1" ht="15" customHeight="1">
      <c r="B1801" s="18"/>
      <c r="C1801" s="3015"/>
      <c r="D1801" s="3014"/>
      <c r="E1801" s="1112" t="s">
        <v>1932</v>
      </c>
      <c r="F1801" s="2708"/>
      <c r="H1801" s="1431" t="str">
        <f t="shared" si="308"/>
        <v/>
      </c>
      <c r="I1801" s="1288" t="str">
        <f t="shared" si="309"/>
        <v/>
      </c>
      <c r="J1801" s="1288" t="str">
        <f>IF(C1781="","",IF(AND(C1781&lt;&gt;"&lt;Enter connection point name&gt;",F1801=""),"X",""))</f>
        <v/>
      </c>
      <c r="K1801" s="1569"/>
      <c r="L1801" s="2220"/>
      <c r="M1801" s="2220"/>
      <c r="N1801" s="1432" t="str">
        <f>IF(AND(F1801&lt;=F1803),"","X")</f>
        <v/>
      </c>
    </row>
    <row r="1802" spans="2:14" s="580" customFormat="1" ht="15" customHeight="1">
      <c r="B1802" s="18"/>
      <c r="C1802" s="3015" t="s">
        <v>1937</v>
      </c>
      <c r="D1802" s="3014" t="s">
        <v>509</v>
      </c>
      <c r="E1802" s="1112" t="s">
        <v>1931</v>
      </c>
      <c r="F1802" s="2708"/>
      <c r="H1802" s="1431" t="str">
        <f t="shared" si="308"/>
        <v/>
      </c>
      <c r="I1802" s="1288" t="str">
        <f t="shared" si="309"/>
        <v/>
      </c>
      <c r="J1802" s="1288" t="str">
        <f>IF(C1781="","",IF(AND(C1781&lt;&gt;"&lt;Enter connection point name&gt;",F1802=""),"X",""))</f>
        <v/>
      </c>
      <c r="K1802" s="1569"/>
      <c r="L1802" s="2220"/>
      <c r="M1802" s="2220"/>
      <c r="N1802" s="1432" t="str">
        <f>IF(AND(F1800&lt;=F1802),"","X")</f>
        <v/>
      </c>
    </row>
    <row r="1803" spans="2:14" s="580" customFormat="1" ht="15" customHeight="1">
      <c r="B1803" s="18"/>
      <c r="C1803" s="3018"/>
      <c r="D1803" s="3019"/>
      <c r="E1803" s="1113" t="s">
        <v>1932</v>
      </c>
      <c r="F1803" s="2714"/>
      <c r="H1803" s="1433" t="str">
        <f t="shared" si="308"/>
        <v/>
      </c>
      <c r="I1803" s="1434" t="str">
        <f t="shared" si="309"/>
        <v/>
      </c>
      <c r="J1803" s="1434" t="str">
        <f>IF(C1781="","",IF(AND(C1781&lt;&gt;"&lt;Enter connection point name&gt;",F1803=""),"X",""))</f>
        <v/>
      </c>
      <c r="K1803" s="1570"/>
      <c r="L1803" s="2221"/>
      <c r="M1803" s="2221"/>
      <c r="N1803" s="1435" t="str">
        <f>IF(AND(F1801&lt;=F1803),"","X")</f>
        <v/>
      </c>
    </row>
    <row r="1804" spans="2:14" s="580" customFormat="1" ht="15" customHeight="1">
      <c r="B1804" s="1046">
        <v>79</v>
      </c>
      <c r="C1804" s="1027" t="s">
        <v>1929</v>
      </c>
      <c r="D1804" s="575"/>
      <c r="E1804" s="1111"/>
      <c r="F1804" s="2711"/>
    </row>
    <row r="1805" spans="2:14" s="580" customFormat="1" ht="15" customHeight="1">
      <c r="B1805" s="1046"/>
      <c r="C1805" s="3016" t="s">
        <v>1930</v>
      </c>
      <c r="D1805" s="3017" t="s">
        <v>509</v>
      </c>
      <c r="E1805" s="1681" t="s">
        <v>1931</v>
      </c>
      <c r="F1805" s="2713"/>
      <c r="H1805" s="1503" t="str">
        <f>IF(ISNONTEXT(F1805)=TRUE,"","X")</f>
        <v/>
      </c>
      <c r="I1805" s="1542" t="str">
        <f>IF(AND(F1805&gt;=0)=TRUE,"","X")</f>
        <v/>
      </c>
      <c r="J1805" s="2024" t="str">
        <f>IF(C1804="","",IF(AND(C1804&lt;&gt;"&lt;Enter connection point name&gt;",F1805=""),"X",""))</f>
        <v/>
      </c>
      <c r="K1805" s="1568"/>
      <c r="L1805" s="2219"/>
      <c r="M1805" s="2219"/>
      <c r="N1805" s="2217"/>
    </row>
    <row r="1806" spans="2:14" s="580" customFormat="1" ht="15" customHeight="1">
      <c r="B1806" s="1046"/>
      <c r="C1806" s="3015"/>
      <c r="D1806" s="3014"/>
      <c r="E1806" s="1112" t="s">
        <v>1932</v>
      </c>
      <c r="F1806" s="2708"/>
      <c r="H1806" s="1431" t="str">
        <f>IF(ISNONTEXT(F1806)=TRUE,"","X")</f>
        <v/>
      </c>
      <c r="I1806" s="1288" t="str">
        <f>IF(AND(F1806&gt;=0)=TRUE,"","X")</f>
        <v/>
      </c>
      <c r="J1806" s="1288" t="str">
        <f>IF(C1804="","",IF(AND(C1804&lt;&gt;"&lt;Enter connection point name&gt;",F1806=""),"X",""))</f>
        <v/>
      </c>
      <c r="K1806" s="1569"/>
      <c r="L1806" s="2220"/>
      <c r="M1806" s="2220"/>
      <c r="N1806" s="2218"/>
    </row>
    <row r="1807" spans="2:14" s="580" customFormat="1" ht="15" customHeight="1">
      <c r="B1807" s="1046"/>
      <c r="C1807" s="3015" t="s">
        <v>1933</v>
      </c>
      <c r="D1807" s="3014" t="s">
        <v>497</v>
      </c>
      <c r="E1807" s="1112" t="s">
        <v>1931</v>
      </c>
      <c r="F1807" s="2708"/>
      <c r="H1807" s="1431" t="str">
        <f t="shared" ref="H1807:H1814" si="310">IF(ISNONTEXT(F1807)=TRUE,"","X")</f>
        <v/>
      </c>
      <c r="I1807" s="1288" t="str">
        <f>IF(AND(F1807&gt;=0)=TRUE,"","X")</f>
        <v/>
      </c>
      <c r="J1807" s="1288" t="str">
        <f>IF(C1804="","",IF(AND(C1804&lt;&gt;"&lt;Enter connection point name&gt;",F1807=""),"X",""))</f>
        <v/>
      </c>
      <c r="K1807" s="1569"/>
      <c r="L1807" s="2220"/>
      <c r="M1807" s="2220"/>
      <c r="N1807" s="1432" t="str">
        <f>IF(AND(F1807&lt;=F1809),"","X")</f>
        <v/>
      </c>
    </row>
    <row r="1808" spans="2:14" s="580" customFormat="1" ht="15" customHeight="1">
      <c r="B1808" s="1046"/>
      <c r="C1808" s="3015"/>
      <c r="D1808" s="3014"/>
      <c r="E1808" s="1112" t="s">
        <v>1932</v>
      </c>
      <c r="F1808" s="2708"/>
      <c r="H1808" s="1431" t="str">
        <f t="shared" si="310"/>
        <v/>
      </c>
      <c r="I1808" s="1288" t="str">
        <f t="shared" ref="I1808:I1811" si="311">IF(AND(F1808&gt;=0)=TRUE,"","X")</f>
        <v/>
      </c>
      <c r="J1808" s="1288" t="str">
        <f>IF(C1804="","",IF(AND(C1804&lt;&gt;"&lt;Enter connection point name&gt;",F1808=""),"X",""))</f>
        <v/>
      </c>
      <c r="K1808" s="1569"/>
      <c r="L1808" s="2220"/>
      <c r="M1808" s="2220"/>
      <c r="N1808" s="1432" t="str">
        <f>IF(AND(F1808&lt;=F1810),"","X")</f>
        <v/>
      </c>
    </row>
    <row r="1809" spans="2:14" s="580" customFormat="1" ht="15" customHeight="1">
      <c r="B1809" s="1046"/>
      <c r="C1809" s="3015" t="s">
        <v>1933</v>
      </c>
      <c r="D1809" s="3014" t="s">
        <v>509</v>
      </c>
      <c r="E1809" s="1112" t="s">
        <v>1931</v>
      </c>
      <c r="F1809" s="2708"/>
      <c r="H1809" s="1431" t="str">
        <f t="shared" si="310"/>
        <v/>
      </c>
      <c r="I1809" s="1288" t="str">
        <f t="shared" si="311"/>
        <v/>
      </c>
      <c r="J1809" s="1288" t="str">
        <f>IF(C1804="","",IF(AND(C1804&lt;&gt;"&lt;Enter connection point name&gt;",F1809=""),"X",""))</f>
        <v/>
      </c>
      <c r="K1809" s="1569"/>
      <c r="L1809" s="2220"/>
      <c r="M1809" s="2220"/>
      <c r="N1809" s="1432" t="str">
        <f>IF(AND(F1807&lt;=F1809),"","X")</f>
        <v/>
      </c>
    </row>
    <row r="1810" spans="2:14" s="580" customFormat="1" ht="15" customHeight="1">
      <c r="B1810" s="1046"/>
      <c r="C1810" s="3015"/>
      <c r="D1810" s="3014"/>
      <c r="E1810" s="1112" t="s">
        <v>1932</v>
      </c>
      <c r="F1810" s="2708"/>
      <c r="H1810" s="1431" t="str">
        <f t="shared" si="310"/>
        <v/>
      </c>
      <c r="I1810" s="1288" t="str">
        <f t="shared" si="311"/>
        <v/>
      </c>
      <c r="J1810" s="1288" t="str">
        <f>IF(C1804="","",IF(AND(C1804&lt;&gt;"&lt;Enter connection point name&gt;",F1810=""),"X",""))</f>
        <v/>
      </c>
      <c r="K1810" s="1569"/>
      <c r="L1810" s="2220"/>
      <c r="M1810" s="2220"/>
      <c r="N1810" s="1432" t="str">
        <f>IF(AND(F1808&lt;=F1810),"","X")</f>
        <v/>
      </c>
    </row>
    <row r="1811" spans="2:14" s="580" customFormat="1" ht="15" customHeight="1">
      <c r="B1811" s="1046"/>
      <c r="C1811" s="3015" t="s">
        <v>729</v>
      </c>
      <c r="D1811" s="3014" t="s">
        <v>1670</v>
      </c>
      <c r="E1811" s="1112" t="s">
        <v>1931</v>
      </c>
      <c r="F1811" s="2706"/>
      <c r="H1811" s="1431" t="str">
        <f t="shared" si="310"/>
        <v/>
      </c>
      <c r="I1811" s="1287" t="str">
        <f t="shared" si="311"/>
        <v/>
      </c>
      <c r="J1811" s="1288" t="str">
        <f>IF(C1804="","",IF(AND(C1804&lt;&gt;"&lt;Enter connection point name&gt;",F1811=""),"X",""))</f>
        <v/>
      </c>
      <c r="K1811" s="1569"/>
      <c r="L1811" s="1287"/>
      <c r="M1811" s="2220"/>
      <c r="N1811" s="2218"/>
    </row>
    <row r="1812" spans="2:14" s="580" customFormat="1" ht="15" customHeight="1">
      <c r="B1812" s="18"/>
      <c r="C1812" s="3015"/>
      <c r="D1812" s="3014"/>
      <c r="E1812" s="1112" t="s">
        <v>1932</v>
      </c>
      <c r="F1812" s="2706"/>
      <c r="H1812" s="1431" t="str">
        <f t="shared" si="310"/>
        <v/>
      </c>
      <c r="I1812" s="1287"/>
      <c r="J1812" s="1288" t="str">
        <f>IF(C1804="","",IF(AND(C1804&lt;&gt;"&lt;Enter connection point name&gt;",F1812=""),"X",""))</f>
        <v/>
      </c>
      <c r="K1812" s="1569"/>
      <c r="L1812" s="1287"/>
      <c r="M1812" s="2220"/>
      <c r="N1812" s="2218"/>
    </row>
    <row r="1813" spans="2:14" s="580" customFormat="1" ht="15" customHeight="1">
      <c r="B1813" s="18"/>
      <c r="C1813" s="3015" t="s">
        <v>730</v>
      </c>
      <c r="D1813" s="3014" t="s">
        <v>1671</v>
      </c>
      <c r="E1813" s="1112" t="s">
        <v>1931</v>
      </c>
      <c r="F1813" s="2712"/>
      <c r="H1813" s="1431" t="str">
        <f t="shared" si="310"/>
        <v/>
      </c>
      <c r="I1813" s="1287"/>
      <c r="J1813" s="1288" t="str">
        <f>IF(C1804="","",IF(AND(C1804&lt;&gt;"&lt;Enter connection point name&gt;",F1813=""),"X",""))</f>
        <v/>
      </c>
      <c r="K1813" s="1569"/>
      <c r="L1813" s="2220"/>
      <c r="M1813" s="1287"/>
      <c r="N1813" s="2218"/>
    </row>
    <row r="1814" spans="2:14" s="580" customFormat="1" ht="15" customHeight="1">
      <c r="B1814" s="18"/>
      <c r="C1814" s="3015"/>
      <c r="D1814" s="3014"/>
      <c r="E1814" s="1112" t="s">
        <v>1932</v>
      </c>
      <c r="F1814" s="2712"/>
      <c r="H1814" s="1431" t="str">
        <f t="shared" si="310"/>
        <v/>
      </c>
      <c r="I1814" s="1287"/>
      <c r="J1814" s="1288" t="str">
        <f>IF(C1804="","",IF(AND(C1804&lt;&gt;"&lt;Enter connection point name&gt;",F1814=""),"X",""))</f>
        <v/>
      </c>
      <c r="K1814" s="1569"/>
      <c r="L1814" s="2220"/>
      <c r="M1814" s="1287"/>
      <c r="N1814" s="2218"/>
    </row>
    <row r="1815" spans="2:14" s="580" customFormat="1" ht="15" customHeight="1">
      <c r="B1815" s="18"/>
      <c r="C1815" s="3015" t="s">
        <v>1934</v>
      </c>
      <c r="D1815" s="3014" t="s">
        <v>2045</v>
      </c>
      <c r="E1815" s="1112" t="s">
        <v>1931</v>
      </c>
      <c r="F1815" s="2708"/>
      <c r="H1815" s="1436"/>
      <c r="I1815" s="1287"/>
      <c r="J1815" s="1288" t="str">
        <f>IF(C1804="","",IF(AND(C1804&lt;&gt;"&lt;Enter connection point name&gt;",F1815=""),"X",""))</f>
        <v/>
      </c>
      <c r="K1815" s="1432" t="str">
        <f>IF(F1815="","",(IF(OR(F1815="Winter",F1815="Summer"),"","X")))</f>
        <v/>
      </c>
      <c r="L1815" s="2220"/>
      <c r="M1815" s="2220"/>
      <c r="N1815" s="2218"/>
    </row>
    <row r="1816" spans="2:14" s="580" customFormat="1" ht="15" customHeight="1">
      <c r="B1816" s="18"/>
      <c r="C1816" s="3015"/>
      <c r="D1816" s="3014"/>
      <c r="E1816" s="1112" t="s">
        <v>1932</v>
      </c>
      <c r="F1816" s="2708"/>
      <c r="H1816" s="1436"/>
      <c r="I1816" s="1287"/>
      <c r="J1816" s="1288" t="str">
        <f>IF(C1804="","",IF(AND(C1804&lt;&gt;"&lt;Enter connection point name&gt;",F1816=""),"X",""))</f>
        <v/>
      </c>
      <c r="K1816" s="1432" t="str">
        <f>IF(F1816="","",(IF(OR(F1816="Winter",F1816="Summer"),"","X")))</f>
        <v/>
      </c>
      <c r="L1816" s="2220"/>
      <c r="M1816" s="2220"/>
      <c r="N1816" s="2218"/>
    </row>
    <row r="1817" spans="2:14" s="580" customFormat="1" ht="15" customHeight="1">
      <c r="B1817" s="18"/>
      <c r="C1817" s="3015" t="s">
        <v>1935</v>
      </c>
      <c r="D1817" s="3014" t="s">
        <v>497</v>
      </c>
      <c r="E1817" s="1112" t="s">
        <v>1931</v>
      </c>
      <c r="F1817" s="2708"/>
      <c r="H1817" s="1431" t="str">
        <f t="shared" ref="H1817:H1826" si="312">IF(ISNONTEXT(F1817)=TRUE,"","X")</f>
        <v/>
      </c>
      <c r="I1817" s="1288" t="str">
        <f t="shared" ref="I1817:I1826" si="313">IF(AND(F1817&gt;=0)=TRUE,"","X")</f>
        <v/>
      </c>
      <c r="J1817" s="1288" t="str">
        <f>IF(C1804="","",IF(AND(C1804&lt;&gt;"&lt;Enter connection point name&gt;",F1817=""),"X",""))</f>
        <v/>
      </c>
      <c r="K1817" s="1569"/>
      <c r="L1817" s="2220"/>
      <c r="M1817" s="2220"/>
      <c r="N1817" s="2218"/>
    </row>
    <row r="1818" spans="2:14" s="580" customFormat="1" ht="15" customHeight="1">
      <c r="B1818" s="18"/>
      <c r="C1818" s="3015"/>
      <c r="D1818" s="3014"/>
      <c r="E1818" s="1112" t="s">
        <v>1932</v>
      </c>
      <c r="F1818" s="2708"/>
      <c r="H1818" s="1431" t="str">
        <f t="shared" si="312"/>
        <v/>
      </c>
      <c r="I1818" s="1288" t="str">
        <f t="shared" si="313"/>
        <v/>
      </c>
      <c r="J1818" s="1288" t="str">
        <f>IF(C1804="","",IF(AND(C1804&lt;&gt;"&lt;Enter connection point name&gt;",F1818=""),"X",""))</f>
        <v/>
      </c>
      <c r="K1818" s="1569"/>
      <c r="L1818" s="2220"/>
      <c r="M1818" s="2220"/>
      <c r="N1818" s="2218"/>
    </row>
    <row r="1819" spans="2:14" s="580" customFormat="1" ht="15" customHeight="1">
      <c r="B1819" s="18"/>
      <c r="C1819" s="3015" t="s">
        <v>1936</v>
      </c>
      <c r="D1819" s="3014" t="s">
        <v>497</v>
      </c>
      <c r="E1819" s="1112" t="s">
        <v>1931</v>
      </c>
      <c r="F1819" s="2708"/>
      <c r="H1819" s="1431" t="str">
        <f t="shared" si="312"/>
        <v/>
      </c>
      <c r="I1819" s="1288" t="str">
        <f t="shared" si="313"/>
        <v/>
      </c>
      <c r="J1819" s="1288" t="str">
        <f>IF(C1804="","",IF(AND(C1804&lt;&gt;"&lt;Enter connection point name&gt;",F1819=""),"X",""))</f>
        <v/>
      </c>
      <c r="K1819" s="1569"/>
      <c r="L1819" s="2220"/>
      <c r="M1819" s="2220"/>
      <c r="N1819" s="1432" t="str">
        <f>IF(AND(F1819&lt;=F1821),"","X")</f>
        <v/>
      </c>
    </row>
    <row r="1820" spans="2:14" s="580" customFormat="1" ht="15" customHeight="1">
      <c r="B1820" s="18"/>
      <c r="C1820" s="3015"/>
      <c r="D1820" s="3014"/>
      <c r="E1820" s="1112" t="s">
        <v>1932</v>
      </c>
      <c r="F1820" s="2708"/>
      <c r="H1820" s="1431" t="str">
        <f t="shared" si="312"/>
        <v/>
      </c>
      <c r="I1820" s="1288" t="str">
        <f t="shared" si="313"/>
        <v/>
      </c>
      <c r="J1820" s="1288" t="str">
        <f>IF(C1804="","",IF(AND(C1804&lt;&gt;"&lt;Enter connection point name&gt;",F1820=""),"X",""))</f>
        <v/>
      </c>
      <c r="K1820" s="1569"/>
      <c r="L1820" s="2220"/>
      <c r="M1820" s="2220"/>
      <c r="N1820" s="1432" t="str">
        <f>IF(AND(F1820&lt;=F1822),"","X")</f>
        <v/>
      </c>
    </row>
    <row r="1821" spans="2:14" s="580" customFormat="1" ht="15" customHeight="1">
      <c r="B1821" s="18"/>
      <c r="C1821" s="3015" t="s">
        <v>1936</v>
      </c>
      <c r="D1821" s="3014" t="s">
        <v>509</v>
      </c>
      <c r="E1821" s="1112" t="s">
        <v>1931</v>
      </c>
      <c r="F1821" s="2708"/>
      <c r="H1821" s="1431" t="str">
        <f t="shared" si="312"/>
        <v/>
      </c>
      <c r="I1821" s="1288" t="str">
        <f t="shared" si="313"/>
        <v/>
      </c>
      <c r="J1821" s="1288" t="str">
        <f>IF(C1804="","",IF(AND(C1804&lt;&gt;"&lt;Enter connection point name&gt;",F1821=""),"X",""))</f>
        <v/>
      </c>
      <c r="K1821" s="1569"/>
      <c r="L1821" s="2220"/>
      <c r="M1821" s="2220"/>
      <c r="N1821" s="1432" t="str">
        <f>IF(AND(F1819&lt;=F1821),"","X")</f>
        <v/>
      </c>
    </row>
    <row r="1822" spans="2:14" s="580" customFormat="1" ht="15" customHeight="1">
      <c r="B1822" s="18"/>
      <c r="C1822" s="3015"/>
      <c r="D1822" s="3014"/>
      <c r="E1822" s="1112" t="s">
        <v>1932</v>
      </c>
      <c r="F1822" s="2708"/>
      <c r="H1822" s="1431" t="str">
        <f t="shared" si="312"/>
        <v/>
      </c>
      <c r="I1822" s="1288" t="str">
        <f t="shared" si="313"/>
        <v/>
      </c>
      <c r="J1822" s="1288" t="str">
        <f>IF(C1804="","",IF(AND(C1804&lt;&gt;"&lt;Enter connection point name&gt;",F1822=""),"X",""))</f>
        <v/>
      </c>
      <c r="K1822" s="1569"/>
      <c r="L1822" s="2220"/>
      <c r="M1822" s="2220"/>
      <c r="N1822" s="1432" t="str">
        <f>IF(AND(F1820&lt;=F1822),"","X")</f>
        <v/>
      </c>
    </row>
    <row r="1823" spans="2:14" s="580" customFormat="1" ht="15" customHeight="1">
      <c r="B1823" s="18"/>
      <c r="C1823" s="3015" t="s">
        <v>1937</v>
      </c>
      <c r="D1823" s="3014" t="s">
        <v>497</v>
      </c>
      <c r="E1823" s="1112" t="s">
        <v>1931</v>
      </c>
      <c r="F1823" s="2708"/>
      <c r="H1823" s="1431" t="str">
        <f t="shared" si="312"/>
        <v/>
      </c>
      <c r="I1823" s="1288" t="str">
        <f t="shared" si="313"/>
        <v/>
      </c>
      <c r="J1823" s="1288" t="str">
        <f>IF(C1804="","",IF(AND(C1804&lt;&gt;"&lt;Enter connection point name&gt;",F1823=""),"X",""))</f>
        <v/>
      </c>
      <c r="K1823" s="1569"/>
      <c r="L1823" s="2220"/>
      <c r="M1823" s="2220"/>
      <c r="N1823" s="1432" t="str">
        <f>IF(AND(F1823&lt;=F1825),"","X")</f>
        <v/>
      </c>
    </row>
    <row r="1824" spans="2:14" s="580" customFormat="1" ht="15" customHeight="1">
      <c r="B1824" s="18"/>
      <c r="C1824" s="3015"/>
      <c r="D1824" s="3014"/>
      <c r="E1824" s="1112" t="s">
        <v>1932</v>
      </c>
      <c r="F1824" s="2708"/>
      <c r="H1824" s="1431" t="str">
        <f t="shared" si="312"/>
        <v/>
      </c>
      <c r="I1824" s="1288" t="str">
        <f t="shared" si="313"/>
        <v/>
      </c>
      <c r="J1824" s="1288" t="str">
        <f>IF(C1804="","",IF(AND(C1804&lt;&gt;"&lt;Enter connection point name&gt;",F1824=""),"X",""))</f>
        <v/>
      </c>
      <c r="K1824" s="1569"/>
      <c r="L1824" s="2220"/>
      <c r="M1824" s="2220"/>
      <c r="N1824" s="1432" t="str">
        <f>IF(AND(F1824&lt;=F1826),"","X")</f>
        <v/>
      </c>
    </row>
    <row r="1825" spans="2:14" s="580" customFormat="1" ht="15" customHeight="1">
      <c r="B1825" s="18"/>
      <c r="C1825" s="3015" t="s">
        <v>1937</v>
      </c>
      <c r="D1825" s="3014" t="s">
        <v>509</v>
      </c>
      <c r="E1825" s="1112" t="s">
        <v>1931</v>
      </c>
      <c r="F1825" s="2708"/>
      <c r="H1825" s="1431" t="str">
        <f t="shared" si="312"/>
        <v/>
      </c>
      <c r="I1825" s="1288" t="str">
        <f t="shared" si="313"/>
        <v/>
      </c>
      <c r="J1825" s="1288" t="str">
        <f>IF(C1804="","",IF(AND(C1804&lt;&gt;"&lt;Enter connection point name&gt;",F1825=""),"X",""))</f>
        <v/>
      </c>
      <c r="K1825" s="1569"/>
      <c r="L1825" s="2220"/>
      <c r="M1825" s="2220"/>
      <c r="N1825" s="1432" t="str">
        <f>IF(AND(F1823&lt;=F1825),"","X")</f>
        <v/>
      </c>
    </row>
    <row r="1826" spans="2:14" s="580" customFormat="1" ht="15" customHeight="1">
      <c r="B1826" s="18"/>
      <c r="C1826" s="3018"/>
      <c r="D1826" s="3019"/>
      <c r="E1826" s="1113" t="s">
        <v>1932</v>
      </c>
      <c r="F1826" s="2714"/>
      <c r="H1826" s="1433" t="str">
        <f t="shared" si="312"/>
        <v/>
      </c>
      <c r="I1826" s="1434" t="str">
        <f t="shared" si="313"/>
        <v/>
      </c>
      <c r="J1826" s="1434" t="str">
        <f>IF(C1804="","",IF(AND(C1804&lt;&gt;"&lt;Enter connection point name&gt;",F1826=""),"X",""))</f>
        <v/>
      </c>
      <c r="K1826" s="1570"/>
      <c r="L1826" s="2221"/>
      <c r="M1826" s="2221"/>
      <c r="N1826" s="1435" t="str">
        <f>IF(AND(F1824&lt;=F1826),"","X")</f>
        <v/>
      </c>
    </row>
    <row r="1827" spans="2:14" s="580" customFormat="1" ht="15" customHeight="1">
      <c r="B1827" s="1046">
        <v>80</v>
      </c>
      <c r="C1827" s="1027" t="s">
        <v>1929</v>
      </c>
      <c r="D1827" s="575"/>
      <c r="E1827" s="1111"/>
      <c r="F1827" s="2711"/>
    </row>
    <row r="1828" spans="2:14" s="580" customFormat="1" ht="15" customHeight="1">
      <c r="B1828" s="1046"/>
      <c r="C1828" s="3016" t="s">
        <v>1930</v>
      </c>
      <c r="D1828" s="3017" t="s">
        <v>509</v>
      </c>
      <c r="E1828" s="1681" t="s">
        <v>1931</v>
      </c>
      <c r="F1828" s="2713"/>
      <c r="H1828" s="1503" t="str">
        <f>IF(ISNONTEXT(F1828)=TRUE,"","X")</f>
        <v/>
      </c>
      <c r="I1828" s="1542" t="str">
        <f>IF(AND(F1828&gt;=0)=TRUE,"","X")</f>
        <v/>
      </c>
      <c r="J1828" s="2024" t="str">
        <f>IF(C1827="","",IF(AND(C1827&lt;&gt;"&lt;Enter connection point name&gt;",F1828=""),"X",""))</f>
        <v/>
      </c>
      <c r="K1828" s="1568"/>
      <c r="L1828" s="2219"/>
      <c r="M1828" s="2219"/>
      <c r="N1828" s="2217"/>
    </row>
    <row r="1829" spans="2:14" s="580" customFormat="1" ht="15" customHeight="1">
      <c r="B1829" s="1046"/>
      <c r="C1829" s="3015"/>
      <c r="D1829" s="3014"/>
      <c r="E1829" s="1112" t="s">
        <v>1932</v>
      </c>
      <c r="F1829" s="2708"/>
      <c r="H1829" s="1431" t="str">
        <f>IF(ISNONTEXT(F1829)=TRUE,"","X")</f>
        <v/>
      </c>
      <c r="I1829" s="1288" t="str">
        <f>IF(AND(F1829&gt;=0)=TRUE,"","X")</f>
        <v/>
      </c>
      <c r="J1829" s="1288" t="str">
        <f>IF(C1827="","",IF(AND(C1827&lt;&gt;"&lt;Enter connection point name&gt;",F1829=""),"X",""))</f>
        <v/>
      </c>
      <c r="K1829" s="1569"/>
      <c r="L1829" s="2220"/>
      <c r="M1829" s="2220"/>
      <c r="N1829" s="2218"/>
    </row>
    <row r="1830" spans="2:14" s="580" customFormat="1" ht="15" customHeight="1">
      <c r="B1830" s="1046"/>
      <c r="C1830" s="3015" t="s">
        <v>1933</v>
      </c>
      <c r="D1830" s="3014" t="s">
        <v>497</v>
      </c>
      <c r="E1830" s="1112" t="s">
        <v>1931</v>
      </c>
      <c r="F1830" s="2708"/>
      <c r="H1830" s="1431" t="str">
        <f t="shared" ref="H1830:H1837" si="314">IF(ISNONTEXT(F1830)=TRUE,"","X")</f>
        <v/>
      </c>
      <c r="I1830" s="1288" t="str">
        <f>IF(AND(F1830&gt;=0)=TRUE,"","X")</f>
        <v/>
      </c>
      <c r="J1830" s="1288" t="str">
        <f>IF(C1827="","",IF(AND(C1827&lt;&gt;"&lt;Enter connection point name&gt;",F1830=""),"X",""))</f>
        <v/>
      </c>
      <c r="K1830" s="1569"/>
      <c r="L1830" s="2220"/>
      <c r="M1830" s="2220"/>
      <c r="N1830" s="1432" t="str">
        <f>IF(AND(F1830&lt;=F1832),"","X")</f>
        <v/>
      </c>
    </row>
    <row r="1831" spans="2:14" s="580" customFormat="1" ht="15" customHeight="1">
      <c r="B1831" s="1046"/>
      <c r="C1831" s="3015"/>
      <c r="D1831" s="3014"/>
      <c r="E1831" s="1112" t="s">
        <v>1932</v>
      </c>
      <c r="F1831" s="2708"/>
      <c r="H1831" s="1431" t="str">
        <f t="shared" si="314"/>
        <v/>
      </c>
      <c r="I1831" s="1288" t="str">
        <f t="shared" ref="I1831:I1834" si="315">IF(AND(F1831&gt;=0)=TRUE,"","X")</f>
        <v/>
      </c>
      <c r="J1831" s="1288" t="str">
        <f>IF(C1827="","",IF(AND(C1827&lt;&gt;"&lt;Enter connection point name&gt;",F1831=""),"X",""))</f>
        <v/>
      </c>
      <c r="K1831" s="1569"/>
      <c r="L1831" s="2220"/>
      <c r="M1831" s="2220"/>
      <c r="N1831" s="1432" t="str">
        <f>IF(AND(F1831&lt;=F1833),"","X")</f>
        <v/>
      </c>
    </row>
    <row r="1832" spans="2:14" s="580" customFormat="1" ht="15" customHeight="1">
      <c r="B1832" s="1046"/>
      <c r="C1832" s="3015" t="s">
        <v>1933</v>
      </c>
      <c r="D1832" s="3014" t="s">
        <v>509</v>
      </c>
      <c r="E1832" s="1112" t="s">
        <v>1931</v>
      </c>
      <c r="F1832" s="2708"/>
      <c r="H1832" s="1431" t="str">
        <f t="shared" si="314"/>
        <v/>
      </c>
      <c r="I1832" s="1288" t="str">
        <f t="shared" si="315"/>
        <v/>
      </c>
      <c r="J1832" s="1288" t="str">
        <f>IF(C1827="","",IF(AND(C1827&lt;&gt;"&lt;Enter connection point name&gt;",F1832=""),"X",""))</f>
        <v/>
      </c>
      <c r="K1832" s="1569"/>
      <c r="L1832" s="2220"/>
      <c r="M1832" s="2220"/>
      <c r="N1832" s="1432" t="str">
        <f>IF(AND(F1830&lt;=F1832),"","X")</f>
        <v/>
      </c>
    </row>
    <row r="1833" spans="2:14" s="580" customFormat="1" ht="15" customHeight="1">
      <c r="B1833" s="1046"/>
      <c r="C1833" s="3015"/>
      <c r="D1833" s="3014"/>
      <c r="E1833" s="1112" t="s">
        <v>1932</v>
      </c>
      <c r="F1833" s="2708"/>
      <c r="H1833" s="1431" t="str">
        <f t="shared" si="314"/>
        <v/>
      </c>
      <c r="I1833" s="1288" t="str">
        <f t="shared" si="315"/>
        <v/>
      </c>
      <c r="J1833" s="1288" t="str">
        <f>IF(C1827="","",IF(AND(C1827&lt;&gt;"&lt;Enter connection point name&gt;",F1833=""),"X",""))</f>
        <v/>
      </c>
      <c r="K1833" s="1569"/>
      <c r="L1833" s="2220"/>
      <c r="M1833" s="2220"/>
      <c r="N1833" s="1432" t="str">
        <f>IF(AND(F1831&lt;=F1833),"","X")</f>
        <v/>
      </c>
    </row>
    <row r="1834" spans="2:14" s="580" customFormat="1" ht="15" customHeight="1">
      <c r="B1834" s="1046"/>
      <c r="C1834" s="3015" t="s">
        <v>729</v>
      </c>
      <c r="D1834" s="3014" t="s">
        <v>1670</v>
      </c>
      <c r="E1834" s="1112" t="s">
        <v>1931</v>
      </c>
      <c r="F1834" s="2706"/>
      <c r="H1834" s="1431" t="str">
        <f t="shared" si="314"/>
        <v/>
      </c>
      <c r="I1834" s="1287" t="str">
        <f t="shared" si="315"/>
        <v/>
      </c>
      <c r="J1834" s="1288" t="str">
        <f>IF(C1827="","",IF(AND(C1827&lt;&gt;"&lt;Enter connection point name&gt;",F1834=""),"X",""))</f>
        <v/>
      </c>
      <c r="K1834" s="1569"/>
      <c r="L1834" s="1287"/>
      <c r="M1834" s="2220"/>
      <c r="N1834" s="2218"/>
    </row>
    <row r="1835" spans="2:14" s="580" customFormat="1" ht="15" customHeight="1">
      <c r="B1835" s="18"/>
      <c r="C1835" s="3015"/>
      <c r="D1835" s="3014"/>
      <c r="E1835" s="1112" t="s">
        <v>1932</v>
      </c>
      <c r="F1835" s="2706"/>
      <c r="H1835" s="1431" t="str">
        <f t="shared" si="314"/>
        <v/>
      </c>
      <c r="I1835" s="1287"/>
      <c r="J1835" s="1288" t="str">
        <f>IF(C1827="","",IF(AND(C1827&lt;&gt;"&lt;Enter connection point name&gt;",F1835=""),"X",""))</f>
        <v/>
      </c>
      <c r="K1835" s="1569"/>
      <c r="L1835" s="1287"/>
      <c r="M1835" s="2220"/>
      <c r="N1835" s="2218"/>
    </row>
    <row r="1836" spans="2:14" s="580" customFormat="1" ht="15" customHeight="1">
      <c r="B1836" s="18"/>
      <c r="C1836" s="3015" t="s">
        <v>730</v>
      </c>
      <c r="D1836" s="3014" t="s">
        <v>1671</v>
      </c>
      <c r="E1836" s="1112" t="s">
        <v>1931</v>
      </c>
      <c r="F1836" s="2712"/>
      <c r="H1836" s="1431" t="str">
        <f t="shared" si="314"/>
        <v/>
      </c>
      <c r="I1836" s="1287"/>
      <c r="J1836" s="1288" t="str">
        <f>IF(C1827="","",IF(AND(C1827&lt;&gt;"&lt;Enter connection point name&gt;",F1836=""),"X",""))</f>
        <v/>
      </c>
      <c r="K1836" s="1569"/>
      <c r="L1836" s="2220"/>
      <c r="M1836" s="1287"/>
      <c r="N1836" s="2218"/>
    </row>
    <row r="1837" spans="2:14" s="580" customFormat="1" ht="15" customHeight="1">
      <c r="B1837" s="18"/>
      <c r="C1837" s="3015"/>
      <c r="D1837" s="3014"/>
      <c r="E1837" s="1112" t="s">
        <v>1932</v>
      </c>
      <c r="F1837" s="2712"/>
      <c r="H1837" s="1431" t="str">
        <f t="shared" si="314"/>
        <v/>
      </c>
      <c r="I1837" s="1287"/>
      <c r="J1837" s="1288" t="str">
        <f>IF(C1827="","",IF(AND(C1827&lt;&gt;"&lt;Enter connection point name&gt;",F1837=""),"X",""))</f>
        <v/>
      </c>
      <c r="K1837" s="1569"/>
      <c r="L1837" s="2220"/>
      <c r="M1837" s="1287"/>
      <c r="N1837" s="2218"/>
    </row>
    <row r="1838" spans="2:14" s="580" customFormat="1" ht="15" customHeight="1">
      <c r="B1838" s="18"/>
      <c r="C1838" s="3015" t="s">
        <v>1934</v>
      </c>
      <c r="D1838" s="3014" t="s">
        <v>2045</v>
      </c>
      <c r="E1838" s="1112" t="s">
        <v>1931</v>
      </c>
      <c r="F1838" s="2708"/>
      <c r="H1838" s="1436"/>
      <c r="I1838" s="1287"/>
      <c r="J1838" s="1288" t="str">
        <f>IF(C1827="","",IF(AND(C1827&lt;&gt;"&lt;Enter connection point name&gt;",F1838=""),"X",""))</f>
        <v/>
      </c>
      <c r="K1838" s="1432" t="str">
        <f>IF(F1838="","",(IF(OR(F1838="Winter",F1838="Summer"),"","X")))</f>
        <v/>
      </c>
      <c r="L1838" s="2220"/>
      <c r="M1838" s="2220"/>
      <c r="N1838" s="2218"/>
    </row>
    <row r="1839" spans="2:14" s="580" customFormat="1" ht="15" customHeight="1">
      <c r="B1839" s="18"/>
      <c r="C1839" s="3015"/>
      <c r="D1839" s="3014"/>
      <c r="E1839" s="1112" t="s">
        <v>1932</v>
      </c>
      <c r="F1839" s="2708"/>
      <c r="H1839" s="1436"/>
      <c r="I1839" s="1287"/>
      <c r="J1839" s="1288" t="str">
        <f>IF(C1827="","",IF(AND(C1827&lt;&gt;"&lt;Enter connection point name&gt;",F1839=""),"X",""))</f>
        <v/>
      </c>
      <c r="K1839" s="1432" t="str">
        <f>IF(F1839="","",(IF(OR(F1839="Winter",F1839="Summer"),"","X")))</f>
        <v/>
      </c>
      <c r="L1839" s="2220"/>
      <c r="M1839" s="2220"/>
      <c r="N1839" s="2218"/>
    </row>
    <row r="1840" spans="2:14" s="580" customFormat="1" ht="15" customHeight="1">
      <c r="B1840" s="18"/>
      <c r="C1840" s="3015" t="s">
        <v>1935</v>
      </c>
      <c r="D1840" s="3014" t="s">
        <v>497</v>
      </c>
      <c r="E1840" s="1112" t="s">
        <v>1931</v>
      </c>
      <c r="F1840" s="2708"/>
      <c r="H1840" s="1431" t="str">
        <f t="shared" ref="H1840:H1849" si="316">IF(ISNONTEXT(F1840)=TRUE,"","X")</f>
        <v/>
      </c>
      <c r="I1840" s="1288" t="str">
        <f t="shared" ref="I1840:I1849" si="317">IF(AND(F1840&gt;=0)=TRUE,"","X")</f>
        <v/>
      </c>
      <c r="J1840" s="1288" t="str">
        <f>IF(C1827="","",IF(AND(C1827&lt;&gt;"&lt;Enter connection point name&gt;",F1840=""),"X",""))</f>
        <v/>
      </c>
      <c r="K1840" s="1569"/>
      <c r="L1840" s="2220"/>
      <c r="M1840" s="2220"/>
      <c r="N1840" s="2218"/>
    </row>
    <row r="1841" spans="2:14" s="580" customFormat="1" ht="15" customHeight="1">
      <c r="B1841" s="18"/>
      <c r="C1841" s="3015"/>
      <c r="D1841" s="3014"/>
      <c r="E1841" s="1112" t="s">
        <v>1932</v>
      </c>
      <c r="F1841" s="2708"/>
      <c r="H1841" s="1431" t="str">
        <f t="shared" si="316"/>
        <v/>
      </c>
      <c r="I1841" s="1288" t="str">
        <f t="shared" si="317"/>
        <v/>
      </c>
      <c r="J1841" s="1288" t="str">
        <f>IF(C1827="","",IF(AND(C1827&lt;&gt;"&lt;Enter connection point name&gt;",F1841=""),"X",""))</f>
        <v/>
      </c>
      <c r="K1841" s="1569"/>
      <c r="L1841" s="2220"/>
      <c r="M1841" s="2220"/>
      <c r="N1841" s="2218"/>
    </row>
    <row r="1842" spans="2:14" s="580" customFormat="1" ht="15" customHeight="1">
      <c r="B1842" s="18"/>
      <c r="C1842" s="3015" t="s">
        <v>1936</v>
      </c>
      <c r="D1842" s="3014" t="s">
        <v>497</v>
      </c>
      <c r="E1842" s="1112" t="s">
        <v>1931</v>
      </c>
      <c r="F1842" s="2708"/>
      <c r="H1842" s="1431" t="str">
        <f t="shared" si="316"/>
        <v/>
      </c>
      <c r="I1842" s="1288" t="str">
        <f t="shared" si="317"/>
        <v/>
      </c>
      <c r="J1842" s="1288" t="str">
        <f>IF(C1827="","",IF(AND(C1827&lt;&gt;"&lt;Enter connection point name&gt;",F1842=""),"X",""))</f>
        <v/>
      </c>
      <c r="K1842" s="1569"/>
      <c r="L1842" s="2220"/>
      <c r="M1842" s="2220"/>
      <c r="N1842" s="1432" t="str">
        <f>IF(AND(F1842&lt;=F1844),"","X")</f>
        <v/>
      </c>
    </row>
    <row r="1843" spans="2:14" s="580" customFormat="1" ht="15" customHeight="1">
      <c r="B1843" s="18"/>
      <c r="C1843" s="3015"/>
      <c r="D1843" s="3014"/>
      <c r="E1843" s="1112" t="s">
        <v>1932</v>
      </c>
      <c r="F1843" s="2708"/>
      <c r="H1843" s="1431" t="str">
        <f t="shared" si="316"/>
        <v/>
      </c>
      <c r="I1843" s="1288" t="str">
        <f t="shared" si="317"/>
        <v/>
      </c>
      <c r="J1843" s="1288" t="str">
        <f>IF(C1827="","",IF(AND(C1827&lt;&gt;"&lt;Enter connection point name&gt;",F1843=""),"X",""))</f>
        <v/>
      </c>
      <c r="K1843" s="1569"/>
      <c r="L1843" s="2220"/>
      <c r="M1843" s="2220"/>
      <c r="N1843" s="1432" t="str">
        <f>IF(AND(F1843&lt;=F1845),"","X")</f>
        <v/>
      </c>
    </row>
    <row r="1844" spans="2:14" s="580" customFormat="1" ht="15" customHeight="1">
      <c r="B1844" s="18"/>
      <c r="C1844" s="3015" t="s">
        <v>1936</v>
      </c>
      <c r="D1844" s="3014" t="s">
        <v>509</v>
      </c>
      <c r="E1844" s="1112" t="s">
        <v>1931</v>
      </c>
      <c r="F1844" s="2708"/>
      <c r="H1844" s="1431" t="str">
        <f t="shared" si="316"/>
        <v/>
      </c>
      <c r="I1844" s="1288" t="str">
        <f t="shared" si="317"/>
        <v/>
      </c>
      <c r="J1844" s="1288" t="str">
        <f>IF(C1827="","",IF(AND(C1827&lt;&gt;"&lt;Enter connection point name&gt;",F1844=""),"X",""))</f>
        <v/>
      </c>
      <c r="K1844" s="1569"/>
      <c r="L1844" s="2220"/>
      <c r="M1844" s="2220"/>
      <c r="N1844" s="1432" t="str">
        <f>IF(AND(F1842&lt;=F1844),"","X")</f>
        <v/>
      </c>
    </row>
    <row r="1845" spans="2:14" s="580" customFormat="1" ht="15" customHeight="1">
      <c r="B1845" s="18"/>
      <c r="C1845" s="3015"/>
      <c r="D1845" s="3014"/>
      <c r="E1845" s="1112" t="s">
        <v>1932</v>
      </c>
      <c r="F1845" s="2708"/>
      <c r="H1845" s="1431" t="str">
        <f t="shared" si="316"/>
        <v/>
      </c>
      <c r="I1845" s="1288" t="str">
        <f t="shared" si="317"/>
        <v/>
      </c>
      <c r="J1845" s="1288" t="str">
        <f>IF(C1827="","",IF(AND(C1827&lt;&gt;"&lt;Enter connection point name&gt;",F1845=""),"X",""))</f>
        <v/>
      </c>
      <c r="K1845" s="1569"/>
      <c r="L1845" s="2220"/>
      <c r="M1845" s="2220"/>
      <c r="N1845" s="1432" t="str">
        <f>IF(AND(F1843&lt;=F1845),"","X")</f>
        <v/>
      </c>
    </row>
    <row r="1846" spans="2:14" s="580" customFormat="1" ht="15" customHeight="1">
      <c r="B1846" s="18"/>
      <c r="C1846" s="3015" t="s">
        <v>1937</v>
      </c>
      <c r="D1846" s="3014" t="s">
        <v>497</v>
      </c>
      <c r="E1846" s="1112" t="s">
        <v>1931</v>
      </c>
      <c r="F1846" s="2708"/>
      <c r="H1846" s="1431" t="str">
        <f t="shared" si="316"/>
        <v/>
      </c>
      <c r="I1846" s="1288" t="str">
        <f t="shared" si="317"/>
        <v/>
      </c>
      <c r="J1846" s="1288" t="str">
        <f>IF(C1827="","",IF(AND(C1827&lt;&gt;"&lt;Enter connection point name&gt;",F1846=""),"X",""))</f>
        <v/>
      </c>
      <c r="K1846" s="1569"/>
      <c r="L1846" s="2220"/>
      <c r="M1846" s="2220"/>
      <c r="N1846" s="1432" t="str">
        <f>IF(AND(F1846&lt;=F1848),"","X")</f>
        <v/>
      </c>
    </row>
    <row r="1847" spans="2:14" s="580" customFormat="1" ht="15" customHeight="1">
      <c r="B1847" s="18"/>
      <c r="C1847" s="3015"/>
      <c r="D1847" s="3014"/>
      <c r="E1847" s="1112" t="s">
        <v>1932</v>
      </c>
      <c r="F1847" s="2708"/>
      <c r="H1847" s="1431" t="str">
        <f t="shared" si="316"/>
        <v/>
      </c>
      <c r="I1847" s="1288" t="str">
        <f t="shared" si="317"/>
        <v/>
      </c>
      <c r="J1847" s="1288" t="str">
        <f>IF(C1827="","",IF(AND(C1827&lt;&gt;"&lt;Enter connection point name&gt;",F1847=""),"X",""))</f>
        <v/>
      </c>
      <c r="K1847" s="1569"/>
      <c r="L1847" s="2220"/>
      <c r="M1847" s="2220"/>
      <c r="N1847" s="1432" t="str">
        <f>IF(AND(F1847&lt;=F1849),"","X")</f>
        <v/>
      </c>
    </row>
    <row r="1848" spans="2:14" s="580" customFormat="1" ht="15" customHeight="1">
      <c r="B1848" s="18"/>
      <c r="C1848" s="3015" t="s">
        <v>1937</v>
      </c>
      <c r="D1848" s="3014" t="s">
        <v>509</v>
      </c>
      <c r="E1848" s="1112" t="s">
        <v>1931</v>
      </c>
      <c r="F1848" s="2708"/>
      <c r="H1848" s="1431" t="str">
        <f t="shared" si="316"/>
        <v/>
      </c>
      <c r="I1848" s="1288" t="str">
        <f t="shared" si="317"/>
        <v/>
      </c>
      <c r="J1848" s="1288" t="str">
        <f>IF(C1827="","",IF(AND(C1827&lt;&gt;"&lt;Enter connection point name&gt;",F1848=""),"X",""))</f>
        <v/>
      </c>
      <c r="K1848" s="1569"/>
      <c r="L1848" s="2220"/>
      <c r="M1848" s="2220"/>
      <c r="N1848" s="1432" t="str">
        <f>IF(AND(F1846&lt;=F1848),"","X")</f>
        <v/>
      </c>
    </row>
    <row r="1849" spans="2:14" s="580" customFormat="1" ht="15" customHeight="1">
      <c r="B1849" s="18"/>
      <c r="C1849" s="3018"/>
      <c r="D1849" s="3019"/>
      <c r="E1849" s="1113" t="s">
        <v>1932</v>
      </c>
      <c r="F1849" s="2714"/>
      <c r="H1849" s="1433" t="str">
        <f t="shared" si="316"/>
        <v/>
      </c>
      <c r="I1849" s="1434" t="str">
        <f t="shared" si="317"/>
        <v/>
      </c>
      <c r="J1849" s="1434" t="str">
        <f>IF(C1827="","",IF(AND(C1827&lt;&gt;"&lt;Enter connection point name&gt;",F1849=""),"X",""))</f>
        <v/>
      </c>
      <c r="K1849" s="1570"/>
      <c r="L1849" s="2221"/>
      <c r="M1849" s="2221"/>
      <c r="N1849" s="1435" t="str">
        <f>IF(AND(F1847&lt;=F1849),"","X")</f>
        <v/>
      </c>
    </row>
    <row r="1850" spans="2:14" s="580" customFormat="1" ht="15" customHeight="1">
      <c r="B1850" s="1046">
        <v>81</v>
      </c>
      <c r="C1850" s="1027" t="s">
        <v>1929</v>
      </c>
      <c r="D1850" s="575"/>
      <c r="E1850" s="1111"/>
      <c r="F1850" s="2711"/>
    </row>
    <row r="1851" spans="2:14" s="580" customFormat="1" ht="15" customHeight="1">
      <c r="B1851" s="1046"/>
      <c r="C1851" s="3016" t="s">
        <v>1930</v>
      </c>
      <c r="D1851" s="3017" t="s">
        <v>509</v>
      </c>
      <c r="E1851" s="1681" t="s">
        <v>1931</v>
      </c>
      <c r="F1851" s="2713"/>
      <c r="H1851" s="1503" t="str">
        <f>IF(ISNONTEXT(F1851)=TRUE,"","X")</f>
        <v/>
      </c>
      <c r="I1851" s="1542" t="str">
        <f>IF(AND(F1851&gt;=0)=TRUE,"","X")</f>
        <v/>
      </c>
      <c r="J1851" s="2024" t="str">
        <f>IF(C1850="","",IF(AND(C1850&lt;&gt;"&lt;Enter connection point name&gt;",F1851=""),"X",""))</f>
        <v/>
      </c>
      <c r="K1851" s="1568"/>
      <c r="L1851" s="2219"/>
      <c r="M1851" s="2219"/>
      <c r="N1851" s="2217"/>
    </row>
    <row r="1852" spans="2:14" s="580" customFormat="1" ht="15" customHeight="1">
      <c r="B1852" s="1046"/>
      <c r="C1852" s="3015"/>
      <c r="D1852" s="3014"/>
      <c r="E1852" s="1112" t="s">
        <v>1932</v>
      </c>
      <c r="F1852" s="2708"/>
      <c r="H1852" s="1431" t="str">
        <f>IF(ISNONTEXT(F1852)=TRUE,"","X")</f>
        <v/>
      </c>
      <c r="I1852" s="1288" t="str">
        <f>IF(AND(F1852&gt;=0)=TRUE,"","X")</f>
        <v/>
      </c>
      <c r="J1852" s="1288" t="str">
        <f>IF(C1850="","",IF(AND(C1850&lt;&gt;"&lt;Enter connection point name&gt;",F1852=""),"X",""))</f>
        <v/>
      </c>
      <c r="K1852" s="1569"/>
      <c r="L1852" s="2220"/>
      <c r="M1852" s="2220"/>
      <c r="N1852" s="2218"/>
    </row>
    <row r="1853" spans="2:14" s="580" customFormat="1" ht="15" customHeight="1">
      <c r="B1853" s="1046"/>
      <c r="C1853" s="3015" t="s">
        <v>1933</v>
      </c>
      <c r="D1853" s="3014" t="s">
        <v>497</v>
      </c>
      <c r="E1853" s="1112" t="s">
        <v>1931</v>
      </c>
      <c r="F1853" s="2708"/>
      <c r="H1853" s="1431" t="str">
        <f t="shared" ref="H1853:H1860" si="318">IF(ISNONTEXT(F1853)=TRUE,"","X")</f>
        <v/>
      </c>
      <c r="I1853" s="1288" t="str">
        <f>IF(AND(F1853&gt;=0)=TRUE,"","X")</f>
        <v/>
      </c>
      <c r="J1853" s="1288" t="str">
        <f>IF(C1850="","",IF(AND(C1850&lt;&gt;"&lt;Enter connection point name&gt;",F1853=""),"X",""))</f>
        <v/>
      </c>
      <c r="K1853" s="1569"/>
      <c r="L1853" s="2220"/>
      <c r="M1853" s="2220"/>
      <c r="N1853" s="1432" t="str">
        <f>IF(AND(F1853&lt;=F1855),"","X")</f>
        <v/>
      </c>
    </row>
    <row r="1854" spans="2:14" s="580" customFormat="1" ht="15" customHeight="1">
      <c r="B1854" s="1046"/>
      <c r="C1854" s="3015"/>
      <c r="D1854" s="3014"/>
      <c r="E1854" s="1112" t="s">
        <v>1932</v>
      </c>
      <c r="F1854" s="2708"/>
      <c r="H1854" s="1431" t="str">
        <f t="shared" si="318"/>
        <v/>
      </c>
      <c r="I1854" s="1288" t="str">
        <f t="shared" ref="I1854:I1857" si="319">IF(AND(F1854&gt;=0)=TRUE,"","X")</f>
        <v/>
      </c>
      <c r="J1854" s="1288" t="str">
        <f>IF(C1850="","",IF(AND(C1850&lt;&gt;"&lt;Enter connection point name&gt;",F1854=""),"X",""))</f>
        <v/>
      </c>
      <c r="K1854" s="1569"/>
      <c r="L1854" s="2220"/>
      <c r="M1854" s="2220"/>
      <c r="N1854" s="1432" t="str">
        <f>IF(AND(F1854&lt;=F1856),"","X")</f>
        <v/>
      </c>
    </row>
    <row r="1855" spans="2:14" s="580" customFormat="1" ht="15" customHeight="1">
      <c r="B1855" s="1046"/>
      <c r="C1855" s="3015" t="s">
        <v>1933</v>
      </c>
      <c r="D1855" s="3014" t="s">
        <v>509</v>
      </c>
      <c r="E1855" s="1112" t="s">
        <v>1931</v>
      </c>
      <c r="F1855" s="2708"/>
      <c r="H1855" s="1431" t="str">
        <f t="shared" si="318"/>
        <v/>
      </c>
      <c r="I1855" s="1288" t="str">
        <f t="shared" si="319"/>
        <v/>
      </c>
      <c r="J1855" s="1288" t="str">
        <f>IF(C1850="","",IF(AND(C1850&lt;&gt;"&lt;Enter connection point name&gt;",F1855=""),"X",""))</f>
        <v/>
      </c>
      <c r="K1855" s="1569"/>
      <c r="L1855" s="2220"/>
      <c r="M1855" s="2220"/>
      <c r="N1855" s="1432" t="str">
        <f>IF(AND(F1853&lt;=F1855),"","X")</f>
        <v/>
      </c>
    </row>
    <row r="1856" spans="2:14" s="580" customFormat="1" ht="15" customHeight="1">
      <c r="B1856" s="1046"/>
      <c r="C1856" s="3015"/>
      <c r="D1856" s="3014"/>
      <c r="E1856" s="1112" t="s">
        <v>1932</v>
      </c>
      <c r="F1856" s="2708"/>
      <c r="H1856" s="1431" t="str">
        <f t="shared" si="318"/>
        <v/>
      </c>
      <c r="I1856" s="1288" t="str">
        <f t="shared" si="319"/>
        <v/>
      </c>
      <c r="J1856" s="1288" t="str">
        <f>IF(C1850="","",IF(AND(C1850&lt;&gt;"&lt;Enter connection point name&gt;",F1856=""),"X",""))</f>
        <v/>
      </c>
      <c r="K1856" s="1569"/>
      <c r="L1856" s="2220"/>
      <c r="M1856" s="2220"/>
      <c r="N1856" s="1432" t="str">
        <f>IF(AND(F1854&lt;=F1856),"","X")</f>
        <v/>
      </c>
    </row>
    <row r="1857" spans="2:14" s="580" customFormat="1" ht="15" customHeight="1">
      <c r="B1857" s="1046"/>
      <c r="C1857" s="3015" t="s">
        <v>729</v>
      </c>
      <c r="D1857" s="3014" t="s">
        <v>1670</v>
      </c>
      <c r="E1857" s="1112" t="s">
        <v>1931</v>
      </c>
      <c r="F1857" s="2706"/>
      <c r="H1857" s="1431" t="str">
        <f t="shared" si="318"/>
        <v/>
      </c>
      <c r="I1857" s="1287" t="str">
        <f t="shared" si="319"/>
        <v/>
      </c>
      <c r="J1857" s="1288" t="str">
        <f>IF(C1850="","",IF(AND(C1850&lt;&gt;"&lt;Enter connection point name&gt;",F1857=""),"X",""))</f>
        <v/>
      </c>
      <c r="K1857" s="1569"/>
      <c r="L1857" s="1287"/>
      <c r="M1857" s="2220"/>
      <c r="N1857" s="2218"/>
    </row>
    <row r="1858" spans="2:14" s="580" customFormat="1" ht="15" customHeight="1">
      <c r="B1858" s="18"/>
      <c r="C1858" s="3015"/>
      <c r="D1858" s="3014"/>
      <c r="E1858" s="1112" t="s">
        <v>1932</v>
      </c>
      <c r="F1858" s="2706"/>
      <c r="H1858" s="1431" t="str">
        <f t="shared" si="318"/>
        <v/>
      </c>
      <c r="I1858" s="1287"/>
      <c r="J1858" s="1288" t="str">
        <f>IF(C1850="","",IF(AND(C1850&lt;&gt;"&lt;Enter connection point name&gt;",F1858=""),"X",""))</f>
        <v/>
      </c>
      <c r="K1858" s="1569"/>
      <c r="L1858" s="1287"/>
      <c r="M1858" s="2220"/>
      <c r="N1858" s="2218"/>
    </row>
    <row r="1859" spans="2:14" s="580" customFormat="1" ht="15" customHeight="1">
      <c r="B1859" s="18"/>
      <c r="C1859" s="3015" t="s">
        <v>730</v>
      </c>
      <c r="D1859" s="3014" t="s">
        <v>1671</v>
      </c>
      <c r="E1859" s="1112" t="s">
        <v>1931</v>
      </c>
      <c r="F1859" s="2712"/>
      <c r="H1859" s="1431" t="str">
        <f t="shared" si="318"/>
        <v/>
      </c>
      <c r="I1859" s="1287"/>
      <c r="J1859" s="1288" t="str">
        <f>IF(C1850="","",IF(AND(C1850&lt;&gt;"&lt;Enter connection point name&gt;",F1859=""),"X",""))</f>
        <v/>
      </c>
      <c r="K1859" s="1569"/>
      <c r="L1859" s="2220"/>
      <c r="M1859" s="1287"/>
      <c r="N1859" s="2218"/>
    </row>
    <row r="1860" spans="2:14" s="580" customFormat="1" ht="15" customHeight="1">
      <c r="B1860" s="18"/>
      <c r="C1860" s="3015"/>
      <c r="D1860" s="3014"/>
      <c r="E1860" s="1112" t="s">
        <v>1932</v>
      </c>
      <c r="F1860" s="2712"/>
      <c r="H1860" s="1431" t="str">
        <f t="shared" si="318"/>
        <v/>
      </c>
      <c r="I1860" s="1287"/>
      <c r="J1860" s="1288" t="str">
        <f>IF(C1850="","",IF(AND(C1850&lt;&gt;"&lt;Enter connection point name&gt;",F1860=""),"X",""))</f>
        <v/>
      </c>
      <c r="K1860" s="1569"/>
      <c r="L1860" s="2220"/>
      <c r="M1860" s="1287"/>
      <c r="N1860" s="2218"/>
    </row>
    <row r="1861" spans="2:14" s="580" customFormat="1" ht="15" customHeight="1">
      <c r="B1861" s="18"/>
      <c r="C1861" s="3015" t="s">
        <v>1934</v>
      </c>
      <c r="D1861" s="3014" t="s">
        <v>2045</v>
      </c>
      <c r="E1861" s="1112" t="s">
        <v>1931</v>
      </c>
      <c r="F1861" s="2708"/>
      <c r="H1861" s="1436"/>
      <c r="I1861" s="1287"/>
      <c r="J1861" s="1288" t="str">
        <f>IF(C1850="","",IF(AND(C1850&lt;&gt;"&lt;Enter connection point name&gt;",F1861=""),"X",""))</f>
        <v/>
      </c>
      <c r="K1861" s="1432" t="str">
        <f>IF(F1861="","",(IF(OR(F1861="Winter",F1861="Summer"),"","X")))</f>
        <v/>
      </c>
      <c r="L1861" s="2220"/>
      <c r="M1861" s="2220"/>
      <c r="N1861" s="2218"/>
    </row>
    <row r="1862" spans="2:14" s="580" customFormat="1" ht="15" customHeight="1">
      <c r="B1862" s="18"/>
      <c r="C1862" s="3015"/>
      <c r="D1862" s="3014"/>
      <c r="E1862" s="1112" t="s">
        <v>1932</v>
      </c>
      <c r="F1862" s="2708"/>
      <c r="H1862" s="1436"/>
      <c r="I1862" s="1287"/>
      <c r="J1862" s="1288" t="str">
        <f>IF(C1850="","",IF(AND(C1850&lt;&gt;"&lt;Enter connection point name&gt;",F1862=""),"X",""))</f>
        <v/>
      </c>
      <c r="K1862" s="1432" t="str">
        <f>IF(F1862="","",(IF(OR(F1862="Winter",F1862="Summer"),"","X")))</f>
        <v/>
      </c>
      <c r="L1862" s="2220"/>
      <c r="M1862" s="2220"/>
      <c r="N1862" s="2218"/>
    </row>
    <row r="1863" spans="2:14" s="580" customFormat="1" ht="15" customHeight="1">
      <c r="B1863" s="18"/>
      <c r="C1863" s="3015" t="s">
        <v>1935</v>
      </c>
      <c r="D1863" s="3014" t="s">
        <v>497</v>
      </c>
      <c r="E1863" s="1112" t="s">
        <v>1931</v>
      </c>
      <c r="F1863" s="2708"/>
      <c r="H1863" s="1431" t="str">
        <f t="shared" ref="H1863:H1872" si="320">IF(ISNONTEXT(F1863)=TRUE,"","X")</f>
        <v/>
      </c>
      <c r="I1863" s="1288" t="str">
        <f t="shared" ref="I1863:I1872" si="321">IF(AND(F1863&gt;=0)=TRUE,"","X")</f>
        <v/>
      </c>
      <c r="J1863" s="1288" t="str">
        <f>IF(C1850="","",IF(AND(C1850&lt;&gt;"&lt;Enter connection point name&gt;",F1863=""),"X",""))</f>
        <v/>
      </c>
      <c r="K1863" s="1569"/>
      <c r="L1863" s="2220"/>
      <c r="M1863" s="2220"/>
      <c r="N1863" s="2218"/>
    </row>
    <row r="1864" spans="2:14" s="580" customFormat="1" ht="15" customHeight="1">
      <c r="B1864" s="18"/>
      <c r="C1864" s="3015"/>
      <c r="D1864" s="3014"/>
      <c r="E1864" s="1112" t="s">
        <v>1932</v>
      </c>
      <c r="F1864" s="2708"/>
      <c r="H1864" s="1431" t="str">
        <f t="shared" si="320"/>
        <v/>
      </c>
      <c r="I1864" s="1288" t="str">
        <f t="shared" si="321"/>
        <v/>
      </c>
      <c r="J1864" s="1288" t="str">
        <f>IF(C1850="","",IF(AND(C1850&lt;&gt;"&lt;Enter connection point name&gt;",F1864=""),"X",""))</f>
        <v/>
      </c>
      <c r="K1864" s="1569"/>
      <c r="L1864" s="2220"/>
      <c r="M1864" s="2220"/>
      <c r="N1864" s="2218"/>
    </row>
    <row r="1865" spans="2:14" s="580" customFormat="1" ht="15" customHeight="1">
      <c r="B1865" s="18"/>
      <c r="C1865" s="3015" t="s">
        <v>1936</v>
      </c>
      <c r="D1865" s="3014" t="s">
        <v>497</v>
      </c>
      <c r="E1865" s="1112" t="s">
        <v>1931</v>
      </c>
      <c r="F1865" s="2708"/>
      <c r="H1865" s="1431" t="str">
        <f t="shared" si="320"/>
        <v/>
      </c>
      <c r="I1865" s="1288" t="str">
        <f t="shared" si="321"/>
        <v/>
      </c>
      <c r="J1865" s="1288" t="str">
        <f>IF(C1850="","",IF(AND(C1850&lt;&gt;"&lt;Enter connection point name&gt;",F1865=""),"X",""))</f>
        <v/>
      </c>
      <c r="K1865" s="1569"/>
      <c r="L1865" s="2220"/>
      <c r="M1865" s="2220"/>
      <c r="N1865" s="1432" t="str">
        <f>IF(AND(F1865&lt;=F1867),"","X")</f>
        <v/>
      </c>
    </row>
    <row r="1866" spans="2:14" s="580" customFormat="1" ht="15" customHeight="1">
      <c r="B1866" s="18"/>
      <c r="C1866" s="3015"/>
      <c r="D1866" s="3014"/>
      <c r="E1866" s="1112" t="s">
        <v>1932</v>
      </c>
      <c r="F1866" s="2708"/>
      <c r="H1866" s="1431" t="str">
        <f t="shared" si="320"/>
        <v/>
      </c>
      <c r="I1866" s="1288" t="str">
        <f t="shared" si="321"/>
        <v/>
      </c>
      <c r="J1866" s="1288" t="str">
        <f>IF(C1850="","",IF(AND(C1850&lt;&gt;"&lt;Enter connection point name&gt;",F1866=""),"X",""))</f>
        <v/>
      </c>
      <c r="K1866" s="1569"/>
      <c r="L1866" s="2220"/>
      <c r="M1866" s="2220"/>
      <c r="N1866" s="1432" t="str">
        <f>IF(AND(F1866&lt;=F1868),"","X")</f>
        <v/>
      </c>
    </row>
    <row r="1867" spans="2:14" s="580" customFormat="1" ht="15" customHeight="1">
      <c r="B1867" s="18"/>
      <c r="C1867" s="3015" t="s">
        <v>1936</v>
      </c>
      <c r="D1867" s="3014" t="s">
        <v>509</v>
      </c>
      <c r="E1867" s="1112" t="s">
        <v>1931</v>
      </c>
      <c r="F1867" s="2708"/>
      <c r="H1867" s="1431" t="str">
        <f t="shared" si="320"/>
        <v/>
      </c>
      <c r="I1867" s="1288" t="str">
        <f t="shared" si="321"/>
        <v/>
      </c>
      <c r="J1867" s="1288" t="str">
        <f>IF(C1850="","",IF(AND(C1850&lt;&gt;"&lt;Enter connection point name&gt;",F1867=""),"X",""))</f>
        <v/>
      </c>
      <c r="K1867" s="1569"/>
      <c r="L1867" s="2220"/>
      <c r="M1867" s="2220"/>
      <c r="N1867" s="1432" t="str">
        <f>IF(AND(F1865&lt;=F1867),"","X")</f>
        <v/>
      </c>
    </row>
    <row r="1868" spans="2:14" s="580" customFormat="1" ht="15" customHeight="1">
      <c r="B1868" s="18"/>
      <c r="C1868" s="3015"/>
      <c r="D1868" s="3014"/>
      <c r="E1868" s="1112" t="s">
        <v>1932</v>
      </c>
      <c r="F1868" s="2708"/>
      <c r="H1868" s="1431" t="str">
        <f t="shared" si="320"/>
        <v/>
      </c>
      <c r="I1868" s="1288" t="str">
        <f t="shared" si="321"/>
        <v/>
      </c>
      <c r="J1868" s="1288" t="str">
        <f>IF(C1850="","",IF(AND(C1850&lt;&gt;"&lt;Enter connection point name&gt;",F1868=""),"X",""))</f>
        <v/>
      </c>
      <c r="K1868" s="1569"/>
      <c r="L1868" s="2220"/>
      <c r="M1868" s="2220"/>
      <c r="N1868" s="1432" t="str">
        <f>IF(AND(F1866&lt;=F1868),"","X")</f>
        <v/>
      </c>
    </row>
    <row r="1869" spans="2:14" s="580" customFormat="1" ht="15" customHeight="1">
      <c r="B1869" s="18"/>
      <c r="C1869" s="3015" t="s">
        <v>1937</v>
      </c>
      <c r="D1869" s="3014" t="s">
        <v>497</v>
      </c>
      <c r="E1869" s="1112" t="s">
        <v>1931</v>
      </c>
      <c r="F1869" s="2708"/>
      <c r="H1869" s="1431" t="str">
        <f t="shared" si="320"/>
        <v/>
      </c>
      <c r="I1869" s="1288" t="str">
        <f t="shared" si="321"/>
        <v/>
      </c>
      <c r="J1869" s="1288" t="str">
        <f>IF(C1850="","",IF(AND(C1850&lt;&gt;"&lt;Enter connection point name&gt;",F1869=""),"X",""))</f>
        <v/>
      </c>
      <c r="K1869" s="1569"/>
      <c r="L1869" s="2220"/>
      <c r="M1869" s="2220"/>
      <c r="N1869" s="1432" t="str">
        <f>IF(AND(F1869&lt;=F1871),"","X")</f>
        <v/>
      </c>
    </row>
    <row r="1870" spans="2:14" s="580" customFormat="1" ht="15" customHeight="1">
      <c r="B1870" s="18"/>
      <c r="C1870" s="3015"/>
      <c r="D1870" s="3014"/>
      <c r="E1870" s="1112" t="s">
        <v>1932</v>
      </c>
      <c r="F1870" s="2708"/>
      <c r="H1870" s="1431" t="str">
        <f t="shared" si="320"/>
        <v/>
      </c>
      <c r="I1870" s="1288" t="str">
        <f t="shared" si="321"/>
        <v/>
      </c>
      <c r="J1870" s="1288" t="str">
        <f>IF(C1850="","",IF(AND(C1850&lt;&gt;"&lt;Enter connection point name&gt;",F1870=""),"X",""))</f>
        <v/>
      </c>
      <c r="K1870" s="1569"/>
      <c r="L1870" s="2220"/>
      <c r="M1870" s="2220"/>
      <c r="N1870" s="1432" t="str">
        <f>IF(AND(F1870&lt;=F1872),"","X")</f>
        <v/>
      </c>
    </row>
    <row r="1871" spans="2:14" s="580" customFormat="1" ht="15" customHeight="1">
      <c r="B1871" s="18"/>
      <c r="C1871" s="3015" t="s">
        <v>1937</v>
      </c>
      <c r="D1871" s="3014" t="s">
        <v>509</v>
      </c>
      <c r="E1871" s="1112" t="s">
        <v>1931</v>
      </c>
      <c r="F1871" s="2708"/>
      <c r="H1871" s="1431" t="str">
        <f t="shared" si="320"/>
        <v/>
      </c>
      <c r="I1871" s="1288" t="str">
        <f t="shared" si="321"/>
        <v/>
      </c>
      <c r="J1871" s="1288" t="str">
        <f>IF(C1850="","",IF(AND(C1850&lt;&gt;"&lt;Enter connection point name&gt;",F1871=""),"X",""))</f>
        <v/>
      </c>
      <c r="K1871" s="1569"/>
      <c r="L1871" s="2220"/>
      <c r="M1871" s="2220"/>
      <c r="N1871" s="1432" t="str">
        <f>IF(AND(F1869&lt;=F1871),"","X")</f>
        <v/>
      </c>
    </row>
    <row r="1872" spans="2:14" s="580" customFormat="1" ht="15" customHeight="1">
      <c r="B1872" s="18"/>
      <c r="C1872" s="3018"/>
      <c r="D1872" s="3019"/>
      <c r="E1872" s="1113" t="s">
        <v>1932</v>
      </c>
      <c r="F1872" s="2714"/>
      <c r="H1872" s="1433" t="str">
        <f t="shared" si="320"/>
        <v/>
      </c>
      <c r="I1872" s="1434" t="str">
        <f t="shared" si="321"/>
        <v/>
      </c>
      <c r="J1872" s="1434" t="str">
        <f>IF(C1850="","",IF(AND(C1850&lt;&gt;"&lt;Enter connection point name&gt;",F1872=""),"X",""))</f>
        <v/>
      </c>
      <c r="K1872" s="1570"/>
      <c r="L1872" s="2221"/>
      <c r="M1872" s="2221"/>
      <c r="N1872" s="1435" t="str">
        <f>IF(AND(F1870&lt;=F1872),"","X")</f>
        <v/>
      </c>
    </row>
    <row r="1873" spans="2:14" s="580" customFormat="1" ht="15" customHeight="1">
      <c r="B1873" s="1046">
        <v>82</v>
      </c>
      <c r="C1873" s="1027" t="s">
        <v>1929</v>
      </c>
      <c r="D1873" s="575"/>
      <c r="E1873" s="1111"/>
      <c r="F1873" s="2711"/>
    </row>
    <row r="1874" spans="2:14" s="580" customFormat="1" ht="15" customHeight="1">
      <c r="B1874" s="1046"/>
      <c r="C1874" s="3016" t="s">
        <v>1930</v>
      </c>
      <c r="D1874" s="3017" t="s">
        <v>509</v>
      </c>
      <c r="E1874" s="1681" t="s">
        <v>1931</v>
      </c>
      <c r="F1874" s="2713"/>
      <c r="H1874" s="1503" t="str">
        <f>IF(ISNONTEXT(F1874)=TRUE,"","X")</f>
        <v/>
      </c>
      <c r="I1874" s="1542" t="str">
        <f>IF(AND(F1874&gt;=0)=TRUE,"","X")</f>
        <v/>
      </c>
      <c r="J1874" s="2024" t="str">
        <f>IF(C1873="","",IF(AND(C1873&lt;&gt;"&lt;Enter connection point name&gt;",F1874=""),"X",""))</f>
        <v/>
      </c>
      <c r="K1874" s="1568"/>
      <c r="L1874" s="2219"/>
      <c r="M1874" s="2219"/>
      <c r="N1874" s="2217"/>
    </row>
    <row r="1875" spans="2:14" s="580" customFormat="1" ht="15" customHeight="1">
      <c r="B1875" s="1046"/>
      <c r="C1875" s="3015"/>
      <c r="D1875" s="3014"/>
      <c r="E1875" s="1112" t="s">
        <v>1932</v>
      </c>
      <c r="F1875" s="2708"/>
      <c r="H1875" s="1431" t="str">
        <f>IF(ISNONTEXT(F1875)=TRUE,"","X")</f>
        <v/>
      </c>
      <c r="I1875" s="1288" t="str">
        <f>IF(AND(F1875&gt;=0)=TRUE,"","X")</f>
        <v/>
      </c>
      <c r="J1875" s="1288" t="str">
        <f>IF(C1873="","",IF(AND(C1873&lt;&gt;"&lt;Enter connection point name&gt;",F1875=""),"X",""))</f>
        <v/>
      </c>
      <c r="K1875" s="1569"/>
      <c r="L1875" s="2220"/>
      <c r="M1875" s="2220"/>
      <c r="N1875" s="2218"/>
    </row>
    <row r="1876" spans="2:14" s="580" customFormat="1" ht="15" customHeight="1">
      <c r="B1876" s="1046"/>
      <c r="C1876" s="3015" t="s">
        <v>1933</v>
      </c>
      <c r="D1876" s="3014" t="s">
        <v>497</v>
      </c>
      <c r="E1876" s="1112" t="s">
        <v>1931</v>
      </c>
      <c r="F1876" s="2708"/>
      <c r="H1876" s="1431" t="str">
        <f t="shared" ref="H1876:H1883" si="322">IF(ISNONTEXT(F1876)=TRUE,"","X")</f>
        <v/>
      </c>
      <c r="I1876" s="1288" t="str">
        <f>IF(AND(F1876&gt;=0)=TRUE,"","X")</f>
        <v/>
      </c>
      <c r="J1876" s="1288" t="str">
        <f>IF(C1873="","",IF(AND(C1873&lt;&gt;"&lt;Enter connection point name&gt;",F1876=""),"X",""))</f>
        <v/>
      </c>
      <c r="K1876" s="1569"/>
      <c r="L1876" s="2220"/>
      <c r="M1876" s="2220"/>
      <c r="N1876" s="1432" t="str">
        <f>IF(AND(F1876&lt;=F1878),"","X")</f>
        <v/>
      </c>
    </row>
    <row r="1877" spans="2:14" s="580" customFormat="1" ht="15" customHeight="1">
      <c r="B1877" s="1046"/>
      <c r="C1877" s="3015"/>
      <c r="D1877" s="3014"/>
      <c r="E1877" s="1112" t="s">
        <v>1932</v>
      </c>
      <c r="F1877" s="2708"/>
      <c r="H1877" s="1431" t="str">
        <f t="shared" si="322"/>
        <v/>
      </c>
      <c r="I1877" s="1288" t="str">
        <f t="shared" ref="I1877:I1880" si="323">IF(AND(F1877&gt;=0)=TRUE,"","X")</f>
        <v/>
      </c>
      <c r="J1877" s="1288" t="str">
        <f>IF(C1873="","",IF(AND(C1873&lt;&gt;"&lt;Enter connection point name&gt;",F1877=""),"X",""))</f>
        <v/>
      </c>
      <c r="K1877" s="1569"/>
      <c r="L1877" s="2220"/>
      <c r="M1877" s="2220"/>
      <c r="N1877" s="1432" t="str">
        <f>IF(AND(F1877&lt;=F1879),"","X")</f>
        <v/>
      </c>
    </row>
    <row r="1878" spans="2:14" s="580" customFormat="1" ht="15" customHeight="1">
      <c r="B1878" s="1046"/>
      <c r="C1878" s="3015" t="s">
        <v>1933</v>
      </c>
      <c r="D1878" s="3014" t="s">
        <v>509</v>
      </c>
      <c r="E1878" s="1112" t="s">
        <v>1931</v>
      </c>
      <c r="F1878" s="2708"/>
      <c r="H1878" s="1431" t="str">
        <f t="shared" si="322"/>
        <v/>
      </c>
      <c r="I1878" s="1288" t="str">
        <f t="shared" si="323"/>
        <v/>
      </c>
      <c r="J1878" s="1288" t="str">
        <f>IF(C1873="","",IF(AND(C1873&lt;&gt;"&lt;Enter connection point name&gt;",F1878=""),"X",""))</f>
        <v/>
      </c>
      <c r="K1878" s="1569"/>
      <c r="L1878" s="2220"/>
      <c r="M1878" s="2220"/>
      <c r="N1878" s="1432" t="str">
        <f>IF(AND(F1876&lt;=F1878),"","X")</f>
        <v/>
      </c>
    </row>
    <row r="1879" spans="2:14" s="580" customFormat="1" ht="15" customHeight="1">
      <c r="B1879" s="1046"/>
      <c r="C1879" s="3015"/>
      <c r="D1879" s="3014"/>
      <c r="E1879" s="1112" t="s">
        <v>1932</v>
      </c>
      <c r="F1879" s="2708"/>
      <c r="H1879" s="1431" t="str">
        <f t="shared" si="322"/>
        <v/>
      </c>
      <c r="I1879" s="1288" t="str">
        <f t="shared" si="323"/>
        <v/>
      </c>
      <c r="J1879" s="1288" t="str">
        <f>IF(C1873="","",IF(AND(C1873&lt;&gt;"&lt;Enter connection point name&gt;",F1879=""),"X",""))</f>
        <v/>
      </c>
      <c r="K1879" s="1569"/>
      <c r="L1879" s="2220"/>
      <c r="M1879" s="2220"/>
      <c r="N1879" s="1432" t="str">
        <f>IF(AND(F1877&lt;=F1879),"","X")</f>
        <v/>
      </c>
    </row>
    <row r="1880" spans="2:14" s="580" customFormat="1" ht="15" customHeight="1">
      <c r="B1880" s="1046"/>
      <c r="C1880" s="3015" t="s">
        <v>729</v>
      </c>
      <c r="D1880" s="3014" t="s">
        <v>1670</v>
      </c>
      <c r="E1880" s="1112" t="s">
        <v>1931</v>
      </c>
      <c r="F1880" s="2706"/>
      <c r="H1880" s="1431" t="str">
        <f t="shared" si="322"/>
        <v/>
      </c>
      <c r="I1880" s="1287" t="str">
        <f t="shared" si="323"/>
        <v/>
      </c>
      <c r="J1880" s="1288" t="str">
        <f>IF(C1873="","",IF(AND(C1873&lt;&gt;"&lt;Enter connection point name&gt;",F1880=""),"X",""))</f>
        <v/>
      </c>
      <c r="K1880" s="1569"/>
      <c r="L1880" s="1287"/>
      <c r="M1880" s="2220"/>
      <c r="N1880" s="2218"/>
    </row>
    <row r="1881" spans="2:14" s="580" customFormat="1" ht="15" customHeight="1">
      <c r="B1881" s="18"/>
      <c r="C1881" s="3015"/>
      <c r="D1881" s="3014"/>
      <c r="E1881" s="1112" t="s">
        <v>1932</v>
      </c>
      <c r="F1881" s="2706"/>
      <c r="H1881" s="1431" t="str">
        <f t="shared" si="322"/>
        <v/>
      </c>
      <c r="I1881" s="1287"/>
      <c r="J1881" s="1288" t="str">
        <f>IF(C1873="","",IF(AND(C1873&lt;&gt;"&lt;Enter connection point name&gt;",F1881=""),"X",""))</f>
        <v/>
      </c>
      <c r="K1881" s="1569"/>
      <c r="L1881" s="1287"/>
      <c r="M1881" s="2220"/>
      <c r="N1881" s="2218"/>
    </row>
    <row r="1882" spans="2:14" s="580" customFormat="1" ht="15" customHeight="1">
      <c r="B1882" s="18"/>
      <c r="C1882" s="3015" t="s">
        <v>730</v>
      </c>
      <c r="D1882" s="3014" t="s">
        <v>1671</v>
      </c>
      <c r="E1882" s="1112" t="s">
        <v>1931</v>
      </c>
      <c r="F1882" s="2712"/>
      <c r="H1882" s="1431" t="str">
        <f t="shared" si="322"/>
        <v/>
      </c>
      <c r="I1882" s="1287"/>
      <c r="J1882" s="1288" t="str">
        <f>IF(C1873="","",IF(AND(C1873&lt;&gt;"&lt;Enter connection point name&gt;",F1882=""),"X",""))</f>
        <v/>
      </c>
      <c r="K1882" s="1569"/>
      <c r="L1882" s="2220"/>
      <c r="M1882" s="1287"/>
      <c r="N1882" s="2218"/>
    </row>
    <row r="1883" spans="2:14" s="580" customFormat="1" ht="15" customHeight="1">
      <c r="B1883" s="18"/>
      <c r="C1883" s="3015"/>
      <c r="D1883" s="3014"/>
      <c r="E1883" s="1112" t="s">
        <v>1932</v>
      </c>
      <c r="F1883" s="2712"/>
      <c r="H1883" s="1431" t="str">
        <f t="shared" si="322"/>
        <v/>
      </c>
      <c r="I1883" s="1287"/>
      <c r="J1883" s="1288" t="str">
        <f>IF(C1873="","",IF(AND(C1873&lt;&gt;"&lt;Enter connection point name&gt;",F1883=""),"X",""))</f>
        <v/>
      </c>
      <c r="K1883" s="1569"/>
      <c r="L1883" s="2220"/>
      <c r="M1883" s="1287"/>
      <c r="N1883" s="2218"/>
    </row>
    <row r="1884" spans="2:14" s="580" customFormat="1" ht="15" customHeight="1">
      <c r="B1884" s="18"/>
      <c r="C1884" s="3015" t="s">
        <v>1934</v>
      </c>
      <c r="D1884" s="3014" t="s">
        <v>2045</v>
      </c>
      <c r="E1884" s="1112" t="s">
        <v>1931</v>
      </c>
      <c r="F1884" s="2708"/>
      <c r="H1884" s="1436"/>
      <c r="I1884" s="1287"/>
      <c r="J1884" s="1288" t="str">
        <f>IF(C1873="","",IF(AND(C1873&lt;&gt;"&lt;Enter connection point name&gt;",F1884=""),"X",""))</f>
        <v/>
      </c>
      <c r="K1884" s="1432" t="str">
        <f>IF(F1884="","",(IF(OR(F1884="Winter",F1884="Summer"),"","X")))</f>
        <v/>
      </c>
      <c r="L1884" s="2220"/>
      <c r="M1884" s="2220"/>
      <c r="N1884" s="2218"/>
    </row>
    <row r="1885" spans="2:14" s="580" customFormat="1" ht="15" customHeight="1">
      <c r="B1885" s="18"/>
      <c r="C1885" s="3015"/>
      <c r="D1885" s="3014"/>
      <c r="E1885" s="1112" t="s">
        <v>1932</v>
      </c>
      <c r="F1885" s="2708"/>
      <c r="H1885" s="1436"/>
      <c r="I1885" s="1287"/>
      <c r="J1885" s="1288" t="str">
        <f>IF(C1873="","",IF(AND(C1873&lt;&gt;"&lt;Enter connection point name&gt;",F1885=""),"X",""))</f>
        <v/>
      </c>
      <c r="K1885" s="1432" t="str">
        <f>IF(F1885="","",(IF(OR(F1885="Winter",F1885="Summer"),"","X")))</f>
        <v/>
      </c>
      <c r="L1885" s="2220"/>
      <c r="M1885" s="2220"/>
      <c r="N1885" s="2218"/>
    </row>
    <row r="1886" spans="2:14" s="580" customFormat="1" ht="15" customHeight="1">
      <c r="B1886" s="18"/>
      <c r="C1886" s="3015" t="s">
        <v>1935</v>
      </c>
      <c r="D1886" s="3014" t="s">
        <v>497</v>
      </c>
      <c r="E1886" s="1112" t="s">
        <v>1931</v>
      </c>
      <c r="F1886" s="2708"/>
      <c r="H1886" s="1431" t="str">
        <f t="shared" ref="H1886:H1895" si="324">IF(ISNONTEXT(F1886)=TRUE,"","X")</f>
        <v/>
      </c>
      <c r="I1886" s="1288" t="str">
        <f t="shared" ref="I1886:I1895" si="325">IF(AND(F1886&gt;=0)=TRUE,"","X")</f>
        <v/>
      </c>
      <c r="J1886" s="1288" t="str">
        <f>IF(C1873="","",IF(AND(C1873&lt;&gt;"&lt;Enter connection point name&gt;",F1886=""),"X",""))</f>
        <v/>
      </c>
      <c r="K1886" s="1569"/>
      <c r="L1886" s="2220"/>
      <c r="M1886" s="2220"/>
      <c r="N1886" s="2218"/>
    </row>
    <row r="1887" spans="2:14" s="580" customFormat="1" ht="15" customHeight="1">
      <c r="B1887" s="18"/>
      <c r="C1887" s="3015"/>
      <c r="D1887" s="3014"/>
      <c r="E1887" s="1112" t="s">
        <v>1932</v>
      </c>
      <c r="F1887" s="2708"/>
      <c r="H1887" s="1431" t="str">
        <f t="shared" si="324"/>
        <v/>
      </c>
      <c r="I1887" s="1288" t="str">
        <f t="shared" si="325"/>
        <v/>
      </c>
      <c r="J1887" s="1288" t="str">
        <f>IF(C1873="","",IF(AND(C1873&lt;&gt;"&lt;Enter connection point name&gt;",F1887=""),"X",""))</f>
        <v/>
      </c>
      <c r="K1887" s="1569"/>
      <c r="L1887" s="2220"/>
      <c r="M1887" s="2220"/>
      <c r="N1887" s="2218"/>
    </row>
    <row r="1888" spans="2:14" s="580" customFormat="1" ht="15" customHeight="1">
      <c r="B1888" s="18"/>
      <c r="C1888" s="3015" t="s">
        <v>1936</v>
      </c>
      <c r="D1888" s="3014" t="s">
        <v>497</v>
      </c>
      <c r="E1888" s="1112" t="s">
        <v>1931</v>
      </c>
      <c r="F1888" s="2708"/>
      <c r="H1888" s="1431" t="str">
        <f t="shared" si="324"/>
        <v/>
      </c>
      <c r="I1888" s="1288" t="str">
        <f t="shared" si="325"/>
        <v/>
      </c>
      <c r="J1888" s="1288" t="str">
        <f>IF(C1873="","",IF(AND(C1873&lt;&gt;"&lt;Enter connection point name&gt;",F1888=""),"X",""))</f>
        <v/>
      </c>
      <c r="K1888" s="1569"/>
      <c r="L1888" s="2220"/>
      <c r="M1888" s="2220"/>
      <c r="N1888" s="1432" t="str">
        <f>IF(AND(F1888&lt;=F1890),"","X")</f>
        <v/>
      </c>
    </row>
    <row r="1889" spans="2:14" s="580" customFormat="1" ht="15" customHeight="1">
      <c r="B1889" s="18"/>
      <c r="C1889" s="3015"/>
      <c r="D1889" s="3014"/>
      <c r="E1889" s="1112" t="s">
        <v>1932</v>
      </c>
      <c r="F1889" s="2708"/>
      <c r="H1889" s="1431" t="str">
        <f t="shared" si="324"/>
        <v/>
      </c>
      <c r="I1889" s="1288" t="str">
        <f t="shared" si="325"/>
        <v/>
      </c>
      <c r="J1889" s="1288" t="str">
        <f>IF(C1873="","",IF(AND(C1873&lt;&gt;"&lt;Enter connection point name&gt;",F1889=""),"X",""))</f>
        <v/>
      </c>
      <c r="K1889" s="1569"/>
      <c r="L1889" s="2220"/>
      <c r="M1889" s="2220"/>
      <c r="N1889" s="1432" t="str">
        <f>IF(AND(F1889&lt;=F1891),"","X")</f>
        <v/>
      </c>
    </row>
    <row r="1890" spans="2:14" s="580" customFormat="1" ht="15" customHeight="1">
      <c r="B1890" s="18"/>
      <c r="C1890" s="3015" t="s">
        <v>1936</v>
      </c>
      <c r="D1890" s="3014" t="s">
        <v>509</v>
      </c>
      <c r="E1890" s="1112" t="s">
        <v>1931</v>
      </c>
      <c r="F1890" s="2708"/>
      <c r="H1890" s="1431" t="str">
        <f t="shared" si="324"/>
        <v/>
      </c>
      <c r="I1890" s="1288" t="str">
        <f t="shared" si="325"/>
        <v/>
      </c>
      <c r="J1890" s="1288" t="str">
        <f>IF(C1873="","",IF(AND(C1873&lt;&gt;"&lt;Enter connection point name&gt;",F1890=""),"X",""))</f>
        <v/>
      </c>
      <c r="K1890" s="1569"/>
      <c r="L1890" s="2220"/>
      <c r="M1890" s="2220"/>
      <c r="N1890" s="1432" t="str">
        <f>IF(AND(F1888&lt;=F1890),"","X")</f>
        <v/>
      </c>
    </row>
    <row r="1891" spans="2:14" s="580" customFormat="1" ht="15" customHeight="1">
      <c r="B1891" s="18"/>
      <c r="C1891" s="3015"/>
      <c r="D1891" s="3014"/>
      <c r="E1891" s="1112" t="s">
        <v>1932</v>
      </c>
      <c r="F1891" s="2708"/>
      <c r="H1891" s="1431" t="str">
        <f t="shared" si="324"/>
        <v/>
      </c>
      <c r="I1891" s="1288" t="str">
        <f t="shared" si="325"/>
        <v/>
      </c>
      <c r="J1891" s="1288" t="str">
        <f>IF(C1873="","",IF(AND(C1873&lt;&gt;"&lt;Enter connection point name&gt;",F1891=""),"X",""))</f>
        <v/>
      </c>
      <c r="K1891" s="1569"/>
      <c r="L1891" s="2220"/>
      <c r="M1891" s="2220"/>
      <c r="N1891" s="1432" t="str">
        <f>IF(AND(F1889&lt;=F1891),"","X")</f>
        <v/>
      </c>
    </row>
    <row r="1892" spans="2:14" s="580" customFormat="1" ht="15" customHeight="1">
      <c r="B1892" s="18"/>
      <c r="C1892" s="3015" t="s">
        <v>1937</v>
      </c>
      <c r="D1892" s="3014" t="s">
        <v>497</v>
      </c>
      <c r="E1892" s="1112" t="s">
        <v>1931</v>
      </c>
      <c r="F1892" s="2708"/>
      <c r="H1892" s="1431" t="str">
        <f t="shared" si="324"/>
        <v/>
      </c>
      <c r="I1892" s="1288" t="str">
        <f t="shared" si="325"/>
        <v/>
      </c>
      <c r="J1892" s="1288" t="str">
        <f>IF(C1873="","",IF(AND(C1873&lt;&gt;"&lt;Enter connection point name&gt;",F1892=""),"X",""))</f>
        <v/>
      </c>
      <c r="K1892" s="1569"/>
      <c r="L1892" s="2220"/>
      <c r="M1892" s="2220"/>
      <c r="N1892" s="1432" t="str">
        <f>IF(AND(F1892&lt;=F1894),"","X")</f>
        <v/>
      </c>
    </row>
    <row r="1893" spans="2:14" s="580" customFormat="1" ht="15" customHeight="1">
      <c r="B1893" s="18"/>
      <c r="C1893" s="3015"/>
      <c r="D1893" s="3014"/>
      <c r="E1893" s="1112" t="s">
        <v>1932</v>
      </c>
      <c r="F1893" s="2708"/>
      <c r="H1893" s="1431" t="str">
        <f t="shared" si="324"/>
        <v/>
      </c>
      <c r="I1893" s="1288" t="str">
        <f t="shared" si="325"/>
        <v/>
      </c>
      <c r="J1893" s="1288" t="str">
        <f>IF(C1873="","",IF(AND(C1873&lt;&gt;"&lt;Enter connection point name&gt;",F1893=""),"X",""))</f>
        <v/>
      </c>
      <c r="K1893" s="1569"/>
      <c r="L1893" s="2220"/>
      <c r="M1893" s="2220"/>
      <c r="N1893" s="1432" t="str">
        <f>IF(AND(F1893&lt;=F1895),"","X")</f>
        <v/>
      </c>
    </row>
    <row r="1894" spans="2:14" s="580" customFormat="1" ht="15" customHeight="1">
      <c r="B1894" s="18"/>
      <c r="C1894" s="3015" t="s">
        <v>1937</v>
      </c>
      <c r="D1894" s="3014" t="s">
        <v>509</v>
      </c>
      <c r="E1894" s="1112" t="s">
        <v>1931</v>
      </c>
      <c r="F1894" s="2708"/>
      <c r="H1894" s="1431" t="str">
        <f t="shared" si="324"/>
        <v/>
      </c>
      <c r="I1894" s="1288" t="str">
        <f t="shared" si="325"/>
        <v/>
      </c>
      <c r="J1894" s="1288" t="str">
        <f>IF(C1873="","",IF(AND(C1873&lt;&gt;"&lt;Enter connection point name&gt;",F1894=""),"X",""))</f>
        <v/>
      </c>
      <c r="K1894" s="1569"/>
      <c r="L1894" s="2220"/>
      <c r="M1894" s="2220"/>
      <c r="N1894" s="1432" t="str">
        <f>IF(AND(F1892&lt;=F1894),"","X")</f>
        <v/>
      </c>
    </row>
    <row r="1895" spans="2:14" s="580" customFormat="1" ht="15" customHeight="1">
      <c r="B1895" s="18"/>
      <c r="C1895" s="3018"/>
      <c r="D1895" s="3019"/>
      <c r="E1895" s="1113" t="s">
        <v>1932</v>
      </c>
      <c r="F1895" s="2714"/>
      <c r="H1895" s="1433" t="str">
        <f t="shared" si="324"/>
        <v/>
      </c>
      <c r="I1895" s="1434" t="str">
        <f t="shared" si="325"/>
        <v/>
      </c>
      <c r="J1895" s="1434" t="str">
        <f>IF(C1873="","",IF(AND(C1873&lt;&gt;"&lt;Enter connection point name&gt;",F1895=""),"X",""))</f>
        <v/>
      </c>
      <c r="K1895" s="1570"/>
      <c r="L1895" s="2221"/>
      <c r="M1895" s="2221"/>
      <c r="N1895" s="1435" t="str">
        <f>IF(AND(F1893&lt;=F1895),"","X")</f>
        <v/>
      </c>
    </row>
    <row r="1896" spans="2:14" s="580" customFormat="1" ht="15" customHeight="1">
      <c r="B1896" s="1046">
        <v>83</v>
      </c>
      <c r="C1896" s="1027" t="s">
        <v>1929</v>
      </c>
      <c r="D1896" s="575"/>
      <c r="E1896" s="1111"/>
      <c r="F1896" s="2711"/>
    </row>
    <row r="1897" spans="2:14" s="580" customFormat="1" ht="15" customHeight="1">
      <c r="B1897" s="1046"/>
      <c r="C1897" s="3016" t="s">
        <v>1930</v>
      </c>
      <c r="D1897" s="3017" t="s">
        <v>509</v>
      </c>
      <c r="E1897" s="1681" t="s">
        <v>1931</v>
      </c>
      <c r="F1897" s="2713"/>
      <c r="H1897" s="1503" t="str">
        <f>IF(ISNONTEXT(F1897)=TRUE,"","X")</f>
        <v/>
      </c>
      <c r="I1897" s="1542" t="str">
        <f>IF(AND(F1897&gt;=0)=TRUE,"","X")</f>
        <v/>
      </c>
      <c r="J1897" s="2024" t="str">
        <f>IF(C1896="","",IF(AND(C1896&lt;&gt;"&lt;Enter connection point name&gt;",F1897=""),"X",""))</f>
        <v/>
      </c>
      <c r="K1897" s="1568"/>
      <c r="L1897" s="2219"/>
      <c r="M1897" s="2219"/>
      <c r="N1897" s="2217"/>
    </row>
    <row r="1898" spans="2:14" s="580" customFormat="1" ht="15" customHeight="1">
      <c r="B1898" s="1046"/>
      <c r="C1898" s="3015"/>
      <c r="D1898" s="3014"/>
      <c r="E1898" s="1112" t="s">
        <v>1932</v>
      </c>
      <c r="F1898" s="2708"/>
      <c r="H1898" s="1431" t="str">
        <f>IF(ISNONTEXT(F1898)=TRUE,"","X")</f>
        <v/>
      </c>
      <c r="I1898" s="1288" t="str">
        <f>IF(AND(F1898&gt;=0)=TRUE,"","X")</f>
        <v/>
      </c>
      <c r="J1898" s="1288" t="str">
        <f>IF(C1896="","",IF(AND(C1896&lt;&gt;"&lt;Enter connection point name&gt;",F1898=""),"X",""))</f>
        <v/>
      </c>
      <c r="K1898" s="1569"/>
      <c r="L1898" s="2220"/>
      <c r="M1898" s="2220"/>
      <c r="N1898" s="2218"/>
    </row>
    <row r="1899" spans="2:14" s="580" customFormat="1" ht="15" customHeight="1">
      <c r="B1899" s="1046"/>
      <c r="C1899" s="3015" t="s">
        <v>1933</v>
      </c>
      <c r="D1899" s="3014" t="s">
        <v>497</v>
      </c>
      <c r="E1899" s="1112" t="s">
        <v>1931</v>
      </c>
      <c r="F1899" s="2708"/>
      <c r="H1899" s="1431" t="str">
        <f t="shared" ref="H1899:H1906" si="326">IF(ISNONTEXT(F1899)=TRUE,"","X")</f>
        <v/>
      </c>
      <c r="I1899" s="1288" t="str">
        <f>IF(AND(F1899&gt;=0)=TRUE,"","X")</f>
        <v/>
      </c>
      <c r="J1899" s="1288" t="str">
        <f>IF(C1896="","",IF(AND(C1896&lt;&gt;"&lt;Enter connection point name&gt;",F1899=""),"X",""))</f>
        <v/>
      </c>
      <c r="K1899" s="1569"/>
      <c r="L1899" s="2220"/>
      <c r="M1899" s="2220"/>
      <c r="N1899" s="1432" t="str">
        <f>IF(AND(F1899&lt;=F1901),"","X")</f>
        <v/>
      </c>
    </row>
    <row r="1900" spans="2:14" s="580" customFormat="1" ht="15" customHeight="1">
      <c r="B1900" s="1046"/>
      <c r="C1900" s="3015"/>
      <c r="D1900" s="3014"/>
      <c r="E1900" s="1112" t="s">
        <v>1932</v>
      </c>
      <c r="F1900" s="2708"/>
      <c r="H1900" s="1431" t="str">
        <f t="shared" si="326"/>
        <v/>
      </c>
      <c r="I1900" s="1288" t="str">
        <f t="shared" ref="I1900:I1903" si="327">IF(AND(F1900&gt;=0)=TRUE,"","X")</f>
        <v/>
      </c>
      <c r="J1900" s="1288" t="str">
        <f>IF(C1896="","",IF(AND(C1896&lt;&gt;"&lt;Enter connection point name&gt;",F1900=""),"X",""))</f>
        <v/>
      </c>
      <c r="K1900" s="1569"/>
      <c r="L1900" s="2220"/>
      <c r="M1900" s="2220"/>
      <c r="N1900" s="1432" t="str">
        <f>IF(AND(F1900&lt;=F1902),"","X")</f>
        <v/>
      </c>
    </row>
    <row r="1901" spans="2:14" s="580" customFormat="1" ht="15" customHeight="1">
      <c r="B1901" s="1046"/>
      <c r="C1901" s="3015" t="s">
        <v>1933</v>
      </c>
      <c r="D1901" s="3014" t="s">
        <v>509</v>
      </c>
      <c r="E1901" s="1112" t="s">
        <v>1931</v>
      </c>
      <c r="F1901" s="2708"/>
      <c r="H1901" s="1431" t="str">
        <f t="shared" si="326"/>
        <v/>
      </c>
      <c r="I1901" s="1288" t="str">
        <f t="shared" si="327"/>
        <v/>
      </c>
      <c r="J1901" s="1288" t="str">
        <f>IF(C1896="","",IF(AND(C1896&lt;&gt;"&lt;Enter connection point name&gt;",F1901=""),"X",""))</f>
        <v/>
      </c>
      <c r="K1901" s="1569"/>
      <c r="L1901" s="2220"/>
      <c r="M1901" s="2220"/>
      <c r="N1901" s="1432" t="str">
        <f>IF(AND(F1899&lt;=F1901),"","X")</f>
        <v/>
      </c>
    </row>
    <row r="1902" spans="2:14" s="580" customFormat="1" ht="15" customHeight="1">
      <c r="B1902" s="1046"/>
      <c r="C1902" s="3015"/>
      <c r="D1902" s="3014"/>
      <c r="E1902" s="1112" t="s">
        <v>1932</v>
      </c>
      <c r="F1902" s="2708"/>
      <c r="H1902" s="1431" t="str">
        <f t="shared" si="326"/>
        <v/>
      </c>
      <c r="I1902" s="1288" t="str">
        <f t="shared" si="327"/>
        <v/>
      </c>
      <c r="J1902" s="1288" t="str">
        <f>IF(C1896="","",IF(AND(C1896&lt;&gt;"&lt;Enter connection point name&gt;",F1902=""),"X",""))</f>
        <v/>
      </c>
      <c r="K1902" s="1569"/>
      <c r="L1902" s="2220"/>
      <c r="M1902" s="2220"/>
      <c r="N1902" s="1432" t="str">
        <f>IF(AND(F1900&lt;=F1902),"","X")</f>
        <v/>
      </c>
    </row>
    <row r="1903" spans="2:14" s="580" customFormat="1" ht="15" customHeight="1">
      <c r="B1903" s="1046"/>
      <c r="C1903" s="3015" t="s">
        <v>729</v>
      </c>
      <c r="D1903" s="3014" t="s">
        <v>1670</v>
      </c>
      <c r="E1903" s="1112" t="s">
        <v>1931</v>
      </c>
      <c r="F1903" s="2706"/>
      <c r="H1903" s="1431" t="str">
        <f t="shared" si="326"/>
        <v/>
      </c>
      <c r="I1903" s="1287" t="str">
        <f t="shared" si="327"/>
        <v/>
      </c>
      <c r="J1903" s="1288" t="str">
        <f>IF(C1896="","",IF(AND(C1896&lt;&gt;"&lt;Enter connection point name&gt;",F1903=""),"X",""))</f>
        <v/>
      </c>
      <c r="K1903" s="1569"/>
      <c r="L1903" s="1287"/>
      <c r="M1903" s="2220"/>
      <c r="N1903" s="2218"/>
    </row>
    <row r="1904" spans="2:14" s="580" customFormat="1" ht="15" customHeight="1">
      <c r="B1904" s="18"/>
      <c r="C1904" s="3015"/>
      <c r="D1904" s="3014"/>
      <c r="E1904" s="1112" t="s">
        <v>1932</v>
      </c>
      <c r="F1904" s="2706"/>
      <c r="H1904" s="1431" t="str">
        <f t="shared" si="326"/>
        <v/>
      </c>
      <c r="I1904" s="1287"/>
      <c r="J1904" s="1288" t="str">
        <f>IF(C1896="","",IF(AND(C1896&lt;&gt;"&lt;Enter connection point name&gt;",F1904=""),"X",""))</f>
        <v/>
      </c>
      <c r="K1904" s="1569"/>
      <c r="L1904" s="1287"/>
      <c r="M1904" s="2220"/>
      <c r="N1904" s="2218"/>
    </row>
    <row r="1905" spans="2:14" s="580" customFormat="1" ht="15" customHeight="1">
      <c r="B1905" s="18"/>
      <c r="C1905" s="3015" t="s">
        <v>730</v>
      </c>
      <c r="D1905" s="3014" t="s">
        <v>1671</v>
      </c>
      <c r="E1905" s="1112" t="s">
        <v>1931</v>
      </c>
      <c r="F1905" s="2712"/>
      <c r="H1905" s="1431" t="str">
        <f t="shared" si="326"/>
        <v/>
      </c>
      <c r="I1905" s="1287"/>
      <c r="J1905" s="1288" t="str">
        <f>IF(C1896="","",IF(AND(C1896&lt;&gt;"&lt;Enter connection point name&gt;",F1905=""),"X",""))</f>
        <v/>
      </c>
      <c r="K1905" s="1569"/>
      <c r="L1905" s="2220"/>
      <c r="M1905" s="1287"/>
      <c r="N1905" s="2218"/>
    </row>
    <row r="1906" spans="2:14" s="580" customFormat="1" ht="15" customHeight="1">
      <c r="B1906" s="18"/>
      <c r="C1906" s="3015"/>
      <c r="D1906" s="3014"/>
      <c r="E1906" s="1112" t="s">
        <v>1932</v>
      </c>
      <c r="F1906" s="2712"/>
      <c r="H1906" s="1431" t="str">
        <f t="shared" si="326"/>
        <v/>
      </c>
      <c r="I1906" s="1287"/>
      <c r="J1906" s="1288" t="str">
        <f>IF(C1896="","",IF(AND(C1896&lt;&gt;"&lt;Enter connection point name&gt;",F1906=""),"X",""))</f>
        <v/>
      </c>
      <c r="K1906" s="1569"/>
      <c r="L1906" s="2220"/>
      <c r="M1906" s="1287"/>
      <c r="N1906" s="2218"/>
    </row>
    <row r="1907" spans="2:14" s="580" customFormat="1" ht="15" customHeight="1">
      <c r="B1907" s="18"/>
      <c r="C1907" s="3015" t="s">
        <v>1934</v>
      </c>
      <c r="D1907" s="3014" t="s">
        <v>2045</v>
      </c>
      <c r="E1907" s="1112" t="s">
        <v>1931</v>
      </c>
      <c r="F1907" s="2708"/>
      <c r="H1907" s="1436"/>
      <c r="I1907" s="1287"/>
      <c r="J1907" s="1288" t="str">
        <f>IF(C1896="","",IF(AND(C1896&lt;&gt;"&lt;Enter connection point name&gt;",F1907=""),"X",""))</f>
        <v/>
      </c>
      <c r="K1907" s="1432" t="str">
        <f>IF(F1907="","",(IF(OR(F1907="Winter",F1907="Summer"),"","X")))</f>
        <v/>
      </c>
      <c r="L1907" s="2220"/>
      <c r="M1907" s="2220"/>
      <c r="N1907" s="2218"/>
    </row>
    <row r="1908" spans="2:14" s="580" customFormat="1" ht="15" customHeight="1">
      <c r="B1908" s="18"/>
      <c r="C1908" s="3015"/>
      <c r="D1908" s="3014"/>
      <c r="E1908" s="1112" t="s">
        <v>1932</v>
      </c>
      <c r="F1908" s="2708"/>
      <c r="H1908" s="1436"/>
      <c r="I1908" s="1287"/>
      <c r="J1908" s="1288" t="str">
        <f>IF(C1896="","",IF(AND(C1896&lt;&gt;"&lt;Enter connection point name&gt;",F1908=""),"X",""))</f>
        <v/>
      </c>
      <c r="K1908" s="1432" t="str">
        <f>IF(F1908="","",(IF(OR(F1908="Winter",F1908="Summer"),"","X")))</f>
        <v/>
      </c>
      <c r="L1908" s="2220"/>
      <c r="M1908" s="2220"/>
      <c r="N1908" s="2218"/>
    </row>
    <row r="1909" spans="2:14" s="580" customFormat="1" ht="15" customHeight="1">
      <c r="B1909" s="18"/>
      <c r="C1909" s="3015" t="s">
        <v>1935</v>
      </c>
      <c r="D1909" s="3014" t="s">
        <v>497</v>
      </c>
      <c r="E1909" s="1112" t="s">
        <v>1931</v>
      </c>
      <c r="F1909" s="2708"/>
      <c r="H1909" s="1431" t="str">
        <f t="shared" ref="H1909:H1918" si="328">IF(ISNONTEXT(F1909)=TRUE,"","X")</f>
        <v/>
      </c>
      <c r="I1909" s="1288" t="str">
        <f t="shared" ref="I1909:I1918" si="329">IF(AND(F1909&gt;=0)=TRUE,"","X")</f>
        <v/>
      </c>
      <c r="J1909" s="1288" t="str">
        <f>IF(C1896="","",IF(AND(C1896&lt;&gt;"&lt;Enter connection point name&gt;",F1909=""),"X",""))</f>
        <v/>
      </c>
      <c r="K1909" s="1569"/>
      <c r="L1909" s="2220"/>
      <c r="M1909" s="2220"/>
      <c r="N1909" s="2218"/>
    </row>
    <row r="1910" spans="2:14" s="580" customFormat="1" ht="15" customHeight="1">
      <c r="B1910" s="18"/>
      <c r="C1910" s="3015"/>
      <c r="D1910" s="3014"/>
      <c r="E1910" s="1112" t="s">
        <v>1932</v>
      </c>
      <c r="F1910" s="2708"/>
      <c r="H1910" s="1431" t="str">
        <f t="shared" si="328"/>
        <v/>
      </c>
      <c r="I1910" s="1288" t="str">
        <f t="shared" si="329"/>
        <v/>
      </c>
      <c r="J1910" s="1288" t="str">
        <f>IF(C1896="","",IF(AND(C1896&lt;&gt;"&lt;Enter connection point name&gt;",F1910=""),"X",""))</f>
        <v/>
      </c>
      <c r="K1910" s="1569"/>
      <c r="L1910" s="2220"/>
      <c r="M1910" s="2220"/>
      <c r="N1910" s="2218"/>
    </row>
    <row r="1911" spans="2:14" s="580" customFormat="1" ht="15" customHeight="1">
      <c r="B1911" s="18"/>
      <c r="C1911" s="3015" t="s">
        <v>1936</v>
      </c>
      <c r="D1911" s="3014" t="s">
        <v>497</v>
      </c>
      <c r="E1911" s="1112" t="s">
        <v>1931</v>
      </c>
      <c r="F1911" s="2708"/>
      <c r="H1911" s="1431" t="str">
        <f t="shared" si="328"/>
        <v/>
      </c>
      <c r="I1911" s="1288" t="str">
        <f t="shared" si="329"/>
        <v/>
      </c>
      <c r="J1911" s="1288" t="str">
        <f>IF(C1896="","",IF(AND(C1896&lt;&gt;"&lt;Enter connection point name&gt;",F1911=""),"X",""))</f>
        <v/>
      </c>
      <c r="K1911" s="1569"/>
      <c r="L1911" s="2220"/>
      <c r="M1911" s="2220"/>
      <c r="N1911" s="1432" t="str">
        <f>IF(AND(F1911&lt;=F1913),"","X")</f>
        <v/>
      </c>
    </row>
    <row r="1912" spans="2:14" s="580" customFormat="1" ht="15" customHeight="1">
      <c r="B1912" s="18"/>
      <c r="C1912" s="3015"/>
      <c r="D1912" s="3014"/>
      <c r="E1912" s="1112" t="s">
        <v>1932</v>
      </c>
      <c r="F1912" s="2708"/>
      <c r="H1912" s="1431" t="str">
        <f t="shared" si="328"/>
        <v/>
      </c>
      <c r="I1912" s="1288" t="str">
        <f t="shared" si="329"/>
        <v/>
      </c>
      <c r="J1912" s="1288" t="str">
        <f>IF(C1896="","",IF(AND(C1896&lt;&gt;"&lt;Enter connection point name&gt;",F1912=""),"X",""))</f>
        <v/>
      </c>
      <c r="K1912" s="1569"/>
      <c r="L1912" s="2220"/>
      <c r="M1912" s="2220"/>
      <c r="N1912" s="1432" t="str">
        <f>IF(AND(F1912&lt;=F1914),"","X")</f>
        <v/>
      </c>
    </row>
    <row r="1913" spans="2:14" s="580" customFormat="1" ht="15" customHeight="1">
      <c r="B1913" s="18"/>
      <c r="C1913" s="3015" t="s">
        <v>1936</v>
      </c>
      <c r="D1913" s="3014" t="s">
        <v>509</v>
      </c>
      <c r="E1913" s="1112" t="s">
        <v>1931</v>
      </c>
      <c r="F1913" s="2708"/>
      <c r="H1913" s="1431" t="str">
        <f t="shared" si="328"/>
        <v/>
      </c>
      <c r="I1913" s="1288" t="str">
        <f t="shared" si="329"/>
        <v/>
      </c>
      <c r="J1913" s="1288" t="str">
        <f>IF(C1896="","",IF(AND(C1896&lt;&gt;"&lt;Enter connection point name&gt;",F1913=""),"X",""))</f>
        <v/>
      </c>
      <c r="K1913" s="1569"/>
      <c r="L1913" s="2220"/>
      <c r="M1913" s="2220"/>
      <c r="N1913" s="1432" t="str">
        <f>IF(AND(F1911&lt;=F1913),"","X")</f>
        <v/>
      </c>
    </row>
    <row r="1914" spans="2:14" s="580" customFormat="1" ht="15" customHeight="1">
      <c r="B1914" s="18"/>
      <c r="C1914" s="3015"/>
      <c r="D1914" s="3014"/>
      <c r="E1914" s="1112" t="s">
        <v>1932</v>
      </c>
      <c r="F1914" s="2708"/>
      <c r="H1914" s="1431" t="str">
        <f t="shared" si="328"/>
        <v/>
      </c>
      <c r="I1914" s="1288" t="str">
        <f t="shared" si="329"/>
        <v/>
      </c>
      <c r="J1914" s="1288" t="str">
        <f>IF(C1896="","",IF(AND(C1896&lt;&gt;"&lt;Enter connection point name&gt;",F1914=""),"X",""))</f>
        <v/>
      </c>
      <c r="K1914" s="1569"/>
      <c r="L1914" s="2220"/>
      <c r="M1914" s="2220"/>
      <c r="N1914" s="1432" t="str">
        <f>IF(AND(F1912&lt;=F1914),"","X")</f>
        <v/>
      </c>
    </row>
    <row r="1915" spans="2:14" s="580" customFormat="1" ht="15" customHeight="1">
      <c r="B1915" s="18"/>
      <c r="C1915" s="3015" t="s">
        <v>1937</v>
      </c>
      <c r="D1915" s="3014" t="s">
        <v>497</v>
      </c>
      <c r="E1915" s="1112" t="s">
        <v>1931</v>
      </c>
      <c r="F1915" s="2708"/>
      <c r="H1915" s="1431" t="str">
        <f t="shared" si="328"/>
        <v/>
      </c>
      <c r="I1915" s="1288" t="str">
        <f t="shared" si="329"/>
        <v/>
      </c>
      <c r="J1915" s="1288" t="str">
        <f>IF(C1896="","",IF(AND(C1896&lt;&gt;"&lt;Enter connection point name&gt;",F1915=""),"X",""))</f>
        <v/>
      </c>
      <c r="K1915" s="1569"/>
      <c r="L1915" s="2220"/>
      <c r="M1915" s="2220"/>
      <c r="N1915" s="1432" t="str">
        <f>IF(AND(F1915&lt;=F1917),"","X")</f>
        <v/>
      </c>
    </row>
    <row r="1916" spans="2:14" s="580" customFormat="1" ht="15" customHeight="1">
      <c r="B1916" s="18"/>
      <c r="C1916" s="3015"/>
      <c r="D1916" s="3014"/>
      <c r="E1916" s="1112" t="s">
        <v>1932</v>
      </c>
      <c r="F1916" s="2708"/>
      <c r="H1916" s="1431" t="str">
        <f t="shared" si="328"/>
        <v/>
      </c>
      <c r="I1916" s="1288" t="str">
        <f t="shared" si="329"/>
        <v/>
      </c>
      <c r="J1916" s="1288" t="str">
        <f>IF(C1896="","",IF(AND(C1896&lt;&gt;"&lt;Enter connection point name&gt;",F1916=""),"X",""))</f>
        <v/>
      </c>
      <c r="K1916" s="1569"/>
      <c r="L1916" s="2220"/>
      <c r="M1916" s="2220"/>
      <c r="N1916" s="1432" t="str">
        <f>IF(AND(F1916&lt;=F1918),"","X")</f>
        <v/>
      </c>
    </row>
    <row r="1917" spans="2:14" s="580" customFormat="1" ht="15" customHeight="1">
      <c r="B1917" s="18"/>
      <c r="C1917" s="3015" t="s">
        <v>1937</v>
      </c>
      <c r="D1917" s="3014" t="s">
        <v>509</v>
      </c>
      <c r="E1917" s="1112" t="s">
        <v>1931</v>
      </c>
      <c r="F1917" s="2708"/>
      <c r="H1917" s="1431" t="str">
        <f t="shared" si="328"/>
        <v/>
      </c>
      <c r="I1917" s="1288" t="str">
        <f t="shared" si="329"/>
        <v/>
      </c>
      <c r="J1917" s="1288" t="str">
        <f>IF(C1896="","",IF(AND(C1896&lt;&gt;"&lt;Enter connection point name&gt;",F1917=""),"X",""))</f>
        <v/>
      </c>
      <c r="K1917" s="1569"/>
      <c r="L1917" s="2220"/>
      <c r="M1917" s="2220"/>
      <c r="N1917" s="1432" t="str">
        <f>IF(AND(F1915&lt;=F1917),"","X")</f>
        <v/>
      </c>
    </row>
    <row r="1918" spans="2:14" s="580" customFormat="1" ht="15" customHeight="1">
      <c r="B1918" s="18"/>
      <c r="C1918" s="3018"/>
      <c r="D1918" s="3019"/>
      <c r="E1918" s="1113" t="s">
        <v>1932</v>
      </c>
      <c r="F1918" s="2714"/>
      <c r="H1918" s="1433" t="str">
        <f t="shared" si="328"/>
        <v/>
      </c>
      <c r="I1918" s="1434" t="str">
        <f t="shared" si="329"/>
        <v/>
      </c>
      <c r="J1918" s="1434" t="str">
        <f>IF(C1896="","",IF(AND(C1896&lt;&gt;"&lt;Enter connection point name&gt;",F1918=""),"X",""))</f>
        <v/>
      </c>
      <c r="K1918" s="1570"/>
      <c r="L1918" s="2221"/>
      <c r="M1918" s="2221"/>
      <c r="N1918" s="1435" t="str">
        <f>IF(AND(F1916&lt;=F1918),"","X")</f>
        <v/>
      </c>
    </row>
    <row r="1919" spans="2:14" s="580" customFormat="1" ht="15" customHeight="1">
      <c r="B1919" s="1046">
        <v>84</v>
      </c>
      <c r="C1919" s="1027" t="s">
        <v>1929</v>
      </c>
      <c r="D1919" s="575"/>
      <c r="E1919" s="1111"/>
      <c r="F1919" s="2711"/>
    </row>
    <row r="1920" spans="2:14" s="580" customFormat="1" ht="15" customHeight="1">
      <c r="B1920" s="1046"/>
      <c r="C1920" s="3016" t="s">
        <v>1930</v>
      </c>
      <c r="D1920" s="3017" t="s">
        <v>509</v>
      </c>
      <c r="E1920" s="1681" t="s">
        <v>1931</v>
      </c>
      <c r="F1920" s="2713"/>
      <c r="H1920" s="1503" t="str">
        <f>IF(ISNONTEXT(F1920)=TRUE,"","X")</f>
        <v/>
      </c>
      <c r="I1920" s="1542" t="str">
        <f>IF(AND(F1920&gt;=0)=TRUE,"","X")</f>
        <v/>
      </c>
      <c r="J1920" s="2024" t="str">
        <f>IF(C1919="","",IF(AND(C1919&lt;&gt;"&lt;Enter connection point name&gt;",F1920=""),"X",""))</f>
        <v/>
      </c>
      <c r="K1920" s="1568"/>
      <c r="L1920" s="2219"/>
      <c r="M1920" s="2219"/>
      <c r="N1920" s="2217"/>
    </row>
    <row r="1921" spans="2:14" s="580" customFormat="1" ht="15" customHeight="1">
      <c r="B1921" s="1046"/>
      <c r="C1921" s="3015"/>
      <c r="D1921" s="3014"/>
      <c r="E1921" s="1112" t="s">
        <v>1932</v>
      </c>
      <c r="F1921" s="2708"/>
      <c r="H1921" s="1431" t="str">
        <f>IF(ISNONTEXT(F1921)=TRUE,"","X")</f>
        <v/>
      </c>
      <c r="I1921" s="1288" t="str">
        <f>IF(AND(F1921&gt;=0)=TRUE,"","X")</f>
        <v/>
      </c>
      <c r="J1921" s="1288" t="str">
        <f>IF(C1919="","",IF(AND(C1919&lt;&gt;"&lt;Enter connection point name&gt;",F1921=""),"X",""))</f>
        <v/>
      </c>
      <c r="K1921" s="1569"/>
      <c r="L1921" s="2220"/>
      <c r="M1921" s="2220"/>
      <c r="N1921" s="2218"/>
    </row>
    <row r="1922" spans="2:14" s="580" customFormat="1" ht="15" customHeight="1">
      <c r="B1922" s="1046"/>
      <c r="C1922" s="3015" t="s">
        <v>1933</v>
      </c>
      <c r="D1922" s="3014" t="s">
        <v>497</v>
      </c>
      <c r="E1922" s="1112" t="s">
        <v>1931</v>
      </c>
      <c r="F1922" s="2708"/>
      <c r="H1922" s="1431" t="str">
        <f t="shared" ref="H1922:H1929" si="330">IF(ISNONTEXT(F1922)=TRUE,"","X")</f>
        <v/>
      </c>
      <c r="I1922" s="1288" t="str">
        <f>IF(AND(F1922&gt;=0)=TRUE,"","X")</f>
        <v/>
      </c>
      <c r="J1922" s="1288" t="str">
        <f>IF(C1919="","",IF(AND(C1919&lt;&gt;"&lt;Enter connection point name&gt;",F1922=""),"X",""))</f>
        <v/>
      </c>
      <c r="K1922" s="1569"/>
      <c r="L1922" s="2220"/>
      <c r="M1922" s="2220"/>
      <c r="N1922" s="1432" t="str">
        <f>IF(AND(F1922&lt;=F1924),"","X")</f>
        <v/>
      </c>
    </row>
    <row r="1923" spans="2:14" s="580" customFormat="1" ht="15" customHeight="1">
      <c r="B1923" s="1046"/>
      <c r="C1923" s="3015"/>
      <c r="D1923" s="3014"/>
      <c r="E1923" s="1112" t="s">
        <v>1932</v>
      </c>
      <c r="F1923" s="2708"/>
      <c r="H1923" s="1431" t="str">
        <f t="shared" si="330"/>
        <v/>
      </c>
      <c r="I1923" s="1288" t="str">
        <f t="shared" ref="I1923:I1926" si="331">IF(AND(F1923&gt;=0)=TRUE,"","X")</f>
        <v/>
      </c>
      <c r="J1923" s="1288" t="str">
        <f>IF(C1919="","",IF(AND(C1919&lt;&gt;"&lt;Enter connection point name&gt;",F1923=""),"X",""))</f>
        <v/>
      </c>
      <c r="K1923" s="1569"/>
      <c r="L1923" s="2220"/>
      <c r="M1923" s="2220"/>
      <c r="N1923" s="1432" t="str">
        <f>IF(AND(F1923&lt;=F1925),"","X")</f>
        <v/>
      </c>
    </row>
    <row r="1924" spans="2:14" s="580" customFormat="1" ht="15" customHeight="1">
      <c r="B1924" s="1046"/>
      <c r="C1924" s="3015" t="s">
        <v>1933</v>
      </c>
      <c r="D1924" s="3014" t="s">
        <v>509</v>
      </c>
      <c r="E1924" s="1112" t="s">
        <v>1931</v>
      </c>
      <c r="F1924" s="2708"/>
      <c r="H1924" s="1431" t="str">
        <f t="shared" si="330"/>
        <v/>
      </c>
      <c r="I1924" s="1288" t="str">
        <f t="shared" si="331"/>
        <v/>
      </c>
      <c r="J1924" s="1288" t="str">
        <f>IF(C1919="","",IF(AND(C1919&lt;&gt;"&lt;Enter connection point name&gt;",F1924=""),"X",""))</f>
        <v/>
      </c>
      <c r="K1924" s="1569"/>
      <c r="L1924" s="2220"/>
      <c r="M1924" s="2220"/>
      <c r="N1924" s="1432" t="str">
        <f>IF(AND(F1922&lt;=F1924),"","X")</f>
        <v/>
      </c>
    </row>
    <row r="1925" spans="2:14" s="580" customFormat="1" ht="15" customHeight="1">
      <c r="B1925" s="1046"/>
      <c r="C1925" s="3015"/>
      <c r="D1925" s="3014"/>
      <c r="E1925" s="1112" t="s">
        <v>1932</v>
      </c>
      <c r="F1925" s="2708"/>
      <c r="H1925" s="1431" t="str">
        <f t="shared" si="330"/>
        <v/>
      </c>
      <c r="I1925" s="1288" t="str">
        <f t="shared" si="331"/>
        <v/>
      </c>
      <c r="J1925" s="1288" t="str">
        <f>IF(C1919="","",IF(AND(C1919&lt;&gt;"&lt;Enter connection point name&gt;",F1925=""),"X",""))</f>
        <v/>
      </c>
      <c r="K1925" s="1569"/>
      <c r="L1925" s="2220"/>
      <c r="M1925" s="2220"/>
      <c r="N1925" s="1432" t="str">
        <f>IF(AND(F1923&lt;=F1925),"","X")</f>
        <v/>
      </c>
    </row>
    <row r="1926" spans="2:14" s="580" customFormat="1" ht="15" customHeight="1">
      <c r="B1926" s="1046"/>
      <c r="C1926" s="3015" t="s">
        <v>729</v>
      </c>
      <c r="D1926" s="3014" t="s">
        <v>1670</v>
      </c>
      <c r="E1926" s="1112" t="s">
        <v>1931</v>
      </c>
      <c r="F1926" s="2706"/>
      <c r="H1926" s="1431" t="str">
        <f t="shared" si="330"/>
        <v/>
      </c>
      <c r="I1926" s="1287" t="str">
        <f t="shared" si="331"/>
        <v/>
      </c>
      <c r="J1926" s="1288" t="str">
        <f>IF(C1919="","",IF(AND(C1919&lt;&gt;"&lt;Enter connection point name&gt;",F1926=""),"X",""))</f>
        <v/>
      </c>
      <c r="K1926" s="1569"/>
      <c r="L1926" s="1287"/>
      <c r="M1926" s="2220"/>
      <c r="N1926" s="2218"/>
    </row>
    <row r="1927" spans="2:14" s="580" customFormat="1" ht="15" customHeight="1">
      <c r="B1927" s="18"/>
      <c r="C1927" s="3015"/>
      <c r="D1927" s="3014"/>
      <c r="E1927" s="1112" t="s">
        <v>1932</v>
      </c>
      <c r="F1927" s="2706"/>
      <c r="H1927" s="1431" t="str">
        <f t="shared" si="330"/>
        <v/>
      </c>
      <c r="I1927" s="1287"/>
      <c r="J1927" s="1288" t="str">
        <f>IF(C1919="","",IF(AND(C1919&lt;&gt;"&lt;Enter connection point name&gt;",F1927=""),"X",""))</f>
        <v/>
      </c>
      <c r="K1927" s="1569"/>
      <c r="L1927" s="1287"/>
      <c r="M1927" s="2220"/>
      <c r="N1927" s="2218"/>
    </row>
    <row r="1928" spans="2:14" s="580" customFormat="1" ht="15" customHeight="1">
      <c r="B1928" s="18"/>
      <c r="C1928" s="3015" t="s">
        <v>730</v>
      </c>
      <c r="D1928" s="3014" t="s">
        <v>1671</v>
      </c>
      <c r="E1928" s="1112" t="s">
        <v>1931</v>
      </c>
      <c r="F1928" s="2712"/>
      <c r="H1928" s="1431" t="str">
        <f t="shared" si="330"/>
        <v/>
      </c>
      <c r="I1928" s="1287"/>
      <c r="J1928" s="1288" t="str">
        <f>IF(C1919="","",IF(AND(C1919&lt;&gt;"&lt;Enter connection point name&gt;",F1928=""),"X",""))</f>
        <v/>
      </c>
      <c r="K1928" s="1569"/>
      <c r="L1928" s="2220"/>
      <c r="M1928" s="1287"/>
      <c r="N1928" s="2218"/>
    </row>
    <row r="1929" spans="2:14" s="580" customFormat="1" ht="15" customHeight="1">
      <c r="B1929" s="18"/>
      <c r="C1929" s="3015"/>
      <c r="D1929" s="3014"/>
      <c r="E1929" s="1112" t="s">
        <v>1932</v>
      </c>
      <c r="F1929" s="2712"/>
      <c r="H1929" s="1431" t="str">
        <f t="shared" si="330"/>
        <v/>
      </c>
      <c r="I1929" s="1287"/>
      <c r="J1929" s="1288" t="str">
        <f>IF(C1919="","",IF(AND(C1919&lt;&gt;"&lt;Enter connection point name&gt;",F1929=""),"X",""))</f>
        <v/>
      </c>
      <c r="K1929" s="1569"/>
      <c r="L1929" s="2220"/>
      <c r="M1929" s="1287"/>
      <c r="N1929" s="2218"/>
    </row>
    <row r="1930" spans="2:14" s="580" customFormat="1" ht="15" customHeight="1">
      <c r="B1930" s="18"/>
      <c r="C1930" s="3015" t="s">
        <v>1934</v>
      </c>
      <c r="D1930" s="3014" t="s">
        <v>2045</v>
      </c>
      <c r="E1930" s="1112" t="s">
        <v>1931</v>
      </c>
      <c r="F1930" s="2708"/>
      <c r="H1930" s="1436"/>
      <c r="I1930" s="1287"/>
      <c r="J1930" s="1288" t="str">
        <f>IF(C1919="","",IF(AND(C1919&lt;&gt;"&lt;Enter connection point name&gt;",F1930=""),"X",""))</f>
        <v/>
      </c>
      <c r="K1930" s="1432" t="str">
        <f>IF(F1930="","",(IF(OR(F1930="Winter",F1930="Summer"),"","X")))</f>
        <v/>
      </c>
      <c r="L1930" s="2220"/>
      <c r="M1930" s="2220"/>
      <c r="N1930" s="2218"/>
    </row>
    <row r="1931" spans="2:14" s="580" customFormat="1" ht="15" customHeight="1">
      <c r="B1931" s="18"/>
      <c r="C1931" s="3015"/>
      <c r="D1931" s="3014"/>
      <c r="E1931" s="1112" t="s">
        <v>1932</v>
      </c>
      <c r="F1931" s="2708"/>
      <c r="H1931" s="1436"/>
      <c r="I1931" s="1287"/>
      <c r="J1931" s="1288" t="str">
        <f>IF(C1919="","",IF(AND(C1919&lt;&gt;"&lt;Enter connection point name&gt;",F1931=""),"X",""))</f>
        <v/>
      </c>
      <c r="K1931" s="1432" t="str">
        <f>IF(F1931="","",(IF(OR(F1931="Winter",F1931="Summer"),"","X")))</f>
        <v/>
      </c>
      <c r="L1931" s="2220"/>
      <c r="M1931" s="2220"/>
      <c r="N1931" s="2218"/>
    </row>
    <row r="1932" spans="2:14" s="580" customFormat="1" ht="15" customHeight="1">
      <c r="B1932" s="18"/>
      <c r="C1932" s="3015" t="s">
        <v>1935</v>
      </c>
      <c r="D1932" s="3014" t="s">
        <v>497</v>
      </c>
      <c r="E1932" s="1112" t="s">
        <v>1931</v>
      </c>
      <c r="F1932" s="2708"/>
      <c r="H1932" s="1431" t="str">
        <f t="shared" ref="H1932:H1941" si="332">IF(ISNONTEXT(F1932)=TRUE,"","X")</f>
        <v/>
      </c>
      <c r="I1932" s="1288" t="str">
        <f t="shared" ref="I1932:I1941" si="333">IF(AND(F1932&gt;=0)=TRUE,"","X")</f>
        <v/>
      </c>
      <c r="J1932" s="1288" t="str">
        <f>IF(C1919="","",IF(AND(C1919&lt;&gt;"&lt;Enter connection point name&gt;",F1932=""),"X",""))</f>
        <v/>
      </c>
      <c r="K1932" s="1569"/>
      <c r="L1932" s="2220"/>
      <c r="M1932" s="2220"/>
      <c r="N1932" s="2218"/>
    </row>
    <row r="1933" spans="2:14" s="580" customFormat="1" ht="15" customHeight="1">
      <c r="B1933" s="18"/>
      <c r="C1933" s="3015"/>
      <c r="D1933" s="3014"/>
      <c r="E1933" s="1112" t="s">
        <v>1932</v>
      </c>
      <c r="F1933" s="2708"/>
      <c r="H1933" s="1431" t="str">
        <f t="shared" si="332"/>
        <v/>
      </c>
      <c r="I1933" s="1288" t="str">
        <f t="shared" si="333"/>
        <v/>
      </c>
      <c r="J1933" s="1288" t="str">
        <f>IF(C1919="","",IF(AND(C1919&lt;&gt;"&lt;Enter connection point name&gt;",F1933=""),"X",""))</f>
        <v/>
      </c>
      <c r="K1933" s="1569"/>
      <c r="L1933" s="2220"/>
      <c r="M1933" s="2220"/>
      <c r="N1933" s="2218"/>
    </row>
    <row r="1934" spans="2:14" s="580" customFormat="1" ht="15" customHeight="1">
      <c r="B1934" s="18"/>
      <c r="C1934" s="3015" t="s">
        <v>1936</v>
      </c>
      <c r="D1934" s="3014" t="s">
        <v>497</v>
      </c>
      <c r="E1934" s="1112" t="s">
        <v>1931</v>
      </c>
      <c r="F1934" s="2708"/>
      <c r="H1934" s="1431" t="str">
        <f t="shared" si="332"/>
        <v/>
      </c>
      <c r="I1934" s="1288" t="str">
        <f t="shared" si="333"/>
        <v/>
      </c>
      <c r="J1934" s="1288" t="str">
        <f>IF(C1919="","",IF(AND(C1919&lt;&gt;"&lt;Enter connection point name&gt;",F1934=""),"X",""))</f>
        <v/>
      </c>
      <c r="K1934" s="1569"/>
      <c r="L1934" s="2220"/>
      <c r="M1934" s="2220"/>
      <c r="N1934" s="1432" t="str">
        <f>IF(AND(F1934&lt;=F1936),"","X")</f>
        <v/>
      </c>
    </row>
    <row r="1935" spans="2:14" s="580" customFormat="1" ht="15" customHeight="1">
      <c r="B1935" s="18"/>
      <c r="C1935" s="3015"/>
      <c r="D1935" s="3014"/>
      <c r="E1935" s="1112" t="s">
        <v>1932</v>
      </c>
      <c r="F1935" s="2708"/>
      <c r="H1935" s="1431" t="str">
        <f t="shared" si="332"/>
        <v/>
      </c>
      <c r="I1935" s="1288" t="str">
        <f t="shared" si="333"/>
        <v/>
      </c>
      <c r="J1935" s="1288" t="str">
        <f>IF(C1919="","",IF(AND(C1919&lt;&gt;"&lt;Enter connection point name&gt;",F1935=""),"X",""))</f>
        <v/>
      </c>
      <c r="K1935" s="1569"/>
      <c r="L1935" s="2220"/>
      <c r="M1935" s="2220"/>
      <c r="N1935" s="1432" t="str">
        <f>IF(AND(F1935&lt;=F1937),"","X")</f>
        <v/>
      </c>
    </row>
    <row r="1936" spans="2:14" s="580" customFormat="1" ht="15" customHeight="1">
      <c r="B1936" s="18"/>
      <c r="C1936" s="3015" t="s">
        <v>1936</v>
      </c>
      <c r="D1936" s="3014" t="s">
        <v>509</v>
      </c>
      <c r="E1936" s="1112" t="s">
        <v>1931</v>
      </c>
      <c r="F1936" s="2708"/>
      <c r="H1936" s="1431" t="str">
        <f t="shared" si="332"/>
        <v/>
      </c>
      <c r="I1936" s="1288" t="str">
        <f t="shared" si="333"/>
        <v/>
      </c>
      <c r="J1936" s="1288" t="str">
        <f>IF(C1919="","",IF(AND(C1919&lt;&gt;"&lt;Enter connection point name&gt;",F1936=""),"X",""))</f>
        <v/>
      </c>
      <c r="K1936" s="1569"/>
      <c r="L1936" s="2220"/>
      <c r="M1936" s="2220"/>
      <c r="N1936" s="1432" t="str">
        <f>IF(AND(F1934&lt;=F1936),"","X")</f>
        <v/>
      </c>
    </row>
    <row r="1937" spans="2:14" s="580" customFormat="1" ht="15" customHeight="1">
      <c r="B1937" s="18"/>
      <c r="C1937" s="3015"/>
      <c r="D1937" s="3014"/>
      <c r="E1937" s="1112" t="s">
        <v>1932</v>
      </c>
      <c r="F1937" s="2708"/>
      <c r="H1937" s="1431" t="str">
        <f t="shared" si="332"/>
        <v/>
      </c>
      <c r="I1937" s="1288" t="str">
        <f t="shared" si="333"/>
        <v/>
      </c>
      <c r="J1937" s="1288" t="str">
        <f>IF(C1919="","",IF(AND(C1919&lt;&gt;"&lt;Enter connection point name&gt;",F1937=""),"X",""))</f>
        <v/>
      </c>
      <c r="K1937" s="1569"/>
      <c r="L1937" s="2220"/>
      <c r="M1937" s="2220"/>
      <c r="N1937" s="1432" t="str">
        <f>IF(AND(F1935&lt;=F1937),"","X")</f>
        <v/>
      </c>
    </row>
    <row r="1938" spans="2:14" s="580" customFormat="1" ht="15" customHeight="1">
      <c r="B1938" s="18"/>
      <c r="C1938" s="3015" t="s">
        <v>1937</v>
      </c>
      <c r="D1938" s="3014" t="s">
        <v>497</v>
      </c>
      <c r="E1938" s="1112" t="s">
        <v>1931</v>
      </c>
      <c r="F1938" s="2708"/>
      <c r="H1938" s="1431" t="str">
        <f t="shared" si="332"/>
        <v/>
      </c>
      <c r="I1938" s="1288" t="str">
        <f t="shared" si="333"/>
        <v/>
      </c>
      <c r="J1938" s="1288" t="str">
        <f>IF(C1919="","",IF(AND(C1919&lt;&gt;"&lt;Enter connection point name&gt;",F1938=""),"X",""))</f>
        <v/>
      </c>
      <c r="K1938" s="1569"/>
      <c r="L1938" s="2220"/>
      <c r="M1938" s="2220"/>
      <c r="N1938" s="1432" t="str">
        <f>IF(AND(F1938&lt;=F1940),"","X")</f>
        <v/>
      </c>
    </row>
    <row r="1939" spans="2:14" s="580" customFormat="1" ht="15" customHeight="1">
      <c r="B1939" s="18"/>
      <c r="C1939" s="3015"/>
      <c r="D1939" s="3014"/>
      <c r="E1939" s="1112" t="s">
        <v>1932</v>
      </c>
      <c r="F1939" s="2708"/>
      <c r="H1939" s="1431" t="str">
        <f t="shared" si="332"/>
        <v/>
      </c>
      <c r="I1939" s="1288" t="str">
        <f t="shared" si="333"/>
        <v/>
      </c>
      <c r="J1939" s="1288" t="str">
        <f>IF(C1919="","",IF(AND(C1919&lt;&gt;"&lt;Enter connection point name&gt;",F1939=""),"X",""))</f>
        <v/>
      </c>
      <c r="K1939" s="1569"/>
      <c r="L1939" s="2220"/>
      <c r="M1939" s="2220"/>
      <c r="N1939" s="1432" t="str">
        <f>IF(AND(F1939&lt;=F1941),"","X")</f>
        <v/>
      </c>
    </row>
    <row r="1940" spans="2:14" s="580" customFormat="1" ht="15" customHeight="1">
      <c r="B1940" s="18"/>
      <c r="C1940" s="3015" t="s">
        <v>1937</v>
      </c>
      <c r="D1940" s="3014" t="s">
        <v>509</v>
      </c>
      <c r="E1940" s="1112" t="s">
        <v>1931</v>
      </c>
      <c r="F1940" s="2708"/>
      <c r="H1940" s="1431" t="str">
        <f t="shared" si="332"/>
        <v/>
      </c>
      <c r="I1940" s="1288" t="str">
        <f t="shared" si="333"/>
        <v/>
      </c>
      <c r="J1940" s="1288" t="str">
        <f>IF(C1919="","",IF(AND(C1919&lt;&gt;"&lt;Enter connection point name&gt;",F1940=""),"X",""))</f>
        <v/>
      </c>
      <c r="K1940" s="1569"/>
      <c r="L1940" s="2220"/>
      <c r="M1940" s="2220"/>
      <c r="N1940" s="1432" t="str">
        <f>IF(AND(F1938&lt;=F1940),"","X")</f>
        <v/>
      </c>
    </row>
    <row r="1941" spans="2:14" s="580" customFormat="1" ht="15" customHeight="1">
      <c r="B1941" s="18"/>
      <c r="C1941" s="3018"/>
      <c r="D1941" s="3019"/>
      <c r="E1941" s="1113" t="s">
        <v>1932</v>
      </c>
      <c r="F1941" s="2714"/>
      <c r="H1941" s="1433" t="str">
        <f t="shared" si="332"/>
        <v/>
      </c>
      <c r="I1941" s="1434" t="str">
        <f t="shared" si="333"/>
        <v/>
      </c>
      <c r="J1941" s="1434" t="str">
        <f>IF(C1919="","",IF(AND(C1919&lt;&gt;"&lt;Enter connection point name&gt;",F1941=""),"X",""))</f>
        <v/>
      </c>
      <c r="K1941" s="1570"/>
      <c r="L1941" s="2221"/>
      <c r="M1941" s="2221"/>
      <c r="N1941" s="1435" t="str">
        <f>IF(AND(F1939&lt;=F1941),"","X")</f>
        <v/>
      </c>
    </row>
    <row r="1942" spans="2:14" s="580" customFormat="1" ht="15" customHeight="1">
      <c r="B1942" s="1046">
        <v>85</v>
      </c>
      <c r="C1942" s="1027" t="s">
        <v>1929</v>
      </c>
      <c r="D1942" s="575"/>
      <c r="E1942" s="1111"/>
      <c r="F1942" s="2711"/>
    </row>
    <row r="1943" spans="2:14" s="580" customFormat="1" ht="15" customHeight="1">
      <c r="B1943" s="1046"/>
      <c r="C1943" s="3016" t="s">
        <v>1930</v>
      </c>
      <c r="D1943" s="3017" t="s">
        <v>509</v>
      </c>
      <c r="E1943" s="1681" t="s">
        <v>1931</v>
      </c>
      <c r="F1943" s="2713"/>
      <c r="H1943" s="1503" t="str">
        <f>IF(ISNONTEXT(F1943)=TRUE,"","X")</f>
        <v/>
      </c>
      <c r="I1943" s="1542" t="str">
        <f>IF(AND(F1943&gt;=0)=TRUE,"","X")</f>
        <v/>
      </c>
      <c r="J1943" s="2024" t="str">
        <f>IF(C1942="","",IF(AND(C1942&lt;&gt;"&lt;Enter connection point name&gt;",F1943=""),"X",""))</f>
        <v/>
      </c>
      <c r="K1943" s="1568"/>
      <c r="L1943" s="2219"/>
      <c r="M1943" s="2219"/>
      <c r="N1943" s="2217"/>
    </row>
    <row r="1944" spans="2:14" s="580" customFormat="1" ht="15" customHeight="1">
      <c r="B1944" s="1046"/>
      <c r="C1944" s="3015"/>
      <c r="D1944" s="3014"/>
      <c r="E1944" s="1112" t="s">
        <v>1932</v>
      </c>
      <c r="F1944" s="2708"/>
      <c r="H1944" s="1431" t="str">
        <f>IF(ISNONTEXT(F1944)=TRUE,"","X")</f>
        <v/>
      </c>
      <c r="I1944" s="1288" t="str">
        <f>IF(AND(F1944&gt;=0)=TRUE,"","X")</f>
        <v/>
      </c>
      <c r="J1944" s="1288" t="str">
        <f>IF(C1942="","",IF(AND(C1942&lt;&gt;"&lt;Enter connection point name&gt;",F1944=""),"X",""))</f>
        <v/>
      </c>
      <c r="K1944" s="1569"/>
      <c r="L1944" s="2220"/>
      <c r="M1944" s="2220"/>
      <c r="N1944" s="2218"/>
    </row>
    <row r="1945" spans="2:14" s="580" customFormat="1" ht="15" customHeight="1">
      <c r="B1945" s="1046"/>
      <c r="C1945" s="3015" t="s">
        <v>1933</v>
      </c>
      <c r="D1945" s="3014" t="s">
        <v>497</v>
      </c>
      <c r="E1945" s="1112" t="s">
        <v>1931</v>
      </c>
      <c r="F1945" s="2708"/>
      <c r="H1945" s="1431" t="str">
        <f t="shared" ref="H1945:H1952" si="334">IF(ISNONTEXT(F1945)=TRUE,"","X")</f>
        <v/>
      </c>
      <c r="I1945" s="1288" t="str">
        <f>IF(AND(F1945&gt;=0)=TRUE,"","X")</f>
        <v/>
      </c>
      <c r="J1945" s="1288" t="str">
        <f>IF(C1942="","",IF(AND(C1942&lt;&gt;"&lt;Enter connection point name&gt;",F1945=""),"X",""))</f>
        <v/>
      </c>
      <c r="K1945" s="1569"/>
      <c r="L1945" s="2220"/>
      <c r="M1945" s="2220"/>
      <c r="N1945" s="1432" t="str">
        <f>IF(AND(F1945&lt;=F1947),"","X")</f>
        <v/>
      </c>
    </row>
    <row r="1946" spans="2:14" s="580" customFormat="1" ht="15" customHeight="1">
      <c r="B1946" s="1046"/>
      <c r="C1946" s="3015"/>
      <c r="D1946" s="3014"/>
      <c r="E1946" s="1112" t="s">
        <v>1932</v>
      </c>
      <c r="F1946" s="2708"/>
      <c r="H1946" s="1431" t="str">
        <f t="shared" si="334"/>
        <v/>
      </c>
      <c r="I1946" s="1288" t="str">
        <f t="shared" ref="I1946:I1949" si="335">IF(AND(F1946&gt;=0)=TRUE,"","X")</f>
        <v/>
      </c>
      <c r="J1946" s="1288" t="str">
        <f>IF(C1942="","",IF(AND(C1942&lt;&gt;"&lt;Enter connection point name&gt;",F1946=""),"X",""))</f>
        <v/>
      </c>
      <c r="K1946" s="1569"/>
      <c r="L1946" s="2220"/>
      <c r="M1946" s="2220"/>
      <c r="N1946" s="1432" t="str">
        <f>IF(AND(F1946&lt;=F1948),"","X")</f>
        <v/>
      </c>
    </row>
    <row r="1947" spans="2:14" s="580" customFormat="1" ht="15" customHeight="1">
      <c r="B1947" s="1046"/>
      <c r="C1947" s="3015" t="s">
        <v>1933</v>
      </c>
      <c r="D1947" s="3014" t="s">
        <v>509</v>
      </c>
      <c r="E1947" s="1112" t="s">
        <v>1931</v>
      </c>
      <c r="F1947" s="2708"/>
      <c r="H1947" s="1431" t="str">
        <f t="shared" si="334"/>
        <v/>
      </c>
      <c r="I1947" s="1288" t="str">
        <f t="shared" si="335"/>
        <v/>
      </c>
      <c r="J1947" s="1288" t="str">
        <f>IF(C1942="","",IF(AND(C1942&lt;&gt;"&lt;Enter connection point name&gt;",F1947=""),"X",""))</f>
        <v/>
      </c>
      <c r="K1947" s="1569"/>
      <c r="L1947" s="2220"/>
      <c r="M1947" s="2220"/>
      <c r="N1947" s="1432" t="str">
        <f>IF(AND(F1945&lt;=F1947),"","X")</f>
        <v/>
      </c>
    </row>
    <row r="1948" spans="2:14" s="580" customFormat="1" ht="15" customHeight="1">
      <c r="B1948" s="1046"/>
      <c r="C1948" s="3015"/>
      <c r="D1948" s="3014"/>
      <c r="E1948" s="1112" t="s">
        <v>1932</v>
      </c>
      <c r="F1948" s="2708"/>
      <c r="H1948" s="1431" t="str">
        <f t="shared" si="334"/>
        <v/>
      </c>
      <c r="I1948" s="1288" t="str">
        <f t="shared" si="335"/>
        <v/>
      </c>
      <c r="J1948" s="1288" t="str">
        <f>IF(C1942="","",IF(AND(C1942&lt;&gt;"&lt;Enter connection point name&gt;",F1948=""),"X",""))</f>
        <v/>
      </c>
      <c r="K1948" s="1569"/>
      <c r="L1948" s="2220"/>
      <c r="M1948" s="2220"/>
      <c r="N1948" s="1432" t="str">
        <f>IF(AND(F1946&lt;=F1948),"","X")</f>
        <v/>
      </c>
    </row>
    <row r="1949" spans="2:14" s="580" customFormat="1" ht="15" customHeight="1">
      <c r="B1949" s="1046"/>
      <c r="C1949" s="3015" t="s">
        <v>729</v>
      </c>
      <c r="D1949" s="3014" t="s">
        <v>1670</v>
      </c>
      <c r="E1949" s="1112" t="s">
        <v>1931</v>
      </c>
      <c r="F1949" s="2706"/>
      <c r="H1949" s="1431" t="str">
        <f t="shared" si="334"/>
        <v/>
      </c>
      <c r="I1949" s="1287" t="str">
        <f t="shared" si="335"/>
        <v/>
      </c>
      <c r="J1949" s="1288" t="str">
        <f>IF(C1942="","",IF(AND(C1942&lt;&gt;"&lt;Enter connection point name&gt;",F1949=""),"X",""))</f>
        <v/>
      </c>
      <c r="K1949" s="1569"/>
      <c r="L1949" s="1287"/>
      <c r="M1949" s="2220"/>
      <c r="N1949" s="2218"/>
    </row>
    <row r="1950" spans="2:14" s="580" customFormat="1" ht="15" customHeight="1">
      <c r="B1950" s="18"/>
      <c r="C1950" s="3015"/>
      <c r="D1950" s="3014"/>
      <c r="E1950" s="1112" t="s">
        <v>1932</v>
      </c>
      <c r="F1950" s="2706"/>
      <c r="H1950" s="1431" t="str">
        <f t="shared" si="334"/>
        <v/>
      </c>
      <c r="I1950" s="1287"/>
      <c r="J1950" s="1288" t="str">
        <f>IF(C1942="","",IF(AND(C1942&lt;&gt;"&lt;Enter connection point name&gt;",F1950=""),"X",""))</f>
        <v/>
      </c>
      <c r="K1950" s="1569"/>
      <c r="L1950" s="1287"/>
      <c r="M1950" s="2220"/>
      <c r="N1950" s="2218"/>
    </row>
    <row r="1951" spans="2:14" s="580" customFormat="1" ht="15" customHeight="1">
      <c r="B1951" s="18"/>
      <c r="C1951" s="3015" t="s">
        <v>730</v>
      </c>
      <c r="D1951" s="3014" t="s">
        <v>1671</v>
      </c>
      <c r="E1951" s="1112" t="s">
        <v>1931</v>
      </c>
      <c r="F1951" s="2712"/>
      <c r="H1951" s="1431" t="str">
        <f t="shared" si="334"/>
        <v/>
      </c>
      <c r="I1951" s="1287"/>
      <c r="J1951" s="1288" t="str">
        <f>IF(C1942="","",IF(AND(C1942&lt;&gt;"&lt;Enter connection point name&gt;",F1951=""),"X",""))</f>
        <v/>
      </c>
      <c r="K1951" s="1569"/>
      <c r="L1951" s="2220"/>
      <c r="M1951" s="1287"/>
      <c r="N1951" s="2218"/>
    </row>
    <row r="1952" spans="2:14" s="580" customFormat="1" ht="15" customHeight="1">
      <c r="B1952" s="18"/>
      <c r="C1952" s="3015"/>
      <c r="D1952" s="3014"/>
      <c r="E1952" s="1112" t="s">
        <v>1932</v>
      </c>
      <c r="F1952" s="2712"/>
      <c r="H1952" s="1431" t="str">
        <f t="shared" si="334"/>
        <v/>
      </c>
      <c r="I1952" s="1287"/>
      <c r="J1952" s="1288" t="str">
        <f>IF(C1942="","",IF(AND(C1942&lt;&gt;"&lt;Enter connection point name&gt;",F1952=""),"X",""))</f>
        <v/>
      </c>
      <c r="K1952" s="1569"/>
      <c r="L1952" s="2220"/>
      <c r="M1952" s="1287"/>
      <c r="N1952" s="2218"/>
    </row>
    <row r="1953" spans="2:14" s="580" customFormat="1" ht="15" customHeight="1">
      <c r="B1953" s="18"/>
      <c r="C1953" s="3015" t="s">
        <v>1934</v>
      </c>
      <c r="D1953" s="3014" t="s">
        <v>2045</v>
      </c>
      <c r="E1953" s="1112" t="s">
        <v>1931</v>
      </c>
      <c r="F1953" s="2708"/>
      <c r="H1953" s="1436"/>
      <c r="I1953" s="1287"/>
      <c r="J1953" s="1288" t="str">
        <f>IF(C1942="","",IF(AND(C1942&lt;&gt;"&lt;Enter connection point name&gt;",F1953=""),"X",""))</f>
        <v/>
      </c>
      <c r="K1953" s="1432" t="str">
        <f>IF(F1953="","",(IF(OR(F1953="Winter",F1953="Summer"),"","X")))</f>
        <v/>
      </c>
      <c r="L1953" s="2220"/>
      <c r="M1953" s="2220"/>
      <c r="N1953" s="2218"/>
    </row>
    <row r="1954" spans="2:14" s="580" customFormat="1" ht="15" customHeight="1">
      <c r="B1954" s="18"/>
      <c r="C1954" s="3015"/>
      <c r="D1954" s="3014"/>
      <c r="E1954" s="1112" t="s">
        <v>1932</v>
      </c>
      <c r="F1954" s="2708"/>
      <c r="H1954" s="1436"/>
      <c r="I1954" s="1287"/>
      <c r="J1954" s="1288" t="str">
        <f>IF(C1942="","",IF(AND(C1942&lt;&gt;"&lt;Enter connection point name&gt;",F1954=""),"X",""))</f>
        <v/>
      </c>
      <c r="K1954" s="1432" t="str">
        <f>IF(F1954="","",(IF(OR(F1954="Winter",F1954="Summer"),"","X")))</f>
        <v/>
      </c>
      <c r="L1954" s="2220"/>
      <c r="M1954" s="2220"/>
      <c r="N1954" s="2218"/>
    </row>
    <row r="1955" spans="2:14" s="580" customFormat="1" ht="15" customHeight="1">
      <c r="B1955" s="18"/>
      <c r="C1955" s="3015" t="s">
        <v>1935</v>
      </c>
      <c r="D1955" s="3014" t="s">
        <v>497</v>
      </c>
      <c r="E1955" s="1112" t="s">
        <v>1931</v>
      </c>
      <c r="F1955" s="2708"/>
      <c r="H1955" s="1431" t="str">
        <f t="shared" ref="H1955:H1964" si="336">IF(ISNONTEXT(F1955)=TRUE,"","X")</f>
        <v/>
      </c>
      <c r="I1955" s="1288" t="str">
        <f t="shared" ref="I1955:I1964" si="337">IF(AND(F1955&gt;=0)=TRUE,"","X")</f>
        <v/>
      </c>
      <c r="J1955" s="1288" t="str">
        <f>IF(C1942="","",IF(AND(C1942&lt;&gt;"&lt;Enter connection point name&gt;",F1955=""),"X",""))</f>
        <v/>
      </c>
      <c r="K1955" s="1569"/>
      <c r="L1955" s="2220"/>
      <c r="M1955" s="2220"/>
      <c r="N1955" s="2218"/>
    </row>
    <row r="1956" spans="2:14" s="580" customFormat="1" ht="15" customHeight="1">
      <c r="B1956" s="18"/>
      <c r="C1956" s="3015"/>
      <c r="D1956" s="3014"/>
      <c r="E1956" s="1112" t="s">
        <v>1932</v>
      </c>
      <c r="F1956" s="2708"/>
      <c r="H1956" s="1431" t="str">
        <f t="shared" si="336"/>
        <v/>
      </c>
      <c r="I1956" s="1288" t="str">
        <f t="shared" si="337"/>
        <v/>
      </c>
      <c r="J1956" s="1288" t="str">
        <f>IF(C1942="","",IF(AND(C1942&lt;&gt;"&lt;Enter connection point name&gt;",F1956=""),"X",""))</f>
        <v/>
      </c>
      <c r="K1956" s="1569"/>
      <c r="L1956" s="2220"/>
      <c r="M1956" s="2220"/>
      <c r="N1956" s="2218"/>
    </row>
    <row r="1957" spans="2:14" s="580" customFormat="1" ht="15" customHeight="1">
      <c r="B1957" s="18"/>
      <c r="C1957" s="3015" t="s">
        <v>1936</v>
      </c>
      <c r="D1957" s="3014" t="s">
        <v>497</v>
      </c>
      <c r="E1957" s="1112" t="s">
        <v>1931</v>
      </c>
      <c r="F1957" s="2708"/>
      <c r="H1957" s="1431" t="str">
        <f t="shared" si="336"/>
        <v/>
      </c>
      <c r="I1957" s="1288" t="str">
        <f t="shared" si="337"/>
        <v/>
      </c>
      <c r="J1957" s="1288" t="str">
        <f>IF(C1942="","",IF(AND(C1942&lt;&gt;"&lt;Enter connection point name&gt;",F1957=""),"X",""))</f>
        <v/>
      </c>
      <c r="K1957" s="1569"/>
      <c r="L1957" s="2220"/>
      <c r="M1957" s="2220"/>
      <c r="N1957" s="1432" t="str">
        <f>IF(AND(F1957&lt;=F1959),"","X")</f>
        <v/>
      </c>
    </row>
    <row r="1958" spans="2:14" s="580" customFormat="1" ht="15" customHeight="1">
      <c r="B1958" s="18"/>
      <c r="C1958" s="3015"/>
      <c r="D1958" s="3014"/>
      <c r="E1958" s="1112" t="s">
        <v>1932</v>
      </c>
      <c r="F1958" s="2708"/>
      <c r="H1958" s="1431" t="str">
        <f t="shared" si="336"/>
        <v/>
      </c>
      <c r="I1958" s="1288" t="str">
        <f t="shared" si="337"/>
        <v/>
      </c>
      <c r="J1958" s="1288" t="str">
        <f>IF(C1942="","",IF(AND(C1942&lt;&gt;"&lt;Enter connection point name&gt;",F1958=""),"X",""))</f>
        <v/>
      </c>
      <c r="K1958" s="1569"/>
      <c r="L1958" s="2220"/>
      <c r="M1958" s="2220"/>
      <c r="N1958" s="1432" t="str">
        <f>IF(AND(F1958&lt;=F1960),"","X")</f>
        <v/>
      </c>
    </row>
    <row r="1959" spans="2:14" s="580" customFormat="1" ht="15" customHeight="1">
      <c r="B1959" s="18"/>
      <c r="C1959" s="3015" t="s">
        <v>1936</v>
      </c>
      <c r="D1959" s="3014" t="s">
        <v>509</v>
      </c>
      <c r="E1959" s="1112" t="s">
        <v>1931</v>
      </c>
      <c r="F1959" s="2708"/>
      <c r="H1959" s="1431" t="str">
        <f t="shared" si="336"/>
        <v/>
      </c>
      <c r="I1959" s="1288" t="str">
        <f t="shared" si="337"/>
        <v/>
      </c>
      <c r="J1959" s="1288" t="str">
        <f>IF(C1942="","",IF(AND(C1942&lt;&gt;"&lt;Enter connection point name&gt;",F1959=""),"X",""))</f>
        <v/>
      </c>
      <c r="K1959" s="1569"/>
      <c r="L1959" s="2220"/>
      <c r="M1959" s="2220"/>
      <c r="N1959" s="1432" t="str">
        <f>IF(AND(F1957&lt;=F1959),"","X")</f>
        <v/>
      </c>
    </row>
    <row r="1960" spans="2:14" s="580" customFormat="1" ht="15" customHeight="1">
      <c r="B1960" s="18"/>
      <c r="C1960" s="3015"/>
      <c r="D1960" s="3014"/>
      <c r="E1960" s="1112" t="s">
        <v>1932</v>
      </c>
      <c r="F1960" s="2708"/>
      <c r="H1960" s="1431" t="str">
        <f t="shared" si="336"/>
        <v/>
      </c>
      <c r="I1960" s="1288" t="str">
        <f t="shared" si="337"/>
        <v/>
      </c>
      <c r="J1960" s="1288" t="str">
        <f>IF(C1942="","",IF(AND(C1942&lt;&gt;"&lt;Enter connection point name&gt;",F1960=""),"X",""))</f>
        <v/>
      </c>
      <c r="K1960" s="1569"/>
      <c r="L1960" s="2220"/>
      <c r="M1960" s="2220"/>
      <c r="N1960" s="1432" t="str">
        <f>IF(AND(F1958&lt;=F1960),"","X")</f>
        <v/>
      </c>
    </row>
    <row r="1961" spans="2:14" s="580" customFormat="1" ht="15" customHeight="1">
      <c r="B1961" s="18"/>
      <c r="C1961" s="3015" t="s">
        <v>1937</v>
      </c>
      <c r="D1961" s="3014" t="s">
        <v>497</v>
      </c>
      <c r="E1961" s="1112" t="s">
        <v>1931</v>
      </c>
      <c r="F1961" s="2708"/>
      <c r="H1961" s="1431" t="str">
        <f t="shared" si="336"/>
        <v/>
      </c>
      <c r="I1961" s="1288" t="str">
        <f t="shared" si="337"/>
        <v/>
      </c>
      <c r="J1961" s="1288" t="str">
        <f>IF(C1942="","",IF(AND(C1942&lt;&gt;"&lt;Enter connection point name&gt;",F1961=""),"X",""))</f>
        <v/>
      </c>
      <c r="K1961" s="1569"/>
      <c r="L1961" s="2220"/>
      <c r="M1961" s="2220"/>
      <c r="N1961" s="1432" t="str">
        <f>IF(AND(F1961&lt;=F1963),"","X")</f>
        <v/>
      </c>
    </row>
    <row r="1962" spans="2:14" s="580" customFormat="1" ht="15" customHeight="1">
      <c r="B1962" s="18"/>
      <c r="C1962" s="3015"/>
      <c r="D1962" s="3014"/>
      <c r="E1962" s="1112" t="s">
        <v>1932</v>
      </c>
      <c r="F1962" s="2708"/>
      <c r="H1962" s="1431" t="str">
        <f t="shared" si="336"/>
        <v/>
      </c>
      <c r="I1962" s="1288" t="str">
        <f t="shared" si="337"/>
        <v/>
      </c>
      <c r="J1962" s="1288" t="str">
        <f>IF(C1942="","",IF(AND(C1942&lt;&gt;"&lt;Enter connection point name&gt;",F1962=""),"X",""))</f>
        <v/>
      </c>
      <c r="K1962" s="1569"/>
      <c r="L1962" s="2220"/>
      <c r="M1962" s="2220"/>
      <c r="N1962" s="1432" t="str">
        <f>IF(AND(F1962&lt;=F1964),"","X")</f>
        <v/>
      </c>
    </row>
    <row r="1963" spans="2:14" s="580" customFormat="1" ht="15" customHeight="1">
      <c r="B1963" s="18"/>
      <c r="C1963" s="3015" t="s">
        <v>1937</v>
      </c>
      <c r="D1963" s="3014" t="s">
        <v>509</v>
      </c>
      <c r="E1963" s="1112" t="s">
        <v>1931</v>
      </c>
      <c r="F1963" s="2708"/>
      <c r="H1963" s="1431" t="str">
        <f t="shared" si="336"/>
        <v/>
      </c>
      <c r="I1963" s="1288" t="str">
        <f t="shared" si="337"/>
        <v/>
      </c>
      <c r="J1963" s="1288" t="str">
        <f>IF(C1942="","",IF(AND(C1942&lt;&gt;"&lt;Enter connection point name&gt;",F1963=""),"X",""))</f>
        <v/>
      </c>
      <c r="K1963" s="1569"/>
      <c r="L1963" s="2220"/>
      <c r="M1963" s="2220"/>
      <c r="N1963" s="1432" t="str">
        <f>IF(AND(F1961&lt;=F1963),"","X")</f>
        <v/>
      </c>
    </row>
    <row r="1964" spans="2:14" s="580" customFormat="1" ht="15" customHeight="1">
      <c r="B1964" s="18"/>
      <c r="C1964" s="3018"/>
      <c r="D1964" s="3019"/>
      <c r="E1964" s="1113" t="s">
        <v>1932</v>
      </c>
      <c r="F1964" s="2714"/>
      <c r="H1964" s="1433" t="str">
        <f t="shared" si="336"/>
        <v/>
      </c>
      <c r="I1964" s="1434" t="str">
        <f t="shared" si="337"/>
        <v/>
      </c>
      <c r="J1964" s="1434" t="str">
        <f>IF(C1942="","",IF(AND(C1942&lt;&gt;"&lt;Enter connection point name&gt;",F1964=""),"X",""))</f>
        <v/>
      </c>
      <c r="K1964" s="1570"/>
      <c r="L1964" s="2221"/>
      <c r="M1964" s="2221"/>
      <c r="N1964" s="1435" t="str">
        <f>IF(AND(F1962&lt;=F1964),"","X")</f>
        <v/>
      </c>
    </row>
    <row r="1965" spans="2:14" s="580" customFormat="1" ht="15" customHeight="1">
      <c r="B1965" s="1046">
        <v>86</v>
      </c>
      <c r="C1965" s="1027" t="s">
        <v>1929</v>
      </c>
      <c r="D1965" s="575"/>
      <c r="E1965" s="1111"/>
      <c r="F1965" s="2711"/>
    </row>
    <row r="1966" spans="2:14" s="580" customFormat="1" ht="15" customHeight="1">
      <c r="B1966" s="1046"/>
      <c r="C1966" s="3016" t="s">
        <v>1930</v>
      </c>
      <c r="D1966" s="3017" t="s">
        <v>509</v>
      </c>
      <c r="E1966" s="1681" t="s">
        <v>1931</v>
      </c>
      <c r="F1966" s="2713"/>
      <c r="H1966" s="1503" t="str">
        <f>IF(ISNONTEXT(F1966)=TRUE,"","X")</f>
        <v/>
      </c>
      <c r="I1966" s="1542" t="str">
        <f>IF(AND(F1966&gt;=0)=TRUE,"","X")</f>
        <v/>
      </c>
      <c r="J1966" s="2024" t="str">
        <f>IF(C1965="","",IF(AND(C1965&lt;&gt;"&lt;Enter connection point name&gt;",F1966=""),"X",""))</f>
        <v/>
      </c>
      <c r="K1966" s="1568"/>
      <c r="L1966" s="2219"/>
      <c r="M1966" s="2219"/>
      <c r="N1966" s="2217"/>
    </row>
    <row r="1967" spans="2:14" s="580" customFormat="1" ht="15" customHeight="1">
      <c r="B1967" s="1046"/>
      <c r="C1967" s="3015"/>
      <c r="D1967" s="3014"/>
      <c r="E1967" s="1112" t="s">
        <v>1932</v>
      </c>
      <c r="F1967" s="2708"/>
      <c r="H1967" s="1431" t="str">
        <f>IF(ISNONTEXT(F1967)=TRUE,"","X")</f>
        <v/>
      </c>
      <c r="I1967" s="1288" t="str">
        <f>IF(AND(F1967&gt;=0)=TRUE,"","X")</f>
        <v/>
      </c>
      <c r="J1967" s="1288" t="str">
        <f>IF(C1965="","",IF(AND(C1965&lt;&gt;"&lt;Enter connection point name&gt;",F1967=""),"X",""))</f>
        <v/>
      </c>
      <c r="K1967" s="1569"/>
      <c r="L1967" s="2220"/>
      <c r="M1967" s="2220"/>
      <c r="N1967" s="2218"/>
    </row>
    <row r="1968" spans="2:14" s="580" customFormat="1" ht="15" customHeight="1">
      <c r="B1968" s="1046"/>
      <c r="C1968" s="3015" t="s">
        <v>1933</v>
      </c>
      <c r="D1968" s="3014" t="s">
        <v>497</v>
      </c>
      <c r="E1968" s="1112" t="s">
        <v>1931</v>
      </c>
      <c r="F1968" s="2708"/>
      <c r="H1968" s="1431" t="str">
        <f t="shared" ref="H1968:H1975" si="338">IF(ISNONTEXT(F1968)=TRUE,"","X")</f>
        <v/>
      </c>
      <c r="I1968" s="1288" t="str">
        <f>IF(AND(F1968&gt;=0)=TRUE,"","X")</f>
        <v/>
      </c>
      <c r="J1968" s="1288" t="str">
        <f>IF(C1965="","",IF(AND(C1965&lt;&gt;"&lt;Enter connection point name&gt;",F1968=""),"X",""))</f>
        <v/>
      </c>
      <c r="K1968" s="1569"/>
      <c r="L1968" s="2220"/>
      <c r="M1968" s="2220"/>
      <c r="N1968" s="1432" t="str">
        <f>IF(AND(F1968&lt;=F1970),"","X")</f>
        <v/>
      </c>
    </row>
    <row r="1969" spans="2:14" s="580" customFormat="1" ht="15" customHeight="1">
      <c r="B1969" s="1046"/>
      <c r="C1969" s="3015"/>
      <c r="D1969" s="3014"/>
      <c r="E1969" s="1112" t="s">
        <v>1932</v>
      </c>
      <c r="F1969" s="2708"/>
      <c r="H1969" s="1431" t="str">
        <f t="shared" si="338"/>
        <v/>
      </c>
      <c r="I1969" s="1288" t="str">
        <f t="shared" ref="I1969:I1972" si="339">IF(AND(F1969&gt;=0)=TRUE,"","X")</f>
        <v/>
      </c>
      <c r="J1969" s="1288" t="str">
        <f>IF(C1965="","",IF(AND(C1965&lt;&gt;"&lt;Enter connection point name&gt;",F1969=""),"X",""))</f>
        <v/>
      </c>
      <c r="K1969" s="1569"/>
      <c r="L1969" s="2220"/>
      <c r="M1969" s="2220"/>
      <c r="N1969" s="1432" t="str">
        <f>IF(AND(F1969&lt;=F1971),"","X")</f>
        <v/>
      </c>
    </row>
    <row r="1970" spans="2:14" s="580" customFormat="1" ht="15" customHeight="1">
      <c r="B1970" s="1046"/>
      <c r="C1970" s="3015" t="s">
        <v>1933</v>
      </c>
      <c r="D1970" s="3014" t="s">
        <v>509</v>
      </c>
      <c r="E1970" s="1112" t="s">
        <v>1931</v>
      </c>
      <c r="F1970" s="2708"/>
      <c r="H1970" s="1431" t="str">
        <f t="shared" si="338"/>
        <v/>
      </c>
      <c r="I1970" s="1288" t="str">
        <f t="shared" si="339"/>
        <v/>
      </c>
      <c r="J1970" s="1288" t="str">
        <f>IF(C1965="","",IF(AND(C1965&lt;&gt;"&lt;Enter connection point name&gt;",F1970=""),"X",""))</f>
        <v/>
      </c>
      <c r="K1970" s="1569"/>
      <c r="L1970" s="2220"/>
      <c r="M1970" s="2220"/>
      <c r="N1970" s="1432" t="str">
        <f>IF(AND(F1968&lt;=F1970),"","X")</f>
        <v/>
      </c>
    </row>
    <row r="1971" spans="2:14" s="580" customFormat="1" ht="15" customHeight="1">
      <c r="B1971" s="1046"/>
      <c r="C1971" s="3015"/>
      <c r="D1971" s="3014"/>
      <c r="E1971" s="1112" t="s">
        <v>1932</v>
      </c>
      <c r="F1971" s="2708"/>
      <c r="H1971" s="1431" t="str">
        <f t="shared" si="338"/>
        <v/>
      </c>
      <c r="I1971" s="1288" t="str">
        <f t="shared" si="339"/>
        <v/>
      </c>
      <c r="J1971" s="1288" t="str">
        <f>IF(C1965="","",IF(AND(C1965&lt;&gt;"&lt;Enter connection point name&gt;",F1971=""),"X",""))</f>
        <v/>
      </c>
      <c r="K1971" s="1569"/>
      <c r="L1971" s="2220"/>
      <c r="M1971" s="2220"/>
      <c r="N1971" s="1432" t="str">
        <f>IF(AND(F1969&lt;=F1971),"","X")</f>
        <v/>
      </c>
    </row>
    <row r="1972" spans="2:14" s="580" customFormat="1" ht="15" customHeight="1">
      <c r="B1972" s="1046"/>
      <c r="C1972" s="3015" t="s">
        <v>729</v>
      </c>
      <c r="D1972" s="3014" t="s">
        <v>1670</v>
      </c>
      <c r="E1972" s="1112" t="s">
        <v>1931</v>
      </c>
      <c r="F1972" s="2706"/>
      <c r="H1972" s="1431" t="str">
        <f t="shared" si="338"/>
        <v/>
      </c>
      <c r="I1972" s="1287" t="str">
        <f t="shared" si="339"/>
        <v/>
      </c>
      <c r="J1972" s="1288" t="str">
        <f>IF(C1965="","",IF(AND(C1965&lt;&gt;"&lt;Enter connection point name&gt;",F1972=""),"X",""))</f>
        <v/>
      </c>
      <c r="K1972" s="1569"/>
      <c r="L1972" s="1287"/>
      <c r="M1972" s="2220"/>
      <c r="N1972" s="2218"/>
    </row>
    <row r="1973" spans="2:14" s="580" customFormat="1" ht="15" customHeight="1">
      <c r="B1973" s="18"/>
      <c r="C1973" s="3015"/>
      <c r="D1973" s="3014"/>
      <c r="E1973" s="1112" t="s">
        <v>1932</v>
      </c>
      <c r="F1973" s="2706"/>
      <c r="H1973" s="1431" t="str">
        <f t="shared" si="338"/>
        <v/>
      </c>
      <c r="I1973" s="1287"/>
      <c r="J1973" s="1288" t="str">
        <f>IF(C1965="","",IF(AND(C1965&lt;&gt;"&lt;Enter connection point name&gt;",F1973=""),"X",""))</f>
        <v/>
      </c>
      <c r="K1973" s="1569"/>
      <c r="L1973" s="1287"/>
      <c r="M1973" s="2220"/>
      <c r="N1973" s="2218"/>
    </row>
    <row r="1974" spans="2:14" s="580" customFormat="1" ht="15" customHeight="1">
      <c r="B1974" s="18"/>
      <c r="C1974" s="3015" t="s">
        <v>730</v>
      </c>
      <c r="D1974" s="3014" t="s">
        <v>1671</v>
      </c>
      <c r="E1974" s="1112" t="s">
        <v>1931</v>
      </c>
      <c r="F1974" s="2712"/>
      <c r="H1974" s="1431" t="str">
        <f t="shared" si="338"/>
        <v/>
      </c>
      <c r="I1974" s="1287"/>
      <c r="J1974" s="1288" t="str">
        <f>IF(C1965="","",IF(AND(C1965&lt;&gt;"&lt;Enter connection point name&gt;",F1974=""),"X",""))</f>
        <v/>
      </c>
      <c r="K1974" s="1569"/>
      <c r="L1974" s="2220"/>
      <c r="M1974" s="1287"/>
      <c r="N1974" s="2218"/>
    </row>
    <row r="1975" spans="2:14" s="580" customFormat="1" ht="15" customHeight="1">
      <c r="B1975" s="18"/>
      <c r="C1975" s="3015"/>
      <c r="D1975" s="3014"/>
      <c r="E1975" s="1112" t="s">
        <v>1932</v>
      </c>
      <c r="F1975" s="2712"/>
      <c r="H1975" s="1431" t="str">
        <f t="shared" si="338"/>
        <v/>
      </c>
      <c r="I1975" s="1287"/>
      <c r="J1975" s="1288" t="str">
        <f>IF(C1965="","",IF(AND(C1965&lt;&gt;"&lt;Enter connection point name&gt;",F1975=""),"X",""))</f>
        <v/>
      </c>
      <c r="K1975" s="1569"/>
      <c r="L1975" s="2220"/>
      <c r="M1975" s="1287"/>
      <c r="N1975" s="2218"/>
    </row>
    <row r="1976" spans="2:14" s="580" customFormat="1" ht="15" customHeight="1">
      <c r="B1976" s="18"/>
      <c r="C1976" s="3015" t="s">
        <v>1934</v>
      </c>
      <c r="D1976" s="3014" t="s">
        <v>2045</v>
      </c>
      <c r="E1976" s="1112" t="s">
        <v>1931</v>
      </c>
      <c r="F1976" s="2708"/>
      <c r="H1976" s="1436"/>
      <c r="I1976" s="1287"/>
      <c r="J1976" s="1288" t="str">
        <f>IF(C1965="","",IF(AND(C1965&lt;&gt;"&lt;Enter connection point name&gt;",F1976=""),"X",""))</f>
        <v/>
      </c>
      <c r="K1976" s="1432" t="str">
        <f>IF(F1976="","",(IF(OR(F1976="Winter",F1976="Summer"),"","X")))</f>
        <v/>
      </c>
      <c r="L1976" s="2220"/>
      <c r="M1976" s="2220"/>
      <c r="N1976" s="2218"/>
    </row>
    <row r="1977" spans="2:14" s="580" customFormat="1" ht="15" customHeight="1">
      <c r="B1977" s="18"/>
      <c r="C1977" s="3015"/>
      <c r="D1977" s="3014"/>
      <c r="E1977" s="1112" t="s">
        <v>1932</v>
      </c>
      <c r="F1977" s="2708"/>
      <c r="H1977" s="1436"/>
      <c r="I1977" s="1287"/>
      <c r="J1977" s="1288" t="str">
        <f>IF(C1965="","",IF(AND(C1965&lt;&gt;"&lt;Enter connection point name&gt;",F1977=""),"X",""))</f>
        <v/>
      </c>
      <c r="K1977" s="1432" t="str">
        <f>IF(F1977="","",(IF(OR(F1977="Winter",F1977="Summer"),"","X")))</f>
        <v/>
      </c>
      <c r="L1977" s="2220"/>
      <c r="M1977" s="2220"/>
      <c r="N1977" s="2218"/>
    </row>
    <row r="1978" spans="2:14" s="580" customFormat="1" ht="15" customHeight="1">
      <c r="B1978" s="18"/>
      <c r="C1978" s="3015" t="s">
        <v>1935</v>
      </c>
      <c r="D1978" s="3014" t="s">
        <v>497</v>
      </c>
      <c r="E1978" s="1112" t="s">
        <v>1931</v>
      </c>
      <c r="F1978" s="2708"/>
      <c r="H1978" s="1431" t="str">
        <f t="shared" ref="H1978:H1987" si="340">IF(ISNONTEXT(F1978)=TRUE,"","X")</f>
        <v/>
      </c>
      <c r="I1978" s="1288" t="str">
        <f t="shared" ref="I1978:I1987" si="341">IF(AND(F1978&gt;=0)=TRUE,"","X")</f>
        <v/>
      </c>
      <c r="J1978" s="1288" t="str">
        <f>IF(C1965="","",IF(AND(C1965&lt;&gt;"&lt;Enter connection point name&gt;",F1978=""),"X",""))</f>
        <v/>
      </c>
      <c r="K1978" s="1569"/>
      <c r="L1978" s="2220"/>
      <c r="M1978" s="2220"/>
      <c r="N1978" s="2218"/>
    </row>
    <row r="1979" spans="2:14" s="580" customFormat="1" ht="15" customHeight="1">
      <c r="B1979" s="18"/>
      <c r="C1979" s="3015"/>
      <c r="D1979" s="3014"/>
      <c r="E1979" s="1112" t="s">
        <v>1932</v>
      </c>
      <c r="F1979" s="2708"/>
      <c r="H1979" s="1431" t="str">
        <f t="shared" si="340"/>
        <v/>
      </c>
      <c r="I1979" s="1288" t="str">
        <f t="shared" si="341"/>
        <v/>
      </c>
      <c r="J1979" s="1288" t="str">
        <f>IF(C1965="","",IF(AND(C1965&lt;&gt;"&lt;Enter connection point name&gt;",F1979=""),"X",""))</f>
        <v/>
      </c>
      <c r="K1979" s="1569"/>
      <c r="L1979" s="2220"/>
      <c r="M1979" s="2220"/>
      <c r="N1979" s="2218"/>
    </row>
    <row r="1980" spans="2:14" s="580" customFormat="1" ht="15" customHeight="1">
      <c r="B1980" s="18"/>
      <c r="C1980" s="3015" t="s">
        <v>1936</v>
      </c>
      <c r="D1980" s="3014" t="s">
        <v>497</v>
      </c>
      <c r="E1980" s="1112" t="s">
        <v>1931</v>
      </c>
      <c r="F1980" s="2708"/>
      <c r="H1980" s="1431" t="str">
        <f t="shared" si="340"/>
        <v/>
      </c>
      <c r="I1980" s="1288" t="str">
        <f t="shared" si="341"/>
        <v/>
      </c>
      <c r="J1980" s="1288" t="str">
        <f>IF(C1965="","",IF(AND(C1965&lt;&gt;"&lt;Enter connection point name&gt;",F1980=""),"X",""))</f>
        <v/>
      </c>
      <c r="K1980" s="1569"/>
      <c r="L1980" s="2220"/>
      <c r="M1980" s="2220"/>
      <c r="N1980" s="1432" t="str">
        <f>IF(AND(F1980&lt;=F1982),"","X")</f>
        <v/>
      </c>
    </row>
    <row r="1981" spans="2:14" s="580" customFormat="1" ht="15" customHeight="1">
      <c r="B1981" s="18"/>
      <c r="C1981" s="3015"/>
      <c r="D1981" s="3014"/>
      <c r="E1981" s="1112" t="s">
        <v>1932</v>
      </c>
      <c r="F1981" s="2708"/>
      <c r="H1981" s="1431" t="str">
        <f t="shared" si="340"/>
        <v/>
      </c>
      <c r="I1981" s="1288" t="str">
        <f t="shared" si="341"/>
        <v/>
      </c>
      <c r="J1981" s="1288" t="str">
        <f>IF(C1965="","",IF(AND(C1965&lt;&gt;"&lt;Enter connection point name&gt;",F1981=""),"X",""))</f>
        <v/>
      </c>
      <c r="K1981" s="1569"/>
      <c r="L1981" s="2220"/>
      <c r="M1981" s="2220"/>
      <c r="N1981" s="1432" t="str">
        <f>IF(AND(F1981&lt;=F1983),"","X")</f>
        <v/>
      </c>
    </row>
    <row r="1982" spans="2:14" s="580" customFormat="1" ht="15" customHeight="1">
      <c r="B1982" s="18"/>
      <c r="C1982" s="3015" t="s">
        <v>1936</v>
      </c>
      <c r="D1982" s="3014" t="s">
        <v>509</v>
      </c>
      <c r="E1982" s="1112" t="s">
        <v>1931</v>
      </c>
      <c r="F1982" s="2708"/>
      <c r="H1982" s="1431" t="str">
        <f t="shared" si="340"/>
        <v/>
      </c>
      <c r="I1982" s="1288" t="str">
        <f t="shared" si="341"/>
        <v/>
      </c>
      <c r="J1982" s="1288" t="str">
        <f>IF(C1965="","",IF(AND(C1965&lt;&gt;"&lt;Enter connection point name&gt;",F1982=""),"X",""))</f>
        <v/>
      </c>
      <c r="K1982" s="1569"/>
      <c r="L1982" s="2220"/>
      <c r="M1982" s="2220"/>
      <c r="N1982" s="1432" t="str">
        <f>IF(AND(F1980&lt;=F1982),"","X")</f>
        <v/>
      </c>
    </row>
    <row r="1983" spans="2:14" s="580" customFormat="1" ht="15" customHeight="1">
      <c r="B1983" s="18"/>
      <c r="C1983" s="3015"/>
      <c r="D1983" s="3014"/>
      <c r="E1983" s="1112" t="s">
        <v>1932</v>
      </c>
      <c r="F1983" s="2708"/>
      <c r="H1983" s="1431" t="str">
        <f t="shared" si="340"/>
        <v/>
      </c>
      <c r="I1983" s="1288" t="str">
        <f t="shared" si="341"/>
        <v/>
      </c>
      <c r="J1983" s="1288" t="str">
        <f>IF(C1965="","",IF(AND(C1965&lt;&gt;"&lt;Enter connection point name&gt;",F1983=""),"X",""))</f>
        <v/>
      </c>
      <c r="K1983" s="1569"/>
      <c r="L1983" s="2220"/>
      <c r="M1983" s="2220"/>
      <c r="N1983" s="1432" t="str">
        <f>IF(AND(F1981&lt;=F1983),"","X")</f>
        <v/>
      </c>
    </row>
    <row r="1984" spans="2:14" s="580" customFormat="1" ht="15" customHeight="1">
      <c r="B1984" s="18"/>
      <c r="C1984" s="3015" t="s">
        <v>1937</v>
      </c>
      <c r="D1984" s="3014" t="s">
        <v>497</v>
      </c>
      <c r="E1984" s="1112" t="s">
        <v>1931</v>
      </c>
      <c r="F1984" s="2708"/>
      <c r="H1984" s="1431" t="str">
        <f t="shared" si="340"/>
        <v/>
      </c>
      <c r="I1984" s="1288" t="str">
        <f t="shared" si="341"/>
        <v/>
      </c>
      <c r="J1984" s="1288" t="str">
        <f>IF(C1965="","",IF(AND(C1965&lt;&gt;"&lt;Enter connection point name&gt;",F1984=""),"X",""))</f>
        <v/>
      </c>
      <c r="K1984" s="1569"/>
      <c r="L1984" s="2220"/>
      <c r="M1984" s="2220"/>
      <c r="N1984" s="1432" t="str">
        <f>IF(AND(F1984&lt;=F1986),"","X")</f>
        <v/>
      </c>
    </row>
    <row r="1985" spans="2:14" s="580" customFormat="1" ht="15" customHeight="1">
      <c r="B1985" s="18"/>
      <c r="C1985" s="3015"/>
      <c r="D1985" s="3014"/>
      <c r="E1985" s="1112" t="s">
        <v>1932</v>
      </c>
      <c r="F1985" s="2708"/>
      <c r="H1985" s="1431" t="str">
        <f t="shared" si="340"/>
        <v/>
      </c>
      <c r="I1985" s="1288" t="str">
        <f t="shared" si="341"/>
        <v/>
      </c>
      <c r="J1985" s="1288" t="str">
        <f>IF(C1965="","",IF(AND(C1965&lt;&gt;"&lt;Enter connection point name&gt;",F1985=""),"X",""))</f>
        <v/>
      </c>
      <c r="K1985" s="1569"/>
      <c r="L1985" s="2220"/>
      <c r="M1985" s="2220"/>
      <c r="N1985" s="1432" t="str">
        <f>IF(AND(F1985&lt;=F1987),"","X")</f>
        <v/>
      </c>
    </row>
    <row r="1986" spans="2:14" s="580" customFormat="1" ht="15" customHeight="1">
      <c r="B1986" s="18"/>
      <c r="C1986" s="3015" t="s">
        <v>1937</v>
      </c>
      <c r="D1986" s="3014" t="s">
        <v>509</v>
      </c>
      <c r="E1986" s="1112" t="s">
        <v>1931</v>
      </c>
      <c r="F1986" s="2708"/>
      <c r="H1986" s="1431" t="str">
        <f t="shared" si="340"/>
        <v/>
      </c>
      <c r="I1986" s="1288" t="str">
        <f t="shared" si="341"/>
        <v/>
      </c>
      <c r="J1986" s="1288" t="str">
        <f>IF(C1965="","",IF(AND(C1965&lt;&gt;"&lt;Enter connection point name&gt;",F1986=""),"X",""))</f>
        <v/>
      </c>
      <c r="K1986" s="1569"/>
      <c r="L1986" s="2220"/>
      <c r="M1986" s="2220"/>
      <c r="N1986" s="1432" t="str">
        <f>IF(AND(F1984&lt;=F1986),"","X")</f>
        <v/>
      </c>
    </row>
    <row r="1987" spans="2:14" s="580" customFormat="1" ht="15" customHeight="1">
      <c r="B1987" s="18"/>
      <c r="C1987" s="3018"/>
      <c r="D1987" s="3019"/>
      <c r="E1987" s="1113" t="s">
        <v>1932</v>
      </c>
      <c r="F1987" s="2714"/>
      <c r="H1987" s="1433" t="str">
        <f t="shared" si="340"/>
        <v/>
      </c>
      <c r="I1987" s="1434" t="str">
        <f t="shared" si="341"/>
        <v/>
      </c>
      <c r="J1987" s="1434" t="str">
        <f>IF(C1965="","",IF(AND(C1965&lt;&gt;"&lt;Enter connection point name&gt;",F1987=""),"X",""))</f>
        <v/>
      </c>
      <c r="K1987" s="1570"/>
      <c r="L1987" s="2221"/>
      <c r="M1987" s="2221"/>
      <c r="N1987" s="1435" t="str">
        <f>IF(AND(F1985&lt;=F1987),"","X")</f>
        <v/>
      </c>
    </row>
    <row r="1988" spans="2:14" s="580" customFormat="1" ht="15" customHeight="1">
      <c r="B1988" s="1046">
        <v>87</v>
      </c>
      <c r="C1988" s="1027" t="s">
        <v>1929</v>
      </c>
      <c r="D1988" s="575"/>
      <c r="E1988" s="1111"/>
      <c r="F1988" s="2711"/>
    </row>
    <row r="1989" spans="2:14" s="580" customFormat="1" ht="15" customHeight="1">
      <c r="B1989" s="1046"/>
      <c r="C1989" s="3016" t="s">
        <v>1930</v>
      </c>
      <c r="D1989" s="3017" t="s">
        <v>509</v>
      </c>
      <c r="E1989" s="1681" t="s">
        <v>1931</v>
      </c>
      <c r="F1989" s="2713"/>
      <c r="H1989" s="1503" t="str">
        <f>IF(ISNONTEXT(F1989)=TRUE,"","X")</f>
        <v/>
      </c>
      <c r="I1989" s="1542" t="str">
        <f>IF(AND(F1989&gt;=0)=TRUE,"","X")</f>
        <v/>
      </c>
      <c r="J1989" s="2024" t="str">
        <f>IF(C1988="","",IF(AND(C1988&lt;&gt;"&lt;Enter connection point name&gt;",F1989=""),"X",""))</f>
        <v/>
      </c>
      <c r="K1989" s="1568"/>
      <c r="L1989" s="2219"/>
      <c r="M1989" s="2219"/>
      <c r="N1989" s="2217"/>
    </row>
    <row r="1990" spans="2:14" s="580" customFormat="1" ht="15" customHeight="1">
      <c r="B1990" s="1046"/>
      <c r="C1990" s="3015"/>
      <c r="D1990" s="3014"/>
      <c r="E1990" s="1112" t="s">
        <v>1932</v>
      </c>
      <c r="F1990" s="2708"/>
      <c r="H1990" s="1431" t="str">
        <f>IF(ISNONTEXT(F1990)=TRUE,"","X")</f>
        <v/>
      </c>
      <c r="I1990" s="1288" t="str">
        <f>IF(AND(F1990&gt;=0)=TRUE,"","X")</f>
        <v/>
      </c>
      <c r="J1990" s="1288" t="str">
        <f>IF(C1988="","",IF(AND(C1988&lt;&gt;"&lt;Enter connection point name&gt;",F1990=""),"X",""))</f>
        <v/>
      </c>
      <c r="K1990" s="1569"/>
      <c r="L1990" s="2220"/>
      <c r="M1990" s="2220"/>
      <c r="N1990" s="2218"/>
    </row>
    <row r="1991" spans="2:14" s="580" customFormat="1" ht="15" customHeight="1">
      <c r="B1991" s="1046"/>
      <c r="C1991" s="3015" t="s">
        <v>1933</v>
      </c>
      <c r="D1991" s="3014" t="s">
        <v>497</v>
      </c>
      <c r="E1991" s="1112" t="s">
        <v>1931</v>
      </c>
      <c r="F1991" s="2708"/>
      <c r="H1991" s="1431" t="str">
        <f t="shared" ref="H1991:H1998" si="342">IF(ISNONTEXT(F1991)=TRUE,"","X")</f>
        <v/>
      </c>
      <c r="I1991" s="1288" t="str">
        <f>IF(AND(F1991&gt;=0)=TRUE,"","X")</f>
        <v/>
      </c>
      <c r="J1991" s="1288" t="str">
        <f>IF(C1988="","",IF(AND(C1988&lt;&gt;"&lt;Enter connection point name&gt;",F1991=""),"X",""))</f>
        <v/>
      </c>
      <c r="K1991" s="1569"/>
      <c r="L1991" s="2220"/>
      <c r="M1991" s="2220"/>
      <c r="N1991" s="1432" t="str">
        <f>IF(AND(F1991&lt;=F1993),"","X")</f>
        <v/>
      </c>
    </row>
    <row r="1992" spans="2:14" s="580" customFormat="1" ht="15" customHeight="1">
      <c r="B1992" s="1046"/>
      <c r="C1992" s="3015"/>
      <c r="D1992" s="3014"/>
      <c r="E1992" s="1112" t="s">
        <v>1932</v>
      </c>
      <c r="F1992" s="2708"/>
      <c r="H1992" s="1431" t="str">
        <f t="shared" si="342"/>
        <v/>
      </c>
      <c r="I1992" s="1288" t="str">
        <f t="shared" ref="I1992:I1995" si="343">IF(AND(F1992&gt;=0)=TRUE,"","X")</f>
        <v/>
      </c>
      <c r="J1992" s="1288" t="str">
        <f>IF(C1988="","",IF(AND(C1988&lt;&gt;"&lt;Enter connection point name&gt;",F1992=""),"X",""))</f>
        <v/>
      </c>
      <c r="K1992" s="1569"/>
      <c r="L1992" s="2220"/>
      <c r="M1992" s="2220"/>
      <c r="N1992" s="1432" t="str">
        <f>IF(AND(F1992&lt;=F1994),"","X")</f>
        <v/>
      </c>
    </row>
    <row r="1993" spans="2:14" s="580" customFormat="1" ht="15" customHeight="1">
      <c r="B1993" s="1046"/>
      <c r="C1993" s="3015" t="s">
        <v>1933</v>
      </c>
      <c r="D1993" s="3014" t="s">
        <v>509</v>
      </c>
      <c r="E1993" s="1112" t="s">
        <v>1931</v>
      </c>
      <c r="F1993" s="2708"/>
      <c r="H1993" s="1431" t="str">
        <f t="shared" si="342"/>
        <v/>
      </c>
      <c r="I1993" s="1288" t="str">
        <f t="shared" si="343"/>
        <v/>
      </c>
      <c r="J1993" s="1288" t="str">
        <f>IF(C1988="","",IF(AND(C1988&lt;&gt;"&lt;Enter connection point name&gt;",F1993=""),"X",""))</f>
        <v/>
      </c>
      <c r="K1993" s="1569"/>
      <c r="L1993" s="2220"/>
      <c r="M1993" s="2220"/>
      <c r="N1993" s="1432" t="str">
        <f>IF(AND(F1991&lt;=F1993),"","X")</f>
        <v/>
      </c>
    </row>
    <row r="1994" spans="2:14" s="580" customFormat="1" ht="15" customHeight="1">
      <c r="B1994" s="1046"/>
      <c r="C1994" s="3015"/>
      <c r="D1994" s="3014"/>
      <c r="E1994" s="1112" t="s">
        <v>1932</v>
      </c>
      <c r="F1994" s="2708"/>
      <c r="H1994" s="1431" t="str">
        <f t="shared" si="342"/>
        <v/>
      </c>
      <c r="I1994" s="1288" t="str">
        <f t="shared" si="343"/>
        <v/>
      </c>
      <c r="J1994" s="1288" t="str">
        <f>IF(C1988="","",IF(AND(C1988&lt;&gt;"&lt;Enter connection point name&gt;",F1994=""),"X",""))</f>
        <v/>
      </c>
      <c r="K1994" s="1569"/>
      <c r="L1994" s="2220"/>
      <c r="M1994" s="2220"/>
      <c r="N1994" s="1432" t="str">
        <f>IF(AND(F1992&lt;=F1994),"","X")</f>
        <v/>
      </c>
    </row>
    <row r="1995" spans="2:14" s="580" customFormat="1" ht="15" customHeight="1">
      <c r="B1995" s="1046"/>
      <c r="C1995" s="3015" t="s">
        <v>729</v>
      </c>
      <c r="D1995" s="3014" t="s">
        <v>1670</v>
      </c>
      <c r="E1995" s="1112" t="s">
        <v>1931</v>
      </c>
      <c r="F1995" s="2706"/>
      <c r="H1995" s="1431" t="str">
        <f t="shared" si="342"/>
        <v/>
      </c>
      <c r="I1995" s="1287" t="str">
        <f t="shared" si="343"/>
        <v/>
      </c>
      <c r="J1995" s="1288" t="str">
        <f>IF(C1988="","",IF(AND(C1988&lt;&gt;"&lt;Enter connection point name&gt;",F1995=""),"X",""))</f>
        <v/>
      </c>
      <c r="K1995" s="1569"/>
      <c r="L1995" s="1287"/>
      <c r="M1995" s="2220"/>
      <c r="N1995" s="2218"/>
    </row>
    <row r="1996" spans="2:14" s="580" customFormat="1" ht="15" customHeight="1">
      <c r="B1996" s="18"/>
      <c r="C1996" s="3015"/>
      <c r="D1996" s="3014"/>
      <c r="E1996" s="1112" t="s">
        <v>1932</v>
      </c>
      <c r="F1996" s="2706"/>
      <c r="H1996" s="1431" t="str">
        <f t="shared" si="342"/>
        <v/>
      </c>
      <c r="I1996" s="1287"/>
      <c r="J1996" s="1288" t="str">
        <f>IF(C1988="","",IF(AND(C1988&lt;&gt;"&lt;Enter connection point name&gt;",F1996=""),"X",""))</f>
        <v/>
      </c>
      <c r="K1996" s="1569"/>
      <c r="L1996" s="1287"/>
      <c r="M1996" s="2220"/>
      <c r="N1996" s="2218"/>
    </row>
    <row r="1997" spans="2:14" s="580" customFormat="1" ht="15" customHeight="1">
      <c r="B1997" s="18"/>
      <c r="C1997" s="3015" t="s">
        <v>730</v>
      </c>
      <c r="D1997" s="3014" t="s">
        <v>1671</v>
      </c>
      <c r="E1997" s="1112" t="s">
        <v>1931</v>
      </c>
      <c r="F1997" s="2712"/>
      <c r="H1997" s="1431" t="str">
        <f t="shared" si="342"/>
        <v/>
      </c>
      <c r="I1997" s="1287"/>
      <c r="J1997" s="1288" t="str">
        <f>IF(C1988="","",IF(AND(C1988&lt;&gt;"&lt;Enter connection point name&gt;",F1997=""),"X",""))</f>
        <v/>
      </c>
      <c r="K1997" s="1569"/>
      <c r="L1997" s="2220"/>
      <c r="M1997" s="1287"/>
      <c r="N1997" s="2218"/>
    </row>
    <row r="1998" spans="2:14" s="580" customFormat="1" ht="15" customHeight="1">
      <c r="B1998" s="18"/>
      <c r="C1998" s="3015"/>
      <c r="D1998" s="3014"/>
      <c r="E1998" s="1112" t="s">
        <v>1932</v>
      </c>
      <c r="F1998" s="2712"/>
      <c r="H1998" s="1431" t="str">
        <f t="shared" si="342"/>
        <v/>
      </c>
      <c r="I1998" s="1287"/>
      <c r="J1998" s="1288" t="str">
        <f>IF(C1988="","",IF(AND(C1988&lt;&gt;"&lt;Enter connection point name&gt;",F1998=""),"X",""))</f>
        <v/>
      </c>
      <c r="K1998" s="1569"/>
      <c r="L1998" s="2220"/>
      <c r="M1998" s="1287"/>
      <c r="N1998" s="2218"/>
    </row>
    <row r="1999" spans="2:14" s="580" customFormat="1" ht="15" customHeight="1">
      <c r="B1999" s="18"/>
      <c r="C1999" s="3015" t="s">
        <v>1934</v>
      </c>
      <c r="D1999" s="3014" t="s">
        <v>2045</v>
      </c>
      <c r="E1999" s="1112" t="s">
        <v>1931</v>
      </c>
      <c r="F1999" s="2708"/>
      <c r="H1999" s="1436"/>
      <c r="I1999" s="1287"/>
      <c r="J1999" s="1288" t="str">
        <f>IF(C1988="","",IF(AND(C1988&lt;&gt;"&lt;Enter connection point name&gt;",F1999=""),"X",""))</f>
        <v/>
      </c>
      <c r="K1999" s="1432" t="str">
        <f>IF(F1999="","",(IF(OR(F1999="Winter",F1999="Summer"),"","X")))</f>
        <v/>
      </c>
      <c r="L1999" s="2220"/>
      <c r="M1999" s="2220"/>
      <c r="N1999" s="2218"/>
    </row>
    <row r="2000" spans="2:14" s="580" customFormat="1" ht="15" customHeight="1">
      <c r="B2000" s="18"/>
      <c r="C2000" s="3015"/>
      <c r="D2000" s="3014"/>
      <c r="E2000" s="1112" t="s">
        <v>1932</v>
      </c>
      <c r="F2000" s="2708"/>
      <c r="H2000" s="1436"/>
      <c r="I2000" s="1287"/>
      <c r="J2000" s="1288" t="str">
        <f>IF(C1988="","",IF(AND(C1988&lt;&gt;"&lt;Enter connection point name&gt;",F2000=""),"X",""))</f>
        <v/>
      </c>
      <c r="K2000" s="1432" t="str">
        <f>IF(F2000="","",(IF(OR(F2000="Winter",F2000="Summer"),"","X")))</f>
        <v/>
      </c>
      <c r="L2000" s="2220"/>
      <c r="M2000" s="2220"/>
      <c r="N2000" s="2218"/>
    </row>
    <row r="2001" spans="2:14" s="580" customFormat="1" ht="15" customHeight="1">
      <c r="B2001" s="18"/>
      <c r="C2001" s="3015" t="s">
        <v>1935</v>
      </c>
      <c r="D2001" s="3014" t="s">
        <v>497</v>
      </c>
      <c r="E2001" s="1112" t="s">
        <v>1931</v>
      </c>
      <c r="F2001" s="2708"/>
      <c r="H2001" s="1431" t="str">
        <f t="shared" ref="H2001:H2010" si="344">IF(ISNONTEXT(F2001)=TRUE,"","X")</f>
        <v/>
      </c>
      <c r="I2001" s="1288" t="str">
        <f t="shared" ref="I2001:I2010" si="345">IF(AND(F2001&gt;=0)=TRUE,"","X")</f>
        <v/>
      </c>
      <c r="J2001" s="1288" t="str">
        <f>IF(C1988="","",IF(AND(C1988&lt;&gt;"&lt;Enter connection point name&gt;",F2001=""),"X",""))</f>
        <v/>
      </c>
      <c r="K2001" s="1569"/>
      <c r="L2001" s="2220"/>
      <c r="M2001" s="2220"/>
      <c r="N2001" s="2218"/>
    </row>
    <row r="2002" spans="2:14" s="580" customFormat="1" ht="15" customHeight="1">
      <c r="B2002" s="18"/>
      <c r="C2002" s="3015"/>
      <c r="D2002" s="3014"/>
      <c r="E2002" s="1112" t="s">
        <v>1932</v>
      </c>
      <c r="F2002" s="2708"/>
      <c r="H2002" s="1431" t="str">
        <f t="shared" si="344"/>
        <v/>
      </c>
      <c r="I2002" s="1288" t="str">
        <f t="shared" si="345"/>
        <v/>
      </c>
      <c r="J2002" s="1288" t="str">
        <f>IF(C1988="","",IF(AND(C1988&lt;&gt;"&lt;Enter connection point name&gt;",F2002=""),"X",""))</f>
        <v/>
      </c>
      <c r="K2002" s="1569"/>
      <c r="L2002" s="2220"/>
      <c r="M2002" s="2220"/>
      <c r="N2002" s="2218"/>
    </row>
    <row r="2003" spans="2:14" s="580" customFormat="1" ht="15" customHeight="1">
      <c r="B2003" s="18"/>
      <c r="C2003" s="3015" t="s">
        <v>1936</v>
      </c>
      <c r="D2003" s="3014" t="s">
        <v>497</v>
      </c>
      <c r="E2003" s="1112" t="s">
        <v>1931</v>
      </c>
      <c r="F2003" s="2708"/>
      <c r="H2003" s="1431" t="str">
        <f t="shared" si="344"/>
        <v/>
      </c>
      <c r="I2003" s="1288" t="str">
        <f t="shared" si="345"/>
        <v/>
      </c>
      <c r="J2003" s="1288" t="str">
        <f>IF(C1988="","",IF(AND(C1988&lt;&gt;"&lt;Enter connection point name&gt;",F2003=""),"X",""))</f>
        <v/>
      </c>
      <c r="K2003" s="1569"/>
      <c r="L2003" s="2220"/>
      <c r="M2003" s="2220"/>
      <c r="N2003" s="1432" t="str">
        <f>IF(AND(F2003&lt;=F2005),"","X")</f>
        <v/>
      </c>
    </row>
    <row r="2004" spans="2:14" s="580" customFormat="1" ht="15" customHeight="1">
      <c r="B2004" s="18"/>
      <c r="C2004" s="3015"/>
      <c r="D2004" s="3014"/>
      <c r="E2004" s="1112" t="s">
        <v>1932</v>
      </c>
      <c r="F2004" s="2708"/>
      <c r="H2004" s="1431" t="str">
        <f t="shared" si="344"/>
        <v/>
      </c>
      <c r="I2004" s="1288" t="str">
        <f t="shared" si="345"/>
        <v/>
      </c>
      <c r="J2004" s="1288" t="str">
        <f>IF(C1988="","",IF(AND(C1988&lt;&gt;"&lt;Enter connection point name&gt;",F2004=""),"X",""))</f>
        <v/>
      </c>
      <c r="K2004" s="1569"/>
      <c r="L2004" s="2220"/>
      <c r="M2004" s="2220"/>
      <c r="N2004" s="1432" t="str">
        <f>IF(AND(F2004&lt;=F2006),"","X")</f>
        <v/>
      </c>
    </row>
    <row r="2005" spans="2:14" s="580" customFormat="1" ht="15" customHeight="1">
      <c r="B2005" s="18"/>
      <c r="C2005" s="3015" t="s">
        <v>1936</v>
      </c>
      <c r="D2005" s="3014" t="s">
        <v>509</v>
      </c>
      <c r="E2005" s="1112" t="s">
        <v>1931</v>
      </c>
      <c r="F2005" s="2708"/>
      <c r="H2005" s="1431" t="str">
        <f t="shared" si="344"/>
        <v/>
      </c>
      <c r="I2005" s="1288" t="str">
        <f t="shared" si="345"/>
        <v/>
      </c>
      <c r="J2005" s="1288" t="str">
        <f>IF(C1988="","",IF(AND(C1988&lt;&gt;"&lt;Enter connection point name&gt;",F2005=""),"X",""))</f>
        <v/>
      </c>
      <c r="K2005" s="1569"/>
      <c r="L2005" s="2220"/>
      <c r="M2005" s="2220"/>
      <c r="N2005" s="1432" t="str">
        <f>IF(AND(F2003&lt;=F2005),"","X")</f>
        <v/>
      </c>
    </row>
    <row r="2006" spans="2:14" s="580" customFormat="1" ht="15" customHeight="1">
      <c r="B2006" s="18"/>
      <c r="C2006" s="3015"/>
      <c r="D2006" s="3014"/>
      <c r="E2006" s="1112" t="s">
        <v>1932</v>
      </c>
      <c r="F2006" s="2708"/>
      <c r="H2006" s="1431" t="str">
        <f t="shared" si="344"/>
        <v/>
      </c>
      <c r="I2006" s="1288" t="str">
        <f t="shared" si="345"/>
        <v/>
      </c>
      <c r="J2006" s="1288" t="str">
        <f>IF(C1988="","",IF(AND(C1988&lt;&gt;"&lt;Enter connection point name&gt;",F2006=""),"X",""))</f>
        <v/>
      </c>
      <c r="K2006" s="1569"/>
      <c r="L2006" s="2220"/>
      <c r="M2006" s="2220"/>
      <c r="N2006" s="1432" t="str">
        <f>IF(AND(F2004&lt;=F2006),"","X")</f>
        <v/>
      </c>
    </row>
    <row r="2007" spans="2:14" s="580" customFormat="1" ht="15" customHeight="1">
      <c r="B2007" s="18"/>
      <c r="C2007" s="3015" t="s">
        <v>1937</v>
      </c>
      <c r="D2007" s="3014" t="s">
        <v>497</v>
      </c>
      <c r="E2007" s="1112" t="s">
        <v>1931</v>
      </c>
      <c r="F2007" s="2708"/>
      <c r="H2007" s="1431" t="str">
        <f t="shared" si="344"/>
        <v/>
      </c>
      <c r="I2007" s="1288" t="str">
        <f t="shared" si="345"/>
        <v/>
      </c>
      <c r="J2007" s="1288" t="str">
        <f>IF(C1988="","",IF(AND(C1988&lt;&gt;"&lt;Enter connection point name&gt;",F2007=""),"X",""))</f>
        <v/>
      </c>
      <c r="K2007" s="1569"/>
      <c r="L2007" s="2220"/>
      <c r="M2007" s="2220"/>
      <c r="N2007" s="1432" t="str">
        <f>IF(AND(F2007&lt;=F2009),"","X")</f>
        <v/>
      </c>
    </row>
    <row r="2008" spans="2:14" s="580" customFormat="1" ht="15" customHeight="1">
      <c r="B2008" s="18"/>
      <c r="C2008" s="3015"/>
      <c r="D2008" s="3014"/>
      <c r="E2008" s="1112" t="s">
        <v>1932</v>
      </c>
      <c r="F2008" s="2708"/>
      <c r="H2008" s="1431" t="str">
        <f t="shared" si="344"/>
        <v/>
      </c>
      <c r="I2008" s="1288" t="str">
        <f t="shared" si="345"/>
        <v/>
      </c>
      <c r="J2008" s="1288" t="str">
        <f>IF(C1988="","",IF(AND(C1988&lt;&gt;"&lt;Enter connection point name&gt;",F2008=""),"X",""))</f>
        <v/>
      </c>
      <c r="K2008" s="1569"/>
      <c r="L2008" s="2220"/>
      <c r="M2008" s="2220"/>
      <c r="N2008" s="1432" t="str">
        <f>IF(AND(F2008&lt;=F2010),"","X")</f>
        <v/>
      </c>
    </row>
    <row r="2009" spans="2:14" s="580" customFormat="1" ht="15" customHeight="1">
      <c r="B2009" s="18"/>
      <c r="C2009" s="3015" t="s">
        <v>1937</v>
      </c>
      <c r="D2009" s="3014" t="s">
        <v>509</v>
      </c>
      <c r="E2009" s="1112" t="s">
        <v>1931</v>
      </c>
      <c r="F2009" s="2708"/>
      <c r="H2009" s="1431" t="str">
        <f t="shared" si="344"/>
        <v/>
      </c>
      <c r="I2009" s="1288" t="str">
        <f t="shared" si="345"/>
        <v/>
      </c>
      <c r="J2009" s="1288" t="str">
        <f>IF(C1988="","",IF(AND(C1988&lt;&gt;"&lt;Enter connection point name&gt;",F2009=""),"X",""))</f>
        <v/>
      </c>
      <c r="K2009" s="1569"/>
      <c r="L2009" s="2220"/>
      <c r="M2009" s="2220"/>
      <c r="N2009" s="1432" t="str">
        <f>IF(AND(F2007&lt;=F2009),"","X")</f>
        <v/>
      </c>
    </row>
    <row r="2010" spans="2:14" s="580" customFormat="1" ht="15" customHeight="1">
      <c r="B2010" s="18"/>
      <c r="C2010" s="3018"/>
      <c r="D2010" s="3019"/>
      <c r="E2010" s="1113" t="s">
        <v>1932</v>
      </c>
      <c r="F2010" s="2714"/>
      <c r="H2010" s="1433" t="str">
        <f t="shared" si="344"/>
        <v/>
      </c>
      <c r="I2010" s="1434" t="str">
        <f t="shared" si="345"/>
        <v/>
      </c>
      <c r="J2010" s="1434" t="str">
        <f>IF(C1988="","",IF(AND(C1988&lt;&gt;"&lt;Enter connection point name&gt;",F2010=""),"X",""))</f>
        <v/>
      </c>
      <c r="K2010" s="1570"/>
      <c r="L2010" s="2221"/>
      <c r="M2010" s="2221"/>
      <c r="N2010" s="1435" t="str">
        <f>IF(AND(F2008&lt;=F2010),"","X")</f>
        <v/>
      </c>
    </row>
    <row r="2011" spans="2:14" s="580" customFormat="1" ht="15" customHeight="1">
      <c r="B2011" s="1046">
        <v>88</v>
      </c>
      <c r="C2011" s="1027" t="s">
        <v>1929</v>
      </c>
      <c r="D2011" s="575"/>
      <c r="E2011" s="1111"/>
      <c r="F2011" s="2711"/>
    </row>
    <row r="2012" spans="2:14" s="580" customFormat="1" ht="15" customHeight="1">
      <c r="B2012" s="1046"/>
      <c r="C2012" s="3016" t="s">
        <v>1930</v>
      </c>
      <c r="D2012" s="3017" t="s">
        <v>509</v>
      </c>
      <c r="E2012" s="1681" t="s">
        <v>1931</v>
      </c>
      <c r="F2012" s="2713"/>
      <c r="H2012" s="1503" t="str">
        <f>IF(ISNONTEXT(F2012)=TRUE,"","X")</f>
        <v/>
      </c>
      <c r="I2012" s="1542" t="str">
        <f>IF(AND(F2012&gt;=0)=TRUE,"","X")</f>
        <v/>
      </c>
      <c r="J2012" s="2024" t="str">
        <f>IF(C2011="","",IF(AND(C2011&lt;&gt;"&lt;Enter connection point name&gt;",F2012=""),"X",""))</f>
        <v/>
      </c>
      <c r="K2012" s="1568"/>
      <c r="L2012" s="2219"/>
      <c r="M2012" s="2219"/>
      <c r="N2012" s="2217"/>
    </row>
    <row r="2013" spans="2:14" s="580" customFormat="1" ht="15" customHeight="1">
      <c r="B2013" s="1046"/>
      <c r="C2013" s="3015"/>
      <c r="D2013" s="3014"/>
      <c r="E2013" s="1112" t="s">
        <v>1932</v>
      </c>
      <c r="F2013" s="2708"/>
      <c r="H2013" s="1431" t="str">
        <f>IF(ISNONTEXT(F2013)=TRUE,"","X")</f>
        <v/>
      </c>
      <c r="I2013" s="1288" t="str">
        <f>IF(AND(F2013&gt;=0)=TRUE,"","X")</f>
        <v/>
      </c>
      <c r="J2013" s="1288" t="str">
        <f>IF(C2011="","",IF(AND(C2011&lt;&gt;"&lt;Enter connection point name&gt;",F2013=""),"X",""))</f>
        <v/>
      </c>
      <c r="K2013" s="1569"/>
      <c r="L2013" s="2220"/>
      <c r="M2013" s="2220"/>
      <c r="N2013" s="2218"/>
    </row>
    <row r="2014" spans="2:14" s="580" customFormat="1" ht="15" customHeight="1">
      <c r="B2014" s="1046"/>
      <c r="C2014" s="3015" t="s">
        <v>1933</v>
      </c>
      <c r="D2014" s="3014" t="s">
        <v>497</v>
      </c>
      <c r="E2014" s="1112" t="s">
        <v>1931</v>
      </c>
      <c r="F2014" s="2708"/>
      <c r="H2014" s="1431" t="str">
        <f t="shared" ref="H2014:H2021" si="346">IF(ISNONTEXT(F2014)=TRUE,"","X")</f>
        <v/>
      </c>
      <c r="I2014" s="1288" t="str">
        <f>IF(AND(F2014&gt;=0)=TRUE,"","X")</f>
        <v/>
      </c>
      <c r="J2014" s="1288" t="str">
        <f>IF(C2011="","",IF(AND(C2011&lt;&gt;"&lt;Enter connection point name&gt;",F2014=""),"X",""))</f>
        <v/>
      </c>
      <c r="K2014" s="1569"/>
      <c r="L2014" s="2220"/>
      <c r="M2014" s="2220"/>
      <c r="N2014" s="1432" t="str">
        <f>IF(AND(F2014&lt;=F2016),"","X")</f>
        <v/>
      </c>
    </row>
    <row r="2015" spans="2:14" s="580" customFormat="1" ht="15" customHeight="1">
      <c r="B2015" s="1046"/>
      <c r="C2015" s="3015"/>
      <c r="D2015" s="3014"/>
      <c r="E2015" s="1112" t="s">
        <v>1932</v>
      </c>
      <c r="F2015" s="2708"/>
      <c r="H2015" s="1431" t="str">
        <f t="shared" si="346"/>
        <v/>
      </c>
      <c r="I2015" s="1288" t="str">
        <f t="shared" ref="I2015:I2018" si="347">IF(AND(F2015&gt;=0)=TRUE,"","X")</f>
        <v/>
      </c>
      <c r="J2015" s="1288" t="str">
        <f>IF(C2011="","",IF(AND(C2011&lt;&gt;"&lt;Enter connection point name&gt;",F2015=""),"X",""))</f>
        <v/>
      </c>
      <c r="K2015" s="1569"/>
      <c r="L2015" s="2220"/>
      <c r="M2015" s="2220"/>
      <c r="N2015" s="1432" t="str">
        <f>IF(AND(F2015&lt;=F2017),"","X")</f>
        <v/>
      </c>
    </row>
    <row r="2016" spans="2:14" s="580" customFormat="1" ht="15" customHeight="1">
      <c r="B2016" s="1046"/>
      <c r="C2016" s="3015" t="s">
        <v>1933</v>
      </c>
      <c r="D2016" s="3014" t="s">
        <v>509</v>
      </c>
      <c r="E2016" s="1112" t="s">
        <v>1931</v>
      </c>
      <c r="F2016" s="2708"/>
      <c r="H2016" s="1431" t="str">
        <f t="shared" si="346"/>
        <v/>
      </c>
      <c r="I2016" s="1288" t="str">
        <f t="shared" si="347"/>
        <v/>
      </c>
      <c r="J2016" s="1288" t="str">
        <f>IF(C2011="","",IF(AND(C2011&lt;&gt;"&lt;Enter connection point name&gt;",F2016=""),"X",""))</f>
        <v/>
      </c>
      <c r="K2016" s="1569"/>
      <c r="L2016" s="2220"/>
      <c r="M2016" s="2220"/>
      <c r="N2016" s="1432" t="str">
        <f>IF(AND(F2014&lt;=F2016),"","X")</f>
        <v/>
      </c>
    </row>
    <row r="2017" spans="2:14" s="580" customFormat="1" ht="15" customHeight="1">
      <c r="B2017" s="1046"/>
      <c r="C2017" s="3015"/>
      <c r="D2017" s="3014"/>
      <c r="E2017" s="1112" t="s">
        <v>1932</v>
      </c>
      <c r="F2017" s="2708"/>
      <c r="H2017" s="1431" t="str">
        <f t="shared" si="346"/>
        <v/>
      </c>
      <c r="I2017" s="1288" t="str">
        <f t="shared" si="347"/>
        <v/>
      </c>
      <c r="J2017" s="1288" t="str">
        <f>IF(C2011="","",IF(AND(C2011&lt;&gt;"&lt;Enter connection point name&gt;",F2017=""),"X",""))</f>
        <v/>
      </c>
      <c r="K2017" s="1569"/>
      <c r="L2017" s="2220"/>
      <c r="M2017" s="2220"/>
      <c r="N2017" s="1432" t="str">
        <f>IF(AND(F2015&lt;=F2017),"","X")</f>
        <v/>
      </c>
    </row>
    <row r="2018" spans="2:14" s="580" customFormat="1" ht="15" customHeight="1">
      <c r="B2018" s="1046"/>
      <c r="C2018" s="3015" t="s">
        <v>729</v>
      </c>
      <c r="D2018" s="3014" t="s">
        <v>1670</v>
      </c>
      <c r="E2018" s="1112" t="s">
        <v>1931</v>
      </c>
      <c r="F2018" s="2706"/>
      <c r="H2018" s="1431" t="str">
        <f t="shared" si="346"/>
        <v/>
      </c>
      <c r="I2018" s="1287" t="str">
        <f t="shared" si="347"/>
        <v/>
      </c>
      <c r="J2018" s="1288" t="str">
        <f>IF(C2011="","",IF(AND(C2011&lt;&gt;"&lt;Enter connection point name&gt;",F2018=""),"X",""))</f>
        <v/>
      </c>
      <c r="K2018" s="1569"/>
      <c r="L2018" s="1287"/>
      <c r="M2018" s="2220"/>
      <c r="N2018" s="2218"/>
    </row>
    <row r="2019" spans="2:14" s="580" customFormat="1" ht="15" customHeight="1">
      <c r="B2019" s="18"/>
      <c r="C2019" s="3015"/>
      <c r="D2019" s="3014"/>
      <c r="E2019" s="1112" t="s">
        <v>1932</v>
      </c>
      <c r="F2019" s="2706"/>
      <c r="H2019" s="1431" t="str">
        <f t="shared" si="346"/>
        <v/>
      </c>
      <c r="I2019" s="1287"/>
      <c r="J2019" s="1288" t="str">
        <f>IF(C2011="","",IF(AND(C2011&lt;&gt;"&lt;Enter connection point name&gt;",F2019=""),"X",""))</f>
        <v/>
      </c>
      <c r="K2019" s="1569"/>
      <c r="L2019" s="1287"/>
      <c r="M2019" s="2220"/>
      <c r="N2019" s="2218"/>
    </row>
    <row r="2020" spans="2:14" s="580" customFormat="1" ht="15" customHeight="1">
      <c r="B2020" s="18"/>
      <c r="C2020" s="3015" t="s">
        <v>730</v>
      </c>
      <c r="D2020" s="3014" t="s">
        <v>1671</v>
      </c>
      <c r="E2020" s="1112" t="s">
        <v>1931</v>
      </c>
      <c r="F2020" s="2712"/>
      <c r="H2020" s="1431" t="str">
        <f t="shared" si="346"/>
        <v/>
      </c>
      <c r="I2020" s="1287"/>
      <c r="J2020" s="1288" t="str">
        <f>IF(C2011="","",IF(AND(C2011&lt;&gt;"&lt;Enter connection point name&gt;",F2020=""),"X",""))</f>
        <v/>
      </c>
      <c r="K2020" s="1569"/>
      <c r="L2020" s="2220"/>
      <c r="M2020" s="1287"/>
      <c r="N2020" s="2218"/>
    </row>
    <row r="2021" spans="2:14" s="580" customFormat="1" ht="15" customHeight="1">
      <c r="B2021" s="18"/>
      <c r="C2021" s="3015"/>
      <c r="D2021" s="3014"/>
      <c r="E2021" s="1112" t="s">
        <v>1932</v>
      </c>
      <c r="F2021" s="2712"/>
      <c r="H2021" s="1431" t="str">
        <f t="shared" si="346"/>
        <v/>
      </c>
      <c r="I2021" s="1287"/>
      <c r="J2021" s="1288" t="str">
        <f>IF(C2011="","",IF(AND(C2011&lt;&gt;"&lt;Enter connection point name&gt;",F2021=""),"X",""))</f>
        <v/>
      </c>
      <c r="K2021" s="1569"/>
      <c r="L2021" s="2220"/>
      <c r="M2021" s="1287"/>
      <c r="N2021" s="2218"/>
    </row>
    <row r="2022" spans="2:14" s="580" customFormat="1" ht="15" customHeight="1">
      <c r="B2022" s="18"/>
      <c r="C2022" s="3015" t="s">
        <v>1934</v>
      </c>
      <c r="D2022" s="3014" t="s">
        <v>2045</v>
      </c>
      <c r="E2022" s="1112" t="s">
        <v>1931</v>
      </c>
      <c r="F2022" s="2708"/>
      <c r="H2022" s="1436"/>
      <c r="I2022" s="1287"/>
      <c r="J2022" s="1288" t="str">
        <f>IF(C2011="","",IF(AND(C2011&lt;&gt;"&lt;Enter connection point name&gt;",F2022=""),"X",""))</f>
        <v/>
      </c>
      <c r="K2022" s="1432" t="str">
        <f>IF(F2022="","",(IF(OR(F2022="Winter",F2022="Summer"),"","X")))</f>
        <v/>
      </c>
      <c r="L2022" s="2220"/>
      <c r="M2022" s="2220"/>
      <c r="N2022" s="2218"/>
    </row>
    <row r="2023" spans="2:14" s="580" customFormat="1" ht="15" customHeight="1">
      <c r="B2023" s="18"/>
      <c r="C2023" s="3015"/>
      <c r="D2023" s="3014"/>
      <c r="E2023" s="1112" t="s">
        <v>1932</v>
      </c>
      <c r="F2023" s="2708"/>
      <c r="H2023" s="1436"/>
      <c r="I2023" s="1287"/>
      <c r="J2023" s="1288" t="str">
        <f>IF(C2011="","",IF(AND(C2011&lt;&gt;"&lt;Enter connection point name&gt;",F2023=""),"X",""))</f>
        <v/>
      </c>
      <c r="K2023" s="1432" t="str">
        <f>IF(F2023="","",(IF(OR(F2023="Winter",F2023="Summer"),"","X")))</f>
        <v/>
      </c>
      <c r="L2023" s="2220"/>
      <c r="M2023" s="2220"/>
      <c r="N2023" s="2218"/>
    </row>
    <row r="2024" spans="2:14" s="580" customFormat="1" ht="15" customHeight="1">
      <c r="B2024" s="18"/>
      <c r="C2024" s="3015" t="s">
        <v>1935</v>
      </c>
      <c r="D2024" s="3014" t="s">
        <v>497</v>
      </c>
      <c r="E2024" s="1112" t="s">
        <v>1931</v>
      </c>
      <c r="F2024" s="2708"/>
      <c r="H2024" s="1431" t="str">
        <f t="shared" ref="H2024:H2033" si="348">IF(ISNONTEXT(F2024)=TRUE,"","X")</f>
        <v/>
      </c>
      <c r="I2024" s="1288" t="str">
        <f t="shared" ref="I2024:I2033" si="349">IF(AND(F2024&gt;=0)=TRUE,"","X")</f>
        <v/>
      </c>
      <c r="J2024" s="1288" t="str">
        <f>IF(C2011="","",IF(AND(C2011&lt;&gt;"&lt;Enter connection point name&gt;",F2024=""),"X",""))</f>
        <v/>
      </c>
      <c r="K2024" s="1569"/>
      <c r="L2024" s="2220"/>
      <c r="M2024" s="2220"/>
      <c r="N2024" s="2218"/>
    </row>
    <row r="2025" spans="2:14" s="580" customFormat="1" ht="15" customHeight="1">
      <c r="B2025" s="18"/>
      <c r="C2025" s="3015"/>
      <c r="D2025" s="3014"/>
      <c r="E2025" s="1112" t="s">
        <v>1932</v>
      </c>
      <c r="F2025" s="2708"/>
      <c r="H2025" s="1431" t="str">
        <f t="shared" si="348"/>
        <v/>
      </c>
      <c r="I2025" s="1288" t="str">
        <f t="shared" si="349"/>
        <v/>
      </c>
      <c r="J2025" s="1288" t="str">
        <f>IF(C2011="","",IF(AND(C2011&lt;&gt;"&lt;Enter connection point name&gt;",F2025=""),"X",""))</f>
        <v/>
      </c>
      <c r="K2025" s="1569"/>
      <c r="L2025" s="2220"/>
      <c r="M2025" s="2220"/>
      <c r="N2025" s="2218"/>
    </row>
    <row r="2026" spans="2:14" s="580" customFormat="1" ht="15" customHeight="1">
      <c r="B2026" s="18"/>
      <c r="C2026" s="3015" t="s">
        <v>1936</v>
      </c>
      <c r="D2026" s="3014" t="s">
        <v>497</v>
      </c>
      <c r="E2026" s="1112" t="s">
        <v>1931</v>
      </c>
      <c r="F2026" s="2708"/>
      <c r="H2026" s="1431" t="str">
        <f t="shared" si="348"/>
        <v/>
      </c>
      <c r="I2026" s="1288" t="str">
        <f t="shared" si="349"/>
        <v/>
      </c>
      <c r="J2026" s="1288" t="str">
        <f>IF(C2011="","",IF(AND(C2011&lt;&gt;"&lt;Enter connection point name&gt;",F2026=""),"X",""))</f>
        <v/>
      </c>
      <c r="K2026" s="1569"/>
      <c r="L2026" s="2220"/>
      <c r="M2026" s="2220"/>
      <c r="N2026" s="1432" t="str">
        <f>IF(AND(F2026&lt;=F2028),"","X")</f>
        <v/>
      </c>
    </row>
    <row r="2027" spans="2:14" s="580" customFormat="1" ht="15" customHeight="1">
      <c r="B2027" s="18"/>
      <c r="C2027" s="3015"/>
      <c r="D2027" s="3014"/>
      <c r="E2027" s="1112" t="s">
        <v>1932</v>
      </c>
      <c r="F2027" s="2708"/>
      <c r="H2027" s="1431" t="str">
        <f t="shared" si="348"/>
        <v/>
      </c>
      <c r="I2027" s="1288" t="str">
        <f t="shared" si="349"/>
        <v/>
      </c>
      <c r="J2027" s="1288" t="str">
        <f>IF(C2011="","",IF(AND(C2011&lt;&gt;"&lt;Enter connection point name&gt;",F2027=""),"X",""))</f>
        <v/>
      </c>
      <c r="K2027" s="1569"/>
      <c r="L2027" s="2220"/>
      <c r="M2027" s="2220"/>
      <c r="N2027" s="1432" t="str">
        <f>IF(AND(F2027&lt;=F2029),"","X")</f>
        <v/>
      </c>
    </row>
    <row r="2028" spans="2:14" s="580" customFormat="1" ht="15" customHeight="1">
      <c r="B2028" s="18"/>
      <c r="C2028" s="3015" t="s">
        <v>1936</v>
      </c>
      <c r="D2028" s="3014" t="s">
        <v>509</v>
      </c>
      <c r="E2028" s="1112" t="s">
        <v>1931</v>
      </c>
      <c r="F2028" s="2708"/>
      <c r="H2028" s="1431" t="str">
        <f t="shared" si="348"/>
        <v/>
      </c>
      <c r="I2028" s="1288" t="str">
        <f t="shared" si="349"/>
        <v/>
      </c>
      <c r="J2028" s="1288" t="str">
        <f>IF(C2011="","",IF(AND(C2011&lt;&gt;"&lt;Enter connection point name&gt;",F2028=""),"X",""))</f>
        <v/>
      </c>
      <c r="K2028" s="1569"/>
      <c r="L2028" s="2220"/>
      <c r="M2028" s="2220"/>
      <c r="N2028" s="1432" t="str">
        <f>IF(AND(F2026&lt;=F2028),"","X")</f>
        <v/>
      </c>
    </row>
    <row r="2029" spans="2:14" s="580" customFormat="1" ht="15" customHeight="1">
      <c r="B2029" s="18"/>
      <c r="C2029" s="3015"/>
      <c r="D2029" s="3014"/>
      <c r="E2029" s="1112" t="s">
        <v>1932</v>
      </c>
      <c r="F2029" s="2708"/>
      <c r="H2029" s="1431" t="str">
        <f t="shared" si="348"/>
        <v/>
      </c>
      <c r="I2029" s="1288" t="str">
        <f t="shared" si="349"/>
        <v/>
      </c>
      <c r="J2029" s="1288" t="str">
        <f>IF(C2011="","",IF(AND(C2011&lt;&gt;"&lt;Enter connection point name&gt;",F2029=""),"X",""))</f>
        <v/>
      </c>
      <c r="K2029" s="1569"/>
      <c r="L2029" s="2220"/>
      <c r="M2029" s="2220"/>
      <c r="N2029" s="1432" t="str">
        <f>IF(AND(F2027&lt;=F2029),"","X")</f>
        <v/>
      </c>
    </row>
    <row r="2030" spans="2:14" s="580" customFormat="1" ht="15" customHeight="1">
      <c r="B2030" s="18"/>
      <c r="C2030" s="3015" t="s">
        <v>1937</v>
      </c>
      <c r="D2030" s="3014" t="s">
        <v>497</v>
      </c>
      <c r="E2030" s="1112" t="s">
        <v>1931</v>
      </c>
      <c r="F2030" s="2708"/>
      <c r="H2030" s="1431" t="str">
        <f t="shared" si="348"/>
        <v/>
      </c>
      <c r="I2030" s="1288" t="str">
        <f t="shared" si="349"/>
        <v/>
      </c>
      <c r="J2030" s="1288" t="str">
        <f>IF(C2011="","",IF(AND(C2011&lt;&gt;"&lt;Enter connection point name&gt;",F2030=""),"X",""))</f>
        <v/>
      </c>
      <c r="K2030" s="1569"/>
      <c r="L2030" s="2220"/>
      <c r="M2030" s="2220"/>
      <c r="N2030" s="1432" t="str">
        <f>IF(AND(F2030&lt;=F2032),"","X")</f>
        <v/>
      </c>
    </row>
    <row r="2031" spans="2:14" s="580" customFormat="1" ht="15" customHeight="1">
      <c r="B2031" s="18"/>
      <c r="C2031" s="3015"/>
      <c r="D2031" s="3014"/>
      <c r="E2031" s="1112" t="s">
        <v>1932</v>
      </c>
      <c r="F2031" s="2708"/>
      <c r="H2031" s="1431" t="str">
        <f t="shared" si="348"/>
        <v/>
      </c>
      <c r="I2031" s="1288" t="str">
        <f t="shared" si="349"/>
        <v/>
      </c>
      <c r="J2031" s="1288" t="str">
        <f>IF(C2011="","",IF(AND(C2011&lt;&gt;"&lt;Enter connection point name&gt;",F2031=""),"X",""))</f>
        <v/>
      </c>
      <c r="K2031" s="1569"/>
      <c r="L2031" s="2220"/>
      <c r="M2031" s="2220"/>
      <c r="N2031" s="1432" t="str">
        <f>IF(AND(F2031&lt;=F2033),"","X")</f>
        <v/>
      </c>
    </row>
    <row r="2032" spans="2:14" s="580" customFormat="1" ht="15" customHeight="1">
      <c r="B2032" s="18"/>
      <c r="C2032" s="3015" t="s">
        <v>1937</v>
      </c>
      <c r="D2032" s="3014" t="s">
        <v>509</v>
      </c>
      <c r="E2032" s="1112" t="s">
        <v>1931</v>
      </c>
      <c r="F2032" s="2708"/>
      <c r="H2032" s="1431" t="str">
        <f t="shared" si="348"/>
        <v/>
      </c>
      <c r="I2032" s="1288" t="str">
        <f t="shared" si="349"/>
        <v/>
      </c>
      <c r="J2032" s="1288" t="str">
        <f>IF(C2011="","",IF(AND(C2011&lt;&gt;"&lt;Enter connection point name&gt;",F2032=""),"X",""))</f>
        <v/>
      </c>
      <c r="K2032" s="1569"/>
      <c r="L2032" s="2220"/>
      <c r="M2032" s="2220"/>
      <c r="N2032" s="1432" t="str">
        <f>IF(AND(F2030&lt;=F2032),"","X")</f>
        <v/>
      </c>
    </row>
    <row r="2033" spans="2:14" s="580" customFormat="1" ht="15" customHeight="1">
      <c r="B2033" s="18"/>
      <c r="C2033" s="3018"/>
      <c r="D2033" s="3019"/>
      <c r="E2033" s="1113" t="s">
        <v>1932</v>
      </c>
      <c r="F2033" s="2714"/>
      <c r="H2033" s="1433" t="str">
        <f t="shared" si="348"/>
        <v/>
      </c>
      <c r="I2033" s="1434" t="str">
        <f t="shared" si="349"/>
        <v/>
      </c>
      <c r="J2033" s="1434" t="str">
        <f>IF(C2011="","",IF(AND(C2011&lt;&gt;"&lt;Enter connection point name&gt;",F2033=""),"X",""))</f>
        <v/>
      </c>
      <c r="K2033" s="1570"/>
      <c r="L2033" s="2221"/>
      <c r="M2033" s="2221"/>
      <c r="N2033" s="1435" t="str">
        <f>IF(AND(F2031&lt;=F2033),"","X")</f>
        <v/>
      </c>
    </row>
    <row r="2034" spans="2:14" s="580" customFormat="1" ht="15" customHeight="1">
      <c r="B2034" s="1046">
        <v>89</v>
      </c>
      <c r="C2034" s="1027" t="s">
        <v>1929</v>
      </c>
      <c r="D2034" s="575"/>
      <c r="E2034" s="1111"/>
      <c r="F2034" s="2711"/>
    </row>
    <row r="2035" spans="2:14" s="580" customFormat="1" ht="15" customHeight="1">
      <c r="B2035" s="1046"/>
      <c r="C2035" s="3016" t="s">
        <v>1930</v>
      </c>
      <c r="D2035" s="3017" t="s">
        <v>509</v>
      </c>
      <c r="E2035" s="1681" t="s">
        <v>1931</v>
      </c>
      <c r="F2035" s="2713"/>
      <c r="H2035" s="1503" t="str">
        <f>IF(ISNONTEXT(F2035)=TRUE,"","X")</f>
        <v/>
      </c>
      <c r="I2035" s="1542" t="str">
        <f>IF(AND(F2035&gt;=0)=TRUE,"","X")</f>
        <v/>
      </c>
      <c r="J2035" s="2024" t="str">
        <f>IF(C2034="","",IF(AND(C2034&lt;&gt;"&lt;Enter connection point name&gt;",F2035=""),"X",""))</f>
        <v/>
      </c>
      <c r="K2035" s="1568"/>
      <c r="L2035" s="2219"/>
      <c r="M2035" s="2219"/>
      <c r="N2035" s="2217"/>
    </row>
    <row r="2036" spans="2:14" s="580" customFormat="1" ht="15" customHeight="1">
      <c r="B2036" s="1046"/>
      <c r="C2036" s="3015"/>
      <c r="D2036" s="3014"/>
      <c r="E2036" s="1112" t="s">
        <v>1932</v>
      </c>
      <c r="F2036" s="2708"/>
      <c r="H2036" s="1431" t="str">
        <f>IF(ISNONTEXT(F2036)=TRUE,"","X")</f>
        <v/>
      </c>
      <c r="I2036" s="1288" t="str">
        <f>IF(AND(F2036&gt;=0)=TRUE,"","X")</f>
        <v/>
      </c>
      <c r="J2036" s="1288" t="str">
        <f>IF(C2034="","",IF(AND(C2034&lt;&gt;"&lt;Enter connection point name&gt;",F2036=""),"X",""))</f>
        <v/>
      </c>
      <c r="K2036" s="1569"/>
      <c r="L2036" s="2220"/>
      <c r="M2036" s="2220"/>
      <c r="N2036" s="2218"/>
    </row>
    <row r="2037" spans="2:14" s="580" customFormat="1" ht="15" customHeight="1">
      <c r="B2037" s="1046"/>
      <c r="C2037" s="3015" t="s">
        <v>1933</v>
      </c>
      <c r="D2037" s="3014" t="s">
        <v>497</v>
      </c>
      <c r="E2037" s="1112" t="s">
        <v>1931</v>
      </c>
      <c r="F2037" s="2708"/>
      <c r="H2037" s="1431" t="str">
        <f t="shared" ref="H2037:H2044" si="350">IF(ISNONTEXT(F2037)=TRUE,"","X")</f>
        <v/>
      </c>
      <c r="I2037" s="1288" t="str">
        <f>IF(AND(F2037&gt;=0)=TRUE,"","X")</f>
        <v/>
      </c>
      <c r="J2037" s="1288" t="str">
        <f>IF(C2034="","",IF(AND(C2034&lt;&gt;"&lt;Enter connection point name&gt;",F2037=""),"X",""))</f>
        <v/>
      </c>
      <c r="K2037" s="1569"/>
      <c r="L2037" s="2220"/>
      <c r="M2037" s="2220"/>
      <c r="N2037" s="1432" t="str">
        <f>IF(AND(F2037&lt;=F2039),"","X")</f>
        <v/>
      </c>
    </row>
    <row r="2038" spans="2:14" s="580" customFormat="1" ht="15" customHeight="1">
      <c r="B2038" s="1046"/>
      <c r="C2038" s="3015"/>
      <c r="D2038" s="3014"/>
      <c r="E2038" s="1112" t="s">
        <v>1932</v>
      </c>
      <c r="F2038" s="2708"/>
      <c r="H2038" s="1431" t="str">
        <f t="shared" si="350"/>
        <v/>
      </c>
      <c r="I2038" s="1288" t="str">
        <f t="shared" ref="I2038:I2041" si="351">IF(AND(F2038&gt;=0)=TRUE,"","X")</f>
        <v/>
      </c>
      <c r="J2038" s="1288" t="str">
        <f>IF(C2034="","",IF(AND(C2034&lt;&gt;"&lt;Enter connection point name&gt;",F2038=""),"X",""))</f>
        <v/>
      </c>
      <c r="K2038" s="1569"/>
      <c r="L2038" s="2220"/>
      <c r="M2038" s="2220"/>
      <c r="N2038" s="1432" t="str">
        <f>IF(AND(F2038&lt;=F2040),"","X")</f>
        <v/>
      </c>
    </row>
    <row r="2039" spans="2:14" s="580" customFormat="1" ht="15" customHeight="1">
      <c r="B2039" s="1046"/>
      <c r="C2039" s="3015" t="s">
        <v>1933</v>
      </c>
      <c r="D2039" s="3014" t="s">
        <v>509</v>
      </c>
      <c r="E2039" s="1112" t="s">
        <v>1931</v>
      </c>
      <c r="F2039" s="2708"/>
      <c r="H2039" s="1431" t="str">
        <f t="shared" si="350"/>
        <v/>
      </c>
      <c r="I2039" s="1288" t="str">
        <f t="shared" si="351"/>
        <v/>
      </c>
      <c r="J2039" s="1288" t="str">
        <f>IF(C2034="","",IF(AND(C2034&lt;&gt;"&lt;Enter connection point name&gt;",F2039=""),"X",""))</f>
        <v/>
      </c>
      <c r="K2039" s="1569"/>
      <c r="L2039" s="2220"/>
      <c r="M2039" s="2220"/>
      <c r="N2039" s="1432" t="str">
        <f>IF(AND(F2037&lt;=F2039),"","X")</f>
        <v/>
      </c>
    </row>
    <row r="2040" spans="2:14" s="580" customFormat="1" ht="15" customHeight="1">
      <c r="B2040" s="1046"/>
      <c r="C2040" s="3015"/>
      <c r="D2040" s="3014"/>
      <c r="E2040" s="1112" t="s">
        <v>1932</v>
      </c>
      <c r="F2040" s="2708"/>
      <c r="H2040" s="1431" t="str">
        <f t="shared" si="350"/>
        <v/>
      </c>
      <c r="I2040" s="1288" t="str">
        <f t="shared" si="351"/>
        <v/>
      </c>
      <c r="J2040" s="1288" t="str">
        <f>IF(C2034="","",IF(AND(C2034&lt;&gt;"&lt;Enter connection point name&gt;",F2040=""),"X",""))</f>
        <v/>
      </c>
      <c r="K2040" s="1569"/>
      <c r="L2040" s="2220"/>
      <c r="M2040" s="2220"/>
      <c r="N2040" s="1432" t="str">
        <f>IF(AND(F2038&lt;=F2040),"","X")</f>
        <v/>
      </c>
    </row>
    <row r="2041" spans="2:14" s="580" customFormat="1" ht="15" customHeight="1">
      <c r="B2041" s="1046"/>
      <c r="C2041" s="3015" t="s">
        <v>729</v>
      </c>
      <c r="D2041" s="3014" t="s">
        <v>1670</v>
      </c>
      <c r="E2041" s="1112" t="s">
        <v>1931</v>
      </c>
      <c r="F2041" s="2706"/>
      <c r="H2041" s="1431" t="str">
        <f t="shared" si="350"/>
        <v/>
      </c>
      <c r="I2041" s="1287" t="str">
        <f t="shared" si="351"/>
        <v/>
      </c>
      <c r="J2041" s="1288" t="str">
        <f>IF(C2034="","",IF(AND(C2034&lt;&gt;"&lt;Enter connection point name&gt;",F2041=""),"X",""))</f>
        <v/>
      </c>
      <c r="K2041" s="1569"/>
      <c r="L2041" s="1287"/>
      <c r="M2041" s="2220"/>
      <c r="N2041" s="2218"/>
    </row>
    <row r="2042" spans="2:14" s="580" customFormat="1" ht="15" customHeight="1">
      <c r="B2042" s="18"/>
      <c r="C2042" s="3015"/>
      <c r="D2042" s="3014"/>
      <c r="E2042" s="1112" t="s">
        <v>1932</v>
      </c>
      <c r="F2042" s="2706"/>
      <c r="H2042" s="1431" t="str">
        <f t="shared" si="350"/>
        <v/>
      </c>
      <c r="I2042" s="1287"/>
      <c r="J2042" s="1288" t="str">
        <f>IF(C2034="","",IF(AND(C2034&lt;&gt;"&lt;Enter connection point name&gt;",F2042=""),"X",""))</f>
        <v/>
      </c>
      <c r="K2042" s="1569"/>
      <c r="L2042" s="1287"/>
      <c r="M2042" s="2220"/>
      <c r="N2042" s="2218"/>
    </row>
    <row r="2043" spans="2:14" s="580" customFormat="1" ht="15" customHeight="1">
      <c r="B2043" s="18"/>
      <c r="C2043" s="3015" t="s">
        <v>730</v>
      </c>
      <c r="D2043" s="3014" t="s">
        <v>1671</v>
      </c>
      <c r="E2043" s="1112" t="s">
        <v>1931</v>
      </c>
      <c r="F2043" s="2712"/>
      <c r="H2043" s="1431" t="str">
        <f t="shared" si="350"/>
        <v/>
      </c>
      <c r="I2043" s="1287"/>
      <c r="J2043" s="1288" t="str">
        <f>IF(C2034="","",IF(AND(C2034&lt;&gt;"&lt;Enter connection point name&gt;",F2043=""),"X",""))</f>
        <v/>
      </c>
      <c r="K2043" s="1569"/>
      <c r="L2043" s="2220"/>
      <c r="M2043" s="1287"/>
      <c r="N2043" s="2218"/>
    </row>
    <row r="2044" spans="2:14" s="580" customFormat="1" ht="15" customHeight="1">
      <c r="B2044" s="18"/>
      <c r="C2044" s="3015"/>
      <c r="D2044" s="3014"/>
      <c r="E2044" s="1112" t="s">
        <v>1932</v>
      </c>
      <c r="F2044" s="2712"/>
      <c r="H2044" s="1431" t="str">
        <f t="shared" si="350"/>
        <v/>
      </c>
      <c r="I2044" s="1287"/>
      <c r="J2044" s="1288" t="str">
        <f>IF(C2034="","",IF(AND(C2034&lt;&gt;"&lt;Enter connection point name&gt;",F2044=""),"X",""))</f>
        <v/>
      </c>
      <c r="K2044" s="1569"/>
      <c r="L2044" s="2220"/>
      <c r="M2044" s="1287"/>
      <c r="N2044" s="2218"/>
    </row>
    <row r="2045" spans="2:14" s="580" customFormat="1" ht="15" customHeight="1">
      <c r="B2045" s="18"/>
      <c r="C2045" s="3015" t="s">
        <v>1934</v>
      </c>
      <c r="D2045" s="3014" t="s">
        <v>2045</v>
      </c>
      <c r="E2045" s="1112" t="s">
        <v>1931</v>
      </c>
      <c r="F2045" s="2708"/>
      <c r="H2045" s="1436"/>
      <c r="I2045" s="1287"/>
      <c r="J2045" s="1288" t="str">
        <f>IF(C2034="","",IF(AND(C2034&lt;&gt;"&lt;Enter connection point name&gt;",F2045=""),"X",""))</f>
        <v/>
      </c>
      <c r="K2045" s="1432" t="str">
        <f>IF(F2045="","",(IF(OR(F2045="Winter",F2045="Summer"),"","X")))</f>
        <v/>
      </c>
      <c r="L2045" s="2220"/>
      <c r="M2045" s="2220"/>
      <c r="N2045" s="2218"/>
    </row>
    <row r="2046" spans="2:14" s="580" customFormat="1" ht="15" customHeight="1">
      <c r="B2046" s="18"/>
      <c r="C2046" s="3015"/>
      <c r="D2046" s="3014"/>
      <c r="E2046" s="1112" t="s">
        <v>1932</v>
      </c>
      <c r="F2046" s="2708"/>
      <c r="H2046" s="1436"/>
      <c r="I2046" s="1287"/>
      <c r="J2046" s="1288" t="str">
        <f>IF(C2034="","",IF(AND(C2034&lt;&gt;"&lt;Enter connection point name&gt;",F2046=""),"X",""))</f>
        <v/>
      </c>
      <c r="K2046" s="1432" t="str">
        <f>IF(F2046="","",(IF(OR(F2046="Winter",F2046="Summer"),"","X")))</f>
        <v/>
      </c>
      <c r="L2046" s="2220"/>
      <c r="M2046" s="2220"/>
      <c r="N2046" s="2218"/>
    </row>
    <row r="2047" spans="2:14" s="580" customFormat="1" ht="15" customHeight="1">
      <c r="B2047" s="18"/>
      <c r="C2047" s="3015" t="s">
        <v>1935</v>
      </c>
      <c r="D2047" s="3014" t="s">
        <v>497</v>
      </c>
      <c r="E2047" s="1112" t="s">
        <v>1931</v>
      </c>
      <c r="F2047" s="2708"/>
      <c r="H2047" s="1431" t="str">
        <f t="shared" ref="H2047:H2056" si="352">IF(ISNONTEXT(F2047)=TRUE,"","X")</f>
        <v/>
      </c>
      <c r="I2047" s="1288" t="str">
        <f t="shared" ref="I2047:I2056" si="353">IF(AND(F2047&gt;=0)=TRUE,"","X")</f>
        <v/>
      </c>
      <c r="J2047" s="1288" t="str">
        <f>IF(C2034="","",IF(AND(C2034&lt;&gt;"&lt;Enter connection point name&gt;",F2047=""),"X",""))</f>
        <v/>
      </c>
      <c r="K2047" s="1569"/>
      <c r="L2047" s="2220"/>
      <c r="M2047" s="2220"/>
      <c r="N2047" s="2218"/>
    </row>
    <row r="2048" spans="2:14" s="580" customFormat="1" ht="15" customHeight="1">
      <c r="B2048" s="18"/>
      <c r="C2048" s="3015"/>
      <c r="D2048" s="3014"/>
      <c r="E2048" s="1112" t="s">
        <v>1932</v>
      </c>
      <c r="F2048" s="2708"/>
      <c r="H2048" s="1431" t="str">
        <f t="shared" si="352"/>
        <v/>
      </c>
      <c r="I2048" s="1288" t="str">
        <f t="shared" si="353"/>
        <v/>
      </c>
      <c r="J2048" s="1288" t="str">
        <f>IF(C2034="","",IF(AND(C2034&lt;&gt;"&lt;Enter connection point name&gt;",F2048=""),"X",""))</f>
        <v/>
      </c>
      <c r="K2048" s="1569"/>
      <c r="L2048" s="2220"/>
      <c r="M2048" s="2220"/>
      <c r="N2048" s="2218"/>
    </row>
    <row r="2049" spans="2:14" s="580" customFormat="1" ht="15" customHeight="1">
      <c r="B2049" s="18"/>
      <c r="C2049" s="3015" t="s">
        <v>1936</v>
      </c>
      <c r="D2049" s="3014" t="s">
        <v>497</v>
      </c>
      <c r="E2049" s="1112" t="s">
        <v>1931</v>
      </c>
      <c r="F2049" s="2708"/>
      <c r="H2049" s="1431" t="str">
        <f t="shared" si="352"/>
        <v/>
      </c>
      <c r="I2049" s="1288" t="str">
        <f t="shared" si="353"/>
        <v/>
      </c>
      <c r="J2049" s="1288" t="str">
        <f>IF(C2034="","",IF(AND(C2034&lt;&gt;"&lt;Enter connection point name&gt;",F2049=""),"X",""))</f>
        <v/>
      </c>
      <c r="K2049" s="1569"/>
      <c r="L2049" s="2220"/>
      <c r="M2049" s="2220"/>
      <c r="N2049" s="1432" t="str">
        <f>IF(AND(F2049&lt;=F2051),"","X")</f>
        <v/>
      </c>
    </row>
    <row r="2050" spans="2:14" s="580" customFormat="1" ht="15" customHeight="1">
      <c r="B2050" s="18"/>
      <c r="C2050" s="3015"/>
      <c r="D2050" s="3014"/>
      <c r="E2050" s="1112" t="s">
        <v>1932</v>
      </c>
      <c r="F2050" s="2708"/>
      <c r="H2050" s="1431" t="str">
        <f t="shared" si="352"/>
        <v/>
      </c>
      <c r="I2050" s="1288" t="str">
        <f t="shared" si="353"/>
        <v/>
      </c>
      <c r="J2050" s="1288" t="str">
        <f>IF(C2034="","",IF(AND(C2034&lt;&gt;"&lt;Enter connection point name&gt;",F2050=""),"X",""))</f>
        <v/>
      </c>
      <c r="K2050" s="1569"/>
      <c r="L2050" s="2220"/>
      <c r="M2050" s="2220"/>
      <c r="N2050" s="1432" t="str">
        <f>IF(AND(F2050&lt;=F2052),"","X")</f>
        <v/>
      </c>
    </row>
    <row r="2051" spans="2:14" s="580" customFormat="1" ht="15" customHeight="1">
      <c r="B2051" s="18"/>
      <c r="C2051" s="3015" t="s">
        <v>1936</v>
      </c>
      <c r="D2051" s="3014" t="s">
        <v>509</v>
      </c>
      <c r="E2051" s="1112" t="s">
        <v>1931</v>
      </c>
      <c r="F2051" s="2708"/>
      <c r="H2051" s="1431" t="str">
        <f t="shared" si="352"/>
        <v/>
      </c>
      <c r="I2051" s="1288" t="str">
        <f t="shared" si="353"/>
        <v/>
      </c>
      <c r="J2051" s="1288" t="str">
        <f>IF(C2034="","",IF(AND(C2034&lt;&gt;"&lt;Enter connection point name&gt;",F2051=""),"X",""))</f>
        <v/>
      </c>
      <c r="K2051" s="1569"/>
      <c r="L2051" s="2220"/>
      <c r="M2051" s="2220"/>
      <c r="N2051" s="1432" t="str">
        <f>IF(AND(F2049&lt;=F2051),"","X")</f>
        <v/>
      </c>
    </row>
    <row r="2052" spans="2:14" s="580" customFormat="1" ht="15" customHeight="1">
      <c r="B2052" s="18"/>
      <c r="C2052" s="3015"/>
      <c r="D2052" s="3014"/>
      <c r="E2052" s="1112" t="s">
        <v>1932</v>
      </c>
      <c r="F2052" s="2708"/>
      <c r="H2052" s="1431" t="str">
        <f t="shared" si="352"/>
        <v/>
      </c>
      <c r="I2052" s="1288" t="str">
        <f t="shared" si="353"/>
        <v/>
      </c>
      <c r="J2052" s="1288" t="str">
        <f>IF(C2034="","",IF(AND(C2034&lt;&gt;"&lt;Enter connection point name&gt;",F2052=""),"X",""))</f>
        <v/>
      </c>
      <c r="K2052" s="1569"/>
      <c r="L2052" s="2220"/>
      <c r="M2052" s="2220"/>
      <c r="N2052" s="1432" t="str">
        <f>IF(AND(F2050&lt;=F2052),"","X")</f>
        <v/>
      </c>
    </row>
    <row r="2053" spans="2:14" s="580" customFormat="1" ht="15" customHeight="1">
      <c r="B2053" s="18"/>
      <c r="C2053" s="3015" t="s">
        <v>1937</v>
      </c>
      <c r="D2053" s="3014" t="s">
        <v>497</v>
      </c>
      <c r="E2053" s="1112" t="s">
        <v>1931</v>
      </c>
      <c r="F2053" s="2708"/>
      <c r="H2053" s="1431" t="str">
        <f t="shared" si="352"/>
        <v/>
      </c>
      <c r="I2053" s="1288" t="str">
        <f t="shared" si="353"/>
        <v/>
      </c>
      <c r="J2053" s="1288" t="str">
        <f>IF(C2034="","",IF(AND(C2034&lt;&gt;"&lt;Enter connection point name&gt;",F2053=""),"X",""))</f>
        <v/>
      </c>
      <c r="K2053" s="1569"/>
      <c r="L2053" s="2220"/>
      <c r="M2053" s="2220"/>
      <c r="N2053" s="1432" t="str">
        <f>IF(AND(F2053&lt;=F2055),"","X")</f>
        <v/>
      </c>
    </row>
    <row r="2054" spans="2:14" s="580" customFormat="1" ht="15" customHeight="1">
      <c r="B2054" s="18"/>
      <c r="C2054" s="3015"/>
      <c r="D2054" s="3014"/>
      <c r="E2054" s="1112" t="s">
        <v>1932</v>
      </c>
      <c r="F2054" s="2708"/>
      <c r="H2054" s="1431" t="str">
        <f t="shared" si="352"/>
        <v/>
      </c>
      <c r="I2054" s="1288" t="str">
        <f t="shared" si="353"/>
        <v/>
      </c>
      <c r="J2054" s="1288" t="str">
        <f>IF(C2034="","",IF(AND(C2034&lt;&gt;"&lt;Enter connection point name&gt;",F2054=""),"X",""))</f>
        <v/>
      </c>
      <c r="K2054" s="1569"/>
      <c r="L2054" s="2220"/>
      <c r="M2054" s="2220"/>
      <c r="N2054" s="1432" t="str">
        <f>IF(AND(F2054&lt;=F2056),"","X")</f>
        <v/>
      </c>
    </row>
    <row r="2055" spans="2:14" s="580" customFormat="1" ht="15" customHeight="1">
      <c r="B2055" s="18"/>
      <c r="C2055" s="3015" t="s">
        <v>1937</v>
      </c>
      <c r="D2055" s="3014" t="s">
        <v>509</v>
      </c>
      <c r="E2055" s="1112" t="s">
        <v>1931</v>
      </c>
      <c r="F2055" s="2708"/>
      <c r="H2055" s="1431" t="str">
        <f t="shared" si="352"/>
        <v/>
      </c>
      <c r="I2055" s="1288" t="str">
        <f t="shared" si="353"/>
        <v/>
      </c>
      <c r="J2055" s="1288" t="str">
        <f>IF(C2034="","",IF(AND(C2034&lt;&gt;"&lt;Enter connection point name&gt;",F2055=""),"X",""))</f>
        <v/>
      </c>
      <c r="K2055" s="1569"/>
      <c r="L2055" s="2220"/>
      <c r="M2055" s="2220"/>
      <c r="N2055" s="1432" t="str">
        <f>IF(AND(F2053&lt;=F2055),"","X")</f>
        <v/>
      </c>
    </row>
    <row r="2056" spans="2:14" s="580" customFormat="1" ht="15" customHeight="1">
      <c r="B2056" s="18"/>
      <c r="C2056" s="3018"/>
      <c r="D2056" s="3019"/>
      <c r="E2056" s="1113" t="s">
        <v>1932</v>
      </c>
      <c r="F2056" s="2714"/>
      <c r="H2056" s="1433" t="str">
        <f t="shared" si="352"/>
        <v/>
      </c>
      <c r="I2056" s="1434" t="str">
        <f t="shared" si="353"/>
        <v/>
      </c>
      <c r="J2056" s="1434" t="str">
        <f>IF(C2034="","",IF(AND(C2034&lt;&gt;"&lt;Enter connection point name&gt;",F2056=""),"X",""))</f>
        <v/>
      </c>
      <c r="K2056" s="1570"/>
      <c r="L2056" s="2221"/>
      <c r="M2056" s="2221"/>
      <c r="N2056" s="1435" t="str">
        <f>IF(AND(F2054&lt;=F2056),"","X")</f>
        <v/>
      </c>
    </row>
    <row r="2057" spans="2:14" s="580" customFormat="1" ht="15" customHeight="1">
      <c r="B2057" s="1046">
        <v>90</v>
      </c>
      <c r="C2057" s="1027" t="s">
        <v>1929</v>
      </c>
      <c r="D2057" s="575"/>
      <c r="E2057" s="1111"/>
      <c r="F2057" s="2711"/>
    </row>
    <row r="2058" spans="2:14" s="580" customFormat="1" ht="15" customHeight="1">
      <c r="B2058" s="1046"/>
      <c r="C2058" s="3016" t="s">
        <v>1930</v>
      </c>
      <c r="D2058" s="3017" t="s">
        <v>509</v>
      </c>
      <c r="E2058" s="1681" t="s">
        <v>1931</v>
      </c>
      <c r="F2058" s="2713"/>
      <c r="H2058" s="1503" t="str">
        <f>IF(ISNONTEXT(F2058)=TRUE,"","X")</f>
        <v/>
      </c>
      <c r="I2058" s="1542" t="str">
        <f>IF(AND(F2058&gt;=0)=TRUE,"","X")</f>
        <v/>
      </c>
      <c r="J2058" s="2024" t="str">
        <f>IF(C2057="","",IF(AND(C2057&lt;&gt;"&lt;Enter connection point name&gt;",F2058=""),"X",""))</f>
        <v/>
      </c>
      <c r="K2058" s="1568"/>
      <c r="L2058" s="2219"/>
      <c r="M2058" s="2219"/>
      <c r="N2058" s="2217"/>
    </row>
    <row r="2059" spans="2:14" s="580" customFormat="1" ht="15" customHeight="1">
      <c r="B2059" s="1046"/>
      <c r="C2059" s="3015"/>
      <c r="D2059" s="3014"/>
      <c r="E2059" s="1112" t="s">
        <v>1932</v>
      </c>
      <c r="F2059" s="2708"/>
      <c r="H2059" s="1431" t="str">
        <f>IF(ISNONTEXT(F2059)=TRUE,"","X")</f>
        <v/>
      </c>
      <c r="I2059" s="1288" t="str">
        <f>IF(AND(F2059&gt;=0)=TRUE,"","X")</f>
        <v/>
      </c>
      <c r="J2059" s="1288" t="str">
        <f>IF(C2057="","",IF(AND(C2057&lt;&gt;"&lt;Enter connection point name&gt;",F2059=""),"X",""))</f>
        <v/>
      </c>
      <c r="K2059" s="1569"/>
      <c r="L2059" s="2220"/>
      <c r="M2059" s="2220"/>
      <c r="N2059" s="2218"/>
    </row>
    <row r="2060" spans="2:14" s="580" customFormat="1" ht="15" customHeight="1">
      <c r="B2060" s="1046"/>
      <c r="C2060" s="3015" t="s">
        <v>1933</v>
      </c>
      <c r="D2060" s="3014" t="s">
        <v>497</v>
      </c>
      <c r="E2060" s="1112" t="s">
        <v>1931</v>
      </c>
      <c r="F2060" s="2708"/>
      <c r="H2060" s="1431" t="str">
        <f t="shared" ref="H2060:H2067" si="354">IF(ISNONTEXT(F2060)=TRUE,"","X")</f>
        <v/>
      </c>
      <c r="I2060" s="1288" t="str">
        <f>IF(AND(F2060&gt;=0)=TRUE,"","X")</f>
        <v/>
      </c>
      <c r="J2060" s="1288" t="str">
        <f>IF(C2057="","",IF(AND(C2057&lt;&gt;"&lt;Enter connection point name&gt;",F2060=""),"X",""))</f>
        <v/>
      </c>
      <c r="K2060" s="1569"/>
      <c r="L2060" s="2220"/>
      <c r="M2060" s="2220"/>
      <c r="N2060" s="1432" t="str">
        <f>IF(AND(F2060&lt;=F2062),"","X")</f>
        <v/>
      </c>
    </row>
    <row r="2061" spans="2:14" s="580" customFormat="1" ht="15" customHeight="1">
      <c r="B2061" s="1046"/>
      <c r="C2061" s="3015"/>
      <c r="D2061" s="3014"/>
      <c r="E2061" s="1112" t="s">
        <v>1932</v>
      </c>
      <c r="F2061" s="2708"/>
      <c r="H2061" s="1431" t="str">
        <f t="shared" si="354"/>
        <v/>
      </c>
      <c r="I2061" s="1288" t="str">
        <f t="shared" ref="I2061:I2064" si="355">IF(AND(F2061&gt;=0)=TRUE,"","X")</f>
        <v/>
      </c>
      <c r="J2061" s="1288" t="str">
        <f>IF(C2057="","",IF(AND(C2057&lt;&gt;"&lt;Enter connection point name&gt;",F2061=""),"X",""))</f>
        <v/>
      </c>
      <c r="K2061" s="1569"/>
      <c r="L2061" s="2220"/>
      <c r="M2061" s="2220"/>
      <c r="N2061" s="1432" t="str">
        <f>IF(AND(F2061&lt;=F2063),"","X")</f>
        <v/>
      </c>
    </row>
    <row r="2062" spans="2:14" s="580" customFormat="1" ht="15" customHeight="1">
      <c r="B2062" s="1046"/>
      <c r="C2062" s="3015" t="s">
        <v>1933</v>
      </c>
      <c r="D2062" s="3014" t="s">
        <v>509</v>
      </c>
      <c r="E2062" s="1112" t="s">
        <v>1931</v>
      </c>
      <c r="F2062" s="2708"/>
      <c r="H2062" s="1431" t="str">
        <f t="shared" si="354"/>
        <v/>
      </c>
      <c r="I2062" s="1288" t="str">
        <f t="shared" si="355"/>
        <v/>
      </c>
      <c r="J2062" s="1288" t="str">
        <f>IF(C2057="","",IF(AND(C2057&lt;&gt;"&lt;Enter connection point name&gt;",F2062=""),"X",""))</f>
        <v/>
      </c>
      <c r="K2062" s="1569"/>
      <c r="L2062" s="2220"/>
      <c r="M2062" s="2220"/>
      <c r="N2062" s="1432" t="str">
        <f>IF(AND(F2060&lt;=F2062),"","X")</f>
        <v/>
      </c>
    </row>
    <row r="2063" spans="2:14" s="580" customFormat="1" ht="15" customHeight="1">
      <c r="B2063" s="1046"/>
      <c r="C2063" s="3015"/>
      <c r="D2063" s="3014"/>
      <c r="E2063" s="1112" t="s">
        <v>1932</v>
      </c>
      <c r="F2063" s="2708"/>
      <c r="H2063" s="1431" t="str">
        <f t="shared" si="354"/>
        <v/>
      </c>
      <c r="I2063" s="1288" t="str">
        <f t="shared" si="355"/>
        <v/>
      </c>
      <c r="J2063" s="1288" t="str">
        <f>IF(C2057="","",IF(AND(C2057&lt;&gt;"&lt;Enter connection point name&gt;",F2063=""),"X",""))</f>
        <v/>
      </c>
      <c r="K2063" s="1569"/>
      <c r="L2063" s="2220"/>
      <c r="M2063" s="2220"/>
      <c r="N2063" s="1432" t="str">
        <f>IF(AND(F2061&lt;=F2063),"","X")</f>
        <v/>
      </c>
    </row>
    <row r="2064" spans="2:14" s="580" customFormat="1" ht="15" customHeight="1">
      <c r="B2064" s="1046"/>
      <c r="C2064" s="3015" t="s">
        <v>729</v>
      </c>
      <c r="D2064" s="3014" t="s">
        <v>1670</v>
      </c>
      <c r="E2064" s="1112" t="s">
        <v>1931</v>
      </c>
      <c r="F2064" s="2706"/>
      <c r="H2064" s="1431" t="str">
        <f t="shared" si="354"/>
        <v/>
      </c>
      <c r="I2064" s="1287" t="str">
        <f t="shared" si="355"/>
        <v/>
      </c>
      <c r="J2064" s="1288" t="str">
        <f>IF(C2057="","",IF(AND(C2057&lt;&gt;"&lt;Enter connection point name&gt;",F2064=""),"X",""))</f>
        <v/>
      </c>
      <c r="K2064" s="1569"/>
      <c r="L2064" s="1287"/>
      <c r="M2064" s="2220"/>
      <c r="N2064" s="2218"/>
    </row>
    <row r="2065" spans="2:14" s="580" customFormat="1" ht="15" customHeight="1">
      <c r="B2065" s="18"/>
      <c r="C2065" s="3015"/>
      <c r="D2065" s="3014"/>
      <c r="E2065" s="1112" t="s">
        <v>1932</v>
      </c>
      <c r="F2065" s="2706"/>
      <c r="H2065" s="1431" t="str">
        <f t="shared" si="354"/>
        <v/>
      </c>
      <c r="I2065" s="1287"/>
      <c r="J2065" s="1288" t="str">
        <f>IF(C2057="","",IF(AND(C2057&lt;&gt;"&lt;Enter connection point name&gt;",F2065=""),"X",""))</f>
        <v/>
      </c>
      <c r="K2065" s="1569"/>
      <c r="L2065" s="1287"/>
      <c r="M2065" s="2220"/>
      <c r="N2065" s="2218"/>
    </row>
    <row r="2066" spans="2:14" s="580" customFormat="1" ht="15" customHeight="1">
      <c r="B2066" s="18"/>
      <c r="C2066" s="3015" t="s">
        <v>730</v>
      </c>
      <c r="D2066" s="3014" t="s">
        <v>1671</v>
      </c>
      <c r="E2066" s="1112" t="s">
        <v>1931</v>
      </c>
      <c r="F2066" s="2712"/>
      <c r="H2066" s="1431" t="str">
        <f t="shared" si="354"/>
        <v/>
      </c>
      <c r="I2066" s="1287"/>
      <c r="J2066" s="1288" t="str">
        <f>IF(C2057="","",IF(AND(C2057&lt;&gt;"&lt;Enter connection point name&gt;",F2066=""),"X",""))</f>
        <v/>
      </c>
      <c r="K2066" s="1569"/>
      <c r="L2066" s="2220"/>
      <c r="M2066" s="1287"/>
      <c r="N2066" s="2218"/>
    </row>
    <row r="2067" spans="2:14" s="580" customFormat="1" ht="15" customHeight="1">
      <c r="B2067" s="18"/>
      <c r="C2067" s="3015"/>
      <c r="D2067" s="3014"/>
      <c r="E2067" s="1112" t="s">
        <v>1932</v>
      </c>
      <c r="F2067" s="2712"/>
      <c r="H2067" s="1431" t="str">
        <f t="shared" si="354"/>
        <v/>
      </c>
      <c r="I2067" s="1287"/>
      <c r="J2067" s="1288" t="str">
        <f>IF(C2057="","",IF(AND(C2057&lt;&gt;"&lt;Enter connection point name&gt;",F2067=""),"X",""))</f>
        <v/>
      </c>
      <c r="K2067" s="1569"/>
      <c r="L2067" s="2220"/>
      <c r="M2067" s="1287"/>
      <c r="N2067" s="2218"/>
    </row>
    <row r="2068" spans="2:14" s="580" customFormat="1" ht="15" customHeight="1">
      <c r="B2068" s="18"/>
      <c r="C2068" s="3015" t="s">
        <v>1934</v>
      </c>
      <c r="D2068" s="3014" t="s">
        <v>2045</v>
      </c>
      <c r="E2068" s="1112" t="s">
        <v>1931</v>
      </c>
      <c r="F2068" s="2708"/>
      <c r="H2068" s="1436"/>
      <c r="I2068" s="1287"/>
      <c r="J2068" s="1288" t="str">
        <f>IF(C2057="","",IF(AND(C2057&lt;&gt;"&lt;Enter connection point name&gt;",F2068=""),"X",""))</f>
        <v/>
      </c>
      <c r="K2068" s="1432" t="str">
        <f>IF(F2068="","",(IF(OR(F2068="Winter",F2068="Summer"),"","X")))</f>
        <v/>
      </c>
      <c r="L2068" s="2220"/>
      <c r="M2068" s="2220"/>
      <c r="N2068" s="2218"/>
    </row>
    <row r="2069" spans="2:14" s="580" customFormat="1" ht="15" customHeight="1">
      <c r="B2069" s="18"/>
      <c r="C2069" s="3015"/>
      <c r="D2069" s="3014"/>
      <c r="E2069" s="1112" t="s">
        <v>1932</v>
      </c>
      <c r="F2069" s="2708"/>
      <c r="H2069" s="1436"/>
      <c r="I2069" s="1287"/>
      <c r="J2069" s="1288" t="str">
        <f>IF(C2057="","",IF(AND(C2057&lt;&gt;"&lt;Enter connection point name&gt;",F2069=""),"X",""))</f>
        <v/>
      </c>
      <c r="K2069" s="1432" t="str">
        <f>IF(F2069="","",(IF(OR(F2069="Winter",F2069="Summer"),"","X")))</f>
        <v/>
      </c>
      <c r="L2069" s="2220"/>
      <c r="M2069" s="2220"/>
      <c r="N2069" s="2218"/>
    </row>
    <row r="2070" spans="2:14" s="580" customFormat="1" ht="15" customHeight="1">
      <c r="B2070" s="18"/>
      <c r="C2070" s="3015" t="s">
        <v>1935</v>
      </c>
      <c r="D2070" s="3014" t="s">
        <v>497</v>
      </c>
      <c r="E2070" s="1112" t="s">
        <v>1931</v>
      </c>
      <c r="F2070" s="2708"/>
      <c r="H2070" s="1431" t="str">
        <f t="shared" ref="H2070:H2079" si="356">IF(ISNONTEXT(F2070)=TRUE,"","X")</f>
        <v/>
      </c>
      <c r="I2070" s="1288" t="str">
        <f t="shared" ref="I2070:I2079" si="357">IF(AND(F2070&gt;=0)=TRUE,"","X")</f>
        <v/>
      </c>
      <c r="J2070" s="1288" t="str">
        <f>IF(C2057="","",IF(AND(C2057&lt;&gt;"&lt;Enter connection point name&gt;",F2070=""),"X",""))</f>
        <v/>
      </c>
      <c r="K2070" s="1569"/>
      <c r="L2070" s="2220"/>
      <c r="M2070" s="2220"/>
      <c r="N2070" s="2218"/>
    </row>
    <row r="2071" spans="2:14" s="580" customFormat="1" ht="15" customHeight="1">
      <c r="B2071" s="18"/>
      <c r="C2071" s="3015"/>
      <c r="D2071" s="3014"/>
      <c r="E2071" s="1112" t="s">
        <v>1932</v>
      </c>
      <c r="F2071" s="2708"/>
      <c r="H2071" s="1431" t="str">
        <f t="shared" si="356"/>
        <v/>
      </c>
      <c r="I2071" s="1288" t="str">
        <f t="shared" si="357"/>
        <v/>
      </c>
      <c r="J2071" s="1288" t="str">
        <f>IF(C2057="","",IF(AND(C2057&lt;&gt;"&lt;Enter connection point name&gt;",F2071=""),"X",""))</f>
        <v/>
      </c>
      <c r="K2071" s="1569"/>
      <c r="L2071" s="2220"/>
      <c r="M2071" s="2220"/>
      <c r="N2071" s="2218"/>
    </row>
    <row r="2072" spans="2:14" s="580" customFormat="1" ht="15" customHeight="1">
      <c r="B2072" s="18"/>
      <c r="C2072" s="3015" t="s">
        <v>1936</v>
      </c>
      <c r="D2072" s="3014" t="s">
        <v>497</v>
      </c>
      <c r="E2072" s="1112" t="s">
        <v>1931</v>
      </c>
      <c r="F2072" s="2708"/>
      <c r="H2072" s="1431" t="str">
        <f t="shared" si="356"/>
        <v/>
      </c>
      <c r="I2072" s="1288" t="str">
        <f t="shared" si="357"/>
        <v/>
      </c>
      <c r="J2072" s="1288" t="str">
        <f>IF(C2057="","",IF(AND(C2057&lt;&gt;"&lt;Enter connection point name&gt;",F2072=""),"X",""))</f>
        <v/>
      </c>
      <c r="K2072" s="1569"/>
      <c r="L2072" s="2220"/>
      <c r="M2072" s="2220"/>
      <c r="N2072" s="1432" t="str">
        <f>IF(AND(F2072&lt;=F2074),"","X")</f>
        <v/>
      </c>
    </row>
    <row r="2073" spans="2:14" s="580" customFormat="1" ht="15" customHeight="1">
      <c r="B2073" s="18"/>
      <c r="C2073" s="3015"/>
      <c r="D2073" s="3014"/>
      <c r="E2073" s="1112" t="s">
        <v>1932</v>
      </c>
      <c r="F2073" s="2708"/>
      <c r="H2073" s="1431" t="str">
        <f t="shared" si="356"/>
        <v/>
      </c>
      <c r="I2073" s="1288" t="str">
        <f t="shared" si="357"/>
        <v/>
      </c>
      <c r="J2073" s="1288" t="str">
        <f>IF(C2057="","",IF(AND(C2057&lt;&gt;"&lt;Enter connection point name&gt;",F2073=""),"X",""))</f>
        <v/>
      </c>
      <c r="K2073" s="1569"/>
      <c r="L2073" s="2220"/>
      <c r="M2073" s="2220"/>
      <c r="N2073" s="1432" t="str">
        <f>IF(AND(F2073&lt;=F2075),"","X")</f>
        <v/>
      </c>
    </row>
    <row r="2074" spans="2:14" s="580" customFormat="1" ht="15" customHeight="1">
      <c r="B2074" s="18"/>
      <c r="C2074" s="3015" t="s">
        <v>1936</v>
      </c>
      <c r="D2074" s="3014" t="s">
        <v>509</v>
      </c>
      <c r="E2074" s="1112" t="s">
        <v>1931</v>
      </c>
      <c r="F2074" s="2708"/>
      <c r="H2074" s="1431" t="str">
        <f t="shared" si="356"/>
        <v/>
      </c>
      <c r="I2074" s="1288" t="str">
        <f t="shared" si="357"/>
        <v/>
      </c>
      <c r="J2074" s="1288" t="str">
        <f>IF(C2057="","",IF(AND(C2057&lt;&gt;"&lt;Enter connection point name&gt;",F2074=""),"X",""))</f>
        <v/>
      </c>
      <c r="K2074" s="1569"/>
      <c r="L2074" s="2220"/>
      <c r="M2074" s="2220"/>
      <c r="N2074" s="1432" t="str">
        <f>IF(AND(F2072&lt;=F2074),"","X")</f>
        <v/>
      </c>
    </row>
    <row r="2075" spans="2:14" s="580" customFormat="1" ht="15" customHeight="1">
      <c r="B2075" s="18"/>
      <c r="C2075" s="3015"/>
      <c r="D2075" s="3014"/>
      <c r="E2075" s="1112" t="s">
        <v>1932</v>
      </c>
      <c r="F2075" s="2708"/>
      <c r="H2075" s="1431" t="str">
        <f t="shared" si="356"/>
        <v/>
      </c>
      <c r="I2075" s="1288" t="str">
        <f t="shared" si="357"/>
        <v/>
      </c>
      <c r="J2075" s="1288" t="str">
        <f>IF(C2057="","",IF(AND(C2057&lt;&gt;"&lt;Enter connection point name&gt;",F2075=""),"X",""))</f>
        <v/>
      </c>
      <c r="K2075" s="1569"/>
      <c r="L2075" s="2220"/>
      <c r="M2075" s="2220"/>
      <c r="N2075" s="1432" t="str">
        <f>IF(AND(F2073&lt;=F2075),"","X")</f>
        <v/>
      </c>
    </row>
    <row r="2076" spans="2:14" s="580" customFormat="1" ht="15" customHeight="1">
      <c r="B2076" s="18"/>
      <c r="C2076" s="3015" t="s">
        <v>1937</v>
      </c>
      <c r="D2076" s="3014" t="s">
        <v>497</v>
      </c>
      <c r="E2076" s="1112" t="s">
        <v>1931</v>
      </c>
      <c r="F2076" s="2708"/>
      <c r="H2076" s="1431" t="str">
        <f t="shared" si="356"/>
        <v/>
      </c>
      <c r="I2076" s="1288" t="str">
        <f t="shared" si="357"/>
        <v/>
      </c>
      <c r="J2076" s="1288" t="str">
        <f>IF(C2057="","",IF(AND(C2057&lt;&gt;"&lt;Enter connection point name&gt;",F2076=""),"X",""))</f>
        <v/>
      </c>
      <c r="K2076" s="1569"/>
      <c r="L2076" s="2220"/>
      <c r="M2076" s="2220"/>
      <c r="N2076" s="1432" t="str">
        <f>IF(AND(F2076&lt;=F2078),"","X")</f>
        <v/>
      </c>
    </row>
    <row r="2077" spans="2:14" s="580" customFormat="1" ht="15" customHeight="1">
      <c r="B2077" s="18"/>
      <c r="C2077" s="3015"/>
      <c r="D2077" s="3014"/>
      <c r="E2077" s="1112" t="s">
        <v>1932</v>
      </c>
      <c r="F2077" s="2708"/>
      <c r="H2077" s="1431" t="str">
        <f t="shared" si="356"/>
        <v/>
      </c>
      <c r="I2077" s="1288" t="str">
        <f t="shared" si="357"/>
        <v/>
      </c>
      <c r="J2077" s="1288" t="str">
        <f>IF(C2057="","",IF(AND(C2057&lt;&gt;"&lt;Enter connection point name&gt;",F2077=""),"X",""))</f>
        <v/>
      </c>
      <c r="K2077" s="1569"/>
      <c r="L2077" s="2220"/>
      <c r="M2077" s="2220"/>
      <c r="N2077" s="1432" t="str">
        <f>IF(AND(F2077&lt;=F2079),"","X")</f>
        <v/>
      </c>
    </row>
    <row r="2078" spans="2:14" s="580" customFormat="1" ht="15" customHeight="1">
      <c r="B2078" s="18"/>
      <c r="C2078" s="3015" t="s">
        <v>1937</v>
      </c>
      <c r="D2078" s="3014" t="s">
        <v>509</v>
      </c>
      <c r="E2078" s="1112" t="s">
        <v>1931</v>
      </c>
      <c r="F2078" s="2708"/>
      <c r="H2078" s="1431" t="str">
        <f t="shared" si="356"/>
        <v/>
      </c>
      <c r="I2078" s="1288" t="str">
        <f t="shared" si="357"/>
        <v/>
      </c>
      <c r="J2078" s="1288" t="str">
        <f>IF(C2057="","",IF(AND(C2057&lt;&gt;"&lt;Enter connection point name&gt;",F2078=""),"X",""))</f>
        <v/>
      </c>
      <c r="K2078" s="1569"/>
      <c r="L2078" s="2220"/>
      <c r="M2078" s="2220"/>
      <c r="N2078" s="1432" t="str">
        <f>IF(AND(F2076&lt;=F2078),"","X")</f>
        <v/>
      </c>
    </row>
    <row r="2079" spans="2:14" s="580" customFormat="1" ht="15" customHeight="1">
      <c r="B2079" s="18"/>
      <c r="C2079" s="3018"/>
      <c r="D2079" s="3019"/>
      <c r="E2079" s="1113" t="s">
        <v>1932</v>
      </c>
      <c r="F2079" s="2714"/>
      <c r="H2079" s="1433" t="str">
        <f t="shared" si="356"/>
        <v/>
      </c>
      <c r="I2079" s="1434" t="str">
        <f t="shared" si="357"/>
        <v/>
      </c>
      <c r="J2079" s="1434" t="str">
        <f>IF(C2057="","",IF(AND(C2057&lt;&gt;"&lt;Enter connection point name&gt;",F2079=""),"X",""))</f>
        <v/>
      </c>
      <c r="K2079" s="1570"/>
      <c r="L2079" s="2221"/>
      <c r="M2079" s="2221"/>
      <c r="N2079" s="1435" t="str">
        <f>IF(AND(F2077&lt;=F2079),"","X")</f>
        <v/>
      </c>
    </row>
    <row r="2080" spans="2:14" s="580" customFormat="1" ht="15" customHeight="1">
      <c r="B2080" s="1046">
        <v>91</v>
      </c>
      <c r="C2080" s="1027" t="s">
        <v>1929</v>
      </c>
      <c r="D2080" s="575"/>
      <c r="E2080" s="1111"/>
      <c r="F2080" s="2711"/>
    </row>
    <row r="2081" spans="2:14" s="580" customFormat="1" ht="15" customHeight="1">
      <c r="B2081" s="1046"/>
      <c r="C2081" s="3016" t="s">
        <v>1930</v>
      </c>
      <c r="D2081" s="3017" t="s">
        <v>509</v>
      </c>
      <c r="E2081" s="1681" t="s">
        <v>1931</v>
      </c>
      <c r="F2081" s="2713"/>
      <c r="H2081" s="1503" t="str">
        <f>IF(ISNONTEXT(F2081)=TRUE,"","X")</f>
        <v/>
      </c>
      <c r="I2081" s="1542" t="str">
        <f>IF(AND(F2081&gt;=0)=TRUE,"","X")</f>
        <v/>
      </c>
      <c r="J2081" s="2024" t="str">
        <f>IF(C2080="","",IF(AND(C2080&lt;&gt;"&lt;Enter connection point name&gt;",F2081=""),"X",""))</f>
        <v/>
      </c>
      <c r="K2081" s="1568"/>
      <c r="L2081" s="2219"/>
      <c r="M2081" s="2219"/>
      <c r="N2081" s="2217"/>
    </row>
    <row r="2082" spans="2:14" s="580" customFormat="1" ht="15" customHeight="1">
      <c r="B2082" s="1046"/>
      <c r="C2082" s="3015"/>
      <c r="D2082" s="3014"/>
      <c r="E2082" s="1112" t="s">
        <v>1932</v>
      </c>
      <c r="F2082" s="2708"/>
      <c r="H2082" s="1431" t="str">
        <f>IF(ISNONTEXT(F2082)=TRUE,"","X")</f>
        <v/>
      </c>
      <c r="I2082" s="1288" t="str">
        <f>IF(AND(F2082&gt;=0)=TRUE,"","X")</f>
        <v/>
      </c>
      <c r="J2082" s="1288" t="str">
        <f>IF(C2080="","",IF(AND(C2080&lt;&gt;"&lt;Enter connection point name&gt;",F2082=""),"X",""))</f>
        <v/>
      </c>
      <c r="K2082" s="1569"/>
      <c r="L2082" s="2220"/>
      <c r="M2082" s="2220"/>
      <c r="N2082" s="2218"/>
    </row>
    <row r="2083" spans="2:14" s="580" customFormat="1" ht="15" customHeight="1">
      <c r="B2083" s="1046"/>
      <c r="C2083" s="3015" t="s">
        <v>1933</v>
      </c>
      <c r="D2083" s="3014" t="s">
        <v>497</v>
      </c>
      <c r="E2083" s="1112" t="s">
        <v>1931</v>
      </c>
      <c r="F2083" s="2708"/>
      <c r="H2083" s="1431" t="str">
        <f t="shared" ref="H2083:H2090" si="358">IF(ISNONTEXT(F2083)=TRUE,"","X")</f>
        <v/>
      </c>
      <c r="I2083" s="1288" t="str">
        <f>IF(AND(F2083&gt;=0)=TRUE,"","X")</f>
        <v/>
      </c>
      <c r="J2083" s="1288" t="str">
        <f>IF(C2080="","",IF(AND(C2080&lt;&gt;"&lt;Enter connection point name&gt;",F2083=""),"X",""))</f>
        <v/>
      </c>
      <c r="K2083" s="1569"/>
      <c r="L2083" s="2220"/>
      <c r="M2083" s="2220"/>
      <c r="N2083" s="1432" t="str">
        <f>IF(AND(F2083&lt;=F2085),"","X")</f>
        <v/>
      </c>
    </row>
    <row r="2084" spans="2:14" s="580" customFormat="1" ht="15" customHeight="1">
      <c r="B2084" s="1046"/>
      <c r="C2084" s="3015"/>
      <c r="D2084" s="3014"/>
      <c r="E2084" s="1112" t="s">
        <v>1932</v>
      </c>
      <c r="F2084" s="2708"/>
      <c r="H2084" s="1431" t="str">
        <f t="shared" si="358"/>
        <v/>
      </c>
      <c r="I2084" s="1288" t="str">
        <f t="shared" ref="I2084:I2087" si="359">IF(AND(F2084&gt;=0)=TRUE,"","X")</f>
        <v/>
      </c>
      <c r="J2084" s="1288" t="str">
        <f>IF(C2080="","",IF(AND(C2080&lt;&gt;"&lt;Enter connection point name&gt;",F2084=""),"X",""))</f>
        <v/>
      </c>
      <c r="K2084" s="1569"/>
      <c r="L2084" s="2220"/>
      <c r="M2084" s="2220"/>
      <c r="N2084" s="1432" t="str">
        <f>IF(AND(F2084&lt;=F2086),"","X")</f>
        <v/>
      </c>
    </row>
    <row r="2085" spans="2:14" s="580" customFormat="1" ht="15" customHeight="1">
      <c r="B2085" s="1046"/>
      <c r="C2085" s="3015" t="s">
        <v>1933</v>
      </c>
      <c r="D2085" s="3014" t="s">
        <v>509</v>
      </c>
      <c r="E2085" s="1112" t="s">
        <v>1931</v>
      </c>
      <c r="F2085" s="2708"/>
      <c r="H2085" s="1431" t="str">
        <f t="shared" si="358"/>
        <v/>
      </c>
      <c r="I2085" s="1288" t="str">
        <f t="shared" si="359"/>
        <v/>
      </c>
      <c r="J2085" s="1288" t="str">
        <f>IF(C2080="","",IF(AND(C2080&lt;&gt;"&lt;Enter connection point name&gt;",F2085=""),"X",""))</f>
        <v/>
      </c>
      <c r="K2085" s="1569"/>
      <c r="L2085" s="2220"/>
      <c r="M2085" s="2220"/>
      <c r="N2085" s="1432" t="str">
        <f>IF(AND(F2083&lt;=F2085),"","X")</f>
        <v/>
      </c>
    </row>
    <row r="2086" spans="2:14" s="580" customFormat="1" ht="15" customHeight="1">
      <c r="B2086" s="1046"/>
      <c r="C2086" s="3015"/>
      <c r="D2086" s="3014"/>
      <c r="E2086" s="1112" t="s">
        <v>1932</v>
      </c>
      <c r="F2086" s="2708"/>
      <c r="H2086" s="1431" t="str">
        <f t="shared" si="358"/>
        <v/>
      </c>
      <c r="I2086" s="1288" t="str">
        <f t="shared" si="359"/>
        <v/>
      </c>
      <c r="J2086" s="1288" t="str">
        <f>IF(C2080="","",IF(AND(C2080&lt;&gt;"&lt;Enter connection point name&gt;",F2086=""),"X",""))</f>
        <v/>
      </c>
      <c r="K2086" s="1569"/>
      <c r="L2086" s="2220"/>
      <c r="M2086" s="2220"/>
      <c r="N2086" s="1432" t="str">
        <f>IF(AND(F2084&lt;=F2086),"","X")</f>
        <v/>
      </c>
    </row>
    <row r="2087" spans="2:14" s="580" customFormat="1" ht="15" customHeight="1">
      <c r="B2087" s="1046"/>
      <c r="C2087" s="3015" t="s">
        <v>729</v>
      </c>
      <c r="D2087" s="3014" t="s">
        <v>1670</v>
      </c>
      <c r="E2087" s="1112" t="s">
        <v>1931</v>
      </c>
      <c r="F2087" s="2706"/>
      <c r="H2087" s="1431" t="str">
        <f t="shared" si="358"/>
        <v/>
      </c>
      <c r="I2087" s="1287" t="str">
        <f t="shared" si="359"/>
        <v/>
      </c>
      <c r="J2087" s="1288" t="str">
        <f>IF(C2080="","",IF(AND(C2080&lt;&gt;"&lt;Enter connection point name&gt;",F2087=""),"X",""))</f>
        <v/>
      </c>
      <c r="K2087" s="1569"/>
      <c r="L2087" s="1287"/>
      <c r="M2087" s="2220"/>
      <c r="N2087" s="2218"/>
    </row>
    <row r="2088" spans="2:14" s="580" customFormat="1" ht="15" customHeight="1">
      <c r="B2088" s="18"/>
      <c r="C2088" s="3015"/>
      <c r="D2088" s="3014"/>
      <c r="E2088" s="1112" t="s">
        <v>1932</v>
      </c>
      <c r="F2088" s="2706"/>
      <c r="H2088" s="1431" t="str">
        <f t="shared" si="358"/>
        <v/>
      </c>
      <c r="I2088" s="1287"/>
      <c r="J2088" s="1288" t="str">
        <f>IF(C2080="","",IF(AND(C2080&lt;&gt;"&lt;Enter connection point name&gt;",F2088=""),"X",""))</f>
        <v/>
      </c>
      <c r="K2088" s="1569"/>
      <c r="L2088" s="1287"/>
      <c r="M2088" s="2220"/>
      <c r="N2088" s="2218"/>
    </row>
    <row r="2089" spans="2:14" s="580" customFormat="1" ht="15" customHeight="1">
      <c r="B2089" s="18"/>
      <c r="C2089" s="3015" t="s">
        <v>730</v>
      </c>
      <c r="D2089" s="3014" t="s">
        <v>1671</v>
      </c>
      <c r="E2089" s="1112" t="s">
        <v>1931</v>
      </c>
      <c r="F2089" s="2712"/>
      <c r="H2089" s="1431" t="str">
        <f t="shared" si="358"/>
        <v/>
      </c>
      <c r="I2089" s="1287"/>
      <c r="J2089" s="1288" t="str">
        <f>IF(C2080="","",IF(AND(C2080&lt;&gt;"&lt;Enter connection point name&gt;",F2089=""),"X",""))</f>
        <v/>
      </c>
      <c r="K2089" s="1569"/>
      <c r="L2089" s="2220"/>
      <c r="M2089" s="1287"/>
      <c r="N2089" s="2218"/>
    </row>
    <row r="2090" spans="2:14" s="580" customFormat="1" ht="15" customHeight="1">
      <c r="B2090" s="18"/>
      <c r="C2090" s="3015"/>
      <c r="D2090" s="3014"/>
      <c r="E2090" s="1112" t="s">
        <v>1932</v>
      </c>
      <c r="F2090" s="2712"/>
      <c r="H2090" s="1431" t="str">
        <f t="shared" si="358"/>
        <v/>
      </c>
      <c r="I2090" s="1287"/>
      <c r="J2090" s="1288" t="str">
        <f>IF(C2080="","",IF(AND(C2080&lt;&gt;"&lt;Enter connection point name&gt;",F2090=""),"X",""))</f>
        <v/>
      </c>
      <c r="K2090" s="1569"/>
      <c r="L2090" s="2220"/>
      <c r="M2090" s="1287"/>
      <c r="N2090" s="2218"/>
    </row>
    <row r="2091" spans="2:14" s="580" customFormat="1" ht="15" customHeight="1">
      <c r="B2091" s="18"/>
      <c r="C2091" s="3015" t="s">
        <v>1934</v>
      </c>
      <c r="D2091" s="3014" t="s">
        <v>2045</v>
      </c>
      <c r="E2091" s="1112" t="s">
        <v>1931</v>
      </c>
      <c r="F2091" s="2708"/>
      <c r="H2091" s="1436"/>
      <c r="I2091" s="1287"/>
      <c r="J2091" s="1288" t="str">
        <f>IF(C2080="","",IF(AND(C2080&lt;&gt;"&lt;Enter connection point name&gt;",F2091=""),"X",""))</f>
        <v/>
      </c>
      <c r="K2091" s="1432" t="str">
        <f>IF(F2091="","",(IF(OR(F2091="Winter",F2091="Summer"),"","X")))</f>
        <v/>
      </c>
      <c r="L2091" s="2220"/>
      <c r="M2091" s="2220"/>
      <c r="N2091" s="2218"/>
    </row>
    <row r="2092" spans="2:14" s="580" customFormat="1" ht="15" customHeight="1">
      <c r="B2092" s="18"/>
      <c r="C2092" s="3015"/>
      <c r="D2092" s="3014"/>
      <c r="E2092" s="1112" t="s">
        <v>1932</v>
      </c>
      <c r="F2092" s="2708"/>
      <c r="H2092" s="1436"/>
      <c r="I2092" s="1287"/>
      <c r="J2092" s="1288" t="str">
        <f>IF(C2080="","",IF(AND(C2080&lt;&gt;"&lt;Enter connection point name&gt;",F2092=""),"X",""))</f>
        <v/>
      </c>
      <c r="K2092" s="1432" t="str">
        <f>IF(F2092="","",(IF(OR(F2092="Winter",F2092="Summer"),"","X")))</f>
        <v/>
      </c>
      <c r="L2092" s="2220"/>
      <c r="M2092" s="2220"/>
      <c r="N2092" s="2218"/>
    </row>
    <row r="2093" spans="2:14" s="580" customFormat="1" ht="15" customHeight="1">
      <c r="B2093" s="18"/>
      <c r="C2093" s="3015" t="s">
        <v>1935</v>
      </c>
      <c r="D2093" s="3014" t="s">
        <v>497</v>
      </c>
      <c r="E2093" s="1112" t="s">
        <v>1931</v>
      </c>
      <c r="F2093" s="2708"/>
      <c r="H2093" s="1431" t="str">
        <f t="shared" ref="H2093:H2102" si="360">IF(ISNONTEXT(F2093)=TRUE,"","X")</f>
        <v/>
      </c>
      <c r="I2093" s="1288" t="str">
        <f t="shared" ref="I2093:I2102" si="361">IF(AND(F2093&gt;=0)=TRUE,"","X")</f>
        <v/>
      </c>
      <c r="J2093" s="1288" t="str">
        <f>IF(C2080="","",IF(AND(C2080&lt;&gt;"&lt;Enter connection point name&gt;",F2093=""),"X",""))</f>
        <v/>
      </c>
      <c r="K2093" s="1569"/>
      <c r="L2093" s="2220"/>
      <c r="M2093" s="2220"/>
      <c r="N2093" s="2218"/>
    </row>
    <row r="2094" spans="2:14" s="580" customFormat="1" ht="15" customHeight="1">
      <c r="B2094" s="18"/>
      <c r="C2094" s="3015"/>
      <c r="D2094" s="3014"/>
      <c r="E2094" s="1112" t="s">
        <v>1932</v>
      </c>
      <c r="F2094" s="2708"/>
      <c r="H2094" s="1431" t="str">
        <f t="shared" si="360"/>
        <v/>
      </c>
      <c r="I2094" s="1288" t="str">
        <f t="shared" si="361"/>
        <v/>
      </c>
      <c r="J2094" s="1288" t="str">
        <f>IF(C2080="","",IF(AND(C2080&lt;&gt;"&lt;Enter connection point name&gt;",F2094=""),"X",""))</f>
        <v/>
      </c>
      <c r="K2094" s="1569"/>
      <c r="L2094" s="2220"/>
      <c r="M2094" s="2220"/>
      <c r="N2094" s="2218"/>
    </row>
    <row r="2095" spans="2:14" s="580" customFormat="1" ht="15" customHeight="1">
      <c r="B2095" s="18"/>
      <c r="C2095" s="3015" t="s">
        <v>1936</v>
      </c>
      <c r="D2095" s="3014" t="s">
        <v>497</v>
      </c>
      <c r="E2095" s="1112" t="s">
        <v>1931</v>
      </c>
      <c r="F2095" s="2708"/>
      <c r="H2095" s="1431" t="str">
        <f t="shared" si="360"/>
        <v/>
      </c>
      <c r="I2095" s="1288" t="str">
        <f t="shared" si="361"/>
        <v/>
      </c>
      <c r="J2095" s="1288" t="str">
        <f>IF(C2080="","",IF(AND(C2080&lt;&gt;"&lt;Enter connection point name&gt;",F2095=""),"X",""))</f>
        <v/>
      </c>
      <c r="K2095" s="1569"/>
      <c r="L2095" s="2220"/>
      <c r="M2095" s="2220"/>
      <c r="N2095" s="1432" t="str">
        <f>IF(AND(F2095&lt;=F2097),"","X")</f>
        <v/>
      </c>
    </row>
    <row r="2096" spans="2:14" s="580" customFormat="1" ht="15" customHeight="1">
      <c r="B2096" s="18"/>
      <c r="C2096" s="3015"/>
      <c r="D2096" s="3014"/>
      <c r="E2096" s="1112" t="s">
        <v>1932</v>
      </c>
      <c r="F2096" s="2708"/>
      <c r="H2096" s="1431" t="str">
        <f t="shared" si="360"/>
        <v/>
      </c>
      <c r="I2096" s="1288" t="str">
        <f t="shared" si="361"/>
        <v/>
      </c>
      <c r="J2096" s="1288" t="str">
        <f>IF(C2080="","",IF(AND(C2080&lt;&gt;"&lt;Enter connection point name&gt;",F2096=""),"X",""))</f>
        <v/>
      </c>
      <c r="K2096" s="1569"/>
      <c r="L2096" s="2220"/>
      <c r="M2096" s="2220"/>
      <c r="N2096" s="1432" t="str">
        <f>IF(AND(F2096&lt;=F2098),"","X")</f>
        <v/>
      </c>
    </row>
    <row r="2097" spans="2:14" s="580" customFormat="1" ht="15" customHeight="1">
      <c r="B2097" s="18"/>
      <c r="C2097" s="3015" t="s">
        <v>1936</v>
      </c>
      <c r="D2097" s="3014" t="s">
        <v>509</v>
      </c>
      <c r="E2097" s="1112" t="s">
        <v>1931</v>
      </c>
      <c r="F2097" s="2708"/>
      <c r="H2097" s="1431" t="str">
        <f t="shared" si="360"/>
        <v/>
      </c>
      <c r="I2097" s="1288" t="str">
        <f t="shared" si="361"/>
        <v/>
      </c>
      <c r="J2097" s="1288" t="str">
        <f>IF(C2080="","",IF(AND(C2080&lt;&gt;"&lt;Enter connection point name&gt;",F2097=""),"X",""))</f>
        <v/>
      </c>
      <c r="K2097" s="1569"/>
      <c r="L2097" s="2220"/>
      <c r="M2097" s="2220"/>
      <c r="N2097" s="1432" t="str">
        <f>IF(AND(F2095&lt;=F2097),"","X")</f>
        <v/>
      </c>
    </row>
    <row r="2098" spans="2:14" s="580" customFormat="1" ht="15" customHeight="1">
      <c r="B2098" s="18"/>
      <c r="C2098" s="3015"/>
      <c r="D2098" s="3014"/>
      <c r="E2098" s="1112" t="s">
        <v>1932</v>
      </c>
      <c r="F2098" s="2708"/>
      <c r="H2098" s="1431" t="str">
        <f t="shared" si="360"/>
        <v/>
      </c>
      <c r="I2098" s="1288" t="str">
        <f t="shared" si="361"/>
        <v/>
      </c>
      <c r="J2098" s="1288" t="str">
        <f>IF(C2080="","",IF(AND(C2080&lt;&gt;"&lt;Enter connection point name&gt;",F2098=""),"X",""))</f>
        <v/>
      </c>
      <c r="K2098" s="1569"/>
      <c r="L2098" s="2220"/>
      <c r="M2098" s="2220"/>
      <c r="N2098" s="1432" t="str">
        <f>IF(AND(F2096&lt;=F2098),"","X")</f>
        <v/>
      </c>
    </row>
    <row r="2099" spans="2:14" s="580" customFormat="1" ht="15" customHeight="1">
      <c r="B2099" s="18"/>
      <c r="C2099" s="3015" t="s">
        <v>1937</v>
      </c>
      <c r="D2099" s="3014" t="s">
        <v>497</v>
      </c>
      <c r="E2099" s="1112" t="s">
        <v>1931</v>
      </c>
      <c r="F2099" s="2708"/>
      <c r="H2099" s="1431" t="str">
        <f t="shared" si="360"/>
        <v/>
      </c>
      <c r="I2099" s="1288" t="str">
        <f t="shared" si="361"/>
        <v/>
      </c>
      <c r="J2099" s="1288" t="str">
        <f>IF(C2080="","",IF(AND(C2080&lt;&gt;"&lt;Enter connection point name&gt;",F2099=""),"X",""))</f>
        <v/>
      </c>
      <c r="K2099" s="1569"/>
      <c r="L2099" s="2220"/>
      <c r="M2099" s="2220"/>
      <c r="N2099" s="1432" t="str">
        <f>IF(AND(F2099&lt;=F2101),"","X")</f>
        <v/>
      </c>
    </row>
    <row r="2100" spans="2:14" s="580" customFormat="1" ht="15" customHeight="1">
      <c r="B2100" s="18"/>
      <c r="C2100" s="3015"/>
      <c r="D2100" s="3014"/>
      <c r="E2100" s="1112" t="s">
        <v>1932</v>
      </c>
      <c r="F2100" s="2708"/>
      <c r="H2100" s="1431" t="str">
        <f t="shared" si="360"/>
        <v/>
      </c>
      <c r="I2100" s="1288" t="str">
        <f t="shared" si="361"/>
        <v/>
      </c>
      <c r="J2100" s="1288" t="str">
        <f>IF(C2080="","",IF(AND(C2080&lt;&gt;"&lt;Enter connection point name&gt;",F2100=""),"X",""))</f>
        <v/>
      </c>
      <c r="K2100" s="1569"/>
      <c r="L2100" s="2220"/>
      <c r="M2100" s="2220"/>
      <c r="N2100" s="1432" t="str">
        <f>IF(AND(F2100&lt;=F2102),"","X")</f>
        <v/>
      </c>
    </row>
    <row r="2101" spans="2:14" s="580" customFormat="1" ht="15" customHeight="1">
      <c r="B2101" s="18"/>
      <c r="C2101" s="3015" t="s">
        <v>1937</v>
      </c>
      <c r="D2101" s="3014" t="s">
        <v>509</v>
      </c>
      <c r="E2101" s="1112" t="s">
        <v>1931</v>
      </c>
      <c r="F2101" s="2708"/>
      <c r="H2101" s="1431" t="str">
        <f t="shared" si="360"/>
        <v/>
      </c>
      <c r="I2101" s="1288" t="str">
        <f t="shared" si="361"/>
        <v/>
      </c>
      <c r="J2101" s="1288" t="str">
        <f>IF(C2080="","",IF(AND(C2080&lt;&gt;"&lt;Enter connection point name&gt;",F2101=""),"X",""))</f>
        <v/>
      </c>
      <c r="K2101" s="1569"/>
      <c r="L2101" s="2220"/>
      <c r="M2101" s="2220"/>
      <c r="N2101" s="1432" t="str">
        <f>IF(AND(F2099&lt;=F2101),"","X")</f>
        <v/>
      </c>
    </row>
    <row r="2102" spans="2:14" s="580" customFormat="1" ht="15" customHeight="1">
      <c r="B2102" s="18"/>
      <c r="C2102" s="3018"/>
      <c r="D2102" s="3019"/>
      <c r="E2102" s="1113" t="s">
        <v>1932</v>
      </c>
      <c r="F2102" s="2714"/>
      <c r="H2102" s="1433" t="str">
        <f t="shared" si="360"/>
        <v/>
      </c>
      <c r="I2102" s="1434" t="str">
        <f t="shared" si="361"/>
        <v/>
      </c>
      <c r="J2102" s="1434" t="str">
        <f>IF(C2080="","",IF(AND(C2080&lt;&gt;"&lt;Enter connection point name&gt;",F2102=""),"X",""))</f>
        <v/>
      </c>
      <c r="K2102" s="1570"/>
      <c r="L2102" s="2221"/>
      <c r="M2102" s="2221"/>
      <c r="N2102" s="1435" t="str">
        <f>IF(AND(F2100&lt;=F2102),"","X")</f>
        <v/>
      </c>
    </row>
    <row r="2103" spans="2:14" s="580" customFormat="1" ht="15" customHeight="1">
      <c r="B2103" s="1046">
        <v>92</v>
      </c>
      <c r="C2103" s="1027" t="s">
        <v>1929</v>
      </c>
      <c r="D2103" s="575"/>
      <c r="E2103" s="1111"/>
      <c r="F2103" s="2711"/>
    </row>
    <row r="2104" spans="2:14" s="580" customFormat="1" ht="15" customHeight="1">
      <c r="B2104" s="1046"/>
      <c r="C2104" s="3016" t="s">
        <v>1930</v>
      </c>
      <c r="D2104" s="3017" t="s">
        <v>509</v>
      </c>
      <c r="E2104" s="1681" t="s">
        <v>1931</v>
      </c>
      <c r="F2104" s="2713"/>
      <c r="H2104" s="1503" t="str">
        <f>IF(ISNONTEXT(F2104)=TRUE,"","X")</f>
        <v/>
      </c>
      <c r="I2104" s="1542" t="str">
        <f>IF(AND(F2104&gt;=0)=TRUE,"","X")</f>
        <v/>
      </c>
      <c r="J2104" s="2024" t="str">
        <f>IF(C2103="","",IF(AND(C2103&lt;&gt;"&lt;Enter connection point name&gt;",F2104=""),"X",""))</f>
        <v/>
      </c>
      <c r="K2104" s="1568"/>
      <c r="L2104" s="2219"/>
      <c r="M2104" s="2219"/>
      <c r="N2104" s="2217"/>
    </row>
    <row r="2105" spans="2:14" s="580" customFormat="1" ht="15" customHeight="1">
      <c r="B2105" s="1046"/>
      <c r="C2105" s="3015"/>
      <c r="D2105" s="3014"/>
      <c r="E2105" s="1112" t="s">
        <v>1932</v>
      </c>
      <c r="F2105" s="2708"/>
      <c r="H2105" s="1431" t="str">
        <f>IF(ISNONTEXT(F2105)=TRUE,"","X")</f>
        <v/>
      </c>
      <c r="I2105" s="1288" t="str">
        <f>IF(AND(F2105&gt;=0)=TRUE,"","X")</f>
        <v/>
      </c>
      <c r="J2105" s="1288" t="str">
        <f>IF(C2103="","",IF(AND(C2103&lt;&gt;"&lt;Enter connection point name&gt;",F2105=""),"X",""))</f>
        <v/>
      </c>
      <c r="K2105" s="1569"/>
      <c r="L2105" s="2220"/>
      <c r="M2105" s="2220"/>
      <c r="N2105" s="2218"/>
    </row>
    <row r="2106" spans="2:14" s="580" customFormat="1" ht="15" customHeight="1">
      <c r="B2106" s="1046"/>
      <c r="C2106" s="3015" t="s">
        <v>1933</v>
      </c>
      <c r="D2106" s="3014" t="s">
        <v>497</v>
      </c>
      <c r="E2106" s="1112" t="s">
        <v>1931</v>
      </c>
      <c r="F2106" s="2708"/>
      <c r="H2106" s="1431" t="str">
        <f t="shared" ref="H2106:H2113" si="362">IF(ISNONTEXT(F2106)=TRUE,"","X")</f>
        <v/>
      </c>
      <c r="I2106" s="1288" t="str">
        <f>IF(AND(F2106&gt;=0)=TRUE,"","X")</f>
        <v/>
      </c>
      <c r="J2106" s="1288" t="str">
        <f>IF(C2103="","",IF(AND(C2103&lt;&gt;"&lt;Enter connection point name&gt;",F2106=""),"X",""))</f>
        <v/>
      </c>
      <c r="K2106" s="1569"/>
      <c r="L2106" s="2220"/>
      <c r="M2106" s="2220"/>
      <c r="N2106" s="1432" t="str">
        <f>IF(AND(F2106&lt;=F2108),"","X")</f>
        <v/>
      </c>
    </row>
    <row r="2107" spans="2:14" s="580" customFormat="1" ht="15" customHeight="1">
      <c r="B2107" s="1046"/>
      <c r="C2107" s="3015"/>
      <c r="D2107" s="3014"/>
      <c r="E2107" s="1112" t="s">
        <v>1932</v>
      </c>
      <c r="F2107" s="2708"/>
      <c r="H2107" s="1431" t="str">
        <f t="shared" si="362"/>
        <v/>
      </c>
      <c r="I2107" s="1288" t="str">
        <f t="shared" ref="I2107:I2110" si="363">IF(AND(F2107&gt;=0)=TRUE,"","X")</f>
        <v/>
      </c>
      <c r="J2107" s="1288" t="str">
        <f>IF(C2103="","",IF(AND(C2103&lt;&gt;"&lt;Enter connection point name&gt;",F2107=""),"X",""))</f>
        <v/>
      </c>
      <c r="K2107" s="1569"/>
      <c r="L2107" s="2220"/>
      <c r="M2107" s="2220"/>
      <c r="N2107" s="1432" t="str">
        <f>IF(AND(F2107&lt;=F2109),"","X")</f>
        <v/>
      </c>
    </row>
    <row r="2108" spans="2:14" s="580" customFormat="1" ht="15" customHeight="1">
      <c r="B2108" s="1046"/>
      <c r="C2108" s="3015" t="s">
        <v>1933</v>
      </c>
      <c r="D2108" s="3014" t="s">
        <v>509</v>
      </c>
      <c r="E2108" s="1112" t="s">
        <v>1931</v>
      </c>
      <c r="F2108" s="2708"/>
      <c r="H2108" s="1431" t="str">
        <f t="shared" si="362"/>
        <v/>
      </c>
      <c r="I2108" s="1288" t="str">
        <f t="shared" si="363"/>
        <v/>
      </c>
      <c r="J2108" s="1288" t="str">
        <f>IF(C2103="","",IF(AND(C2103&lt;&gt;"&lt;Enter connection point name&gt;",F2108=""),"X",""))</f>
        <v/>
      </c>
      <c r="K2108" s="1569"/>
      <c r="L2108" s="2220"/>
      <c r="M2108" s="2220"/>
      <c r="N2108" s="1432" t="str">
        <f>IF(AND(F2106&lt;=F2108),"","X")</f>
        <v/>
      </c>
    </row>
    <row r="2109" spans="2:14" s="580" customFormat="1" ht="15" customHeight="1">
      <c r="B2109" s="1046"/>
      <c r="C2109" s="3015"/>
      <c r="D2109" s="3014"/>
      <c r="E2109" s="1112" t="s">
        <v>1932</v>
      </c>
      <c r="F2109" s="2708"/>
      <c r="H2109" s="1431" t="str">
        <f t="shared" si="362"/>
        <v/>
      </c>
      <c r="I2109" s="1288" t="str">
        <f t="shared" si="363"/>
        <v/>
      </c>
      <c r="J2109" s="1288" t="str">
        <f>IF(C2103="","",IF(AND(C2103&lt;&gt;"&lt;Enter connection point name&gt;",F2109=""),"X",""))</f>
        <v/>
      </c>
      <c r="K2109" s="1569"/>
      <c r="L2109" s="2220"/>
      <c r="M2109" s="2220"/>
      <c r="N2109" s="1432" t="str">
        <f>IF(AND(F2107&lt;=F2109),"","X")</f>
        <v/>
      </c>
    </row>
    <row r="2110" spans="2:14" s="580" customFormat="1" ht="15" customHeight="1">
      <c r="B2110" s="1046"/>
      <c r="C2110" s="3015" t="s">
        <v>729</v>
      </c>
      <c r="D2110" s="3014" t="s">
        <v>1670</v>
      </c>
      <c r="E2110" s="1112" t="s">
        <v>1931</v>
      </c>
      <c r="F2110" s="2706"/>
      <c r="H2110" s="1431" t="str">
        <f t="shared" si="362"/>
        <v/>
      </c>
      <c r="I2110" s="1287" t="str">
        <f t="shared" si="363"/>
        <v/>
      </c>
      <c r="J2110" s="1288" t="str">
        <f>IF(C2103="","",IF(AND(C2103&lt;&gt;"&lt;Enter connection point name&gt;",F2110=""),"X",""))</f>
        <v/>
      </c>
      <c r="K2110" s="1569"/>
      <c r="L2110" s="1287"/>
      <c r="M2110" s="2220"/>
      <c r="N2110" s="2218"/>
    </row>
    <row r="2111" spans="2:14" s="580" customFormat="1" ht="15" customHeight="1">
      <c r="B2111" s="18"/>
      <c r="C2111" s="3015"/>
      <c r="D2111" s="3014"/>
      <c r="E2111" s="1112" t="s">
        <v>1932</v>
      </c>
      <c r="F2111" s="2706"/>
      <c r="H2111" s="1431" t="str">
        <f t="shared" si="362"/>
        <v/>
      </c>
      <c r="I2111" s="1287"/>
      <c r="J2111" s="1288" t="str">
        <f>IF(C2103="","",IF(AND(C2103&lt;&gt;"&lt;Enter connection point name&gt;",F2111=""),"X",""))</f>
        <v/>
      </c>
      <c r="K2111" s="1569"/>
      <c r="L2111" s="1287"/>
      <c r="M2111" s="2220"/>
      <c r="N2111" s="2218"/>
    </row>
    <row r="2112" spans="2:14" s="580" customFormat="1" ht="15" customHeight="1">
      <c r="B2112" s="18"/>
      <c r="C2112" s="3015" t="s">
        <v>730</v>
      </c>
      <c r="D2112" s="3014" t="s">
        <v>1671</v>
      </c>
      <c r="E2112" s="1112" t="s">
        <v>1931</v>
      </c>
      <c r="F2112" s="2712"/>
      <c r="H2112" s="1431" t="str">
        <f t="shared" si="362"/>
        <v/>
      </c>
      <c r="I2112" s="1287"/>
      <c r="J2112" s="1288" t="str">
        <f>IF(C2103="","",IF(AND(C2103&lt;&gt;"&lt;Enter connection point name&gt;",F2112=""),"X",""))</f>
        <v/>
      </c>
      <c r="K2112" s="1569"/>
      <c r="L2112" s="2220"/>
      <c r="M2112" s="1287"/>
      <c r="N2112" s="2218"/>
    </row>
    <row r="2113" spans="2:14" s="580" customFormat="1" ht="15" customHeight="1">
      <c r="B2113" s="18"/>
      <c r="C2113" s="3015"/>
      <c r="D2113" s="3014"/>
      <c r="E2113" s="1112" t="s">
        <v>1932</v>
      </c>
      <c r="F2113" s="2712"/>
      <c r="H2113" s="1431" t="str">
        <f t="shared" si="362"/>
        <v/>
      </c>
      <c r="I2113" s="1287"/>
      <c r="J2113" s="1288" t="str">
        <f>IF(C2103="","",IF(AND(C2103&lt;&gt;"&lt;Enter connection point name&gt;",F2113=""),"X",""))</f>
        <v/>
      </c>
      <c r="K2113" s="1569"/>
      <c r="L2113" s="2220"/>
      <c r="M2113" s="1287"/>
      <c r="N2113" s="2218"/>
    </row>
    <row r="2114" spans="2:14" s="580" customFormat="1" ht="15" customHeight="1">
      <c r="B2114" s="18"/>
      <c r="C2114" s="3015" t="s">
        <v>1934</v>
      </c>
      <c r="D2114" s="3014" t="s">
        <v>2045</v>
      </c>
      <c r="E2114" s="1112" t="s">
        <v>1931</v>
      </c>
      <c r="F2114" s="2708"/>
      <c r="H2114" s="1436"/>
      <c r="I2114" s="1287"/>
      <c r="J2114" s="1288" t="str">
        <f>IF(C2103="","",IF(AND(C2103&lt;&gt;"&lt;Enter connection point name&gt;",F2114=""),"X",""))</f>
        <v/>
      </c>
      <c r="K2114" s="1432" t="str">
        <f>IF(F2114="","",(IF(OR(F2114="Winter",F2114="Summer"),"","X")))</f>
        <v/>
      </c>
      <c r="L2114" s="2220"/>
      <c r="M2114" s="2220"/>
      <c r="N2114" s="2218"/>
    </row>
    <row r="2115" spans="2:14" s="580" customFormat="1" ht="15" customHeight="1">
      <c r="B2115" s="18"/>
      <c r="C2115" s="3015"/>
      <c r="D2115" s="3014"/>
      <c r="E2115" s="1112" t="s">
        <v>1932</v>
      </c>
      <c r="F2115" s="2708"/>
      <c r="H2115" s="1436"/>
      <c r="I2115" s="1287"/>
      <c r="J2115" s="1288" t="str">
        <f>IF(C2103="","",IF(AND(C2103&lt;&gt;"&lt;Enter connection point name&gt;",F2115=""),"X",""))</f>
        <v/>
      </c>
      <c r="K2115" s="1432" t="str">
        <f>IF(F2115="","",(IF(OR(F2115="Winter",F2115="Summer"),"","X")))</f>
        <v/>
      </c>
      <c r="L2115" s="2220"/>
      <c r="M2115" s="2220"/>
      <c r="N2115" s="2218"/>
    </row>
    <row r="2116" spans="2:14" s="580" customFormat="1" ht="15" customHeight="1">
      <c r="B2116" s="18"/>
      <c r="C2116" s="3015" t="s">
        <v>1935</v>
      </c>
      <c r="D2116" s="3014" t="s">
        <v>497</v>
      </c>
      <c r="E2116" s="1112" t="s">
        <v>1931</v>
      </c>
      <c r="F2116" s="2708"/>
      <c r="H2116" s="1431" t="str">
        <f t="shared" ref="H2116:H2125" si="364">IF(ISNONTEXT(F2116)=TRUE,"","X")</f>
        <v/>
      </c>
      <c r="I2116" s="1288" t="str">
        <f t="shared" ref="I2116:I2125" si="365">IF(AND(F2116&gt;=0)=TRUE,"","X")</f>
        <v/>
      </c>
      <c r="J2116" s="1288" t="str">
        <f>IF(C2103="","",IF(AND(C2103&lt;&gt;"&lt;Enter connection point name&gt;",F2116=""),"X",""))</f>
        <v/>
      </c>
      <c r="K2116" s="1569"/>
      <c r="L2116" s="2220"/>
      <c r="M2116" s="2220"/>
      <c r="N2116" s="2218"/>
    </row>
    <row r="2117" spans="2:14" s="580" customFormat="1" ht="15" customHeight="1">
      <c r="B2117" s="18"/>
      <c r="C2117" s="3015"/>
      <c r="D2117" s="3014"/>
      <c r="E2117" s="1112" t="s">
        <v>1932</v>
      </c>
      <c r="F2117" s="2708"/>
      <c r="H2117" s="1431" t="str">
        <f t="shared" si="364"/>
        <v/>
      </c>
      <c r="I2117" s="1288" t="str">
        <f t="shared" si="365"/>
        <v/>
      </c>
      <c r="J2117" s="1288" t="str">
        <f>IF(C2103="","",IF(AND(C2103&lt;&gt;"&lt;Enter connection point name&gt;",F2117=""),"X",""))</f>
        <v/>
      </c>
      <c r="K2117" s="1569"/>
      <c r="L2117" s="2220"/>
      <c r="M2117" s="2220"/>
      <c r="N2117" s="2218"/>
    </row>
    <row r="2118" spans="2:14" s="580" customFormat="1" ht="15" customHeight="1">
      <c r="B2118" s="18"/>
      <c r="C2118" s="3015" t="s">
        <v>1936</v>
      </c>
      <c r="D2118" s="3014" t="s">
        <v>497</v>
      </c>
      <c r="E2118" s="1112" t="s">
        <v>1931</v>
      </c>
      <c r="F2118" s="2708"/>
      <c r="H2118" s="1431" t="str">
        <f t="shared" si="364"/>
        <v/>
      </c>
      <c r="I2118" s="1288" t="str">
        <f t="shared" si="365"/>
        <v/>
      </c>
      <c r="J2118" s="1288" t="str">
        <f>IF(C2103="","",IF(AND(C2103&lt;&gt;"&lt;Enter connection point name&gt;",F2118=""),"X",""))</f>
        <v/>
      </c>
      <c r="K2118" s="1569"/>
      <c r="L2118" s="2220"/>
      <c r="M2118" s="2220"/>
      <c r="N2118" s="1432" t="str">
        <f>IF(AND(F2118&lt;=F2120),"","X")</f>
        <v/>
      </c>
    </row>
    <row r="2119" spans="2:14" s="580" customFormat="1" ht="15" customHeight="1">
      <c r="B2119" s="18"/>
      <c r="C2119" s="3015"/>
      <c r="D2119" s="3014"/>
      <c r="E2119" s="1112" t="s">
        <v>1932</v>
      </c>
      <c r="F2119" s="2708"/>
      <c r="H2119" s="1431" t="str">
        <f t="shared" si="364"/>
        <v/>
      </c>
      <c r="I2119" s="1288" t="str">
        <f t="shared" si="365"/>
        <v/>
      </c>
      <c r="J2119" s="1288" t="str">
        <f>IF(C2103="","",IF(AND(C2103&lt;&gt;"&lt;Enter connection point name&gt;",F2119=""),"X",""))</f>
        <v/>
      </c>
      <c r="K2119" s="1569"/>
      <c r="L2119" s="2220"/>
      <c r="M2119" s="2220"/>
      <c r="N2119" s="1432" t="str">
        <f>IF(AND(F2119&lt;=F2121),"","X")</f>
        <v/>
      </c>
    </row>
    <row r="2120" spans="2:14" s="580" customFormat="1" ht="15" customHeight="1">
      <c r="B2120" s="18"/>
      <c r="C2120" s="3015" t="s">
        <v>1936</v>
      </c>
      <c r="D2120" s="3014" t="s">
        <v>509</v>
      </c>
      <c r="E2120" s="1112" t="s">
        <v>1931</v>
      </c>
      <c r="F2120" s="2708"/>
      <c r="H2120" s="1431" t="str">
        <f t="shared" si="364"/>
        <v/>
      </c>
      <c r="I2120" s="1288" t="str">
        <f t="shared" si="365"/>
        <v/>
      </c>
      <c r="J2120" s="1288" t="str">
        <f>IF(C2103="","",IF(AND(C2103&lt;&gt;"&lt;Enter connection point name&gt;",F2120=""),"X",""))</f>
        <v/>
      </c>
      <c r="K2120" s="1569"/>
      <c r="L2120" s="2220"/>
      <c r="M2120" s="2220"/>
      <c r="N2120" s="1432" t="str">
        <f>IF(AND(F2118&lt;=F2120),"","X")</f>
        <v/>
      </c>
    </row>
    <row r="2121" spans="2:14" s="580" customFormat="1" ht="15" customHeight="1">
      <c r="B2121" s="18"/>
      <c r="C2121" s="3015"/>
      <c r="D2121" s="3014"/>
      <c r="E2121" s="1112" t="s">
        <v>1932</v>
      </c>
      <c r="F2121" s="2708"/>
      <c r="H2121" s="1431" t="str">
        <f t="shared" si="364"/>
        <v/>
      </c>
      <c r="I2121" s="1288" t="str">
        <f t="shared" si="365"/>
        <v/>
      </c>
      <c r="J2121" s="1288" t="str">
        <f>IF(C2103="","",IF(AND(C2103&lt;&gt;"&lt;Enter connection point name&gt;",F2121=""),"X",""))</f>
        <v/>
      </c>
      <c r="K2121" s="1569"/>
      <c r="L2121" s="2220"/>
      <c r="M2121" s="2220"/>
      <c r="N2121" s="1432" t="str">
        <f>IF(AND(F2119&lt;=F2121),"","X")</f>
        <v/>
      </c>
    </row>
    <row r="2122" spans="2:14" s="580" customFormat="1" ht="15" customHeight="1">
      <c r="B2122" s="18"/>
      <c r="C2122" s="3015" t="s">
        <v>1937</v>
      </c>
      <c r="D2122" s="3014" t="s">
        <v>497</v>
      </c>
      <c r="E2122" s="1112" t="s">
        <v>1931</v>
      </c>
      <c r="F2122" s="2708"/>
      <c r="H2122" s="1431" t="str">
        <f t="shared" si="364"/>
        <v/>
      </c>
      <c r="I2122" s="1288" t="str">
        <f t="shared" si="365"/>
        <v/>
      </c>
      <c r="J2122" s="1288" t="str">
        <f>IF(C2103="","",IF(AND(C2103&lt;&gt;"&lt;Enter connection point name&gt;",F2122=""),"X",""))</f>
        <v/>
      </c>
      <c r="K2122" s="1569"/>
      <c r="L2122" s="2220"/>
      <c r="M2122" s="2220"/>
      <c r="N2122" s="1432" t="str">
        <f>IF(AND(F2122&lt;=F2124),"","X")</f>
        <v/>
      </c>
    </row>
    <row r="2123" spans="2:14" s="580" customFormat="1" ht="15" customHeight="1">
      <c r="B2123" s="18"/>
      <c r="C2123" s="3015"/>
      <c r="D2123" s="3014"/>
      <c r="E2123" s="1112" t="s">
        <v>1932</v>
      </c>
      <c r="F2123" s="2708"/>
      <c r="H2123" s="1431" t="str">
        <f t="shared" si="364"/>
        <v/>
      </c>
      <c r="I2123" s="1288" t="str">
        <f t="shared" si="365"/>
        <v/>
      </c>
      <c r="J2123" s="1288" t="str">
        <f>IF(C2103="","",IF(AND(C2103&lt;&gt;"&lt;Enter connection point name&gt;",F2123=""),"X",""))</f>
        <v/>
      </c>
      <c r="K2123" s="1569"/>
      <c r="L2123" s="2220"/>
      <c r="M2123" s="2220"/>
      <c r="N2123" s="1432" t="str">
        <f>IF(AND(F2123&lt;=F2125),"","X")</f>
        <v/>
      </c>
    </row>
    <row r="2124" spans="2:14" s="580" customFormat="1" ht="15" customHeight="1">
      <c r="B2124" s="18"/>
      <c r="C2124" s="3015" t="s">
        <v>1937</v>
      </c>
      <c r="D2124" s="3014" t="s">
        <v>509</v>
      </c>
      <c r="E2124" s="1112" t="s">
        <v>1931</v>
      </c>
      <c r="F2124" s="2708"/>
      <c r="H2124" s="1431" t="str">
        <f t="shared" si="364"/>
        <v/>
      </c>
      <c r="I2124" s="1288" t="str">
        <f t="shared" si="365"/>
        <v/>
      </c>
      <c r="J2124" s="1288" t="str">
        <f>IF(C2103="","",IF(AND(C2103&lt;&gt;"&lt;Enter connection point name&gt;",F2124=""),"X",""))</f>
        <v/>
      </c>
      <c r="K2124" s="1569"/>
      <c r="L2124" s="2220"/>
      <c r="M2124" s="2220"/>
      <c r="N2124" s="1432" t="str">
        <f>IF(AND(F2122&lt;=F2124),"","X")</f>
        <v/>
      </c>
    </row>
    <row r="2125" spans="2:14" s="580" customFormat="1" ht="15" customHeight="1">
      <c r="B2125" s="18"/>
      <c r="C2125" s="3018"/>
      <c r="D2125" s="3019"/>
      <c r="E2125" s="1113" t="s">
        <v>1932</v>
      </c>
      <c r="F2125" s="2714"/>
      <c r="H2125" s="1433" t="str">
        <f t="shared" si="364"/>
        <v/>
      </c>
      <c r="I2125" s="1434" t="str">
        <f t="shared" si="365"/>
        <v/>
      </c>
      <c r="J2125" s="1434" t="str">
        <f>IF(C2103="","",IF(AND(C2103&lt;&gt;"&lt;Enter connection point name&gt;",F2125=""),"X",""))</f>
        <v/>
      </c>
      <c r="K2125" s="1570"/>
      <c r="L2125" s="2221"/>
      <c r="M2125" s="2221"/>
      <c r="N2125" s="1435" t="str">
        <f>IF(AND(F2123&lt;=F2125),"","X")</f>
        <v/>
      </c>
    </row>
    <row r="2126" spans="2:14" s="580" customFormat="1" ht="15" customHeight="1">
      <c r="B2126" s="1046">
        <v>93</v>
      </c>
      <c r="C2126" s="1027" t="s">
        <v>1929</v>
      </c>
      <c r="D2126" s="575"/>
      <c r="E2126" s="1111"/>
      <c r="F2126" s="2711"/>
    </row>
    <row r="2127" spans="2:14" s="580" customFormat="1" ht="15" customHeight="1">
      <c r="B2127" s="1046"/>
      <c r="C2127" s="3016" t="s">
        <v>1930</v>
      </c>
      <c r="D2127" s="3017" t="s">
        <v>509</v>
      </c>
      <c r="E2127" s="1681" t="s">
        <v>1931</v>
      </c>
      <c r="F2127" s="2713"/>
      <c r="H2127" s="1503" t="str">
        <f>IF(ISNONTEXT(F2127)=TRUE,"","X")</f>
        <v/>
      </c>
      <c r="I2127" s="1542" t="str">
        <f>IF(AND(F2127&gt;=0)=TRUE,"","X")</f>
        <v/>
      </c>
      <c r="J2127" s="2024" t="str">
        <f>IF(C2126="","",IF(AND(C2126&lt;&gt;"&lt;Enter connection point name&gt;",F2127=""),"X",""))</f>
        <v/>
      </c>
      <c r="K2127" s="1568"/>
      <c r="L2127" s="2219"/>
      <c r="M2127" s="2219"/>
      <c r="N2127" s="2217"/>
    </row>
    <row r="2128" spans="2:14" s="580" customFormat="1" ht="15" customHeight="1">
      <c r="B2128" s="1046"/>
      <c r="C2128" s="3015"/>
      <c r="D2128" s="3014"/>
      <c r="E2128" s="1112" t="s">
        <v>1932</v>
      </c>
      <c r="F2128" s="2708"/>
      <c r="H2128" s="1431" t="str">
        <f>IF(ISNONTEXT(F2128)=TRUE,"","X")</f>
        <v/>
      </c>
      <c r="I2128" s="1288" t="str">
        <f>IF(AND(F2128&gt;=0)=TRUE,"","X")</f>
        <v/>
      </c>
      <c r="J2128" s="1288" t="str">
        <f>IF(C2126="","",IF(AND(C2126&lt;&gt;"&lt;Enter connection point name&gt;",F2128=""),"X",""))</f>
        <v/>
      </c>
      <c r="K2128" s="1569"/>
      <c r="L2128" s="2220"/>
      <c r="M2128" s="2220"/>
      <c r="N2128" s="2218"/>
    </row>
    <row r="2129" spans="2:14" s="580" customFormat="1" ht="15" customHeight="1">
      <c r="B2129" s="1046"/>
      <c r="C2129" s="3015" t="s">
        <v>1933</v>
      </c>
      <c r="D2129" s="3014" t="s">
        <v>497</v>
      </c>
      <c r="E2129" s="1112" t="s">
        <v>1931</v>
      </c>
      <c r="F2129" s="2708"/>
      <c r="H2129" s="1431" t="str">
        <f t="shared" ref="H2129:H2136" si="366">IF(ISNONTEXT(F2129)=TRUE,"","X")</f>
        <v/>
      </c>
      <c r="I2129" s="1288" t="str">
        <f>IF(AND(F2129&gt;=0)=TRUE,"","X")</f>
        <v/>
      </c>
      <c r="J2129" s="1288" t="str">
        <f>IF(C2126="","",IF(AND(C2126&lt;&gt;"&lt;Enter connection point name&gt;",F2129=""),"X",""))</f>
        <v/>
      </c>
      <c r="K2129" s="1569"/>
      <c r="L2129" s="2220"/>
      <c r="M2129" s="2220"/>
      <c r="N2129" s="1432" t="str">
        <f>IF(AND(F2129&lt;=F2131),"","X")</f>
        <v/>
      </c>
    </row>
    <row r="2130" spans="2:14" s="580" customFormat="1" ht="15" customHeight="1">
      <c r="B2130" s="1046"/>
      <c r="C2130" s="3015"/>
      <c r="D2130" s="3014"/>
      <c r="E2130" s="1112" t="s">
        <v>1932</v>
      </c>
      <c r="F2130" s="2708"/>
      <c r="H2130" s="1431" t="str">
        <f t="shared" si="366"/>
        <v/>
      </c>
      <c r="I2130" s="1288" t="str">
        <f t="shared" ref="I2130:I2133" si="367">IF(AND(F2130&gt;=0)=TRUE,"","X")</f>
        <v/>
      </c>
      <c r="J2130" s="1288" t="str">
        <f>IF(C2126="","",IF(AND(C2126&lt;&gt;"&lt;Enter connection point name&gt;",F2130=""),"X",""))</f>
        <v/>
      </c>
      <c r="K2130" s="1569"/>
      <c r="L2130" s="2220"/>
      <c r="M2130" s="2220"/>
      <c r="N2130" s="1432" t="str">
        <f>IF(AND(F2130&lt;=F2132),"","X")</f>
        <v/>
      </c>
    </row>
    <row r="2131" spans="2:14" s="580" customFormat="1" ht="15" customHeight="1">
      <c r="B2131" s="1046"/>
      <c r="C2131" s="3015" t="s">
        <v>1933</v>
      </c>
      <c r="D2131" s="3014" t="s">
        <v>509</v>
      </c>
      <c r="E2131" s="1112" t="s">
        <v>1931</v>
      </c>
      <c r="F2131" s="2708"/>
      <c r="H2131" s="1431" t="str">
        <f t="shared" si="366"/>
        <v/>
      </c>
      <c r="I2131" s="1288" t="str">
        <f t="shared" si="367"/>
        <v/>
      </c>
      <c r="J2131" s="1288" t="str">
        <f>IF(C2126="","",IF(AND(C2126&lt;&gt;"&lt;Enter connection point name&gt;",F2131=""),"X",""))</f>
        <v/>
      </c>
      <c r="K2131" s="1569"/>
      <c r="L2131" s="2220"/>
      <c r="M2131" s="2220"/>
      <c r="N2131" s="1432" t="str">
        <f>IF(AND(F2129&lt;=F2131),"","X")</f>
        <v/>
      </c>
    </row>
    <row r="2132" spans="2:14" s="580" customFormat="1" ht="15" customHeight="1">
      <c r="B2132" s="1046"/>
      <c r="C2132" s="3015"/>
      <c r="D2132" s="3014"/>
      <c r="E2132" s="1112" t="s">
        <v>1932</v>
      </c>
      <c r="F2132" s="2708"/>
      <c r="H2132" s="1431" t="str">
        <f t="shared" si="366"/>
        <v/>
      </c>
      <c r="I2132" s="1288" t="str">
        <f t="shared" si="367"/>
        <v/>
      </c>
      <c r="J2132" s="1288" t="str">
        <f>IF(C2126="","",IF(AND(C2126&lt;&gt;"&lt;Enter connection point name&gt;",F2132=""),"X",""))</f>
        <v/>
      </c>
      <c r="K2132" s="1569"/>
      <c r="L2132" s="2220"/>
      <c r="M2132" s="2220"/>
      <c r="N2132" s="1432" t="str">
        <f>IF(AND(F2130&lt;=F2132),"","X")</f>
        <v/>
      </c>
    </row>
    <row r="2133" spans="2:14" s="580" customFormat="1" ht="15" customHeight="1">
      <c r="B2133" s="1046"/>
      <c r="C2133" s="3015" t="s">
        <v>729</v>
      </c>
      <c r="D2133" s="3014" t="s">
        <v>1670</v>
      </c>
      <c r="E2133" s="1112" t="s">
        <v>1931</v>
      </c>
      <c r="F2133" s="2706"/>
      <c r="H2133" s="1431" t="str">
        <f t="shared" si="366"/>
        <v/>
      </c>
      <c r="I2133" s="1287" t="str">
        <f t="shared" si="367"/>
        <v/>
      </c>
      <c r="J2133" s="1288" t="str">
        <f>IF(C2126="","",IF(AND(C2126&lt;&gt;"&lt;Enter connection point name&gt;",F2133=""),"X",""))</f>
        <v/>
      </c>
      <c r="K2133" s="1569"/>
      <c r="L2133" s="1287"/>
      <c r="M2133" s="2220"/>
      <c r="N2133" s="2218"/>
    </row>
    <row r="2134" spans="2:14" s="580" customFormat="1" ht="15" customHeight="1">
      <c r="B2134" s="18"/>
      <c r="C2134" s="3015"/>
      <c r="D2134" s="3014"/>
      <c r="E2134" s="1112" t="s">
        <v>1932</v>
      </c>
      <c r="F2134" s="2706"/>
      <c r="H2134" s="1431" t="str">
        <f t="shared" si="366"/>
        <v/>
      </c>
      <c r="I2134" s="1287"/>
      <c r="J2134" s="1288" t="str">
        <f>IF(C2126="","",IF(AND(C2126&lt;&gt;"&lt;Enter connection point name&gt;",F2134=""),"X",""))</f>
        <v/>
      </c>
      <c r="K2134" s="1569"/>
      <c r="L2134" s="1287"/>
      <c r="M2134" s="2220"/>
      <c r="N2134" s="2218"/>
    </row>
    <row r="2135" spans="2:14" s="580" customFormat="1" ht="15" customHeight="1">
      <c r="B2135" s="18"/>
      <c r="C2135" s="3015" t="s">
        <v>730</v>
      </c>
      <c r="D2135" s="3014" t="s">
        <v>1671</v>
      </c>
      <c r="E2135" s="1112" t="s">
        <v>1931</v>
      </c>
      <c r="F2135" s="2712"/>
      <c r="H2135" s="1431" t="str">
        <f t="shared" si="366"/>
        <v/>
      </c>
      <c r="I2135" s="1287"/>
      <c r="J2135" s="1288" t="str">
        <f>IF(C2126="","",IF(AND(C2126&lt;&gt;"&lt;Enter connection point name&gt;",F2135=""),"X",""))</f>
        <v/>
      </c>
      <c r="K2135" s="1569"/>
      <c r="L2135" s="2220"/>
      <c r="M2135" s="1287"/>
      <c r="N2135" s="2218"/>
    </row>
    <row r="2136" spans="2:14" s="580" customFormat="1" ht="15" customHeight="1">
      <c r="B2136" s="18"/>
      <c r="C2136" s="3015"/>
      <c r="D2136" s="3014"/>
      <c r="E2136" s="1112" t="s">
        <v>1932</v>
      </c>
      <c r="F2136" s="2712"/>
      <c r="H2136" s="1431" t="str">
        <f t="shared" si="366"/>
        <v/>
      </c>
      <c r="I2136" s="1287"/>
      <c r="J2136" s="1288" t="str">
        <f>IF(C2126="","",IF(AND(C2126&lt;&gt;"&lt;Enter connection point name&gt;",F2136=""),"X",""))</f>
        <v/>
      </c>
      <c r="K2136" s="1569"/>
      <c r="L2136" s="2220"/>
      <c r="M2136" s="1287"/>
      <c r="N2136" s="2218"/>
    </row>
    <row r="2137" spans="2:14" s="580" customFormat="1" ht="15" customHeight="1">
      <c r="B2137" s="18"/>
      <c r="C2137" s="3015" t="s">
        <v>1934</v>
      </c>
      <c r="D2137" s="3014" t="s">
        <v>2045</v>
      </c>
      <c r="E2137" s="1112" t="s">
        <v>1931</v>
      </c>
      <c r="F2137" s="2708"/>
      <c r="H2137" s="1436"/>
      <c r="I2137" s="1287"/>
      <c r="J2137" s="1288" t="str">
        <f>IF(C2126="","",IF(AND(C2126&lt;&gt;"&lt;Enter connection point name&gt;",F2137=""),"X",""))</f>
        <v/>
      </c>
      <c r="K2137" s="1432" t="str">
        <f>IF(F2137="","",(IF(OR(F2137="Winter",F2137="Summer"),"","X")))</f>
        <v/>
      </c>
      <c r="L2137" s="2220"/>
      <c r="M2137" s="2220"/>
      <c r="N2137" s="2218"/>
    </row>
    <row r="2138" spans="2:14" s="580" customFormat="1" ht="15" customHeight="1">
      <c r="B2138" s="18"/>
      <c r="C2138" s="3015"/>
      <c r="D2138" s="3014"/>
      <c r="E2138" s="1112" t="s">
        <v>1932</v>
      </c>
      <c r="F2138" s="2708"/>
      <c r="H2138" s="1436"/>
      <c r="I2138" s="1287"/>
      <c r="J2138" s="1288" t="str">
        <f>IF(C2126="","",IF(AND(C2126&lt;&gt;"&lt;Enter connection point name&gt;",F2138=""),"X",""))</f>
        <v/>
      </c>
      <c r="K2138" s="1432" t="str">
        <f>IF(F2138="","",(IF(OR(F2138="Winter",F2138="Summer"),"","X")))</f>
        <v/>
      </c>
      <c r="L2138" s="2220"/>
      <c r="M2138" s="2220"/>
      <c r="N2138" s="2218"/>
    </row>
    <row r="2139" spans="2:14" s="580" customFormat="1" ht="15" customHeight="1">
      <c r="B2139" s="18"/>
      <c r="C2139" s="3015" t="s">
        <v>1935</v>
      </c>
      <c r="D2139" s="3014" t="s">
        <v>497</v>
      </c>
      <c r="E2139" s="1112" t="s">
        <v>1931</v>
      </c>
      <c r="F2139" s="2708"/>
      <c r="H2139" s="1431" t="str">
        <f t="shared" ref="H2139:H2148" si="368">IF(ISNONTEXT(F2139)=TRUE,"","X")</f>
        <v/>
      </c>
      <c r="I2139" s="1288" t="str">
        <f t="shared" ref="I2139:I2148" si="369">IF(AND(F2139&gt;=0)=TRUE,"","X")</f>
        <v/>
      </c>
      <c r="J2139" s="1288" t="str">
        <f>IF(C2126="","",IF(AND(C2126&lt;&gt;"&lt;Enter connection point name&gt;",F2139=""),"X",""))</f>
        <v/>
      </c>
      <c r="K2139" s="1569"/>
      <c r="L2139" s="2220"/>
      <c r="M2139" s="2220"/>
      <c r="N2139" s="2218"/>
    </row>
    <row r="2140" spans="2:14" s="580" customFormat="1" ht="15" customHeight="1">
      <c r="B2140" s="18"/>
      <c r="C2140" s="3015"/>
      <c r="D2140" s="3014"/>
      <c r="E2140" s="1112" t="s">
        <v>1932</v>
      </c>
      <c r="F2140" s="2708"/>
      <c r="H2140" s="1431" t="str">
        <f t="shared" si="368"/>
        <v/>
      </c>
      <c r="I2140" s="1288" t="str">
        <f t="shared" si="369"/>
        <v/>
      </c>
      <c r="J2140" s="1288" t="str">
        <f>IF(C2126="","",IF(AND(C2126&lt;&gt;"&lt;Enter connection point name&gt;",F2140=""),"X",""))</f>
        <v/>
      </c>
      <c r="K2140" s="1569"/>
      <c r="L2140" s="2220"/>
      <c r="M2140" s="2220"/>
      <c r="N2140" s="2218"/>
    </row>
    <row r="2141" spans="2:14" s="580" customFormat="1" ht="15" customHeight="1">
      <c r="B2141" s="18"/>
      <c r="C2141" s="3015" t="s">
        <v>1936</v>
      </c>
      <c r="D2141" s="3014" t="s">
        <v>497</v>
      </c>
      <c r="E2141" s="1112" t="s">
        <v>1931</v>
      </c>
      <c r="F2141" s="2708"/>
      <c r="H2141" s="1431" t="str">
        <f t="shared" si="368"/>
        <v/>
      </c>
      <c r="I2141" s="1288" t="str">
        <f t="shared" si="369"/>
        <v/>
      </c>
      <c r="J2141" s="1288" t="str">
        <f>IF(C2126="","",IF(AND(C2126&lt;&gt;"&lt;Enter connection point name&gt;",F2141=""),"X",""))</f>
        <v/>
      </c>
      <c r="K2141" s="1569"/>
      <c r="L2141" s="2220"/>
      <c r="M2141" s="2220"/>
      <c r="N2141" s="1432" t="str">
        <f>IF(AND(F2141&lt;=F2143),"","X")</f>
        <v/>
      </c>
    </row>
    <row r="2142" spans="2:14" s="580" customFormat="1" ht="15" customHeight="1">
      <c r="B2142" s="18"/>
      <c r="C2142" s="3015"/>
      <c r="D2142" s="3014"/>
      <c r="E2142" s="1112" t="s">
        <v>1932</v>
      </c>
      <c r="F2142" s="2708"/>
      <c r="H2142" s="1431" t="str">
        <f t="shared" si="368"/>
        <v/>
      </c>
      <c r="I2142" s="1288" t="str">
        <f t="shared" si="369"/>
        <v/>
      </c>
      <c r="J2142" s="1288" t="str">
        <f>IF(C2126="","",IF(AND(C2126&lt;&gt;"&lt;Enter connection point name&gt;",F2142=""),"X",""))</f>
        <v/>
      </c>
      <c r="K2142" s="1569"/>
      <c r="L2142" s="2220"/>
      <c r="M2142" s="2220"/>
      <c r="N2142" s="1432" t="str">
        <f>IF(AND(F2142&lt;=F2144),"","X")</f>
        <v/>
      </c>
    </row>
    <row r="2143" spans="2:14" s="580" customFormat="1" ht="15" customHeight="1">
      <c r="B2143" s="18"/>
      <c r="C2143" s="3015" t="s">
        <v>1936</v>
      </c>
      <c r="D2143" s="3014" t="s">
        <v>509</v>
      </c>
      <c r="E2143" s="1112" t="s">
        <v>1931</v>
      </c>
      <c r="F2143" s="2708"/>
      <c r="H2143" s="1431" t="str">
        <f t="shared" si="368"/>
        <v/>
      </c>
      <c r="I2143" s="1288" t="str">
        <f t="shared" si="369"/>
        <v/>
      </c>
      <c r="J2143" s="1288" t="str">
        <f>IF(C2126="","",IF(AND(C2126&lt;&gt;"&lt;Enter connection point name&gt;",F2143=""),"X",""))</f>
        <v/>
      </c>
      <c r="K2143" s="1569"/>
      <c r="L2143" s="2220"/>
      <c r="M2143" s="2220"/>
      <c r="N2143" s="1432" t="str">
        <f>IF(AND(F2141&lt;=F2143),"","X")</f>
        <v/>
      </c>
    </row>
    <row r="2144" spans="2:14" s="580" customFormat="1" ht="15" customHeight="1">
      <c r="B2144" s="18"/>
      <c r="C2144" s="3015"/>
      <c r="D2144" s="3014"/>
      <c r="E2144" s="1112" t="s">
        <v>1932</v>
      </c>
      <c r="F2144" s="2708"/>
      <c r="H2144" s="1431" t="str">
        <f t="shared" si="368"/>
        <v/>
      </c>
      <c r="I2144" s="1288" t="str">
        <f t="shared" si="369"/>
        <v/>
      </c>
      <c r="J2144" s="1288" t="str">
        <f>IF(C2126="","",IF(AND(C2126&lt;&gt;"&lt;Enter connection point name&gt;",F2144=""),"X",""))</f>
        <v/>
      </c>
      <c r="K2144" s="1569"/>
      <c r="L2144" s="2220"/>
      <c r="M2144" s="2220"/>
      <c r="N2144" s="1432" t="str">
        <f>IF(AND(F2142&lt;=F2144),"","X")</f>
        <v/>
      </c>
    </row>
    <row r="2145" spans="2:14" s="580" customFormat="1" ht="15" customHeight="1">
      <c r="B2145" s="18"/>
      <c r="C2145" s="3015" t="s">
        <v>1937</v>
      </c>
      <c r="D2145" s="3014" t="s">
        <v>497</v>
      </c>
      <c r="E2145" s="1112" t="s">
        <v>1931</v>
      </c>
      <c r="F2145" s="2708"/>
      <c r="H2145" s="1431" t="str">
        <f t="shared" si="368"/>
        <v/>
      </c>
      <c r="I2145" s="1288" t="str">
        <f t="shared" si="369"/>
        <v/>
      </c>
      <c r="J2145" s="1288" t="str">
        <f>IF(C2126="","",IF(AND(C2126&lt;&gt;"&lt;Enter connection point name&gt;",F2145=""),"X",""))</f>
        <v/>
      </c>
      <c r="K2145" s="1569"/>
      <c r="L2145" s="2220"/>
      <c r="M2145" s="2220"/>
      <c r="N2145" s="1432" t="str">
        <f>IF(AND(F2145&lt;=F2147),"","X")</f>
        <v/>
      </c>
    </row>
    <row r="2146" spans="2:14" s="580" customFormat="1" ht="15" customHeight="1">
      <c r="B2146" s="18"/>
      <c r="C2146" s="3015"/>
      <c r="D2146" s="3014"/>
      <c r="E2146" s="1112" t="s">
        <v>1932</v>
      </c>
      <c r="F2146" s="2708"/>
      <c r="H2146" s="1431" t="str">
        <f t="shared" si="368"/>
        <v/>
      </c>
      <c r="I2146" s="1288" t="str">
        <f t="shared" si="369"/>
        <v/>
      </c>
      <c r="J2146" s="1288" t="str">
        <f>IF(C2126="","",IF(AND(C2126&lt;&gt;"&lt;Enter connection point name&gt;",F2146=""),"X",""))</f>
        <v/>
      </c>
      <c r="K2146" s="1569"/>
      <c r="L2146" s="2220"/>
      <c r="M2146" s="2220"/>
      <c r="N2146" s="1432" t="str">
        <f>IF(AND(F2146&lt;=F2148),"","X")</f>
        <v/>
      </c>
    </row>
    <row r="2147" spans="2:14" s="580" customFormat="1" ht="15" customHeight="1">
      <c r="B2147" s="18"/>
      <c r="C2147" s="3015" t="s">
        <v>1937</v>
      </c>
      <c r="D2147" s="3014" t="s">
        <v>509</v>
      </c>
      <c r="E2147" s="1112" t="s">
        <v>1931</v>
      </c>
      <c r="F2147" s="2708"/>
      <c r="H2147" s="1431" t="str">
        <f t="shared" si="368"/>
        <v/>
      </c>
      <c r="I2147" s="1288" t="str">
        <f t="shared" si="369"/>
        <v/>
      </c>
      <c r="J2147" s="1288" t="str">
        <f>IF(C2126="","",IF(AND(C2126&lt;&gt;"&lt;Enter connection point name&gt;",F2147=""),"X",""))</f>
        <v/>
      </c>
      <c r="K2147" s="1569"/>
      <c r="L2147" s="2220"/>
      <c r="M2147" s="2220"/>
      <c r="N2147" s="1432" t="str">
        <f>IF(AND(F2145&lt;=F2147),"","X")</f>
        <v/>
      </c>
    </row>
    <row r="2148" spans="2:14" s="580" customFormat="1" ht="15" customHeight="1">
      <c r="B2148" s="18"/>
      <c r="C2148" s="3018"/>
      <c r="D2148" s="3019"/>
      <c r="E2148" s="1113" t="s">
        <v>1932</v>
      </c>
      <c r="F2148" s="2714"/>
      <c r="H2148" s="1433" t="str">
        <f t="shared" si="368"/>
        <v/>
      </c>
      <c r="I2148" s="1434" t="str">
        <f t="shared" si="369"/>
        <v/>
      </c>
      <c r="J2148" s="1434" t="str">
        <f>IF(C2126="","",IF(AND(C2126&lt;&gt;"&lt;Enter connection point name&gt;",F2148=""),"X",""))</f>
        <v/>
      </c>
      <c r="K2148" s="1570"/>
      <c r="L2148" s="2221"/>
      <c r="M2148" s="2221"/>
      <c r="N2148" s="1435" t="str">
        <f>IF(AND(F2146&lt;=F2148),"","X")</f>
        <v/>
      </c>
    </row>
    <row r="2149" spans="2:14" s="580" customFormat="1" ht="15" customHeight="1">
      <c r="B2149" s="1046">
        <v>94</v>
      </c>
      <c r="C2149" s="1027" t="s">
        <v>1929</v>
      </c>
      <c r="D2149" s="575"/>
      <c r="E2149" s="1111"/>
      <c r="F2149" s="2711"/>
    </row>
    <row r="2150" spans="2:14" s="580" customFormat="1" ht="15" customHeight="1">
      <c r="B2150" s="1046"/>
      <c r="C2150" s="3016" t="s">
        <v>1930</v>
      </c>
      <c r="D2150" s="3017" t="s">
        <v>509</v>
      </c>
      <c r="E2150" s="1681" t="s">
        <v>1931</v>
      </c>
      <c r="F2150" s="2713"/>
      <c r="H2150" s="1503" t="str">
        <f>IF(ISNONTEXT(F2150)=TRUE,"","X")</f>
        <v/>
      </c>
      <c r="I2150" s="1542" t="str">
        <f>IF(AND(F2150&gt;=0)=TRUE,"","X")</f>
        <v/>
      </c>
      <c r="J2150" s="2024" t="str">
        <f>IF(C2149="","",IF(AND(C2149&lt;&gt;"&lt;Enter connection point name&gt;",F2150=""),"X",""))</f>
        <v/>
      </c>
      <c r="K2150" s="1568"/>
      <c r="L2150" s="2219"/>
      <c r="M2150" s="2219"/>
      <c r="N2150" s="2217"/>
    </row>
    <row r="2151" spans="2:14" s="580" customFormat="1" ht="15" customHeight="1">
      <c r="B2151" s="1046"/>
      <c r="C2151" s="3015"/>
      <c r="D2151" s="3014"/>
      <c r="E2151" s="1112" t="s">
        <v>1932</v>
      </c>
      <c r="F2151" s="2708"/>
      <c r="H2151" s="1431" t="str">
        <f>IF(ISNONTEXT(F2151)=TRUE,"","X")</f>
        <v/>
      </c>
      <c r="I2151" s="1288" t="str">
        <f>IF(AND(F2151&gt;=0)=TRUE,"","X")</f>
        <v/>
      </c>
      <c r="J2151" s="1288" t="str">
        <f>IF(C2149="","",IF(AND(C2149&lt;&gt;"&lt;Enter connection point name&gt;",F2151=""),"X",""))</f>
        <v/>
      </c>
      <c r="K2151" s="1569"/>
      <c r="L2151" s="2220"/>
      <c r="M2151" s="2220"/>
      <c r="N2151" s="2218"/>
    </row>
    <row r="2152" spans="2:14" s="580" customFormat="1" ht="15" customHeight="1">
      <c r="B2152" s="1046"/>
      <c r="C2152" s="3015" t="s">
        <v>1933</v>
      </c>
      <c r="D2152" s="3014" t="s">
        <v>497</v>
      </c>
      <c r="E2152" s="1112" t="s">
        <v>1931</v>
      </c>
      <c r="F2152" s="2708"/>
      <c r="H2152" s="1431" t="str">
        <f t="shared" ref="H2152:H2159" si="370">IF(ISNONTEXT(F2152)=TRUE,"","X")</f>
        <v/>
      </c>
      <c r="I2152" s="1288" t="str">
        <f>IF(AND(F2152&gt;=0)=TRUE,"","X")</f>
        <v/>
      </c>
      <c r="J2152" s="1288" t="str">
        <f>IF(C2149="","",IF(AND(C2149&lt;&gt;"&lt;Enter connection point name&gt;",F2152=""),"X",""))</f>
        <v/>
      </c>
      <c r="K2152" s="1569"/>
      <c r="L2152" s="2220"/>
      <c r="M2152" s="2220"/>
      <c r="N2152" s="1432" t="str">
        <f>IF(AND(F2152&lt;=F2154),"","X")</f>
        <v/>
      </c>
    </row>
    <row r="2153" spans="2:14" s="580" customFormat="1" ht="15" customHeight="1">
      <c r="B2153" s="1046"/>
      <c r="C2153" s="3015"/>
      <c r="D2153" s="3014"/>
      <c r="E2153" s="1112" t="s">
        <v>1932</v>
      </c>
      <c r="F2153" s="2708"/>
      <c r="H2153" s="1431" t="str">
        <f t="shared" si="370"/>
        <v/>
      </c>
      <c r="I2153" s="1288" t="str">
        <f t="shared" ref="I2153:I2156" si="371">IF(AND(F2153&gt;=0)=TRUE,"","X")</f>
        <v/>
      </c>
      <c r="J2153" s="1288" t="str">
        <f>IF(C2149="","",IF(AND(C2149&lt;&gt;"&lt;Enter connection point name&gt;",F2153=""),"X",""))</f>
        <v/>
      </c>
      <c r="K2153" s="1569"/>
      <c r="L2153" s="2220"/>
      <c r="M2153" s="2220"/>
      <c r="N2153" s="1432" t="str">
        <f>IF(AND(F2153&lt;=F2155),"","X")</f>
        <v/>
      </c>
    </row>
    <row r="2154" spans="2:14" s="580" customFormat="1" ht="15" customHeight="1">
      <c r="B2154" s="1046"/>
      <c r="C2154" s="3015" t="s">
        <v>1933</v>
      </c>
      <c r="D2154" s="3014" t="s">
        <v>509</v>
      </c>
      <c r="E2154" s="1112" t="s">
        <v>1931</v>
      </c>
      <c r="F2154" s="2708"/>
      <c r="H2154" s="1431" t="str">
        <f t="shared" si="370"/>
        <v/>
      </c>
      <c r="I2154" s="1288" t="str">
        <f t="shared" si="371"/>
        <v/>
      </c>
      <c r="J2154" s="1288" t="str">
        <f>IF(C2149="","",IF(AND(C2149&lt;&gt;"&lt;Enter connection point name&gt;",F2154=""),"X",""))</f>
        <v/>
      </c>
      <c r="K2154" s="1569"/>
      <c r="L2154" s="2220"/>
      <c r="M2154" s="2220"/>
      <c r="N2154" s="1432" t="str">
        <f>IF(AND(F2152&lt;=F2154),"","X")</f>
        <v/>
      </c>
    </row>
    <row r="2155" spans="2:14" s="580" customFormat="1" ht="15" customHeight="1">
      <c r="B2155" s="1046"/>
      <c r="C2155" s="3015"/>
      <c r="D2155" s="3014"/>
      <c r="E2155" s="1112" t="s">
        <v>1932</v>
      </c>
      <c r="F2155" s="2708"/>
      <c r="H2155" s="1431" t="str">
        <f t="shared" si="370"/>
        <v/>
      </c>
      <c r="I2155" s="1288" t="str">
        <f t="shared" si="371"/>
        <v/>
      </c>
      <c r="J2155" s="1288" t="str">
        <f>IF(C2149="","",IF(AND(C2149&lt;&gt;"&lt;Enter connection point name&gt;",F2155=""),"X",""))</f>
        <v/>
      </c>
      <c r="K2155" s="1569"/>
      <c r="L2155" s="2220"/>
      <c r="M2155" s="2220"/>
      <c r="N2155" s="1432" t="str">
        <f>IF(AND(F2153&lt;=F2155),"","X")</f>
        <v/>
      </c>
    </row>
    <row r="2156" spans="2:14" s="580" customFormat="1" ht="15" customHeight="1">
      <c r="B2156" s="1046"/>
      <c r="C2156" s="3015" t="s">
        <v>729</v>
      </c>
      <c r="D2156" s="3014" t="s">
        <v>1670</v>
      </c>
      <c r="E2156" s="1112" t="s">
        <v>1931</v>
      </c>
      <c r="F2156" s="2706"/>
      <c r="H2156" s="1431" t="str">
        <f t="shared" si="370"/>
        <v/>
      </c>
      <c r="I2156" s="1287" t="str">
        <f t="shared" si="371"/>
        <v/>
      </c>
      <c r="J2156" s="1288" t="str">
        <f>IF(C2149="","",IF(AND(C2149&lt;&gt;"&lt;Enter connection point name&gt;",F2156=""),"X",""))</f>
        <v/>
      </c>
      <c r="K2156" s="1569"/>
      <c r="L2156" s="1287"/>
      <c r="M2156" s="2220"/>
      <c r="N2156" s="2218"/>
    </row>
    <row r="2157" spans="2:14" s="580" customFormat="1" ht="15" customHeight="1">
      <c r="B2157" s="18"/>
      <c r="C2157" s="3015"/>
      <c r="D2157" s="3014"/>
      <c r="E2157" s="1112" t="s">
        <v>1932</v>
      </c>
      <c r="F2157" s="2706"/>
      <c r="H2157" s="1431" t="str">
        <f t="shared" si="370"/>
        <v/>
      </c>
      <c r="I2157" s="1287"/>
      <c r="J2157" s="1288" t="str">
        <f>IF(C2149="","",IF(AND(C2149&lt;&gt;"&lt;Enter connection point name&gt;",F2157=""),"X",""))</f>
        <v/>
      </c>
      <c r="K2157" s="1569"/>
      <c r="L2157" s="1287"/>
      <c r="M2157" s="2220"/>
      <c r="N2157" s="2218"/>
    </row>
    <row r="2158" spans="2:14" s="580" customFormat="1" ht="15" customHeight="1">
      <c r="B2158" s="18"/>
      <c r="C2158" s="3015" t="s">
        <v>730</v>
      </c>
      <c r="D2158" s="3014" t="s">
        <v>1671</v>
      </c>
      <c r="E2158" s="1112" t="s">
        <v>1931</v>
      </c>
      <c r="F2158" s="2712"/>
      <c r="H2158" s="1431" t="str">
        <f t="shared" si="370"/>
        <v/>
      </c>
      <c r="I2158" s="1287"/>
      <c r="J2158" s="1288" t="str">
        <f>IF(C2149="","",IF(AND(C2149&lt;&gt;"&lt;Enter connection point name&gt;",F2158=""),"X",""))</f>
        <v/>
      </c>
      <c r="K2158" s="1569"/>
      <c r="L2158" s="2220"/>
      <c r="M2158" s="1287"/>
      <c r="N2158" s="2218"/>
    </row>
    <row r="2159" spans="2:14" s="580" customFormat="1" ht="15" customHeight="1">
      <c r="B2159" s="18"/>
      <c r="C2159" s="3015"/>
      <c r="D2159" s="3014"/>
      <c r="E2159" s="1112" t="s">
        <v>1932</v>
      </c>
      <c r="F2159" s="2712"/>
      <c r="H2159" s="1431" t="str">
        <f t="shared" si="370"/>
        <v/>
      </c>
      <c r="I2159" s="1287"/>
      <c r="J2159" s="1288" t="str">
        <f>IF(C2149="","",IF(AND(C2149&lt;&gt;"&lt;Enter connection point name&gt;",F2159=""),"X",""))</f>
        <v/>
      </c>
      <c r="K2159" s="1569"/>
      <c r="L2159" s="2220"/>
      <c r="M2159" s="1287"/>
      <c r="N2159" s="2218"/>
    </row>
    <row r="2160" spans="2:14" s="580" customFormat="1" ht="15" customHeight="1">
      <c r="B2160" s="18"/>
      <c r="C2160" s="3015" t="s">
        <v>1934</v>
      </c>
      <c r="D2160" s="3014" t="s">
        <v>2045</v>
      </c>
      <c r="E2160" s="1112" t="s">
        <v>1931</v>
      </c>
      <c r="F2160" s="2708"/>
      <c r="H2160" s="1436"/>
      <c r="I2160" s="1287"/>
      <c r="J2160" s="1288" t="str">
        <f>IF(C2149="","",IF(AND(C2149&lt;&gt;"&lt;Enter connection point name&gt;",F2160=""),"X",""))</f>
        <v/>
      </c>
      <c r="K2160" s="1432" t="str">
        <f>IF(F2160="","",(IF(OR(F2160="Winter",F2160="Summer"),"","X")))</f>
        <v/>
      </c>
      <c r="L2160" s="2220"/>
      <c r="M2160" s="2220"/>
      <c r="N2160" s="2218"/>
    </row>
    <row r="2161" spans="2:14" s="580" customFormat="1" ht="15" customHeight="1">
      <c r="B2161" s="18"/>
      <c r="C2161" s="3015"/>
      <c r="D2161" s="3014"/>
      <c r="E2161" s="1112" t="s">
        <v>1932</v>
      </c>
      <c r="F2161" s="2708"/>
      <c r="H2161" s="1436"/>
      <c r="I2161" s="1287"/>
      <c r="J2161" s="1288" t="str">
        <f>IF(C2149="","",IF(AND(C2149&lt;&gt;"&lt;Enter connection point name&gt;",F2161=""),"X",""))</f>
        <v/>
      </c>
      <c r="K2161" s="1432" t="str">
        <f>IF(F2161="","",(IF(OR(F2161="Winter",F2161="Summer"),"","X")))</f>
        <v/>
      </c>
      <c r="L2161" s="2220"/>
      <c r="M2161" s="2220"/>
      <c r="N2161" s="2218"/>
    </row>
    <row r="2162" spans="2:14" s="580" customFormat="1" ht="15" customHeight="1">
      <c r="B2162" s="18"/>
      <c r="C2162" s="3015" t="s">
        <v>1935</v>
      </c>
      <c r="D2162" s="3014" t="s">
        <v>497</v>
      </c>
      <c r="E2162" s="1112" t="s">
        <v>1931</v>
      </c>
      <c r="F2162" s="2708"/>
      <c r="H2162" s="1431" t="str">
        <f t="shared" ref="H2162:H2171" si="372">IF(ISNONTEXT(F2162)=TRUE,"","X")</f>
        <v/>
      </c>
      <c r="I2162" s="1288" t="str">
        <f t="shared" ref="I2162:I2171" si="373">IF(AND(F2162&gt;=0)=TRUE,"","X")</f>
        <v/>
      </c>
      <c r="J2162" s="1288" t="str">
        <f>IF(C2149="","",IF(AND(C2149&lt;&gt;"&lt;Enter connection point name&gt;",F2162=""),"X",""))</f>
        <v/>
      </c>
      <c r="K2162" s="1569"/>
      <c r="L2162" s="2220"/>
      <c r="M2162" s="2220"/>
      <c r="N2162" s="2218"/>
    </row>
    <row r="2163" spans="2:14" s="580" customFormat="1" ht="15" customHeight="1">
      <c r="B2163" s="18"/>
      <c r="C2163" s="3015"/>
      <c r="D2163" s="3014"/>
      <c r="E2163" s="1112" t="s">
        <v>1932</v>
      </c>
      <c r="F2163" s="2708"/>
      <c r="H2163" s="1431" t="str">
        <f t="shared" si="372"/>
        <v/>
      </c>
      <c r="I2163" s="1288" t="str">
        <f t="shared" si="373"/>
        <v/>
      </c>
      <c r="J2163" s="1288" t="str">
        <f>IF(C2149="","",IF(AND(C2149&lt;&gt;"&lt;Enter connection point name&gt;",F2163=""),"X",""))</f>
        <v/>
      </c>
      <c r="K2163" s="1569"/>
      <c r="L2163" s="2220"/>
      <c r="M2163" s="2220"/>
      <c r="N2163" s="2218"/>
    </row>
    <row r="2164" spans="2:14" s="580" customFormat="1" ht="15" customHeight="1">
      <c r="B2164" s="18"/>
      <c r="C2164" s="3015" t="s">
        <v>1936</v>
      </c>
      <c r="D2164" s="3014" t="s">
        <v>497</v>
      </c>
      <c r="E2164" s="1112" t="s">
        <v>1931</v>
      </c>
      <c r="F2164" s="2708"/>
      <c r="H2164" s="1431" t="str">
        <f t="shared" si="372"/>
        <v/>
      </c>
      <c r="I2164" s="1288" t="str">
        <f t="shared" si="373"/>
        <v/>
      </c>
      <c r="J2164" s="1288" t="str">
        <f>IF(C2149="","",IF(AND(C2149&lt;&gt;"&lt;Enter connection point name&gt;",F2164=""),"X",""))</f>
        <v/>
      </c>
      <c r="K2164" s="1569"/>
      <c r="L2164" s="2220"/>
      <c r="M2164" s="2220"/>
      <c r="N2164" s="1432" t="str">
        <f>IF(AND(F2164&lt;=F2166),"","X")</f>
        <v/>
      </c>
    </row>
    <row r="2165" spans="2:14" s="580" customFormat="1" ht="15" customHeight="1">
      <c r="B2165" s="18"/>
      <c r="C2165" s="3015"/>
      <c r="D2165" s="3014"/>
      <c r="E2165" s="1112" t="s">
        <v>1932</v>
      </c>
      <c r="F2165" s="2708"/>
      <c r="H2165" s="1431" t="str">
        <f t="shared" si="372"/>
        <v/>
      </c>
      <c r="I2165" s="1288" t="str">
        <f t="shared" si="373"/>
        <v/>
      </c>
      <c r="J2165" s="1288" t="str">
        <f>IF(C2149="","",IF(AND(C2149&lt;&gt;"&lt;Enter connection point name&gt;",F2165=""),"X",""))</f>
        <v/>
      </c>
      <c r="K2165" s="1569"/>
      <c r="L2165" s="2220"/>
      <c r="M2165" s="2220"/>
      <c r="N2165" s="1432" t="str">
        <f>IF(AND(F2165&lt;=F2167),"","X")</f>
        <v/>
      </c>
    </row>
    <row r="2166" spans="2:14" s="580" customFormat="1" ht="15" customHeight="1">
      <c r="B2166" s="18"/>
      <c r="C2166" s="3015" t="s">
        <v>1936</v>
      </c>
      <c r="D2166" s="3014" t="s">
        <v>509</v>
      </c>
      <c r="E2166" s="1112" t="s">
        <v>1931</v>
      </c>
      <c r="F2166" s="2708"/>
      <c r="H2166" s="1431" t="str">
        <f t="shared" si="372"/>
        <v/>
      </c>
      <c r="I2166" s="1288" t="str">
        <f t="shared" si="373"/>
        <v/>
      </c>
      <c r="J2166" s="1288" t="str">
        <f>IF(C2149="","",IF(AND(C2149&lt;&gt;"&lt;Enter connection point name&gt;",F2166=""),"X",""))</f>
        <v/>
      </c>
      <c r="K2166" s="1569"/>
      <c r="L2166" s="2220"/>
      <c r="M2166" s="2220"/>
      <c r="N2166" s="1432" t="str">
        <f>IF(AND(F2164&lt;=F2166),"","X")</f>
        <v/>
      </c>
    </row>
    <row r="2167" spans="2:14" s="580" customFormat="1" ht="15" customHeight="1">
      <c r="B2167" s="18"/>
      <c r="C2167" s="3015"/>
      <c r="D2167" s="3014"/>
      <c r="E2167" s="1112" t="s">
        <v>1932</v>
      </c>
      <c r="F2167" s="2708"/>
      <c r="H2167" s="1431" t="str">
        <f t="shared" si="372"/>
        <v/>
      </c>
      <c r="I2167" s="1288" t="str">
        <f t="shared" si="373"/>
        <v/>
      </c>
      <c r="J2167" s="1288" t="str">
        <f>IF(C2149="","",IF(AND(C2149&lt;&gt;"&lt;Enter connection point name&gt;",F2167=""),"X",""))</f>
        <v/>
      </c>
      <c r="K2167" s="1569"/>
      <c r="L2167" s="2220"/>
      <c r="M2167" s="2220"/>
      <c r="N2167" s="1432" t="str">
        <f>IF(AND(F2165&lt;=F2167),"","X")</f>
        <v/>
      </c>
    </row>
    <row r="2168" spans="2:14" s="580" customFormat="1" ht="15" customHeight="1">
      <c r="B2168" s="18"/>
      <c r="C2168" s="3015" t="s">
        <v>1937</v>
      </c>
      <c r="D2168" s="3014" t="s">
        <v>497</v>
      </c>
      <c r="E2168" s="1112" t="s">
        <v>1931</v>
      </c>
      <c r="F2168" s="2708"/>
      <c r="H2168" s="1431" t="str">
        <f t="shared" si="372"/>
        <v/>
      </c>
      <c r="I2168" s="1288" t="str">
        <f t="shared" si="373"/>
        <v/>
      </c>
      <c r="J2168" s="1288" t="str">
        <f>IF(C2149="","",IF(AND(C2149&lt;&gt;"&lt;Enter connection point name&gt;",F2168=""),"X",""))</f>
        <v/>
      </c>
      <c r="K2168" s="1569"/>
      <c r="L2168" s="2220"/>
      <c r="M2168" s="2220"/>
      <c r="N2168" s="1432" t="str">
        <f>IF(AND(F2168&lt;=F2170),"","X")</f>
        <v/>
      </c>
    </row>
    <row r="2169" spans="2:14" s="580" customFormat="1" ht="15" customHeight="1">
      <c r="B2169" s="18"/>
      <c r="C2169" s="3015"/>
      <c r="D2169" s="3014"/>
      <c r="E2169" s="1112" t="s">
        <v>1932</v>
      </c>
      <c r="F2169" s="2708"/>
      <c r="H2169" s="1431" t="str">
        <f t="shared" si="372"/>
        <v/>
      </c>
      <c r="I2169" s="1288" t="str">
        <f t="shared" si="373"/>
        <v/>
      </c>
      <c r="J2169" s="1288" t="str">
        <f>IF(C2149="","",IF(AND(C2149&lt;&gt;"&lt;Enter connection point name&gt;",F2169=""),"X",""))</f>
        <v/>
      </c>
      <c r="K2169" s="1569"/>
      <c r="L2169" s="2220"/>
      <c r="M2169" s="2220"/>
      <c r="N2169" s="1432" t="str">
        <f>IF(AND(F2169&lt;=F2171),"","X")</f>
        <v/>
      </c>
    </row>
    <row r="2170" spans="2:14" s="580" customFormat="1" ht="15" customHeight="1">
      <c r="B2170" s="18"/>
      <c r="C2170" s="3015" t="s">
        <v>1937</v>
      </c>
      <c r="D2170" s="3014" t="s">
        <v>509</v>
      </c>
      <c r="E2170" s="1112" t="s">
        <v>1931</v>
      </c>
      <c r="F2170" s="2708"/>
      <c r="H2170" s="1431" t="str">
        <f t="shared" si="372"/>
        <v/>
      </c>
      <c r="I2170" s="1288" t="str">
        <f t="shared" si="373"/>
        <v/>
      </c>
      <c r="J2170" s="1288" t="str">
        <f>IF(C2149="","",IF(AND(C2149&lt;&gt;"&lt;Enter connection point name&gt;",F2170=""),"X",""))</f>
        <v/>
      </c>
      <c r="K2170" s="1569"/>
      <c r="L2170" s="2220"/>
      <c r="M2170" s="2220"/>
      <c r="N2170" s="1432" t="str">
        <f>IF(AND(F2168&lt;=F2170),"","X")</f>
        <v/>
      </c>
    </row>
    <row r="2171" spans="2:14" s="580" customFormat="1" ht="15" customHeight="1">
      <c r="B2171" s="18"/>
      <c r="C2171" s="3018"/>
      <c r="D2171" s="3019"/>
      <c r="E2171" s="1113" t="s">
        <v>1932</v>
      </c>
      <c r="F2171" s="2714"/>
      <c r="H2171" s="1433" t="str">
        <f t="shared" si="372"/>
        <v/>
      </c>
      <c r="I2171" s="1434" t="str">
        <f t="shared" si="373"/>
        <v/>
      </c>
      <c r="J2171" s="1434" t="str">
        <f>IF(C2149="","",IF(AND(C2149&lt;&gt;"&lt;Enter connection point name&gt;",F2171=""),"X",""))</f>
        <v/>
      </c>
      <c r="K2171" s="1570"/>
      <c r="L2171" s="2221"/>
      <c r="M2171" s="2221"/>
      <c r="N2171" s="1435" t="str">
        <f>IF(AND(F2169&lt;=F2171),"","X")</f>
        <v/>
      </c>
    </row>
    <row r="2172" spans="2:14" s="580" customFormat="1" ht="15" customHeight="1">
      <c r="B2172" s="1046">
        <v>95</v>
      </c>
      <c r="C2172" s="1027" t="s">
        <v>1929</v>
      </c>
      <c r="D2172" s="575"/>
      <c r="E2172" s="1111"/>
      <c r="F2172" s="2711"/>
    </row>
    <row r="2173" spans="2:14" s="580" customFormat="1" ht="15" customHeight="1">
      <c r="B2173" s="1046"/>
      <c r="C2173" s="3016" t="s">
        <v>1930</v>
      </c>
      <c r="D2173" s="3017" t="s">
        <v>509</v>
      </c>
      <c r="E2173" s="1681" t="s">
        <v>1931</v>
      </c>
      <c r="F2173" s="2713"/>
      <c r="H2173" s="1503" t="str">
        <f>IF(ISNONTEXT(F2173)=TRUE,"","X")</f>
        <v/>
      </c>
      <c r="I2173" s="1542" t="str">
        <f>IF(AND(F2173&gt;=0)=TRUE,"","X")</f>
        <v/>
      </c>
      <c r="J2173" s="2024" t="str">
        <f>IF(C2172="","",IF(AND(C2172&lt;&gt;"&lt;Enter connection point name&gt;",F2173=""),"X",""))</f>
        <v/>
      </c>
      <c r="K2173" s="1568"/>
      <c r="L2173" s="2219"/>
      <c r="M2173" s="2219"/>
      <c r="N2173" s="2217"/>
    </row>
    <row r="2174" spans="2:14" s="580" customFormat="1" ht="15" customHeight="1">
      <c r="B2174" s="1046"/>
      <c r="C2174" s="3015"/>
      <c r="D2174" s="3014"/>
      <c r="E2174" s="1112" t="s">
        <v>1932</v>
      </c>
      <c r="F2174" s="2708"/>
      <c r="H2174" s="1431" t="str">
        <f>IF(ISNONTEXT(F2174)=TRUE,"","X")</f>
        <v/>
      </c>
      <c r="I2174" s="1288" t="str">
        <f>IF(AND(F2174&gt;=0)=TRUE,"","X")</f>
        <v/>
      </c>
      <c r="J2174" s="1288" t="str">
        <f>IF(C2172="","",IF(AND(C2172&lt;&gt;"&lt;Enter connection point name&gt;",F2174=""),"X",""))</f>
        <v/>
      </c>
      <c r="K2174" s="1569"/>
      <c r="L2174" s="2220"/>
      <c r="M2174" s="2220"/>
      <c r="N2174" s="2218"/>
    </row>
    <row r="2175" spans="2:14" s="580" customFormat="1" ht="15" customHeight="1">
      <c r="B2175" s="1046"/>
      <c r="C2175" s="3015" t="s">
        <v>1933</v>
      </c>
      <c r="D2175" s="3014" t="s">
        <v>497</v>
      </c>
      <c r="E2175" s="1112" t="s">
        <v>1931</v>
      </c>
      <c r="F2175" s="2708"/>
      <c r="H2175" s="1431" t="str">
        <f t="shared" ref="H2175:H2182" si="374">IF(ISNONTEXT(F2175)=TRUE,"","X")</f>
        <v/>
      </c>
      <c r="I2175" s="1288" t="str">
        <f>IF(AND(F2175&gt;=0)=TRUE,"","X")</f>
        <v/>
      </c>
      <c r="J2175" s="1288" t="str">
        <f>IF(C2172="","",IF(AND(C2172&lt;&gt;"&lt;Enter connection point name&gt;",F2175=""),"X",""))</f>
        <v/>
      </c>
      <c r="K2175" s="1569"/>
      <c r="L2175" s="2220"/>
      <c r="M2175" s="2220"/>
      <c r="N2175" s="1432" t="str">
        <f>IF(AND(F2175&lt;=F2177),"","X")</f>
        <v/>
      </c>
    </row>
    <row r="2176" spans="2:14" s="580" customFormat="1" ht="15" customHeight="1">
      <c r="B2176" s="1046"/>
      <c r="C2176" s="3015"/>
      <c r="D2176" s="3014"/>
      <c r="E2176" s="1112" t="s">
        <v>1932</v>
      </c>
      <c r="F2176" s="2708"/>
      <c r="H2176" s="1431" t="str">
        <f t="shared" si="374"/>
        <v/>
      </c>
      <c r="I2176" s="1288" t="str">
        <f t="shared" ref="I2176:I2179" si="375">IF(AND(F2176&gt;=0)=TRUE,"","X")</f>
        <v/>
      </c>
      <c r="J2176" s="1288" t="str">
        <f>IF(C2172="","",IF(AND(C2172&lt;&gt;"&lt;Enter connection point name&gt;",F2176=""),"X",""))</f>
        <v/>
      </c>
      <c r="K2176" s="1569"/>
      <c r="L2176" s="2220"/>
      <c r="M2176" s="2220"/>
      <c r="N2176" s="1432" t="str">
        <f>IF(AND(F2176&lt;=F2178),"","X")</f>
        <v/>
      </c>
    </row>
    <row r="2177" spans="2:14" s="580" customFormat="1" ht="15" customHeight="1">
      <c r="B2177" s="1046"/>
      <c r="C2177" s="3015" t="s">
        <v>1933</v>
      </c>
      <c r="D2177" s="3014" t="s">
        <v>509</v>
      </c>
      <c r="E2177" s="1112" t="s">
        <v>1931</v>
      </c>
      <c r="F2177" s="2708"/>
      <c r="H2177" s="1431" t="str">
        <f t="shared" si="374"/>
        <v/>
      </c>
      <c r="I2177" s="1288" t="str">
        <f t="shared" si="375"/>
        <v/>
      </c>
      <c r="J2177" s="1288" t="str">
        <f>IF(C2172="","",IF(AND(C2172&lt;&gt;"&lt;Enter connection point name&gt;",F2177=""),"X",""))</f>
        <v/>
      </c>
      <c r="K2177" s="1569"/>
      <c r="L2177" s="2220"/>
      <c r="M2177" s="2220"/>
      <c r="N2177" s="1432" t="str">
        <f>IF(AND(F2175&lt;=F2177),"","X")</f>
        <v/>
      </c>
    </row>
    <row r="2178" spans="2:14" s="580" customFormat="1" ht="15" customHeight="1">
      <c r="B2178" s="1046"/>
      <c r="C2178" s="3015"/>
      <c r="D2178" s="3014"/>
      <c r="E2178" s="1112" t="s">
        <v>1932</v>
      </c>
      <c r="F2178" s="2708"/>
      <c r="H2178" s="1431" t="str">
        <f t="shared" si="374"/>
        <v/>
      </c>
      <c r="I2178" s="1288" t="str">
        <f t="shared" si="375"/>
        <v/>
      </c>
      <c r="J2178" s="1288" t="str">
        <f>IF(C2172="","",IF(AND(C2172&lt;&gt;"&lt;Enter connection point name&gt;",F2178=""),"X",""))</f>
        <v/>
      </c>
      <c r="K2178" s="1569"/>
      <c r="L2178" s="2220"/>
      <c r="M2178" s="2220"/>
      <c r="N2178" s="1432" t="str">
        <f>IF(AND(F2176&lt;=F2178),"","X")</f>
        <v/>
      </c>
    </row>
    <row r="2179" spans="2:14" s="580" customFormat="1" ht="15" customHeight="1">
      <c r="B2179" s="1046"/>
      <c r="C2179" s="3015" t="s">
        <v>729</v>
      </c>
      <c r="D2179" s="3014" t="s">
        <v>1670</v>
      </c>
      <c r="E2179" s="1112" t="s">
        <v>1931</v>
      </c>
      <c r="F2179" s="2706"/>
      <c r="H2179" s="1431" t="str">
        <f t="shared" si="374"/>
        <v/>
      </c>
      <c r="I2179" s="1287" t="str">
        <f t="shared" si="375"/>
        <v/>
      </c>
      <c r="J2179" s="1288" t="str">
        <f>IF(C2172="","",IF(AND(C2172&lt;&gt;"&lt;Enter connection point name&gt;",F2179=""),"X",""))</f>
        <v/>
      </c>
      <c r="K2179" s="1569"/>
      <c r="L2179" s="1287"/>
      <c r="M2179" s="2220"/>
      <c r="N2179" s="2218"/>
    </row>
    <row r="2180" spans="2:14" s="580" customFormat="1" ht="15" customHeight="1">
      <c r="B2180" s="18"/>
      <c r="C2180" s="3015"/>
      <c r="D2180" s="3014"/>
      <c r="E2180" s="1112" t="s">
        <v>1932</v>
      </c>
      <c r="F2180" s="2706"/>
      <c r="H2180" s="1431" t="str">
        <f t="shared" si="374"/>
        <v/>
      </c>
      <c r="I2180" s="1287"/>
      <c r="J2180" s="1288" t="str">
        <f>IF(C2172="","",IF(AND(C2172&lt;&gt;"&lt;Enter connection point name&gt;",F2180=""),"X",""))</f>
        <v/>
      </c>
      <c r="K2180" s="1569"/>
      <c r="L2180" s="1287"/>
      <c r="M2180" s="2220"/>
      <c r="N2180" s="2218"/>
    </row>
    <row r="2181" spans="2:14" s="580" customFormat="1" ht="15" customHeight="1">
      <c r="B2181" s="18"/>
      <c r="C2181" s="3015" t="s">
        <v>730</v>
      </c>
      <c r="D2181" s="3014" t="s">
        <v>1671</v>
      </c>
      <c r="E2181" s="1112" t="s">
        <v>1931</v>
      </c>
      <c r="F2181" s="2712"/>
      <c r="H2181" s="1431" t="str">
        <f t="shared" si="374"/>
        <v/>
      </c>
      <c r="I2181" s="1287"/>
      <c r="J2181" s="1288" t="str">
        <f>IF(C2172="","",IF(AND(C2172&lt;&gt;"&lt;Enter connection point name&gt;",F2181=""),"X",""))</f>
        <v/>
      </c>
      <c r="K2181" s="1569"/>
      <c r="L2181" s="2220"/>
      <c r="M2181" s="1287"/>
      <c r="N2181" s="2218"/>
    </row>
    <row r="2182" spans="2:14" s="580" customFormat="1" ht="15" customHeight="1">
      <c r="B2182" s="18"/>
      <c r="C2182" s="3015"/>
      <c r="D2182" s="3014"/>
      <c r="E2182" s="1112" t="s">
        <v>1932</v>
      </c>
      <c r="F2182" s="2712"/>
      <c r="H2182" s="1431" t="str">
        <f t="shared" si="374"/>
        <v/>
      </c>
      <c r="I2182" s="1287"/>
      <c r="J2182" s="1288" t="str">
        <f>IF(C2172="","",IF(AND(C2172&lt;&gt;"&lt;Enter connection point name&gt;",F2182=""),"X",""))</f>
        <v/>
      </c>
      <c r="K2182" s="1569"/>
      <c r="L2182" s="2220"/>
      <c r="M2182" s="1287"/>
      <c r="N2182" s="2218"/>
    </row>
    <row r="2183" spans="2:14" s="580" customFormat="1" ht="15" customHeight="1">
      <c r="B2183" s="18"/>
      <c r="C2183" s="3015" t="s">
        <v>1934</v>
      </c>
      <c r="D2183" s="3014" t="s">
        <v>2045</v>
      </c>
      <c r="E2183" s="1112" t="s">
        <v>1931</v>
      </c>
      <c r="F2183" s="2708"/>
      <c r="H2183" s="1436"/>
      <c r="I2183" s="1287"/>
      <c r="J2183" s="1288" t="str">
        <f>IF(C2172="","",IF(AND(C2172&lt;&gt;"&lt;Enter connection point name&gt;",F2183=""),"X",""))</f>
        <v/>
      </c>
      <c r="K2183" s="1432" t="str">
        <f>IF(F2183="","",(IF(OR(F2183="Winter",F2183="Summer"),"","X")))</f>
        <v/>
      </c>
      <c r="L2183" s="2220"/>
      <c r="M2183" s="2220"/>
      <c r="N2183" s="2218"/>
    </row>
    <row r="2184" spans="2:14" s="580" customFormat="1" ht="15" customHeight="1">
      <c r="B2184" s="18"/>
      <c r="C2184" s="3015"/>
      <c r="D2184" s="3014"/>
      <c r="E2184" s="1112" t="s">
        <v>1932</v>
      </c>
      <c r="F2184" s="2708"/>
      <c r="H2184" s="1436"/>
      <c r="I2184" s="1287"/>
      <c r="J2184" s="1288" t="str">
        <f>IF(C2172="","",IF(AND(C2172&lt;&gt;"&lt;Enter connection point name&gt;",F2184=""),"X",""))</f>
        <v/>
      </c>
      <c r="K2184" s="1432" t="str">
        <f>IF(F2184="","",(IF(OR(F2184="Winter",F2184="Summer"),"","X")))</f>
        <v/>
      </c>
      <c r="L2184" s="2220"/>
      <c r="M2184" s="2220"/>
      <c r="N2184" s="2218"/>
    </row>
    <row r="2185" spans="2:14" s="580" customFormat="1" ht="15" customHeight="1">
      <c r="B2185" s="18"/>
      <c r="C2185" s="3015" t="s">
        <v>1935</v>
      </c>
      <c r="D2185" s="3014" t="s">
        <v>497</v>
      </c>
      <c r="E2185" s="1112" t="s">
        <v>1931</v>
      </c>
      <c r="F2185" s="2708"/>
      <c r="H2185" s="1431" t="str">
        <f t="shared" ref="H2185:H2194" si="376">IF(ISNONTEXT(F2185)=TRUE,"","X")</f>
        <v/>
      </c>
      <c r="I2185" s="1288" t="str">
        <f t="shared" ref="I2185:I2194" si="377">IF(AND(F2185&gt;=0)=TRUE,"","X")</f>
        <v/>
      </c>
      <c r="J2185" s="1288" t="str">
        <f>IF(C2172="","",IF(AND(C2172&lt;&gt;"&lt;Enter connection point name&gt;",F2185=""),"X",""))</f>
        <v/>
      </c>
      <c r="K2185" s="1569"/>
      <c r="L2185" s="2220"/>
      <c r="M2185" s="2220"/>
      <c r="N2185" s="2218"/>
    </row>
    <row r="2186" spans="2:14" s="580" customFormat="1" ht="15" customHeight="1">
      <c r="B2186" s="18"/>
      <c r="C2186" s="3015"/>
      <c r="D2186" s="3014"/>
      <c r="E2186" s="1112" t="s">
        <v>1932</v>
      </c>
      <c r="F2186" s="2708"/>
      <c r="H2186" s="1431" t="str">
        <f t="shared" si="376"/>
        <v/>
      </c>
      <c r="I2186" s="1288" t="str">
        <f t="shared" si="377"/>
        <v/>
      </c>
      <c r="J2186" s="1288" t="str">
        <f>IF(C2172="","",IF(AND(C2172&lt;&gt;"&lt;Enter connection point name&gt;",F2186=""),"X",""))</f>
        <v/>
      </c>
      <c r="K2186" s="1569"/>
      <c r="L2186" s="2220"/>
      <c r="M2186" s="2220"/>
      <c r="N2186" s="2218"/>
    </row>
    <row r="2187" spans="2:14" s="580" customFormat="1" ht="15" customHeight="1">
      <c r="B2187" s="18"/>
      <c r="C2187" s="3015" t="s">
        <v>1936</v>
      </c>
      <c r="D2187" s="3014" t="s">
        <v>497</v>
      </c>
      <c r="E2187" s="1112" t="s">
        <v>1931</v>
      </c>
      <c r="F2187" s="2708"/>
      <c r="H2187" s="1431" t="str">
        <f t="shared" si="376"/>
        <v/>
      </c>
      <c r="I2187" s="1288" t="str">
        <f t="shared" si="377"/>
        <v/>
      </c>
      <c r="J2187" s="1288" t="str">
        <f>IF(C2172="","",IF(AND(C2172&lt;&gt;"&lt;Enter connection point name&gt;",F2187=""),"X",""))</f>
        <v/>
      </c>
      <c r="K2187" s="1569"/>
      <c r="L2187" s="2220"/>
      <c r="M2187" s="2220"/>
      <c r="N2187" s="1432" t="str">
        <f>IF(AND(F2187&lt;=F2189),"","X")</f>
        <v/>
      </c>
    </row>
    <row r="2188" spans="2:14" s="580" customFormat="1" ht="15" customHeight="1">
      <c r="B2188" s="18"/>
      <c r="C2188" s="3015"/>
      <c r="D2188" s="3014"/>
      <c r="E2188" s="1112" t="s">
        <v>1932</v>
      </c>
      <c r="F2188" s="2708"/>
      <c r="H2188" s="1431" t="str">
        <f t="shared" si="376"/>
        <v/>
      </c>
      <c r="I2188" s="1288" t="str">
        <f t="shared" si="377"/>
        <v/>
      </c>
      <c r="J2188" s="1288" t="str">
        <f>IF(C2172="","",IF(AND(C2172&lt;&gt;"&lt;Enter connection point name&gt;",F2188=""),"X",""))</f>
        <v/>
      </c>
      <c r="K2188" s="1569"/>
      <c r="L2188" s="2220"/>
      <c r="M2188" s="2220"/>
      <c r="N2188" s="1432" t="str">
        <f>IF(AND(F2188&lt;=F2190),"","X")</f>
        <v/>
      </c>
    </row>
    <row r="2189" spans="2:14" s="580" customFormat="1" ht="15" customHeight="1">
      <c r="B2189" s="18"/>
      <c r="C2189" s="3015" t="s">
        <v>1936</v>
      </c>
      <c r="D2189" s="3014" t="s">
        <v>509</v>
      </c>
      <c r="E2189" s="1112" t="s">
        <v>1931</v>
      </c>
      <c r="F2189" s="2708"/>
      <c r="H2189" s="1431" t="str">
        <f t="shared" si="376"/>
        <v/>
      </c>
      <c r="I2189" s="1288" t="str">
        <f t="shared" si="377"/>
        <v/>
      </c>
      <c r="J2189" s="1288" t="str">
        <f>IF(C2172="","",IF(AND(C2172&lt;&gt;"&lt;Enter connection point name&gt;",F2189=""),"X",""))</f>
        <v/>
      </c>
      <c r="K2189" s="1569"/>
      <c r="L2189" s="2220"/>
      <c r="M2189" s="2220"/>
      <c r="N2189" s="1432" t="str">
        <f>IF(AND(F2187&lt;=F2189),"","X")</f>
        <v/>
      </c>
    </row>
    <row r="2190" spans="2:14" s="580" customFormat="1" ht="15" customHeight="1">
      <c r="B2190" s="18"/>
      <c r="C2190" s="3015"/>
      <c r="D2190" s="3014"/>
      <c r="E2190" s="1112" t="s">
        <v>1932</v>
      </c>
      <c r="F2190" s="2708"/>
      <c r="H2190" s="1431" t="str">
        <f t="shared" si="376"/>
        <v/>
      </c>
      <c r="I2190" s="1288" t="str">
        <f t="shared" si="377"/>
        <v/>
      </c>
      <c r="J2190" s="1288" t="str">
        <f>IF(C2172="","",IF(AND(C2172&lt;&gt;"&lt;Enter connection point name&gt;",F2190=""),"X",""))</f>
        <v/>
      </c>
      <c r="K2190" s="1569"/>
      <c r="L2190" s="2220"/>
      <c r="M2190" s="2220"/>
      <c r="N2190" s="1432" t="str">
        <f>IF(AND(F2188&lt;=F2190),"","X")</f>
        <v/>
      </c>
    </row>
    <row r="2191" spans="2:14" s="580" customFormat="1" ht="15" customHeight="1">
      <c r="B2191" s="18"/>
      <c r="C2191" s="3015" t="s">
        <v>1937</v>
      </c>
      <c r="D2191" s="3014" t="s">
        <v>497</v>
      </c>
      <c r="E2191" s="1112" t="s">
        <v>1931</v>
      </c>
      <c r="F2191" s="2708"/>
      <c r="H2191" s="1431" t="str">
        <f t="shared" si="376"/>
        <v/>
      </c>
      <c r="I2191" s="1288" t="str">
        <f t="shared" si="377"/>
        <v/>
      </c>
      <c r="J2191" s="1288" t="str">
        <f>IF(C2172="","",IF(AND(C2172&lt;&gt;"&lt;Enter connection point name&gt;",F2191=""),"X",""))</f>
        <v/>
      </c>
      <c r="K2191" s="1569"/>
      <c r="L2191" s="2220"/>
      <c r="M2191" s="2220"/>
      <c r="N2191" s="1432" t="str">
        <f>IF(AND(F2191&lt;=F2193),"","X")</f>
        <v/>
      </c>
    </row>
    <row r="2192" spans="2:14" s="580" customFormat="1" ht="15" customHeight="1">
      <c r="B2192" s="18"/>
      <c r="C2192" s="3015"/>
      <c r="D2192" s="3014"/>
      <c r="E2192" s="1112" t="s">
        <v>1932</v>
      </c>
      <c r="F2192" s="2708"/>
      <c r="H2192" s="1431" t="str">
        <f t="shared" si="376"/>
        <v/>
      </c>
      <c r="I2192" s="1288" t="str">
        <f t="shared" si="377"/>
        <v/>
      </c>
      <c r="J2192" s="1288" t="str">
        <f>IF(C2172="","",IF(AND(C2172&lt;&gt;"&lt;Enter connection point name&gt;",F2192=""),"X",""))</f>
        <v/>
      </c>
      <c r="K2192" s="1569"/>
      <c r="L2192" s="2220"/>
      <c r="M2192" s="2220"/>
      <c r="N2192" s="1432" t="str">
        <f>IF(AND(F2192&lt;=F2194),"","X")</f>
        <v/>
      </c>
    </row>
    <row r="2193" spans="2:14" s="580" customFormat="1" ht="15" customHeight="1">
      <c r="B2193" s="18"/>
      <c r="C2193" s="3015" t="s">
        <v>1937</v>
      </c>
      <c r="D2193" s="3014" t="s">
        <v>509</v>
      </c>
      <c r="E2193" s="1112" t="s">
        <v>1931</v>
      </c>
      <c r="F2193" s="2708"/>
      <c r="H2193" s="1431" t="str">
        <f t="shared" si="376"/>
        <v/>
      </c>
      <c r="I2193" s="1288" t="str">
        <f t="shared" si="377"/>
        <v/>
      </c>
      <c r="J2193" s="1288" t="str">
        <f>IF(C2172="","",IF(AND(C2172&lt;&gt;"&lt;Enter connection point name&gt;",F2193=""),"X",""))</f>
        <v/>
      </c>
      <c r="K2193" s="1569"/>
      <c r="L2193" s="2220"/>
      <c r="M2193" s="2220"/>
      <c r="N2193" s="1432" t="str">
        <f>IF(AND(F2191&lt;=F2193),"","X")</f>
        <v/>
      </c>
    </row>
    <row r="2194" spans="2:14" s="580" customFormat="1" ht="15" customHeight="1">
      <c r="B2194" s="18"/>
      <c r="C2194" s="3018"/>
      <c r="D2194" s="3019"/>
      <c r="E2194" s="1113" t="s">
        <v>1932</v>
      </c>
      <c r="F2194" s="2714"/>
      <c r="H2194" s="1433" t="str">
        <f t="shared" si="376"/>
        <v/>
      </c>
      <c r="I2194" s="1434" t="str">
        <f t="shared" si="377"/>
        <v/>
      </c>
      <c r="J2194" s="1434" t="str">
        <f>IF(C2172="","",IF(AND(C2172&lt;&gt;"&lt;Enter connection point name&gt;",F2194=""),"X",""))</f>
        <v/>
      </c>
      <c r="K2194" s="1570"/>
      <c r="L2194" s="2221"/>
      <c r="M2194" s="2221"/>
      <c r="N2194" s="1435" t="str">
        <f>IF(AND(F2192&lt;=F2194),"","X")</f>
        <v/>
      </c>
    </row>
    <row r="2195" spans="2:14" s="580" customFormat="1" ht="15" customHeight="1">
      <c r="B2195" s="1046">
        <v>96</v>
      </c>
      <c r="C2195" s="1027" t="s">
        <v>1929</v>
      </c>
      <c r="D2195" s="575"/>
      <c r="E2195" s="1111"/>
      <c r="F2195" s="2711"/>
    </row>
    <row r="2196" spans="2:14" s="580" customFormat="1" ht="15" customHeight="1">
      <c r="B2196" s="1046"/>
      <c r="C2196" s="3016" t="s">
        <v>1930</v>
      </c>
      <c r="D2196" s="3017" t="s">
        <v>509</v>
      </c>
      <c r="E2196" s="1681" t="s">
        <v>1931</v>
      </c>
      <c r="F2196" s="2713"/>
      <c r="H2196" s="1503" t="str">
        <f>IF(ISNONTEXT(F2196)=TRUE,"","X")</f>
        <v/>
      </c>
      <c r="I2196" s="1542" t="str">
        <f>IF(AND(F2196&gt;=0)=TRUE,"","X")</f>
        <v/>
      </c>
      <c r="J2196" s="2024" t="str">
        <f>IF(C2195="","",IF(AND(C2195&lt;&gt;"&lt;Enter connection point name&gt;",F2196=""),"X",""))</f>
        <v/>
      </c>
      <c r="K2196" s="1568"/>
      <c r="L2196" s="2219"/>
      <c r="M2196" s="2219"/>
      <c r="N2196" s="2217"/>
    </row>
    <row r="2197" spans="2:14" s="580" customFormat="1" ht="15" customHeight="1">
      <c r="B2197" s="1046"/>
      <c r="C2197" s="3015"/>
      <c r="D2197" s="3014"/>
      <c r="E2197" s="1112" t="s">
        <v>1932</v>
      </c>
      <c r="F2197" s="2708"/>
      <c r="H2197" s="1431" t="str">
        <f>IF(ISNONTEXT(F2197)=TRUE,"","X")</f>
        <v/>
      </c>
      <c r="I2197" s="1288" t="str">
        <f>IF(AND(F2197&gt;=0)=TRUE,"","X")</f>
        <v/>
      </c>
      <c r="J2197" s="1288" t="str">
        <f>IF(C2195="","",IF(AND(C2195&lt;&gt;"&lt;Enter connection point name&gt;",F2197=""),"X",""))</f>
        <v/>
      </c>
      <c r="K2197" s="1569"/>
      <c r="L2197" s="2220"/>
      <c r="M2197" s="2220"/>
      <c r="N2197" s="2218"/>
    </row>
    <row r="2198" spans="2:14" s="580" customFormat="1" ht="15" customHeight="1">
      <c r="B2198" s="1046"/>
      <c r="C2198" s="3015" t="s">
        <v>1933</v>
      </c>
      <c r="D2198" s="3014" t="s">
        <v>497</v>
      </c>
      <c r="E2198" s="1112" t="s">
        <v>1931</v>
      </c>
      <c r="F2198" s="2708"/>
      <c r="H2198" s="1431" t="str">
        <f t="shared" ref="H2198:H2205" si="378">IF(ISNONTEXT(F2198)=TRUE,"","X")</f>
        <v/>
      </c>
      <c r="I2198" s="1288" t="str">
        <f>IF(AND(F2198&gt;=0)=TRUE,"","X")</f>
        <v/>
      </c>
      <c r="J2198" s="1288" t="str">
        <f>IF(C2195="","",IF(AND(C2195&lt;&gt;"&lt;Enter connection point name&gt;",F2198=""),"X",""))</f>
        <v/>
      </c>
      <c r="K2198" s="1569"/>
      <c r="L2198" s="2220"/>
      <c r="M2198" s="2220"/>
      <c r="N2198" s="1432" t="str">
        <f>IF(AND(F2198&lt;=F2200),"","X")</f>
        <v/>
      </c>
    </row>
    <row r="2199" spans="2:14" s="580" customFormat="1" ht="15" customHeight="1">
      <c r="B2199" s="1046"/>
      <c r="C2199" s="3015"/>
      <c r="D2199" s="3014"/>
      <c r="E2199" s="1112" t="s">
        <v>1932</v>
      </c>
      <c r="F2199" s="2708"/>
      <c r="H2199" s="1431" t="str">
        <f t="shared" si="378"/>
        <v/>
      </c>
      <c r="I2199" s="1288" t="str">
        <f t="shared" ref="I2199:I2202" si="379">IF(AND(F2199&gt;=0)=TRUE,"","X")</f>
        <v/>
      </c>
      <c r="J2199" s="1288" t="str">
        <f>IF(C2195="","",IF(AND(C2195&lt;&gt;"&lt;Enter connection point name&gt;",F2199=""),"X",""))</f>
        <v/>
      </c>
      <c r="K2199" s="1569"/>
      <c r="L2199" s="2220"/>
      <c r="M2199" s="2220"/>
      <c r="N2199" s="1432" t="str">
        <f>IF(AND(F2199&lt;=F2201),"","X")</f>
        <v/>
      </c>
    </row>
    <row r="2200" spans="2:14" s="580" customFormat="1" ht="15" customHeight="1">
      <c r="B2200" s="1046"/>
      <c r="C2200" s="3015" t="s">
        <v>1933</v>
      </c>
      <c r="D2200" s="3014" t="s">
        <v>509</v>
      </c>
      <c r="E2200" s="1112" t="s">
        <v>1931</v>
      </c>
      <c r="F2200" s="2708"/>
      <c r="H2200" s="1431" t="str">
        <f t="shared" si="378"/>
        <v/>
      </c>
      <c r="I2200" s="1288" t="str">
        <f t="shared" si="379"/>
        <v/>
      </c>
      <c r="J2200" s="1288" t="str">
        <f>IF(C2195="","",IF(AND(C2195&lt;&gt;"&lt;Enter connection point name&gt;",F2200=""),"X",""))</f>
        <v/>
      </c>
      <c r="K2200" s="1569"/>
      <c r="L2200" s="2220"/>
      <c r="M2200" s="2220"/>
      <c r="N2200" s="1432" t="str">
        <f>IF(AND(F2198&lt;=F2200),"","X")</f>
        <v/>
      </c>
    </row>
    <row r="2201" spans="2:14" s="580" customFormat="1" ht="15" customHeight="1">
      <c r="B2201" s="1046"/>
      <c r="C2201" s="3015"/>
      <c r="D2201" s="3014"/>
      <c r="E2201" s="1112" t="s">
        <v>1932</v>
      </c>
      <c r="F2201" s="2708"/>
      <c r="H2201" s="1431" t="str">
        <f t="shared" si="378"/>
        <v/>
      </c>
      <c r="I2201" s="1288" t="str">
        <f t="shared" si="379"/>
        <v/>
      </c>
      <c r="J2201" s="1288" t="str">
        <f>IF(C2195="","",IF(AND(C2195&lt;&gt;"&lt;Enter connection point name&gt;",F2201=""),"X",""))</f>
        <v/>
      </c>
      <c r="K2201" s="1569"/>
      <c r="L2201" s="2220"/>
      <c r="M2201" s="2220"/>
      <c r="N2201" s="1432" t="str">
        <f>IF(AND(F2199&lt;=F2201),"","X")</f>
        <v/>
      </c>
    </row>
    <row r="2202" spans="2:14" s="580" customFormat="1" ht="15" customHeight="1">
      <c r="B2202" s="1046"/>
      <c r="C2202" s="3015" t="s">
        <v>729</v>
      </c>
      <c r="D2202" s="3014" t="s">
        <v>1670</v>
      </c>
      <c r="E2202" s="1112" t="s">
        <v>1931</v>
      </c>
      <c r="F2202" s="2706"/>
      <c r="H2202" s="1431" t="str">
        <f t="shared" si="378"/>
        <v/>
      </c>
      <c r="I2202" s="1287" t="str">
        <f t="shared" si="379"/>
        <v/>
      </c>
      <c r="J2202" s="1288" t="str">
        <f>IF(C2195="","",IF(AND(C2195&lt;&gt;"&lt;Enter connection point name&gt;",F2202=""),"X",""))</f>
        <v/>
      </c>
      <c r="K2202" s="1569"/>
      <c r="L2202" s="1287"/>
      <c r="M2202" s="2220"/>
      <c r="N2202" s="2218"/>
    </row>
    <row r="2203" spans="2:14" s="580" customFormat="1" ht="15" customHeight="1">
      <c r="B2203" s="18"/>
      <c r="C2203" s="3015"/>
      <c r="D2203" s="3014"/>
      <c r="E2203" s="1112" t="s">
        <v>1932</v>
      </c>
      <c r="F2203" s="2706"/>
      <c r="H2203" s="1431" t="str">
        <f t="shared" si="378"/>
        <v/>
      </c>
      <c r="I2203" s="1287"/>
      <c r="J2203" s="1288" t="str">
        <f>IF(C2195="","",IF(AND(C2195&lt;&gt;"&lt;Enter connection point name&gt;",F2203=""),"X",""))</f>
        <v/>
      </c>
      <c r="K2203" s="1569"/>
      <c r="L2203" s="1287"/>
      <c r="M2203" s="2220"/>
      <c r="N2203" s="2218"/>
    </row>
    <row r="2204" spans="2:14" s="580" customFormat="1" ht="15" customHeight="1">
      <c r="B2204" s="18"/>
      <c r="C2204" s="3015" t="s">
        <v>730</v>
      </c>
      <c r="D2204" s="3014" t="s">
        <v>1671</v>
      </c>
      <c r="E2204" s="1112" t="s">
        <v>1931</v>
      </c>
      <c r="F2204" s="2712"/>
      <c r="H2204" s="1431" t="str">
        <f t="shared" si="378"/>
        <v/>
      </c>
      <c r="I2204" s="1287"/>
      <c r="J2204" s="1288" t="str">
        <f>IF(C2195="","",IF(AND(C2195&lt;&gt;"&lt;Enter connection point name&gt;",F2204=""),"X",""))</f>
        <v/>
      </c>
      <c r="K2204" s="1569"/>
      <c r="L2204" s="2220"/>
      <c r="M2204" s="1287"/>
      <c r="N2204" s="2218"/>
    </row>
    <row r="2205" spans="2:14" s="580" customFormat="1" ht="15" customHeight="1">
      <c r="B2205" s="18"/>
      <c r="C2205" s="3015"/>
      <c r="D2205" s="3014"/>
      <c r="E2205" s="1112" t="s">
        <v>1932</v>
      </c>
      <c r="F2205" s="2712"/>
      <c r="H2205" s="1431" t="str">
        <f t="shared" si="378"/>
        <v/>
      </c>
      <c r="I2205" s="1287"/>
      <c r="J2205" s="1288" t="str">
        <f>IF(C2195="","",IF(AND(C2195&lt;&gt;"&lt;Enter connection point name&gt;",F2205=""),"X",""))</f>
        <v/>
      </c>
      <c r="K2205" s="1569"/>
      <c r="L2205" s="2220"/>
      <c r="M2205" s="1287"/>
      <c r="N2205" s="2218"/>
    </row>
    <row r="2206" spans="2:14" s="580" customFormat="1" ht="15" customHeight="1">
      <c r="B2206" s="18"/>
      <c r="C2206" s="3015" t="s">
        <v>1934</v>
      </c>
      <c r="D2206" s="3014" t="s">
        <v>2045</v>
      </c>
      <c r="E2206" s="1112" t="s">
        <v>1931</v>
      </c>
      <c r="F2206" s="2708"/>
      <c r="H2206" s="1436"/>
      <c r="I2206" s="1287"/>
      <c r="J2206" s="1288" t="str">
        <f>IF(C2195="","",IF(AND(C2195&lt;&gt;"&lt;Enter connection point name&gt;",F2206=""),"X",""))</f>
        <v/>
      </c>
      <c r="K2206" s="1432" t="str">
        <f>IF(F2206="","",(IF(OR(F2206="Winter",F2206="Summer"),"","X")))</f>
        <v/>
      </c>
      <c r="L2206" s="2220"/>
      <c r="M2206" s="2220"/>
      <c r="N2206" s="2218"/>
    </row>
    <row r="2207" spans="2:14" s="580" customFormat="1" ht="15" customHeight="1">
      <c r="B2207" s="18"/>
      <c r="C2207" s="3015"/>
      <c r="D2207" s="3014"/>
      <c r="E2207" s="1112" t="s">
        <v>1932</v>
      </c>
      <c r="F2207" s="2708"/>
      <c r="H2207" s="1436"/>
      <c r="I2207" s="1287"/>
      <c r="J2207" s="1288" t="str">
        <f>IF(C2195="","",IF(AND(C2195&lt;&gt;"&lt;Enter connection point name&gt;",F2207=""),"X",""))</f>
        <v/>
      </c>
      <c r="K2207" s="1432" t="str">
        <f>IF(F2207="","",(IF(OR(F2207="Winter",F2207="Summer"),"","X")))</f>
        <v/>
      </c>
      <c r="L2207" s="2220"/>
      <c r="M2207" s="2220"/>
      <c r="N2207" s="2218"/>
    </row>
    <row r="2208" spans="2:14" s="580" customFormat="1" ht="15" customHeight="1">
      <c r="B2208" s="18"/>
      <c r="C2208" s="3015" t="s">
        <v>1935</v>
      </c>
      <c r="D2208" s="3014" t="s">
        <v>497</v>
      </c>
      <c r="E2208" s="1112" t="s">
        <v>1931</v>
      </c>
      <c r="F2208" s="2708"/>
      <c r="H2208" s="1431" t="str">
        <f t="shared" ref="H2208:H2217" si="380">IF(ISNONTEXT(F2208)=TRUE,"","X")</f>
        <v/>
      </c>
      <c r="I2208" s="1288" t="str">
        <f t="shared" ref="I2208:I2217" si="381">IF(AND(F2208&gt;=0)=TRUE,"","X")</f>
        <v/>
      </c>
      <c r="J2208" s="1288" t="str">
        <f>IF(C2195="","",IF(AND(C2195&lt;&gt;"&lt;Enter connection point name&gt;",F2208=""),"X",""))</f>
        <v/>
      </c>
      <c r="K2208" s="1569"/>
      <c r="L2208" s="2220"/>
      <c r="M2208" s="2220"/>
      <c r="N2208" s="2218"/>
    </row>
    <row r="2209" spans="2:14" s="580" customFormat="1" ht="15" customHeight="1">
      <c r="B2209" s="18"/>
      <c r="C2209" s="3015"/>
      <c r="D2209" s="3014"/>
      <c r="E2209" s="1112" t="s">
        <v>1932</v>
      </c>
      <c r="F2209" s="2708"/>
      <c r="H2209" s="1431" t="str">
        <f t="shared" si="380"/>
        <v/>
      </c>
      <c r="I2209" s="1288" t="str">
        <f t="shared" si="381"/>
        <v/>
      </c>
      <c r="J2209" s="1288" t="str">
        <f>IF(C2195="","",IF(AND(C2195&lt;&gt;"&lt;Enter connection point name&gt;",F2209=""),"X",""))</f>
        <v/>
      </c>
      <c r="K2209" s="1569"/>
      <c r="L2209" s="2220"/>
      <c r="M2209" s="2220"/>
      <c r="N2209" s="2218"/>
    </row>
    <row r="2210" spans="2:14" s="580" customFormat="1" ht="15" customHeight="1">
      <c r="B2210" s="18"/>
      <c r="C2210" s="3015" t="s">
        <v>1936</v>
      </c>
      <c r="D2210" s="3014" t="s">
        <v>497</v>
      </c>
      <c r="E2210" s="1112" t="s">
        <v>1931</v>
      </c>
      <c r="F2210" s="2708"/>
      <c r="H2210" s="1431" t="str">
        <f t="shared" si="380"/>
        <v/>
      </c>
      <c r="I2210" s="1288" t="str">
        <f t="shared" si="381"/>
        <v/>
      </c>
      <c r="J2210" s="1288" t="str">
        <f>IF(C2195="","",IF(AND(C2195&lt;&gt;"&lt;Enter connection point name&gt;",F2210=""),"X",""))</f>
        <v/>
      </c>
      <c r="K2210" s="1569"/>
      <c r="L2210" s="2220"/>
      <c r="M2210" s="2220"/>
      <c r="N2210" s="1432" t="str">
        <f>IF(AND(F2210&lt;=F2212),"","X")</f>
        <v/>
      </c>
    </row>
    <row r="2211" spans="2:14" s="580" customFormat="1" ht="15" customHeight="1">
      <c r="B2211" s="18"/>
      <c r="C2211" s="3015"/>
      <c r="D2211" s="3014"/>
      <c r="E2211" s="1112" t="s">
        <v>1932</v>
      </c>
      <c r="F2211" s="2708"/>
      <c r="H2211" s="1431" t="str">
        <f t="shared" si="380"/>
        <v/>
      </c>
      <c r="I2211" s="1288" t="str">
        <f t="shared" si="381"/>
        <v/>
      </c>
      <c r="J2211" s="1288" t="str">
        <f>IF(C2195="","",IF(AND(C2195&lt;&gt;"&lt;Enter connection point name&gt;",F2211=""),"X",""))</f>
        <v/>
      </c>
      <c r="K2211" s="1569"/>
      <c r="L2211" s="2220"/>
      <c r="M2211" s="2220"/>
      <c r="N2211" s="1432" t="str">
        <f>IF(AND(F2211&lt;=F2213),"","X")</f>
        <v/>
      </c>
    </row>
    <row r="2212" spans="2:14" s="580" customFormat="1" ht="15" customHeight="1">
      <c r="B2212" s="18"/>
      <c r="C2212" s="3015" t="s">
        <v>1936</v>
      </c>
      <c r="D2212" s="3014" t="s">
        <v>509</v>
      </c>
      <c r="E2212" s="1112" t="s">
        <v>1931</v>
      </c>
      <c r="F2212" s="2708"/>
      <c r="H2212" s="1431" t="str">
        <f t="shared" si="380"/>
        <v/>
      </c>
      <c r="I2212" s="1288" t="str">
        <f t="shared" si="381"/>
        <v/>
      </c>
      <c r="J2212" s="1288" t="str">
        <f>IF(C2195="","",IF(AND(C2195&lt;&gt;"&lt;Enter connection point name&gt;",F2212=""),"X",""))</f>
        <v/>
      </c>
      <c r="K2212" s="1569"/>
      <c r="L2212" s="2220"/>
      <c r="M2212" s="2220"/>
      <c r="N2212" s="1432" t="str">
        <f>IF(AND(F2210&lt;=F2212),"","X")</f>
        <v/>
      </c>
    </row>
    <row r="2213" spans="2:14" s="580" customFormat="1" ht="15" customHeight="1">
      <c r="B2213" s="18"/>
      <c r="C2213" s="3015"/>
      <c r="D2213" s="3014"/>
      <c r="E2213" s="1112" t="s">
        <v>1932</v>
      </c>
      <c r="F2213" s="2708"/>
      <c r="H2213" s="1431" t="str">
        <f t="shared" si="380"/>
        <v/>
      </c>
      <c r="I2213" s="1288" t="str">
        <f t="shared" si="381"/>
        <v/>
      </c>
      <c r="J2213" s="1288" t="str">
        <f>IF(C2195="","",IF(AND(C2195&lt;&gt;"&lt;Enter connection point name&gt;",F2213=""),"X",""))</f>
        <v/>
      </c>
      <c r="K2213" s="1569"/>
      <c r="L2213" s="2220"/>
      <c r="M2213" s="2220"/>
      <c r="N2213" s="1432" t="str">
        <f>IF(AND(F2211&lt;=F2213),"","X")</f>
        <v/>
      </c>
    </row>
    <row r="2214" spans="2:14" s="580" customFormat="1" ht="15" customHeight="1">
      <c r="B2214" s="18"/>
      <c r="C2214" s="3015" t="s">
        <v>1937</v>
      </c>
      <c r="D2214" s="3014" t="s">
        <v>497</v>
      </c>
      <c r="E2214" s="1112" t="s">
        <v>1931</v>
      </c>
      <c r="F2214" s="2708"/>
      <c r="H2214" s="1431" t="str">
        <f t="shared" si="380"/>
        <v/>
      </c>
      <c r="I2214" s="1288" t="str">
        <f t="shared" si="381"/>
        <v/>
      </c>
      <c r="J2214" s="1288" t="str">
        <f>IF(C2195="","",IF(AND(C2195&lt;&gt;"&lt;Enter connection point name&gt;",F2214=""),"X",""))</f>
        <v/>
      </c>
      <c r="K2214" s="1569"/>
      <c r="L2214" s="2220"/>
      <c r="M2214" s="2220"/>
      <c r="N2214" s="1432" t="str">
        <f>IF(AND(F2214&lt;=F2216),"","X")</f>
        <v/>
      </c>
    </row>
    <row r="2215" spans="2:14" s="580" customFormat="1" ht="15" customHeight="1">
      <c r="B2215" s="18"/>
      <c r="C2215" s="3015"/>
      <c r="D2215" s="3014"/>
      <c r="E2215" s="1112" t="s">
        <v>1932</v>
      </c>
      <c r="F2215" s="2708"/>
      <c r="H2215" s="1431" t="str">
        <f t="shared" si="380"/>
        <v/>
      </c>
      <c r="I2215" s="1288" t="str">
        <f t="shared" si="381"/>
        <v/>
      </c>
      <c r="J2215" s="1288" t="str">
        <f>IF(C2195="","",IF(AND(C2195&lt;&gt;"&lt;Enter connection point name&gt;",F2215=""),"X",""))</f>
        <v/>
      </c>
      <c r="K2215" s="1569"/>
      <c r="L2215" s="2220"/>
      <c r="M2215" s="2220"/>
      <c r="N2215" s="1432" t="str">
        <f>IF(AND(F2215&lt;=F2217),"","X")</f>
        <v/>
      </c>
    </row>
    <row r="2216" spans="2:14" s="580" customFormat="1" ht="15" customHeight="1">
      <c r="B2216" s="18"/>
      <c r="C2216" s="3015" t="s">
        <v>1937</v>
      </c>
      <c r="D2216" s="3014" t="s">
        <v>509</v>
      </c>
      <c r="E2216" s="1112" t="s">
        <v>1931</v>
      </c>
      <c r="F2216" s="2708"/>
      <c r="H2216" s="1431" t="str">
        <f t="shared" si="380"/>
        <v/>
      </c>
      <c r="I2216" s="1288" t="str">
        <f t="shared" si="381"/>
        <v/>
      </c>
      <c r="J2216" s="1288" t="str">
        <f>IF(C2195="","",IF(AND(C2195&lt;&gt;"&lt;Enter connection point name&gt;",F2216=""),"X",""))</f>
        <v/>
      </c>
      <c r="K2216" s="1569"/>
      <c r="L2216" s="2220"/>
      <c r="M2216" s="2220"/>
      <c r="N2216" s="1432" t="str">
        <f>IF(AND(F2214&lt;=F2216),"","X")</f>
        <v/>
      </c>
    </row>
    <row r="2217" spans="2:14" s="580" customFormat="1" ht="15" customHeight="1">
      <c r="B2217" s="18"/>
      <c r="C2217" s="3018"/>
      <c r="D2217" s="3019"/>
      <c r="E2217" s="1113" t="s">
        <v>1932</v>
      </c>
      <c r="F2217" s="2714"/>
      <c r="H2217" s="1433" t="str">
        <f t="shared" si="380"/>
        <v/>
      </c>
      <c r="I2217" s="1434" t="str">
        <f t="shared" si="381"/>
        <v/>
      </c>
      <c r="J2217" s="1434" t="str">
        <f>IF(C2195="","",IF(AND(C2195&lt;&gt;"&lt;Enter connection point name&gt;",F2217=""),"X",""))</f>
        <v/>
      </c>
      <c r="K2217" s="1570"/>
      <c r="L2217" s="2221"/>
      <c r="M2217" s="2221"/>
      <c r="N2217" s="1435" t="str">
        <f>IF(AND(F2215&lt;=F2217),"","X")</f>
        <v/>
      </c>
    </row>
    <row r="2218" spans="2:14" s="580" customFormat="1" ht="15" customHeight="1">
      <c r="B2218" s="1046">
        <v>97</v>
      </c>
      <c r="C2218" s="1027" t="s">
        <v>1929</v>
      </c>
      <c r="D2218" s="575"/>
      <c r="E2218" s="1111"/>
      <c r="F2218" s="2711"/>
    </row>
    <row r="2219" spans="2:14" s="580" customFormat="1" ht="15" customHeight="1">
      <c r="B2219" s="1046"/>
      <c r="C2219" s="3016" t="s">
        <v>1930</v>
      </c>
      <c r="D2219" s="3017" t="s">
        <v>509</v>
      </c>
      <c r="E2219" s="1681" t="s">
        <v>1931</v>
      </c>
      <c r="F2219" s="2713"/>
      <c r="H2219" s="1503" t="str">
        <f>IF(ISNONTEXT(F2219)=TRUE,"","X")</f>
        <v/>
      </c>
      <c r="I2219" s="1542" t="str">
        <f>IF(AND(F2219&gt;=0)=TRUE,"","X")</f>
        <v/>
      </c>
      <c r="J2219" s="2024" t="str">
        <f>IF(C2218="","",IF(AND(C2218&lt;&gt;"&lt;Enter connection point name&gt;",F2219=""),"X",""))</f>
        <v/>
      </c>
      <c r="K2219" s="1568"/>
      <c r="L2219" s="2219"/>
      <c r="M2219" s="2219"/>
      <c r="N2219" s="2217"/>
    </row>
    <row r="2220" spans="2:14" s="580" customFormat="1" ht="15" customHeight="1">
      <c r="B2220" s="1046"/>
      <c r="C2220" s="3015"/>
      <c r="D2220" s="3014"/>
      <c r="E2220" s="1112" t="s">
        <v>1932</v>
      </c>
      <c r="F2220" s="2708"/>
      <c r="H2220" s="1431" t="str">
        <f>IF(ISNONTEXT(F2220)=TRUE,"","X")</f>
        <v/>
      </c>
      <c r="I2220" s="1288" t="str">
        <f>IF(AND(F2220&gt;=0)=TRUE,"","X")</f>
        <v/>
      </c>
      <c r="J2220" s="1288" t="str">
        <f>IF(C2218="","",IF(AND(C2218&lt;&gt;"&lt;Enter connection point name&gt;",F2220=""),"X",""))</f>
        <v/>
      </c>
      <c r="K2220" s="1569"/>
      <c r="L2220" s="2220"/>
      <c r="M2220" s="2220"/>
      <c r="N2220" s="2218"/>
    </row>
    <row r="2221" spans="2:14" s="580" customFormat="1" ht="15" customHeight="1">
      <c r="B2221" s="1046"/>
      <c r="C2221" s="3015" t="s">
        <v>1933</v>
      </c>
      <c r="D2221" s="3014" t="s">
        <v>497</v>
      </c>
      <c r="E2221" s="1112" t="s">
        <v>1931</v>
      </c>
      <c r="F2221" s="2708"/>
      <c r="H2221" s="1431" t="str">
        <f t="shared" ref="H2221:H2228" si="382">IF(ISNONTEXT(F2221)=TRUE,"","X")</f>
        <v/>
      </c>
      <c r="I2221" s="1288" t="str">
        <f>IF(AND(F2221&gt;=0)=TRUE,"","X")</f>
        <v/>
      </c>
      <c r="J2221" s="1288" t="str">
        <f>IF(C2218="","",IF(AND(C2218&lt;&gt;"&lt;Enter connection point name&gt;",F2221=""),"X",""))</f>
        <v/>
      </c>
      <c r="K2221" s="1569"/>
      <c r="L2221" s="2220"/>
      <c r="M2221" s="2220"/>
      <c r="N2221" s="1432" t="str">
        <f>IF(AND(F2221&lt;=F2223),"","X")</f>
        <v/>
      </c>
    </row>
    <row r="2222" spans="2:14" s="580" customFormat="1" ht="15" customHeight="1">
      <c r="B2222" s="1046"/>
      <c r="C2222" s="3015"/>
      <c r="D2222" s="3014"/>
      <c r="E2222" s="1112" t="s">
        <v>1932</v>
      </c>
      <c r="F2222" s="2708"/>
      <c r="H2222" s="1431" t="str">
        <f t="shared" si="382"/>
        <v/>
      </c>
      <c r="I2222" s="1288" t="str">
        <f t="shared" ref="I2222:I2225" si="383">IF(AND(F2222&gt;=0)=TRUE,"","X")</f>
        <v/>
      </c>
      <c r="J2222" s="1288" t="str">
        <f>IF(C2218="","",IF(AND(C2218&lt;&gt;"&lt;Enter connection point name&gt;",F2222=""),"X",""))</f>
        <v/>
      </c>
      <c r="K2222" s="1569"/>
      <c r="L2222" s="2220"/>
      <c r="M2222" s="2220"/>
      <c r="N2222" s="1432" t="str">
        <f>IF(AND(F2222&lt;=F2224),"","X")</f>
        <v/>
      </c>
    </row>
    <row r="2223" spans="2:14" s="580" customFormat="1" ht="15" customHeight="1">
      <c r="B2223" s="1046"/>
      <c r="C2223" s="3015" t="s">
        <v>1933</v>
      </c>
      <c r="D2223" s="3014" t="s">
        <v>509</v>
      </c>
      <c r="E2223" s="1112" t="s">
        <v>1931</v>
      </c>
      <c r="F2223" s="2708"/>
      <c r="H2223" s="1431" t="str">
        <f t="shared" si="382"/>
        <v/>
      </c>
      <c r="I2223" s="1288" t="str">
        <f t="shared" si="383"/>
        <v/>
      </c>
      <c r="J2223" s="1288" t="str">
        <f>IF(C2218="","",IF(AND(C2218&lt;&gt;"&lt;Enter connection point name&gt;",F2223=""),"X",""))</f>
        <v/>
      </c>
      <c r="K2223" s="1569"/>
      <c r="L2223" s="2220"/>
      <c r="M2223" s="2220"/>
      <c r="N2223" s="1432" t="str">
        <f>IF(AND(F2221&lt;=F2223),"","X")</f>
        <v/>
      </c>
    </row>
    <row r="2224" spans="2:14" s="580" customFormat="1" ht="15" customHeight="1">
      <c r="B2224" s="1046"/>
      <c r="C2224" s="3015"/>
      <c r="D2224" s="3014"/>
      <c r="E2224" s="1112" t="s">
        <v>1932</v>
      </c>
      <c r="F2224" s="2708"/>
      <c r="H2224" s="1431" t="str">
        <f t="shared" si="382"/>
        <v/>
      </c>
      <c r="I2224" s="1288" t="str">
        <f t="shared" si="383"/>
        <v/>
      </c>
      <c r="J2224" s="1288" t="str">
        <f>IF(C2218="","",IF(AND(C2218&lt;&gt;"&lt;Enter connection point name&gt;",F2224=""),"X",""))</f>
        <v/>
      </c>
      <c r="K2224" s="1569"/>
      <c r="L2224" s="2220"/>
      <c r="M2224" s="2220"/>
      <c r="N2224" s="1432" t="str">
        <f>IF(AND(F2222&lt;=F2224),"","X")</f>
        <v/>
      </c>
    </row>
    <row r="2225" spans="2:14" s="580" customFormat="1" ht="15" customHeight="1">
      <c r="B2225" s="1046"/>
      <c r="C2225" s="3015" t="s">
        <v>729</v>
      </c>
      <c r="D2225" s="3014" t="s">
        <v>1670</v>
      </c>
      <c r="E2225" s="1112" t="s">
        <v>1931</v>
      </c>
      <c r="F2225" s="2706"/>
      <c r="H2225" s="1431" t="str">
        <f t="shared" si="382"/>
        <v/>
      </c>
      <c r="I2225" s="1287" t="str">
        <f t="shared" si="383"/>
        <v/>
      </c>
      <c r="J2225" s="1288" t="str">
        <f>IF(C2218="","",IF(AND(C2218&lt;&gt;"&lt;Enter connection point name&gt;",F2225=""),"X",""))</f>
        <v/>
      </c>
      <c r="K2225" s="1569"/>
      <c r="L2225" s="1287"/>
      <c r="M2225" s="2220"/>
      <c r="N2225" s="2218"/>
    </row>
    <row r="2226" spans="2:14" s="580" customFormat="1" ht="15" customHeight="1">
      <c r="B2226" s="18"/>
      <c r="C2226" s="3015"/>
      <c r="D2226" s="3014"/>
      <c r="E2226" s="1112" t="s">
        <v>1932</v>
      </c>
      <c r="F2226" s="2706"/>
      <c r="H2226" s="1431" t="str">
        <f t="shared" si="382"/>
        <v/>
      </c>
      <c r="I2226" s="1287"/>
      <c r="J2226" s="1288" t="str">
        <f>IF(C2218="","",IF(AND(C2218&lt;&gt;"&lt;Enter connection point name&gt;",F2226=""),"X",""))</f>
        <v/>
      </c>
      <c r="K2226" s="1569"/>
      <c r="L2226" s="1287"/>
      <c r="M2226" s="2220"/>
      <c r="N2226" s="2218"/>
    </row>
    <row r="2227" spans="2:14" s="580" customFormat="1" ht="15" customHeight="1">
      <c r="B2227" s="18"/>
      <c r="C2227" s="3015" t="s">
        <v>730</v>
      </c>
      <c r="D2227" s="3014" t="s">
        <v>1671</v>
      </c>
      <c r="E2227" s="1112" t="s">
        <v>1931</v>
      </c>
      <c r="F2227" s="2712"/>
      <c r="H2227" s="1431" t="str">
        <f t="shared" si="382"/>
        <v/>
      </c>
      <c r="I2227" s="1287"/>
      <c r="J2227" s="1288" t="str">
        <f>IF(C2218="","",IF(AND(C2218&lt;&gt;"&lt;Enter connection point name&gt;",F2227=""),"X",""))</f>
        <v/>
      </c>
      <c r="K2227" s="1569"/>
      <c r="L2227" s="2220"/>
      <c r="M2227" s="1287"/>
      <c r="N2227" s="2218"/>
    </row>
    <row r="2228" spans="2:14" s="580" customFormat="1" ht="15" customHeight="1">
      <c r="B2228" s="18"/>
      <c r="C2228" s="3015"/>
      <c r="D2228" s="3014"/>
      <c r="E2228" s="1112" t="s">
        <v>1932</v>
      </c>
      <c r="F2228" s="2712"/>
      <c r="H2228" s="1431" t="str">
        <f t="shared" si="382"/>
        <v/>
      </c>
      <c r="I2228" s="1287"/>
      <c r="J2228" s="1288" t="str">
        <f>IF(C2218="","",IF(AND(C2218&lt;&gt;"&lt;Enter connection point name&gt;",F2228=""),"X",""))</f>
        <v/>
      </c>
      <c r="K2228" s="1569"/>
      <c r="L2228" s="2220"/>
      <c r="M2228" s="1287"/>
      <c r="N2228" s="2218"/>
    </row>
    <row r="2229" spans="2:14" s="580" customFormat="1" ht="15" customHeight="1">
      <c r="B2229" s="18"/>
      <c r="C2229" s="3015" t="s">
        <v>1934</v>
      </c>
      <c r="D2229" s="3014" t="s">
        <v>2045</v>
      </c>
      <c r="E2229" s="1112" t="s">
        <v>1931</v>
      </c>
      <c r="F2229" s="2708"/>
      <c r="H2229" s="1436"/>
      <c r="I2229" s="1287"/>
      <c r="J2229" s="1288" t="str">
        <f>IF(C2218="","",IF(AND(C2218&lt;&gt;"&lt;Enter connection point name&gt;",F2229=""),"X",""))</f>
        <v/>
      </c>
      <c r="K2229" s="1432" t="str">
        <f>IF(F2229="","",(IF(OR(F2229="Winter",F2229="Summer"),"","X")))</f>
        <v/>
      </c>
      <c r="L2229" s="2220"/>
      <c r="M2229" s="2220"/>
      <c r="N2229" s="2218"/>
    </row>
    <row r="2230" spans="2:14" s="580" customFormat="1" ht="15" customHeight="1">
      <c r="B2230" s="18"/>
      <c r="C2230" s="3015"/>
      <c r="D2230" s="3014"/>
      <c r="E2230" s="1112" t="s">
        <v>1932</v>
      </c>
      <c r="F2230" s="2708"/>
      <c r="H2230" s="1436"/>
      <c r="I2230" s="1287"/>
      <c r="J2230" s="1288" t="str">
        <f>IF(C2218="","",IF(AND(C2218&lt;&gt;"&lt;Enter connection point name&gt;",F2230=""),"X",""))</f>
        <v/>
      </c>
      <c r="K2230" s="1432" t="str">
        <f>IF(F2230="","",(IF(OR(F2230="Winter",F2230="Summer"),"","X")))</f>
        <v/>
      </c>
      <c r="L2230" s="2220"/>
      <c r="M2230" s="2220"/>
      <c r="N2230" s="2218"/>
    </row>
    <row r="2231" spans="2:14" s="580" customFormat="1" ht="15" customHeight="1">
      <c r="B2231" s="18"/>
      <c r="C2231" s="3015" t="s">
        <v>1935</v>
      </c>
      <c r="D2231" s="3014" t="s">
        <v>497</v>
      </c>
      <c r="E2231" s="1112" t="s">
        <v>1931</v>
      </c>
      <c r="F2231" s="2708"/>
      <c r="H2231" s="1431" t="str">
        <f t="shared" ref="H2231:H2240" si="384">IF(ISNONTEXT(F2231)=TRUE,"","X")</f>
        <v/>
      </c>
      <c r="I2231" s="1288" t="str">
        <f t="shared" ref="I2231:I2240" si="385">IF(AND(F2231&gt;=0)=TRUE,"","X")</f>
        <v/>
      </c>
      <c r="J2231" s="1288" t="str">
        <f>IF(C2218="","",IF(AND(C2218&lt;&gt;"&lt;Enter connection point name&gt;",F2231=""),"X",""))</f>
        <v/>
      </c>
      <c r="K2231" s="1569"/>
      <c r="L2231" s="2220"/>
      <c r="M2231" s="2220"/>
      <c r="N2231" s="2218"/>
    </row>
    <row r="2232" spans="2:14" s="580" customFormat="1" ht="15" customHeight="1">
      <c r="B2232" s="18"/>
      <c r="C2232" s="3015"/>
      <c r="D2232" s="3014"/>
      <c r="E2232" s="1112" t="s">
        <v>1932</v>
      </c>
      <c r="F2232" s="2708"/>
      <c r="H2232" s="1431" t="str">
        <f t="shared" si="384"/>
        <v/>
      </c>
      <c r="I2232" s="1288" t="str">
        <f t="shared" si="385"/>
        <v/>
      </c>
      <c r="J2232" s="1288" t="str">
        <f>IF(C2218="","",IF(AND(C2218&lt;&gt;"&lt;Enter connection point name&gt;",F2232=""),"X",""))</f>
        <v/>
      </c>
      <c r="K2232" s="1569"/>
      <c r="L2232" s="2220"/>
      <c r="M2232" s="2220"/>
      <c r="N2232" s="2218"/>
    </row>
    <row r="2233" spans="2:14" s="580" customFormat="1" ht="15" customHeight="1">
      <c r="B2233" s="18"/>
      <c r="C2233" s="3015" t="s">
        <v>1936</v>
      </c>
      <c r="D2233" s="3014" t="s">
        <v>497</v>
      </c>
      <c r="E2233" s="1112" t="s">
        <v>1931</v>
      </c>
      <c r="F2233" s="2708"/>
      <c r="H2233" s="1431" t="str">
        <f t="shared" si="384"/>
        <v/>
      </c>
      <c r="I2233" s="1288" t="str">
        <f t="shared" si="385"/>
        <v/>
      </c>
      <c r="J2233" s="1288" t="str">
        <f>IF(C2218="","",IF(AND(C2218&lt;&gt;"&lt;Enter connection point name&gt;",F2233=""),"X",""))</f>
        <v/>
      </c>
      <c r="K2233" s="1569"/>
      <c r="L2233" s="2220"/>
      <c r="M2233" s="2220"/>
      <c r="N2233" s="1432" t="str">
        <f>IF(AND(F2233&lt;=F2235),"","X")</f>
        <v/>
      </c>
    </row>
    <row r="2234" spans="2:14" s="580" customFormat="1" ht="15" customHeight="1">
      <c r="B2234" s="18"/>
      <c r="C2234" s="3015"/>
      <c r="D2234" s="3014"/>
      <c r="E2234" s="1112" t="s">
        <v>1932</v>
      </c>
      <c r="F2234" s="2708"/>
      <c r="H2234" s="1431" t="str">
        <f t="shared" si="384"/>
        <v/>
      </c>
      <c r="I2234" s="1288" t="str">
        <f t="shared" si="385"/>
        <v/>
      </c>
      <c r="J2234" s="1288" t="str">
        <f>IF(C2218="","",IF(AND(C2218&lt;&gt;"&lt;Enter connection point name&gt;",F2234=""),"X",""))</f>
        <v/>
      </c>
      <c r="K2234" s="1569"/>
      <c r="L2234" s="2220"/>
      <c r="M2234" s="2220"/>
      <c r="N2234" s="1432" t="str">
        <f>IF(AND(F2234&lt;=F2236),"","X")</f>
        <v/>
      </c>
    </row>
    <row r="2235" spans="2:14" s="580" customFormat="1" ht="15" customHeight="1">
      <c r="B2235" s="18"/>
      <c r="C2235" s="3015" t="s">
        <v>1936</v>
      </c>
      <c r="D2235" s="3014" t="s">
        <v>509</v>
      </c>
      <c r="E2235" s="1112" t="s">
        <v>1931</v>
      </c>
      <c r="F2235" s="2708"/>
      <c r="H2235" s="1431" t="str">
        <f t="shared" si="384"/>
        <v/>
      </c>
      <c r="I2235" s="1288" t="str">
        <f t="shared" si="385"/>
        <v/>
      </c>
      <c r="J2235" s="1288" t="str">
        <f>IF(C2218="","",IF(AND(C2218&lt;&gt;"&lt;Enter connection point name&gt;",F2235=""),"X",""))</f>
        <v/>
      </c>
      <c r="K2235" s="1569"/>
      <c r="L2235" s="2220"/>
      <c r="M2235" s="2220"/>
      <c r="N2235" s="1432" t="str">
        <f>IF(AND(F2233&lt;=F2235),"","X")</f>
        <v/>
      </c>
    </row>
    <row r="2236" spans="2:14" s="580" customFormat="1" ht="15" customHeight="1">
      <c r="B2236" s="18"/>
      <c r="C2236" s="3015"/>
      <c r="D2236" s="3014"/>
      <c r="E2236" s="1112" t="s">
        <v>1932</v>
      </c>
      <c r="F2236" s="2708"/>
      <c r="H2236" s="1431" t="str">
        <f t="shared" si="384"/>
        <v/>
      </c>
      <c r="I2236" s="1288" t="str">
        <f t="shared" si="385"/>
        <v/>
      </c>
      <c r="J2236" s="1288" t="str">
        <f>IF(C2218="","",IF(AND(C2218&lt;&gt;"&lt;Enter connection point name&gt;",F2236=""),"X",""))</f>
        <v/>
      </c>
      <c r="K2236" s="1569"/>
      <c r="L2236" s="2220"/>
      <c r="M2236" s="2220"/>
      <c r="N2236" s="1432" t="str">
        <f>IF(AND(F2234&lt;=F2236),"","X")</f>
        <v/>
      </c>
    </row>
    <row r="2237" spans="2:14" s="580" customFormat="1" ht="15" customHeight="1">
      <c r="B2237" s="18"/>
      <c r="C2237" s="3015" t="s">
        <v>1937</v>
      </c>
      <c r="D2237" s="3014" t="s">
        <v>497</v>
      </c>
      <c r="E2237" s="1112" t="s">
        <v>1931</v>
      </c>
      <c r="F2237" s="2708"/>
      <c r="H2237" s="1431" t="str">
        <f t="shared" si="384"/>
        <v/>
      </c>
      <c r="I2237" s="1288" t="str">
        <f t="shared" si="385"/>
        <v/>
      </c>
      <c r="J2237" s="1288" t="str">
        <f>IF(C2218="","",IF(AND(C2218&lt;&gt;"&lt;Enter connection point name&gt;",F2237=""),"X",""))</f>
        <v/>
      </c>
      <c r="K2237" s="1569"/>
      <c r="L2237" s="2220"/>
      <c r="M2237" s="2220"/>
      <c r="N2237" s="1432" t="str">
        <f>IF(AND(F2237&lt;=F2239),"","X")</f>
        <v/>
      </c>
    </row>
    <row r="2238" spans="2:14" s="580" customFormat="1" ht="15" customHeight="1">
      <c r="B2238" s="18"/>
      <c r="C2238" s="3015"/>
      <c r="D2238" s="3014"/>
      <c r="E2238" s="1112" t="s">
        <v>1932</v>
      </c>
      <c r="F2238" s="2708"/>
      <c r="H2238" s="1431" t="str">
        <f t="shared" si="384"/>
        <v/>
      </c>
      <c r="I2238" s="1288" t="str">
        <f t="shared" si="385"/>
        <v/>
      </c>
      <c r="J2238" s="1288" t="str">
        <f>IF(C2218="","",IF(AND(C2218&lt;&gt;"&lt;Enter connection point name&gt;",F2238=""),"X",""))</f>
        <v/>
      </c>
      <c r="K2238" s="1569"/>
      <c r="L2238" s="2220"/>
      <c r="M2238" s="2220"/>
      <c r="N2238" s="1432" t="str">
        <f>IF(AND(F2238&lt;=F2240),"","X")</f>
        <v/>
      </c>
    </row>
    <row r="2239" spans="2:14" s="580" customFormat="1" ht="15" customHeight="1">
      <c r="B2239" s="18"/>
      <c r="C2239" s="3015" t="s">
        <v>1937</v>
      </c>
      <c r="D2239" s="3014" t="s">
        <v>509</v>
      </c>
      <c r="E2239" s="1112" t="s">
        <v>1931</v>
      </c>
      <c r="F2239" s="2708"/>
      <c r="H2239" s="1431" t="str">
        <f t="shared" si="384"/>
        <v/>
      </c>
      <c r="I2239" s="1288" t="str">
        <f t="shared" si="385"/>
        <v/>
      </c>
      <c r="J2239" s="1288" t="str">
        <f>IF(C2218="","",IF(AND(C2218&lt;&gt;"&lt;Enter connection point name&gt;",F2239=""),"X",""))</f>
        <v/>
      </c>
      <c r="K2239" s="1569"/>
      <c r="L2239" s="2220"/>
      <c r="M2239" s="2220"/>
      <c r="N2239" s="1432" t="str">
        <f>IF(AND(F2237&lt;=F2239),"","X")</f>
        <v/>
      </c>
    </row>
    <row r="2240" spans="2:14" s="580" customFormat="1" ht="15" customHeight="1">
      <c r="B2240" s="18"/>
      <c r="C2240" s="3018"/>
      <c r="D2240" s="3019"/>
      <c r="E2240" s="1113" t="s">
        <v>1932</v>
      </c>
      <c r="F2240" s="2714"/>
      <c r="H2240" s="1433" t="str">
        <f t="shared" si="384"/>
        <v/>
      </c>
      <c r="I2240" s="1434" t="str">
        <f t="shared" si="385"/>
        <v/>
      </c>
      <c r="J2240" s="1434" t="str">
        <f>IF(C2218="","",IF(AND(C2218&lt;&gt;"&lt;Enter connection point name&gt;",F2240=""),"X",""))</f>
        <v/>
      </c>
      <c r="K2240" s="1570"/>
      <c r="L2240" s="2221"/>
      <c r="M2240" s="2221"/>
      <c r="N2240" s="1435" t="str">
        <f>IF(AND(F2238&lt;=F2240),"","X")</f>
        <v/>
      </c>
    </row>
    <row r="2241" spans="2:14" s="580" customFormat="1" ht="15" customHeight="1">
      <c r="B2241" s="1046">
        <v>98</v>
      </c>
      <c r="C2241" s="1027" t="s">
        <v>1929</v>
      </c>
      <c r="D2241" s="575"/>
      <c r="E2241" s="1111"/>
      <c r="F2241" s="2711"/>
    </row>
    <row r="2242" spans="2:14" s="580" customFormat="1" ht="15" customHeight="1">
      <c r="B2242" s="1046"/>
      <c r="C2242" s="3016" t="s">
        <v>1930</v>
      </c>
      <c r="D2242" s="3017" t="s">
        <v>509</v>
      </c>
      <c r="E2242" s="1681" t="s">
        <v>1931</v>
      </c>
      <c r="F2242" s="2713"/>
      <c r="H2242" s="1503" t="str">
        <f>IF(ISNONTEXT(F2242)=TRUE,"","X")</f>
        <v/>
      </c>
      <c r="I2242" s="1542" t="str">
        <f>IF(AND(F2242&gt;=0)=TRUE,"","X")</f>
        <v/>
      </c>
      <c r="J2242" s="2024" t="str">
        <f>IF(C2241="","",IF(AND(C2241&lt;&gt;"&lt;Enter connection point name&gt;",F2242=""),"X",""))</f>
        <v/>
      </c>
      <c r="K2242" s="1568"/>
      <c r="L2242" s="2219"/>
      <c r="M2242" s="2219"/>
      <c r="N2242" s="2217"/>
    </row>
    <row r="2243" spans="2:14" s="580" customFormat="1" ht="15" customHeight="1">
      <c r="B2243" s="1046"/>
      <c r="C2243" s="3015"/>
      <c r="D2243" s="3014"/>
      <c r="E2243" s="1112" t="s">
        <v>1932</v>
      </c>
      <c r="F2243" s="2708"/>
      <c r="H2243" s="1431" t="str">
        <f>IF(ISNONTEXT(F2243)=TRUE,"","X")</f>
        <v/>
      </c>
      <c r="I2243" s="1288" t="str">
        <f>IF(AND(F2243&gt;=0)=TRUE,"","X")</f>
        <v/>
      </c>
      <c r="J2243" s="1288" t="str">
        <f>IF(C2241="","",IF(AND(C2241&lt;&gt;"&lt;Enter connection point name&gt;",F2243=""),"X",""))</f>
        <v/>
      </c>
      <c r="K2243" s="1569"/>
      <c r="L2243" s="2220"/>
      <c r="M2243" s="2220"/>
      <c r="N2243" s="2218"/>
    </row>
    <row r="2244" spans="2:14" s="580" customFormat="1" ht="15" customHeight="1">
      <c r="B2244" s="1046"/>
      <c r="C2244" s="3015" t="s">
        <v>1933</v>
      </c>
      <c r="D2244" s="3014" t="s">
        <v>497</v>
      </c>
      <c r="E2244" s="1112" t="s">
        <v>1931</v>
      </c>
      <c r="F2244" s="2708"/>
      <c r="H2244" s="1431" t="str">
        <f t="shared" ref="H2244:H2251" si="386">IF(ISNONTEXT(F2244)=TRUE,"","X")</f>
        <v/>
      </c>
      <c r="I2244" s="1288" t="str">
        <f>IF(AND(F2244&gt;=0)=TRUE,"","X")</f>
        <v/>
      </c>
      <c r="J2244" s="1288" t="str">
        <f>IF(C2241="","",IF(AND(C2241&lt;&gt;"&lt;Enter connection point name&gt;",F2244=""),"X",""))</f>
        <v/>
      </c>
      <c r="K2244" s="1569"/>
      <c r="L2244" s="2220"/>
      <c r="M2244" s="2220"/>
      <c r="N2244" s="1432" t="str">
        <f>IF(AND(F2244&lt;=F2246),"","X")</f>
        <v/>
      </c>
    </row>
    <row r="2245" spans="2:14" s="580" customFormat="1" ht="15" customHeight="1">
      <c r="B2245" s="1046"/>
      <c r="C2245" s="3015"/>
      <c r="D2245" s="3014"/>
      <c r="E2245" s="1112" t="s">
        <v>1932</v>
      </c>
      <c r="F2245" s="2708"/>
      <c r="H2245" s="1431" t="str">
        <f t="shared" si="386"/>
        <v/>
      </c>
      <c r="I2245" s="1288" t="str">
        <f t="shared" ref="I2245:I2248" si="387">IF(AND(F2245&gt;=0)=TRUE,"","X")</f>
        <v/>
      </c>
      <c r="J2245" s="1288" t="str">
        <f>IF(C2241="","",IF(AND(C2241&lt;&gt;"&lt;Enter connection point name&gt;",F2245=""),"X",""))</f>
        <v/>
      </c>
      <c r="K2245" s="1569"/>
      <c r="L2245" s="2220"/>
      <c r="M2245" s="2220"/>
      <c r="N2245" s="1432" t="str">
        <f>IF(AND(F2245&lt;=F2247),"","X")</f>
        <v/>
      </c>
    </row>
    <row r="2246" spans="2:14" s="580" customFormat="1" ht="15" customHeight="1">
      <c r="B2246" s="1046"/>
      <c r="C2246" s="3015" t="s">
        <v>1933</v>
      </c>
      <c r="D2246" s="3014" t="s">
        <v>509</v>
      </c>
      <c r="E2246" s="1112" t="s">
        <v>1931</v>
      </c>
      <c r="F2246" s="2708"/>
      <c r="H2246" s="1431" t="str">
        <f t="shared" si="386"/>
        <v/>
      </c>
      <c r="I2246" s="1288" t="str">
        <f t="shared" si="387"/>
        <v/>
      </c>
      <c r="J2246" s="1288" t="str">
        <f>IF(C2241="","",IF(AND(C2241&lt;&gt;"&lt;Enter connection point name&gt;",F2246=""),"X",""))</f>
        <v/>
      </c>
      <c r="K2246" s="1569"/>
      <c r="L2246" s="2220"/>
      <c r="M2246" s="2220"/>
      <c r="N2246" s="1432" t="str">
        <f>IF(AND(F2244&lt;=F2246),"","X")</f>
        <v/>
      </c>
    </row>
    <row r="2247" spans="2:14" s="580" customFormat="1" ht="15" customHeight="1">
      <c r="B2247" s="1046"/>
      <c r="C2247" s="3015"/>
      <c r="D2247" s="3014"/>
      <c r="E2247" s="1112" t="s">
        <v>1932</v>
      </c>
      <c r="F2247" s="2708"/>
      <c r="H2247" s="1431" t="str">
        <f t="shared" si="386"/>
        <v/>
      </c>
      <c r="I2247" s="1288" t="str">
        <f t="shared" si="387"/>
        <v/>
      </c>
      <c r="J2247" s="1288" t="str">
        <f>IF(C2241="","",IF(AND(C2241&lt;&gt;"&lt;Enter connection point name&gt;",F2247=""),"X",""))</f>
        <v/>
      </c>
      <c r="K2247" s="1569"/>
      <c r="L2247" s="2220"/>
      <c r="M2247" s="2220"/>
      <c r="N2247" s="1432" t="str">
        <f>IF(AND(F2245&lt;=F2247),"","X")</f>
        <v/>
      </c>
    </row>
    <row r="2248" spans="2:14" s="580" customFormat="1" ht="15" customHeight="1">
      <c r="B2248" s="1046"/>
      <c r="C2248" s="3015" t="s">
        <v>729</v>
      </c>
      <c r="D2248" s="3014" t="s">
        <v>1670</v>
      </c>
      <c r="E2248" s="1112" t="s">
        <v>1931</v>
      </c>
      <c r="F2248" s="2706"/>
      <c r="H2248" s="1431" t="str">
        <f t="shared" si="386"/>
        <v/>
      </c>
      <c r="I2248" s="1287" t="str">
        <f t="shared" si="387"/>
        <v/>
      </c>
      <c r="J2248" s="1288" t="str">
        <f>IF(C2241="","",IF(AND(C2241&lt;&gt;"&lt;Enter connection point name&gt;",F2248=""),"X",""))</f>
        <v/>
      </c>
      <c r="K2248" s="1569"/>
      <c r="L2248" s="1287"/>
      <c r="M2248" s="2220"/>
      <c r="N2248" s="2218"/>
    </row>
    <row r="2249" spans="2:14" s="580" customFormat="1" ht="15" customHeight="1">
      <c r="B2249" s="18"/>
      <c r="C2249" s="3015"/>
      <c r="D2249" s="3014"/>
      <c r="E2249" s="1112" t="s">
        <v>1932</v>
      </c>
      <c r="F2249" s="2706"/>
      <c r="H2249" s="1431" t="str">
        <f t="shared" si="386"/>
        <v/>
      </c>
      <c r="I2249" s="1287"/>
      <c r="J2249" s="1288" t="str">
        <f>IF(C2241="","",IF(AND(C2241&lt;&gt;"&lt;Enter connection point name&gt;",F2249=""),"X",""))</f>
        <v/>
      </c>
      <c r="K2249" s="1569"/>
      <c r="L2249" s="1287"/>
      <c r="M2249" s="2220"/>
      <c r="N2249" s="2218"/>
    </row>
    <row r="2250" spans="2:14" s="580" customFormat="1" ht="15" customHeight="1">
      <c r="B2250" s="18"/>
      <c r="C2250" s="3015" t="s">
        <v>730</v>
      </c>
      <c r="D2250" s="3014" t="s">
        <v>1671</v>
      </c>
      <c r="E2250" s="1112" t="s">
        <v>1931</v>
      </c>
      <c r="F2250" s="2712"/>
      <c r="H2250" s="1431" t="str">
        <f t="shared" si="386"/>
        <v/>
      </c>
      <c r="I2250" s="1287"/>
      <c r="J2250" s="1288" t="str">
        <f>IF(C2241="","",IF(AND(C2241&lt;&gt;"&lt;Enter connection point name&gt;",F2250=""),"X",""))</f>
        <v/>
      </c>
      <c r="K2250" s="1569"/>
      <c r="L2250" s="2220"/>
      <c r="M2250" s="1287"/>
      <c r="N2250" s="2218"/>
    </row>
    <row r="2251" spans="2:14" s="580" customFormat="1" ht="15" customHeight="1">
      <c r="B2251" s="18"/>
      <c r="C2251" s="3015"/>
      <c r="D2251" s="3014"/>
      <c r="E2251" s="1112" t="s">
        <v>1932</v>
      </c>
      <c r="F2251" s="2712"/>
      <c r="H2251" s="1431" t="str">
        <f t="shared" si="386"/>
        <v/>
      </c>
      <c r="I2251" s="1287"/>
      <c r="J2251" s="1288" t="str">
        <f>IF(C2241="","",IF(AND(C2241&lt;&gt;"&lt;Enter connection point name&gt;",F2251=""),"X",""))</f>
        <v/>
      </c>
      <c r="K2251" s="1569"/>
      <c r="L2251" s="2220"/>
      <c r="M2251" s="1287"/>
      <c r="N2251" s="2218"/>
    </row>
    <row r="2252" spans="2:14" s="580" customFormat="1" ht="15" customHeight="1">
      <c r="B2252" s="18"/>
      <c r="C2252" s="3015" t="s">
        <v>1934</v>
      </c>
      <c r="D2252" s="3014" t="s">
        <v>2045</v>
      </c>
      <c r="E2252" s="1112" t="s">
        <v>1931</v>
      </c>
      <c r="F2252" s="2708"/>
      <c r="H2252" s="1436"/>
      <c r="I2252" s="1287"/>
      <c r="J2252" s="1288" t="str">
        <f>IF(C2241="","",IF(AND(C2241&lt;&gt;"&lt;Enter connection point name&gt;",F2252=""),"X",""))</f>
        <v/>
      </c>
      <c r="K2252" s="1432" t="str">
        <f>IF(F2252="","",(IF(OR(F2252="Winter",F2252="Summer"),"","X")))</f>
        <v/>
      </c>
      <c r="L2252" s="2220"/>
      <c r="M2252" s="2220"/>
      <c r="N2252" s="2218"/>
    </row>
    <row r="2253" spans="2:14" s="580" customFormat="1" ht="15" customHeight="1">
      <c r="B2253" s="18"/>
      <c r="C2253" s="3015"/>
      <c r="D2253" s="3014"/>
      <c r="E2253" s="1112" t="s">
        <v>1932</v>
      </c>
      <c r="F2253" s="2708"/>
      <c r="H2253" s="1436"/>
      <c r="I2253" s="1287"/>
      <c r="J2253" s="1288" t="str">
        <f>IF(C2241="","",IF(AND(C2241&lt;&gt;"&lt;Enter connection point name&gt;",F2253=""),"X",""))</f>
        <v/>
      </c>
      <c r="K2253" s="1432" t="str">
        <f>IF(F2253="","",(IF(OR(F2253="Winter",F2253="Summer"),"","X")))</f>
        <v/>
      </c>
      <c r="L2253" s="2220"/>
      <c r="M2253" s="2220"/>
      <c r="N2253" s="2218"/>
    </row>
    <row r="2254" spans="2:14" s="580" customFormat="1" ht="15" customHeight="1">
      <c r="B2254" s="18"/>
      <c r="C2254" s="3015" t="s">
        <v>1935</v>
      </c>
      <c r="D2254" s="3014" t="s">
        <v>497</v>
      </c>
      <c r="E2254" s="1112" t="s">
        <v>1931</v>
      </c>
      <c r="F2254" s="2708"/>
      <c r="H2254" s="1431" t="str">
        <f t="shared" ref="H2254:H2263" si="388">IF(ISNONTEXT(F2254)=TRUE,"","X")</f>
        <v/>
      </c>
      <c r="I2254" s="1288" t="str">
        <f t="shared" ref="I2254:I2263" si="389">IF(AND(F2254&gt;=0)=TRUE,"","X")</f>
        <v/>
      </c>
      <c r="J2254" s="1288" t="str">
        <f>IF(C2241="","",IF(AND(C2241&lt;&gt;"&lt;Enter connection point name&gt;",F2254=""),"X",""))</f>
        <v/>
      </c>
      <c r="K2254" s="1569"/>
      <c r="L2254" s="2220"/>
      <c r="M2254" s="2220"/>
      <c r="N2254" s="2218"/>
    </row>
    <row r="2255" spans="2:14" s="580" customFormat="1" ht="15" customHeight="1">
      <c r="B2255" s="18"/>
      <c r="C2255" s="3015"/>
      <c r="D2255" s="3014"/>
      <c r="E2255" s="1112" t="s">
        <v>1932</v>
      </c>
      <c r="F2255" s="2708"/>
      <c r="H2255" s="1431" t="str">
        <f t="shared" si="388"/>
        <v/>
      </c>
      <c r="I2255" s="1288" t="str">
        <f t="shared" si="389"/>
        <v/>
      </c>
      <c r="J2255" s="1288" t="str">
        <f>IF(C2241="","",IF(AND(C2241&lt;&gt;"&lt;Enter connection point name&gt;",F2255=""),"X",""))</f>
        <v/>
      </c>
      <c r="K2255" s="1569"/>
      <c r="L2255" s="2220"/>
      <c r="M2255" s="2220"/>
      <c r="N2255" s="2218"/>
    </row>
    <row r="2256" spans="2:14" s="580" customFormat="1" ht="15" customHeight="1">
      <c r="B2256" s="18"/>
      <c r="C2256" s="3015" t="s">
        <v>1936</v>
      </c>
      <c r="D2256" s="3014" t="s">
        <v>497</v>
      </c>
      <c r="E2256" s="1112" t="s">
        <v>1931</v>
      </c>
      <c r="F2256" s="2708"/>
      <c r="H2256" s="1431" t="str">
        <f t="shared" si="388"/>
        <v/>
      </c>
      <c r="I2256" s="1288" t="str">
        <f t="shared" si="389"/>
        <v/>
      </c>
      <c r="J2256" s="1288" t="str">
        <f>IF(C2241="","",IF(AND(C2241&lt;&gt;"&lt;Enter connection point name&gt;",F2256=""),"X",""))</f>
        <v/>
      </c>
      <c r="K2256" s="1569"/>
      <c r="L2256" s="2220"/>
      <c r="M2256" s="2220"/>
      <c r="N2256" s="1432" t="str">
        <f>IF(AND(F2256&lt;=F2258),"","X")</f>
        <v/>
      </c>
    </row>
    <row r="2257" spans="2:14" s="580" customFormat="1" ht="15" customHeight="1">
      <c r="B2257" s="18"/>
      <c r="C2257" s="3015"/>
      <c r="D2257" s="3014"/>
      <c r="E2257" s="1112" t="s">
        <v>1932</v>
      </c>
      <c r="F2257" s="2708"/>
      <c r="H2257" s="1431" t="str">
        <f t="shared" si="388"/>
        <v/>
      </c>
      <c r="I2257" s="1288" t="str">
        <f t="shared" si="389"/>
        <v/>
      </c>
      <c r="J2257" s="1288" t="str">
        <f>IF(C2241="","",IF(AND(C2241&lt;&gt;"&lt;Enter connection point name&gt;",F2257=""),"X",""))</f>
        <v/>
      </c>
      <c r="K2257" s="1569"/>
      <c r="L2257" s="2220"/>
      <c r="M2257" s="2220"/>
      <c r="N2257" s="1432" t="str">
        <f>IF(AND(F2257&lt;=F2259),"","X")</f>
        <v/>
      </c>
    </row>
    <row r="2258" spans="2:14" s="580" customFormat="1" ht="15" customHeight="1">
      <c r="B2258" s="18"/>
      <c r="C2258" s="3015" t="s">
        <v>1936</v>
      </c>
      <c r="D2258" s="3014" t="s">
        <v>509</v>
      </c>
      <c r="E2258" s="1112" t="s">
        <v>1931</v>
      </c>
      <c r="F2258" s="2708"/>
      <c r="H2258" s="1431" t="str">
        <f t="shared" si="388"/>
        <v/>
      </c>
      <c r="I2258" s="1288" t="str">
        <f t="shared" si="389"/>
        <v/>
      </c>
      <c r="J2258" s="1288" t="str">
        <f>IF(C2241="","",IF(AND(C2241&lt;&gt;"&lt;Enter connection point name&gt;",F2258=""),"X",""))</f>
        <v/>
      </c>
      <c r="K2258" s="1569"/>
      <c r="L2258" s="2220"/>
      <c r="M2258" s="2220"/>
      <c r="N2258" s="1432" t="str">
        <f>IF(AND(F2256&lt;=F2258),"","X")</f>
        <v/>
      </c>
    </row>
    <row r="2259" spans="2:14" s="580" customFormat="1" ht="15" customHeight="1">
      <c r="B2259" s="18"/>
      <c r="C2259" s="3015"/>
      <c r="D2259" s="3014"/>
      <c r="E2259" s="1112" t="s">
        <v>1932</v>
      </c>
      <c r="F2259" s="2708"/>
      <c r="H2259" s="1431" t="str">
        <f t="shared" si="388"/>
        <v/>
      </c>
      <c r="I2259" s="1288" t="str">
        <f t="shared" si="389"/>
        <v/>
      </c>
      <c r="J2259" s="1288" t="str">
        <f>IF(C2241="","",IF(AND(C2241&lt;&gt;"&lt;Enter connection point name&gt;",F2259=""),"X",""))</f>
        <v/>
      </c>
      <c r="K2259" s="1569"/>
      <c r="L2259" s="2220"/>
      <c r="M2259" s="2220"/>
      <c r="N2259" s="1432" t="str">
        <f>IF(AND(F2257&lt;=F2259),"","X")</f>
        <v/>
      </c>
    </row>
    <row r="2260" spans="2:14" s="580" customFormat="1" ht="15" customHeight="1">
      <c r="B2260" s="18"/>
      <c r="C2260" s="3015" t="s">
        <v>1937</v>
      </c>
      <c r="D2260" s="3014" t="s">
        <v>497</v>
      </c>
      <c r="E2260" s="1112" t="s">
        <v>1931</v>
      </c>
      <c r="F2260" s="2708"/>
      <c r="H2260" s="1431" t="str">
        <f t="shared" si="388"/>
        <v/>
      </c>
      <c r="I2260" s="1288" t="str">
        <f t="shared" si="389"/>
        <v/>
      </c>
      <c r="J2260" s="1288" t="str">
        <f>IF(C2241="","",IF(AND(C2241&lt;&gt;"&lt;Enter connection point name&gt;",F2260=""),"X",""))</f>
        <v/>
      </c>
      <c r="K2260" s="1569"/>
      <c r="L2260" s="2220"/>
      <c r="M2260" s="2220"/>
      <c r="N2260" s="1432" t="str">
        <f>IF(AND(F2260&lt;=F2262),"","X")</f>
        <v/>
      </c>
    </row>
    <row r="2261" spans="2:14" s="580" customFormat="1" ht="15" customHeight="1">
      <c r="B2261" s="18"/>
      <c r="C2261" s="3015"/>
      <c r="D2261" s="3014"/>
      <c r="E2261" s="1112" t="s">
        <v>1932</v>
      </c>
      <c r="F2261" s="2708"/>
      <c r="H2261" s="1431" t="str">
        <f t="shared" si="388"/>
        <v/>
      </c>
      <c r="I2261" s="1288" t="str">
        <f t="shared" si="389"/>
        <v/>
      </c>
      <c r="J2261" s="1288" t="str">
        <f>IF(C2241="","",IF(AND(C2241&lt;&gt;"&lt;Enter connection point name&gt;",F2261=""),"X",""))</f>
        <v/>
      </c>
      <c r="K2261" s="1569"/>
      <c r="L2261" s="2220"/>
      <c r="M2261" s="2220"/>
      <c r="N2261" s="1432" t="str">
        <f>IF(AND(F2261&lt;=F2263),"","X")</f>
        <v/>
      </c>
    </row>
    <row r="2262" spans="2:14" s="580" customFormat="1" ht="15" customHeight="1">
      <c r="B2262" s="18"/>
      <c r="C2262" s="3015" t="s">
        <v>1937</v>
      </c>
      <c r="D2262" s="3014" t="s">
        <v>509</v>
      </c>
      <c r="E2262" s="1112" t="s">
        <v>1931</v>
      </c>
      <c r="F2262" s="2708"/>
      <c r="H2262" s="1431" t="str">
        <f t="shared" si="388"/>
        <v/>
      </c>
      <c r="I2262" s="1288" t="str">
        <f t="shared" si="389"/>
        <v/>
      </c>
      <c r="J2262" s="1288" t="str">
        <f>IF(C2241="","",IF(AND(C2241&lt;&gt;"&lt;Enter connection point name&gt;",F2262=""),"X",""))</f>
        <v/>
      </c>
      <c r="K2262" s="1569"/>
      <c r="L2262" s="2220"/>
      <c r="M2262" s="2220"/>
      <c r="N2262" s="1432" t="str">
        <f>IF(AND(F2260&lt;=F2262),"","X")</f>
        <v/>
      </c>
    </row>
    <row r="2263" spans="2:14" s="580" customFormat="1" ht="15" customHeight="1">
      <c r="B2263" s="18"/>
      <c r="C2263" s="3018"/>
      <c r="D2263" s="3019"/>
      <c r="E2263" s="1113" t="s">
        <v>1932</v>
      </c>
      <c r="F2263" s="2714"/>
      <c r="H2263" s="1433" t="str">
        <f t="shared" si="388"/>
        <v/>
      </c>
      <c r="I2263" s="1434" t="str">
        <f t="shared" si="389"/>
        <v/>
      </c>
      <c r="J2263" s="1434" t="str">
        <f>IF(C2241="","",IF(AND(C2241&lt;&gt;"&lt;Enter connection point name&gt;",F2263=""),"X",""))</f>
        <v/>
      </c>
      <c r="K2263" s="1570"/>
      <c r="L2263" s="2221"/>
      <c r="M2263" s="2221"/>
      <c r="N2263" s="1435" t="str">
        <f>IF(AND(F2261&lt;=F2263),"","X")</f>
        <v/>
      </c>
    </row>
    <row r="2264" spans="2:14" s="580" customFormat="1" ht="15" customHeight="1">
      <c r="B2264" s="1046">
        <v>99</v>
      </c>
      <c r="C2264" s="1027" t="s">
        <v>1929</v>
      </c>
      <c r="D2264" s="575"/>
      <c r="E2264" s="1111"/>
      <c r="F2264" s="2711"/>
    </row>
    <row r="2265" spans="2:14" s="580" customFormat="1" ht="15" customHeight="1">
      <c r="B2265" s="1046"/>
      <c r="C2265" s="3016" t="s">
        <v>1930</v>
      </c>
      <c r="D2265" s="3017" t="s">
        <v>509</v>
      </c>
      <c r="E2265" s="1681" t="s">
        <v>1931</v>
      </c>
      <c r="F2265" s="2713"/>
      <c r="H2265" s="1503" t="str">
        <f>IF(ISNONTEXT(F2265)=TRUE,"","X")</f>
        <v/>
      </c>
      <c r="I2265" s="1542" t="str">
        <f>IF(AND(F2265&gt;=0)=TRUE,"","X")</f>
        <v/>
      </c>
      <c r="J2265" s="2024" t="str">
        <f>IF(C2264="","",IF(AND(C2264&lt;&gt;"&lt;Enter connection point name&gt;",F2265=""),"X",""))</f>
        <v/>
      </c>
      <c r="K2265" s="1568"/>
      <c r="L2265" s="2219"/>
      <c r="M2265" s="2219"/>
      <c r="N2265" s="2217"/>
    </row>
    <row r="2266" spans="2:14" s="580" customFormat="1" ht="15" customHeight="1">
      <c r="B2266" s="1046"/>
      <c r="C2266" s="3015"/>
      <c r="D2266" s="3014"/>
      <c r="E2266" s="1112" t="s">
        <v>1932</v>
      </c>
      <c r="F2266" s="2708"/>
      <c r="H2266" s="1431" t="str">
        <f>IF(ISNONTEXT(F2266)=TRUE,"","X")</f>
        <v/>
      </c>
      <c r="I2266" s="1288" t="str">
        <f>IF(AND(F2266&gt;=0)=TRUE,"","X")</f>
        <v/>
      </c>
      <c r="J2266" s="1288" t="str">
        <f>IF(C2264="","",IF(AND(C2264&lt;&gt;"&lt;Enter connection point name&gt;",F2266=""),"X",""))</f>
        <v/>
      </c>
      <c r="K2266" s="1569"/>
      <c r="L2266" s="2220"/>
      <c r="M2266" s="2220"/>
      <c r="N2266" s="2218"/>
    </row>
    <row r="2267" spans="2:14" s="580" customFormat="1" ht="15" customHeight="1">
      <c r="B2267" s="1046"/>
      <c r="C2267" s="3015" t="s">
        <v>1933</v>
      </c>
      <c r="D2267" s="3014" t="s">
        <v>497</v>
      </c>
      <c r="E2267" s="1112" t="s">
        <v>1931</v>
      </c>
      <c r="F2267" s="2708"/>
      <c r="H2267" s="1431" t="str">
        <f t="shared" ref="H2267:H2274" si="390">IF(ISNONTEXT(F2267)=TRUE,"","X")</f>
        <v/>
      </c>
      <c r="I2267" s="1288" t="str">
        <f>IF(AND(F2267&gt;=0)=TRUE,"","X")</f>
        <v/>
      </c>
      <c r="J2267" s="1288" t="str">
        <f>IF(C2264="","",IF(AND(C2264&lt;&gt;"&lt;Enter connection point name&gt;",F2267=""),"X",""))</f>
        <v/>
      </c>
      <c r="K2267" s="1569"/>
      <c r="L2267" s="2220"/>
      <c r="M2267" s="2220"/>
      <c r="N2267" s="1432" t="str">
        <f>IF(AND(F2267&lt;=F2269),"","X")</f>
        <v/>
      </c>
    </row>
    <row r="2268" spans="2:14" s="580" customFormat="1" ht="15" customHeight="1">
      <c r="B2268" s="1046"/>
      <c r="C2268" s="3015"/>
      <c r="D2268" s="3014"/>
      <c r="E2268" s="1112" t="s">
        <v>1932</v>
      </c>
      <c r="F2268" s="2708"/>
      <c r="H2268" s="1431" t="str">
        <f t="shared" si="390"/>
        <v/>
      </c>
      <c r="I2268" s="1288" t="str">
        <f t="shared" ref="I2268:I2271" si="391">IF(AND(F2268&gt;=0)=TRUE,"","X")</f>
        <v/>
      </c>
      <c r="J2268" s="1288" t="str">
        <f>IF(C2264="","",IF(AND(C2264&lt;&gt;"&lt;Enter connection point name&gt;",F2268=""),"X",""))</f>
        <v/>
      </c>
      <c r="K2268" s="1569"/>
      <c r="L2268" s="2220"/>
      <c r="M2268" s="2220"/>
      <c r="N2268" s="1432" t="str">
        <f>IF(AND(F2268&lt;=F2270),"","X")</f>
        <v/>
      </c>
    </row>
    <row r="2269" spans="2:14" s="580" customFormat="1" ht="15" customHeight="1">
      <c r="B2269" s="1046"/>
      <c r="C2269" s="3015" t="s">
        <v>1933</v>
      </c>
      <c r="D2269" s="3014" t="s">
        <v>509</v>
      </c>
      <c r="E2269" s="1112" t="s">
        <v>1931</v>
      </c>
      <c r="F2269" s="2708"/>
      <c r="H2269" s="1431" t="str">
        <f t="shared" si="390"/>
        <v/>
      </c>
      <c r="I2269" s="1288" t="str">
        <f t="shared" si="391"/>
        <v/>
      </c>
      <c r="J2269" s="1288" t="str">
        <f>IF(C2264="","",IF(AND(C2264&lt;&gt;"&lt;Enter connection point name&gt;",F2269=""),"X",""))</f>
        <v/>
      </c>
      <c r="K2269" s="1569"/>
      <c r="L2269" s="2220"/>
      <c r="M2269" s="2220"/>
      <c r="N2269" s="1432" t="str">
        <f>IF(AND(F2267&lt;=F2269),"","X")</f>
        <v/>
      </c>
    </row>
    <row r="2270" spans="2:14" s="580" customFormat="1" ht="15" customHeight="1">
      <c r="B2270" s="1046"/>
      <c r="C2270" s="3015"/>
      <c r="D2270" s="3014"/>
      <c r="E2270" s="1112" t="s">
        <v>1932</v>
      </c>
      <c r="F2270" s="2708"/>
      <c r="H2270" s="1431" t="str">
        <f t="shared" si="390"/>
        <v/>
      </c>
      <c r="I2270" s="1288" t="str">
        <f t="shared" si="391"/>
        <v/>
      </c>
      <c r="J2270" s="1288" t="str">
        <f>IF(C2264="","",IF(AND(C2264&lt;&gt;"&lt;Enter connection point name&gt;",F2270=""),"X",""))</f>
        <v/>
      </c>
      <c r="K2270" s="1569"/>
      <c r="L2270" s="2220"/>
      <c r="M2270" s="2220"/>
      <c r="N2270" s="1432" t="str">
        <f>IF(AND(F2268&lt;=F2270),"","X")</f>
        <v/>
      </c>
    </row>
    <row r="2271" spans="2:14" s="580" customFormat="1" ht="15" customHeight="1">
      <c r="B2271" s="1046"/>
      <c r="C2271" s="3015" t="s">
        <v>729</v>
      </c>
      <c r="D2271" s="3014" t="s">
        <v>1670</v>
      </c>
      <c r="E2271" s="1112" t="s">
        <v>1931</v>
      </c>
      <c r="F2271" s="2706"/>
      <c r="H2271" s="1431" t="str">
        <f t="shared" si="390"/>
        <v/>
      </c>
      <c r="I2271" s="1287" t="str">
        <f t="shared" si="391"/>
        <v/>
      </c>
      <c r="J2271" s="1288" t="str">
        <f>IF(C2264="","",IF(AND(C2264&lt;&gt;"&lt;Enter connection point name&gt;",F2271=""),"X",""))</f>
        <v/>
      </c>
      <c r="K2271" s="1569"/>
      <c r="L2271" s="1287"/>
      <c r="M2271" s="2220"/>
      <c r="N2271" s="2218"/>
    </row>
    <row r="2272" spans="2:14" s="580" customFormat="1" ht="15" customHeight="1">
      <c r="B2272" s="18"/>
      <c r="C2272" s="3015"/>
      <c r="D2272" s="3014"/>
      <c r="E2272" s="1112" t="s">
        <v>1932</v>
      </c>
      <c r="F2272" s="2706"/>
      <c r="H2272" s="1431" t="str">
        <f t="shared" si="390"/>
        <v/>
      </c>
      <c r="I2272" s="1287"/>
      <c r="J2272" s="1288" t="str">
        <f>IF(C2264="","",IF(AND(C2264&lt;&gt;"&lt;Enter connection point name&gt;",F2272=""),"X",""))</f>
        <v/>
      </c>
      <c r="K2272" s="1569"/>
      <c r="L2272" s="1287"/>
      <c r="M2272" s="2220"/>
      <c r="N2272" s="2218"/>
    </row>
    <row r="2273" spans="2:14" s="580" customFormat="1" ht="15" customHeight="1">
      <c r="B2273" s="18"/>
      <c r="C2273" s="3015" t="s">
        <v>730</v>
      </c>
      <c r="D2273" s="3014" t="s">
        <v>1671</v>
      </c>
      <c r="E2273" s="1112" t="s">
        <v>1931</v>
      </c>
      <c r="F2273" s="2712"/>
      <c r="H2273" s="1431" t="str">
        <f t="shared" si="390"/>
        <v/>
      </c>
      <c r="I2273" s="1287"/>
      <c r="J2273" s="1288" t="str">
        <f>IF(C2264="","",IF(AND(C2264&lt;&gt;"&lt;Enter connection point name&gt;",F2273=""),"X",""))</f>
        <v/>
      </c>
      <c r="K2273" s="1569"/>
      <c r="L2273" s="2220"/>
      <c r="M2273" s="1287"/>
      <c r="N2273" s="2218"/>
    </row>
    <row r="2274" spans="2:14" s="580" customFormat="1" ht="15" customHeight="1">
      <c r="B2274" s="18"/>
      <c r="C2274" s="3015"/>
      <c r="D2274" s="3014"/>
      <c r="E2274" s="1112" t="s">
        <v>1932</v>
      </c>
      <c r="F2274" s="2712"/>
      <c r="H2274" s="1431" t="str">
        <f t="shared" si="390"/>
        <v/>
      </c>
      <c r="I2274" s="1287"/>
      <c r="J2274" s="1288" t="str">
        <f>IF(C2264="","",IF(AND(C2264&lt;&gt;"&lt;Enter connection point name&gt;",F2274=""),"X",""))</f>
        <v/>
      </c>
      <c r="K2274" s="1569"/>
      <c r="L2274" s="2220"/>
      <c r="M2274" s="1287"/>
      <c r="N2274" s="2218"/>
    </row>
    <row r="2275" spans="2:14" s="580" customFormat="1" ht="15" customHeight="1">
      <c r="B2275" s="18"/>
      <c r="C2275" s="3015" t="s">
        <v>1934</v>
      </c>
      <c r="D2275" s="3014" t="s">
        <v>2045</v>
      </c>
      <c r="E2275" s="1112" t="s">
        <v>1931</v>
      </c>
      <c r="F2275" s="2708"/>
      <c r="H2275" s="1436"/>
      <c r="I2275" s="1287"/>
      <c r="J2275" s="1288" t="str">
        <f>IF(C2264="","",IF(AND(C2264&lt;&gt;"&lt;Enter connection point name&gt;",F2275=""),"X",""))</f>
        <v/>
      </c>
      <c r="K2275" s="1432" t="str">
        <f>IF(F2275="","",(IF(OR(F2275="Winter",F2275="Summer"),"","X")))</f>
        <v/>
      </c>
      <c r="L2275" s="2220"/>
      <c r="M2275" s="2220"/>
      <c r="N2275" s="2218"/>
    </row>
    <row r="2276" spans="2:14" s="580" customFormat="1" ht="15" customHeight="1">
      <c r="B2276" s="18"/>
      <c r="C2276" s="3015"/>
      <c r="D2276" s="3014"/>
      <c r="E2276" s="1112" t="s">
        <v>1932</v>
      </c>
      <c r="F2276" s="2708"/>
      <c r="H2276" s="1436"/>
      <c r="I2276" s="1287"/>
      <c r="J2276" s="1288" t="str">
        <f>IF(C2264="","",IF(AND(C2264&lt;&gt;"&lt;Enter connection point name&gt;",F2276=""),"X",""))</f>
        <v/>
      </c>
      <c r="K2276" s="1432" t="str">
        <f>IF(F2276="","",(IF(OR(F2276="Winter",F2276="Summer"),"","X")))</f>
        <v/>
      </c>
      <c r="L2276" s="2220"/>
      <c r="M2276" s="2220"/>
      <c r="N2276" s="2218"/>
    </row>
    <row r="2277" spans="2:14" s="580" customFormat="1" ht="15" customHeight="1">
      <c r="B2277" s="18"/>
      <c r="C2277" s="3015" t="s">
        <v>1935</v>
      </c>
      <c r="D2277" s="3014" t="s">
        <v>497</v>
      </c>
      <c r="E2277" s="1112" t="s">
        <v>1931</v>
      </c>
      <c r="F2277" s="2708"/>
      <c r="H2277" s="1431" t="str">
        <f t="shared" ref="H2277:H2286" si="392">IF(ISNONTEXT(F2277)=TRUE,"","X")</f>
        <v/>
      </c>
      <c r="I2277" s="1288" t="str">
        <f t="shared" ref="I2277:I2286" si="393">IF(AND(F2277&gt;=0)=TRUE,"","X")</f>
        <v/>
      </c>
      <c r="J2277" s="1288" t="str">
        <f>IF(C2264="","",IF(AND(C2264&lt;&gt;"&lt;Enter connection point name&gt;",F2277=""),"X",""))</f>
        <v/>
      </c>
      <c r="K2277" s="1569"/>
      <c r="L2277" s="2220"/>
      <c r="M2277" s="2220"/>
      <c r="N2277" s="2218"/>
    </row>
    <row r="2278" spans="2:14" s="580" customFormat="1" ht="15" customHeight="1">
      <c r="B2278" s="18"/>
      <c r="C2278" s="3015"/>
      <c r="D2278" s="3014"/>
      <c r="E2278" s="1112" t="s">
        <v>1932</v>
      </c>
      <c r="F2278" s="2708"/>
      <c r="H2278" s="1431" t="str">
        <f t="shared" si="392"/>
        <v/>
      </c>
      <c r="I2278" s="1288" t="str">
        <f t="shared" si="393"/>
        <v/>
      </c>
      <c r="J2278" s="1288" t="str">
        <f>IF(C2264="","",IF(AND(C2264&lt;&gt;"&lt;Enter connection point name&gt;",F2278=""),"X",""))</f>
        <v/>
      </c>
      <c r="K2278" s="1569"/>
      <c r="L2278" s="2220"/>
      <c r="M2278" s="2220"/>
      <c r="N2278" s="2218"/>
    </row>
    <row r="2279" spans="2:14" s="580" customFormat="1" ht="15" customHeight="1">
      <c r="B2279" s="18"/>
      <c r="C2279" s="3015" t="s">
        <v>1936</v>
      </c>
      <c r="D2279" s="3014" t="s">
        <v>497</v>
      </c>
      <c r="E2279" s="1112" t="s">
        <v>1931</v>
      </c>
      <c r="F2279" s="2708"/>
      <c r="H2279" s="1431" t="str">
        <f t="shared" si="392"/>
        <v/>
      </c>
      <c r="I2279" s="1288" t="str">
        <f t="shared" si="393"/>
        <v/>
      </c>
      <c r="J2279" s="1288" t="str">
        <f>IF(C2264="","",IF(AND(C2264&lt;&gt;"&lt;Enter connection point name&gt;",F2279=""),"X",""))</f>
        <v/>
      </c>
      <c r="K2279" s="1569"/>
      <c r="L2279" s="2220"/>
      <c r="M2279" s="2220"/>
      <c r="N2279" s="1432" t="str">
        <f>IF(AND(F2279&lt;=F2281),"","X")</f>
        <v/>
      </c>
    </row>
    <row r="2280" spans="2:14" s="580" customFormat="1" ht="15" customHeight="1">
      <c r="B2280" s="18"/>
      <c r="C2280" s="3015"/>
      <c r="D2280" s="3014"/>
      <c r="E2280" s="1112" t="s">
        <v>1932</v>
      </c>
      <c r="F2280" s="2708"/>
      <c r="H2280" s="1431" t="str">
        <f t="shared" si="392"/>
        <v/>
      </c>
      <c r="I2280" s="1288" t="str">
        <f t="shared" si="393"/>
        <v/>
      </c>
      <c r="J2280" s="1288" t="str">
        <f>IF(C2264="","",IF(AND(C2264&lt;&gt;"&lt;Enter connection point name&gt;",F2280=""),"X",""))</f>
        <v/>
      </c>
      <c r="K2280" s="1569"/>
      <c r="L2280" s="2220"/>
      <c r="M2280" s="2220"/>
      <c r="N2280" s="1432" t="str">
        <f>IF(AND(F2280&lt;=F2282),"","X")</f>
        <v/>
      </c>
    </row>
    <row r="2281" spans="2:14" s="580" customFormat="1" ht="15" customHeight="1">
      <c r="B2281" s="18"/>
      <c r="C2281" s="3015" t="s">
        <v>1936</v>
      </c>
      <c r="D2281" s="3014" t="s">
        <v>509</v>
      </c>
      <c r="E2281" s="1112" t="s">
        <v>1931</v>
      </c>
      <c r="F2281" s="2708"/>
      <c r="H2281" s="1431" t="str">
        <f t="shared" si="392"/>
        <v/>
      </c>
      <c r="I2281" s="1288" t="str">
        <f t="shared" si="393"/>
        <v/>
      </c>
      <c r="J2281" s="1288" t="str">
        <f>IF(C2264="","",IF(AND(C2264&lt;&gt;"&lt;Enter connection point name&gt;",F2281=""),"X",""))</f>
        <v/>
      </c>
      <c r="K2281" s="1569"/>
      <c r="L2281" s="2220"/>
      <c r="M2281" s="2220"/>
      <c r="N2281" s="1432" t="str">
        <f>IF(AND(F2279&lt;=F2281),"","X")</f>
        <v/>
      </c>
    </row>
    <row r="2282" spans="2:14" s="580" customFormat="1" ht="15" customHeight="1">
      <c r="B2282" s="18"/>
      <c r="C2282" s="3015"/>
      <c r="D2282" s="3014"/>
      <c r="E2282" s="1112" t="s">
        <v>1932</v>
      </c>
      <c r="F2282" s="2708"/>
      <c r="H2282" s="1431" t="str">
        <f t="shared" si="392"/>
        <v/>
      </c>
      <c r="I2282" s="1288" t="str">
        <f t="shared" si="393"/>
        <v/>
      </c>
      <c r="J2282" s="1288" t="str">
        <f>IF(C2264="","",IF(AND(C2264&lt;&gt;"&lt;Enter connection point name&gt;",F2282=""),"X",""))</f>
        <v/>
      </c>
      <c r="K2282" s="1569"/>
      <c r="L2282" s="2220"/>
      <c r="M2282" s="2220"/>
      <c r="N2282" s="1432" t="str">
        <f>IF(AND(F2280&lt;=F2282),"","X")</f>
        <v/>
      </c>
    </row>
    <row r="2283" spans="2:14" s="580" customFormat="1" ht="15" customHeight="1">
      <c r="B2283" s="18"/>
      <c r="C2283" s="3015" t="s">
        <v>1937</v>
      </c>
      <c r="D2283" s="3014" t="s">
        <v>497</v>
      </c>
      <c r="E2283" s="1112" t="s">
        <v>1931</v>
      </c>
      <c r="F2283" s="2708"/>
      <c r="H2283" s="1431" t="str">
        <f t="shared" si="392"/>
        <v/>
      </c>
      <c r="I2283" s="1288" t="str">
        <f t="shared" si="393"/>
        <v/>
      </c>
      <c r="J2283" s="1288" t="str">
        <f>IF(C2264="","",IF(AND(C2264&lt;&gt;"&lt;Enter connection point name&gt;",F2283=""),"X",""))</f>
        <v/>
      </c>
      <c r="K2283" s="1569"/>
      <c r="L2283" s="2220"/>
      <c r="M2283" s="2220"/>
      <c r="N2283" s="1432" t="str">
        <f>IF(AND(F2283&lt;=F2285),"","X")</f>
        <v/>
      </c>
    </row>
    <row r="2284" spans="2:14" s="580" customFormat="1" ht="15" customHeight="1">
      <c r="B2284" s="18"/>
      <c r="C2284" s="3015"/>
      <c r="D2284" s="3014"/>
      <c r="E2284" s="1112" t="s">
        <v>1932</v>
      </c>
      <c r="F2284" s="2708"/>
      <c r="H2284" s="1431" t="str">
        <f t="shared" si="392"/>
        <v/>
      </c>
      <c r="I2284" s="1288" t="str">
        <f t="shared" si="393"/>
        <v/>
      </c>
      <c r="J2284" s="1288" t="str">
        <f>IF(C2264="","",IF(AND(C2264&lt;&gt;"&lt;Enter connection point name&gt;",F2284=""),"X",""))</f>
        <v/>
      </c>
      <c r="K2284" s="1569"/>
      <c r="L2284" s="2220"/>
      <c r="M2284" s="2220"/>
      <c r="N2284" s="1432" t="str">
        <f>IF(AND(F2284&lt;=F2286),"","X")</f>
        <v/>
      </c>
    </row>
    <row r="2285" spans="2:14" s="580" customFormat="1" ht="15" customHeight="1">
      <c r="B2285" s="18"/>
      <c r="C2285" s="3015" t="s">
        <v>1937</v>
      </c>
      <c r="D2285" s="3014" t="s">
        <v>509</v>
      </c>
      <c r="E2285" s="1112" t="s">
        <v>1931</v>
      </c>
      <c r="F2285" s="2708"/>
      <c r="H2285" s="1431" t="str">
        <f t="shared" si="392"/>
        <v/>
      </c>
      <c r="I2285" s="1288" t="str">
        <f t="shared" si="393"/>
        <v/>
      </c>
      <c r="J2285" s="1288" t="str">
        <f>IF(C2264="","",IF(AND(C2264&lt;&gt;"&lt;Enter connection point name&gt;",F2285=""),"X",""))</f>
        <v/>
      </c>
      <c r="K2285" s="1569"/>
      <c r="L2285" s="2220"/>
      <c r="M2285" s="2220"/>
      <c r="N2285" s="1432" t="str">
        <f>IF(AND(F2283&lt;=F2285),"","X")</f>
        <v/>
      </c>
    </row>
    <row r="2286" spans="2:14" s="580" customFormat="1" ht="15" customHeight="1">
      <c r="B2286" s="18"/>
      <c r="C2286" s="3018"/>
      <c r="D2286" s="3019"/>
      <c r="E2286" s="1113" t="s">
        <v>1932</v>
      </c>
      <c r="F2286" s="2714"/>
      <c r="H2286" s="1433" t="str">
        <f t="shared" si="392"/>
        <v/>
      </c>
      <c r="I2286" s="1434" t="str">
        <f t="shared" si="393"/>
        <v/>
      </c>
      <c r="J2286" s="1434" t="str">
        <f>IF(C2264="","",IF(AND(C2264&lt;&gt;"&lt;Enter connection point name&gt;",F2286=""),"X",""))</f>
        <v/>
      </c>
      <c r="K2286" s="1570"/>
      <c r="L2286" s="2221"/>
      <c r="M2286" s="2221"/>
      <c r="N2286" s="1435" t="str">
        <f>IF(AND(F2284&lt;=F2286),"","X")</f>
        <v/>
      </c>
    </row>
    <row r="2287" spans="2:14" s="580" customFormat="1" ht="15" customHeight="1">
      <c r="B2287" s="1046">
        <v>100</v>
      </c>
      <c r="C2287" s="1027" t="s">
        <v>1929</v>
      </c>
      <c r="D2287" s="575"/>
      <c r="E2287" s="1111"/>
      <c r="F2287" s="2711"/>
    </row>
    <row r="2288" spans="2:14" s="580" customFormat="1" ht="15" customHeight="1">
      <c r="B2288" s="1046"/>
      <c r="C2288" s="3016" t="s">
        <v>1930</v>
      </c>
      <c r="D2288" s="3017" t="s">
        <v>509</v>
      </c>
      <c r="E2288" s="1681" t="s">
        <v>1931</v>
      </c>
      <c r="F2288" s="2713"/>
      <c r="H2288" s="1503" t="str">
        <f>IF(ISNONTEXT(F2288)=TRUE,"","X")</f>
        <v/>
      </c>
      <c r="I2288" s="1542" t="str">
        <f>IF(AND(F2288&gt;=0)=TRUE,"","X")</f>
        <v/>
      </c>
      <c r="J2288" s="2024" t="str">
        <f>IF(C2287="","",IF(AND(C2287&lt;&gt;"&lt;Enter connection point name&gt;",F2288=""),"X",""))</f>
        <v/>
      </c>
      <c r="K2288" s="1568"/>
      <c r="L2288" s="2219"/>
      <c r="M2288" s="2219"/>
      <c r="N2288" s="2217"/>
    </row>
    <row r="2289" spans="2:14" s="580" customFormat="1" ht="15" customHeight="1">
      <c r="B2289" s="1046"/>
      <c r="C2289" s="3015"/>
      <c r="D2289" s="3014"/>
      <c r="E2289" s="1112" t="s">
        <v>1932</v>
      </c>
      <c r="F2289" s="2708"/>
      <c r="H2289" s="1431" t="str">
        <f>IF(ISNONTEXT(F2289)=TRUE,"","X")</f>
        <v/>
      </c>
      <c r="I2289" s="1288" t="str">
        <f>IF(AND(F2289&gt;=0)=TRUE,"","X")</f>
        <v/>
      </c>
      <c r="J2289" s="1288" t="str">
        <f>IF(C2287="","",IF(AND(C2287&lt;&gt;"&lt;Enter connection point name&gt;",F2289=""),"X",""))</f>
        <v/>
      </c>
      <c r="K2289" s="1569"/>
      <c r="L2289" s="2220"/>
      <c r="M2289" s="2220"/>
      <c r="N2289" s="2218"/>
    </row>
    <row r="2290" spans="2:14" s="580" customFormat="1" ht="15" customHeight="1">
      <c r="B2290" s="1046"/>
      <c r="C2290" s="3015" t="s">
        <v>1933</v>
      </c>
      <c r="D2290" s="3014" t="s">
        <v>497</v>
      </c>
      <c r="E2290" s="1112" t="s">
        <v>1931</v>
      </c>
      <c r="F2290" s="2708"/>
      <c r="H2290" s="1431" t="str">
        <f t="shared" ref="H2290:H2297" si="394">IF(ISNONTEXT(F2290)=TRUE,"","X")</f>
        <v/>
      </c>
      <c r="I2290" s="1288" t="str">
        <f>IF(AND(F2290&gt;=0)=TRUE,"","X")</f>
        <v/>
      </c>
      <c r="J2290" s="1288" t="str">
        <f>IF(C2287="","",IF(AND(C2287&lt;&gt;"&lt;Enter connection point name&gt;",F2290=""),"X",""))</f>
        <v/>
      </c>
      <c r="K2290" s="1569"/>
      <c r="L2290" s="2220"/>
      <c r="M2290" s="2220"/>
      <c r="N2290" s="1432" t="str">
        <f>IF(AND(F2290&lt;=F2292),"","X")</f>
        <v/>
      </c>
    </row>
    <row r="2291" spans="2:14" s="580" customFormat="1" ht="15" customHeight="1">
      <c r="B2291" s="1046"/>
      <c r="C2291" s="3015"/>
      <c r="D2291" s="3014"/>
      <c r="E2291" s="1112" t="s">
        <v>1932</v>
      </c>
      <c r="F2291" s="2708"/>
      <c r="H2291" s="1431" t="str">
        <f t="shared" si="394"/>
        <v/>
      </c>
      <c r="I2291" s="1288" t="str">
        <f t="shared" ref="I2291:I2294" si="395">IF(AND(F2291&gt;=0)=TRUE,"","X")</f>
        <v/>
      </c>
      <c r="J2291" s="1288" t="str">
        <f>IF(C2287="","",IF(AND(C2287&lt;&gt;"&lt;Enter connection point name&gt;",F2291=""),"X",""))</f>
        <v/>
      </c>
      <c r="K2291" s="1569"/>
      <c r="L2291" s="2220"/>
      <c r="M2291" s="2220"/>
      <c r="N2291" s="1432" t="str">
        <f>IF(AND(F2291&lt;=F2293),"","X")</f>
        <v/>
      </c>
    </row>
    <row r="2292" spans="2:14" s="580" customFormat="1" ht="15" customHeight="1">
      <c r="B2292" s="1046"/>
      <c r="C2292" s="3015" t="s">
        <v>1933</v>
      </c>
      <c r="D2292" s="3014" t="s">
        <v>509</v>
      </c>
      <c r="E2292" s="1112" t="s">
        <v>1931</v>
      </c>
      <c r="F2292" s="2708"/>
      <c r="H2292" s="1431" t="str">
        <f t="shared" si="394"/>
        <v/>
      </c>
      <c r="I2292" s="1288" t="str">
        <f t="shared" si="395"/>
        <v/>
      </c>
      <c r="J2292" s="1288" t="str">
        <f>IF(C2287="","",IF(AND(C2287&lt;&gt;"&lt;Enter connection point name&gt;",F2292=""),"X",""))</f>
        <v/>
      </c>
      <c r="K2292" s="1569"/>
      <c r="L2292" s="2220"/>
      <c r="M2292" s="2220"/>
      <c r="N2292" s="1432" t="str">
        <f>IF(AND(F2290&lt;=F2292),"","X")</f>
        <v/>
      </c>
    </row>
    <row r="2293" spans="2:14" s="580" customFormat="1" ht="15" customHeight="1">
      <c r="B2293" s="1046"/>
      <c r="C2293" s="3015"/>
      <c r="D2293" s="3014"/>
      <c r="E2293" s="1112" t="s">
        <v>1932</v>
      </c>
      <c r="F2293" s="2708"/>
      <c r="H2293" s="1431" t="str">
        <f t="shared" si="394"/>
        <v/>
      </c>
      <c r="I2293" s="1288" t="str">
        <f t="shared" si="395"/>
        <v/>
      </c>
      <c r="J2293" s="1288" t="str">
        <f>IF(C2287="","",IF(AND(C2287&lt;&gt;"&lt;Enter connection point name&gt;",F2293=""),"X",""))</f>
        <v/>
      </c>
      <c r="K2293" s="1569"/>
      <c r="L2293" s="2220"/>
      <c r="M2293" s="2220"/>
      <c r="N2293" s="1432" t="str">
        <f>IF(AND(F2291&lt;=F2293),"","X")</f>
        <v/>
      </c>
    </row>
    <row r="2294" spans="2:14" s="580" customFormat="1" ht="15" customHeight="1">
      <c r="B2294" s="1046"/>
      <c r="C2294" s="3015" t="s">
        <v>729</v>
      </c>
      <c r="D2294" s="3014" t="s">
        <v>1670</v>
      </c>
      <c r="E2294" s="1112" t="s">
        <v>1931</v>
      </c>
      <c r="F2294" s="2706"/>
      <c r="H2294" s="1431" t="str">
        <f t="shared" si="394"/>
        <v/>
      </c>
      <c r="I2294" s="1287" t="str">
        <f t="shared" si="395"/>
        <v/>
      </c>
      <c r="J2294" s="1288" t="str">
        <f>IF(C2287="","",IF(AND(C2287&lt;&gt;"&lt;Enter connection point name&gt;",F2294=""),"X",""))</f>
        <v/>
      </c>
      <c r="K2294" s="1569"/>
      <c r="L2294" s="1287"/>
      <c r="M2294" s="2220"/>
      <c r="N2294" s="2218"/>
    </row>
    <row r="2295" spans="2:14" s="580" customFormat="1" ht="15" customHeight="1">
      <c r="B2295" s="18"/>
      <c r="C2295" s="3015"/>
      <c r="D2295" s="3014"/>
      <c r="E2295" s="1112" t="s">
        <v>1932</v>
      </c>
      <c r="F2295" s="2706"/>
      <c r="H2295" s="1431" t="str">
        <f t="shared" si="394"/>
        <v/>
      </c>
      <c r="I2295" s="1287"/>
      <c r="J2295" s="1288" t="str">
        <f>IF(C2287="","",IF(AND(C2287&lt;&gt;"&lt;Enter connection point name&gt;",F2295=""),"X",""))</f>
        <v/>
      </c>
      <c r="K2295" s="1569"/>
      <c r="L2295" s="1287"/>
      <c r="M2295" s="2220"/>
      <c r="N2295" s="2218"/>
    </row>
    <row r="2296" spans="2:14" s="580" customFormat="1" ht="15" customHeight="1">
      <c r="B2296" s="18"/>
      <c r="C2296" s="3015" t="s">
        <v>730</v>
      </c>
      <c r="D2296" s="3014" t="s">
        <v>1671</v>
      </c>
      <c r="E2296" s="1112" t="s">
        <v>1931</v>
      </c>
      <c r="F2296" s="2712"/>
      <c r="H2296" s="1431" t="str">
        <f t="shared" si="394"/>
        <v/>
      </c>
      <c r="I2296" s="1287"/>
      <c r="J2296" s="1288" t="str">
        <f>IF(C2287="","",IF(AND(C2287&lt;&gt;"&lt;Enter connection point name&gt;",F2296=""),"X",""))</f>
        <v/>
      </c>
      <c r="K2296" s="1569"/>
      <c r="L2296" s="2220"/>
      <c r="M2296" s="1287"/>
      <c r="N2296" s="2218"/>
    </row>
    <row r="2297" spans="2:14" s="580" customFormat="1" ht="15" customHeight="1">
      <c r="B2297" s="18"/>
      <c r="C2297" s="3015"/>
      <c r="D2297" s="3014"/>
      <c r="E2297" s="1112" t="s">
        <v>1932</v>
      </c>
      <c r="F2297" s="2712"/>
      <c r="H2297" s="1431" t="str">
        <f t="shared" si="394"/>
        <v/>
      </c>
      <c r="I2297" s="1287"/>
      <c r="J2297" s="1288" t="str">
        <f>IF(C2287="","",IF(AND(C2287&lt;&gt;"&lt;Enter connection point name&gt;",F2297=""),"X",""))</f>
        <v/>
      </c>
      <c r="K2297" s="1569"/>
      <c r="L2297" s="2220"/>
      <c r="M2297" s="1287"/>
      <c r="N2297" s="2218"/>
    </row>
    <row r="2298" spans="2:14" s="580" customFormat="1" ht="15" customHeight="1">
      <c r="B2298" s="18"/>
      <c r="C2298" s="3015" t="s">
        <v>1934</v>
      </c>
      <c r="D2298" s="3014" t="s">
        <v>2045</v>
      </c>
      <c r="E2298" s="1112" t="s">
        <v>1931</v>
      </c>
      <c r="F2298" s="2708"/>
      <c r="H2298" s="1436"/>
      <c r="I2298" s="1287"/>
      <c r="J2298" s="1288" t="str">
        <f>IF(C2287="","",IF(AND(C2287&lt;&gt;"&lt;Enter connection point name&gt;",F2298=""),"X",""))</f>
        <v/>
      </c>
      <c r="K2298" s="1432" t="str">
        <f>IF(F2298="","",(IF(OR(F2298="Winter",F2298="Summer"),"","X")))</f>
        <v/>
      </c>
      <c r="L2298" s="2220"/>
      <c r="M2298" s="2220"/>
      <c r="N2298" s="2218"/>
    </row>
    <row r="2299" spans="2:14" s="580" customFormat="1" ht="15" customHeight="1">
      <c r="B2299" s="18"/>
      <c r="C2299" s="3015"/>
      <c r="D2299" s="3014"/>
      <c r="E2299" s="1112" t="s">
        <v>1932</v>
      </c>
      <c r="F2299" s="2708"/>
      <c r="H2299" s="1436"/>
      <c r="I2299" s="1287"/>
      <c r="J2299" s="1288" t="str">
        <f>IF(C2287="","",IF(AND(C2287&lt;&gt;"&lt;Enter connection point name&gt;",F2299=""),"X",""))</f>
        <v/>
      </c>
      <c r="K2299" s="1432" t="str">
        <f>IF(F2299="","",(IF(OR(F2299="Winter",F2299="Summer"),"","X")))</f>
        <v/>
      </c>
      <c r="L2299" s="2220"/>
      <c r="M2299" s="2220"/>
      <c r="N2299" s="2218"/>
    </row>
    <row r="2300" spans="2:14" s="580" customFormat="1" ht="15" customHeight="1">
      <c r="B2300" s="18"/>
      <c r="C2300" s="3015" t="s">
        <v>1935</v>
      </c>
      <c r="D2300" s="3014" t="s">
        <v>497</v>
      </c>
      <c r="E2300" s="1112" t="s">
        <v>1931</v>
      </c>
      <c r="F2300" s="2708"/>
      <c r="H2300" s="1431" t="str">
        <f t="shared" ref="H2300:H2309" si="396">IF(ISNONTEXT(F2300)=TRUE,"","X")</f>
        <v/>
      </c>
      <c r="I2300" s="1288" t="str">
        <f t="shared" ref="I2300:I2309" si="397">IF(AND(F2300&gt;=0)=TRUE,"","X")</f>
        <v/>
      </c>
      <c r="J2300" s="1288" t="str">
        <f>IF(C2287="","",IF(AND(C2287&lt;&gt;"&lt;Enter connection point name&gt;",F2300=""),"X",""))</f>
        <v/>
      </c>
      <c r="K2300" s="1569"/>
      <c r="L2300" s="2220"/>
      <c r="M2300" s="2220"/>
      <c r="N2300" s="2218"/>
    </row>
    <row r="2301" spans="2:14" s="580" customFormat="1" ht="15" customHeight="1">
      <c r="B2301" s="18"/>
      <c r="C2301" s="3015"/>
      <c r="D2301" s="3014"/>
      <c r="E2301" s="1112" t="s">
        <v>1932</v>
      </c>
      <c r="F2301" s="2708"/>
      <c r="H2301" s="1431" t="str">
        <f t="shared" si="396"/>
        <v/>
      </c>
      <c r="I2301" s="1288" t="str">
        <f t="shared" si="397"/>
        <v/>
      </c>
      <c r="J2301" s="1288" t="str">
        <f>IF(C2287="","",IF(AND(C2287&lt;&gt;"&lt;Enter connection point name&gt;",F2301=""),"X",""))</f>
        <v/>
      </c>
      <c r="K2301" s="1569"/>
      <c r="L2301" s="2220"/>
      <c r="M2301" s="2220"/>
      <c r="N2301" s="2218"/>
    </row>
    <row r="2302" spans="2:14" s="580" customFormat="1" ht="15" customHeight="1">
      <c r="B2302" s="18"/>
      <c r="C2302" s="3015" t="s">
        <v>1936</v>
      </c>
      <c r="D2302" s="3014" t="s">
        <v>497</v>
      </c>
      <c r="E2302" s="1112" t="s">
        <v>1931</v>
      </c>
      <c r="F2302" s="2708"/>
      <c r="H2302" s="1431" t="str">
        <f t="shared" si="396"/>
        <v/>
      </c>
      <c r="I2302" s="1288" t="str">
        <f t="shared" si="397"/>
        <v/>
      </c>
      <c r="J2302" s="1288" t="str">
        <f>IF(C2287="","",IF(AND(C2287&lt;&gt;"&lt;Enter connection point name&gt;",F2302=""),"X",""))</f>
        <v/>
      </c>
      <c r="K2302" s="1569"/>
      <c r="L2302" s="2220"/>
      <c r="M2302" s="2220"/>
      <c r="N2302" s="1432" t="str">
        <f>IF(AND(F2302&lt;=F2304),"","X")</f>
        <v/>
      </c>
    </row>
    <row r="2303" spans="2:14" s="580" customFormat="1" ht="15" customHeight="1">
      <c r="B2303" s="18"/>
      <c r="C2303" s="3015"/>
      <c r="D2303" s="3014"/>
      <c r="E2303" s="1112" t="s">
        <v>1932</v>
      </c>
      <c r="F2303" s="2708"/>
      <c r="H2303" s="1431" t="str">
        <f t="shared" si="396"/>
        <v/>
      </c>
      <c r="I2303" s="1288" t="str">
        <f t="shared" si="397"/>
        <v/>
      </c>
      <c r="J2303" s="1288" t="str">
        <f>IF(C2287="","",IF(AND(C2287&lt;&gt;"&lt;Enter connection point name&gt;",F2303=""),"X",""))</f>
        <v/>
      </c>
      <c r="K2303" s="1569"/>
      <c r="L2303" s="2220"/>
      <c r="M2303" s="2220"/>
      <c r="N2303" s="1432" t="str">
        <f>IF(AND(F2303&lt;=F2305),"","X")</f>
        <v/>
      </c>
    </row>
    <row r="2304" spans="2:14" s="580" customFormat="1" ht="15" customHeight="1">
      <c r="B2304" s="18"/>
      <c r="C2304" s="3015" t="s">
        <v>1936</v>
      </c>
      <c r="D2304" s="3014" t="s">
        <v>509</v>
      </c>
      <c r="E2304" s="1112" t="s">
        <v>1931</v>
      </c>
      <c r="F2304" s="2708"/>
      <c r="H2304" s="1431" t="str">
        <f t="shared" si="396"/>
        <v/>
      </c>
      <c r="I2304" s="1288" t="str">
        <f t="shared" si="397"/>
        <v/>
      </c>
      <c r="J2304" s="1288" t="str">
        <f>IF(C2287="","",IF(AND(C2287&lt;&gt;"&lt;Enter connection point name&gt;",F2304=""),"X",""))</f>
        <v/>
      </c>
      <c r="K2304" s="1569"/>
      <c r="L2304" s="2220"/>
      <c r="M2304" s="2220"/>
      <c r="N2304" s="1432" t="str">
        <f>IF(AND(F2302&lt;=F2304),"","X")</f>
        <v/>
      </c>
    </row>
    <row r="2305" spans="2:14" s="580" customFormat="1" ht="15" customHeight="1">
      <c r="B2305" s="18"/>
      <c r="C2305" s="3015"/>
      <c r="D2305" s="3014"/>
      <c r="E2305" s="1112" t="s">
        <v>1932</v>
      </c>
      <c r="F2305" s="2708"/>
      <c r="H2305" s="1431" t="str">
        <f t="shared" si="396"/>
        <v/>
      </c>
      <c r="I2305" s="1288" t="str">
        <f t="shared" si="397"/>
        <v/>
      </c>
      <c r="J2305" s="1288" t="str">
        <f>IF(C2287="","",IF(AND(C2287&lt;&gt;"&lt;Enter connection point name&gt;",F2305=""),"X",""))</f>
        <v/>
      </c>
      <c r="K2305" s="1569"/>
      <c r="L2305" s="2220"/>
      <c r="M2305" s="2220"/>
      <c r="N2305" s="1432" t="str">
        <f>IF(AND(F2303&lt;=F2305),"","X")</f>
        <v/>
      </c>
    </row>
    <row r="2306" spans="2:14" s="580" customFormat="1" ht="15" customHeight="1">
      <c r="B2306" s="18"/>
      <c r="C2306" s="3015" t="s">
        <v>1937</v>
      </c>
      <c r="D2306" s="3014" t="s">
        <v>497</v>
      </c>
      <c r="E2306" s="1112" t="s">
        <v>1931</v>
      </c>
      <c r="F2306" s="2708"/>
      <c r="H2306" s="1431" t="str">
        <f t="shared" si="396"/>
        <v/>
      </c>
      <c r="I2306" s="1288" t="str">
        <f t="shared" si="397"/>
        <v/>
      </c>
      <c r="J2306" s="1288" t="str">
        <f>IF(C2287="","",IF(AND(C2287&lt;&gt;"&lt;Enter connection point name&gt;",F2306=""),"X",""))</f>
        <v/>
      </c>
      <c r="K2306" s="1569"/>
      <c r="L2306" s="2220"/>
      <c r="M2306" s="2220"/>
      <c r="N2306" s="1432" t="str">
        <f>IF(AND(F2306&lt;=F2308),"","X")</f>
        <v/>
      </c>
    </row>
    <row r="2307" spans="2:14" s="580" customFormat="1" ht="15" customHeight="1">
      <c r="B2307" s="18"/>
      <c r="C2307" s="3015"/>
      <c r="D2307" s="3014"/>
      <c r="E2307" s="1112" t="s">
        <v>1932</v>
      </c>
      <c r="F2307" s="2708"/>
      <c r="H2307" s="1431" t="str">
        <f t="shared" si="396"/>
        <v/>
      </c>
      <c r="I2307" s="1288" t="str">
        <f t="shared" si="397"/>
        <v/>
      </c>
      <c r="J2307" s="1288" t="str">
        <f>IF(C2287="","",IF(AND(C2287&lt;&gt;"&lt;Enter connection point name&gt;",F2307=""),"X",""))</f>
        <v/>
      </c>
      <c r="K2307" s="1569"/>
      <c r="L2307" s="2220"/>
      <c r="M2307" s="2220"/>
      <c r="N2307" s="1432" t="str">
        <f>IF(AND(F2307&lt;=F2309),"","X")</f>
        <v/>
      </c>
    </row>
    <row r="2308" spans="2:14" s="580" customFormat="1" ht="15" customHeight="1">
      <c r="B2308" s="18"/>
      <c r="C2308" s="3015" t="s">
        <v>1937</v>
      </c>
      <c r="D2308" s="3014" t="s">
        <v>509</v>
      </c>
      <c r="E2308" s="1112" t="s">
        <v>1931</v>
      </c>
      <c r="F2308" s="2708"/>
      <c r="H2308" s="1431" t="str">
        <f t="shared" si="396"/>
        <v/>
      </c>
      <c r="I2308" s="1288" t="str">
        <f t="shared" si="397"/>
        <v/>
      </c>
      <c r="J2308" s="1288" t="str">
        <f>IF(C2287="","",IF(AND(C2287&lt;&gt;"&lt;Enter connection point name&gt;",F2308=""),"X",""))</f>
        <v/>
      </c>
      <c r="K2308" s="1569"/>
      <c r="L2308" s="2220"/>
      <c r="M2308" s="2220"/>
      <c r="N2308" s="1432" t="str">
        <f>IF(AND(F2306&lt;=F2308),"","X")</f>
        <v/>
      </c>
    </row>
    <row r="2309" spans="2:14" s="580" customFormat="1" ht="15" customHeight="1">
      <c r="B2309" s="18"/>
      <c r="C2309" s="3018"/>
      <c r="D2309" s="3019"/>
      <c r="E2309" s="1113" t="s">
        <v>1932</v>
      </c>
      <c r="F2309" s="2714"/>
      <c r="H2309" s="1433" t="str">
        <f t="shared" si="396"/>
        <v/>
      </c>
      <c r="I2309" s="1434" t="str">
        <f t="shared" si="397"/>
        <v/>
      </c>
      <c r="J2309" s="1434" t="str">
        <f>IF(C2287="","",IF(AND(C2287&lt;&gt;"&lt;Enter connection point name&gt;",F2309=""),"X",""))</f>
        <v/>
      </c>
      <c r="K2309" s="1570"/>
      <c r="L2309" s="2221"/>
      <c r="M2309" s="2221"/>
      <c r="N2309" s="1435" t="str">
        <f>IF(AND(F2307&lt;=F2309),"","X")</f>
        <v/>
      </c>
    </row>
    <row r="2310" spans="2:14" s="580" customFormat="1" ht="15" customHeight="1">
      <c r="B2310" s="1046">
        <v>101</v>
      </c>
      <c r="C2310" s="1027" t="s">
        <v>1929</v>
      </c>
      <c r="D2310" s="575"/>
      <c r="E2310" s="1111"/>
      <c r="F2310" s="2711"/>
    </row>
    <row r="2311" spans="2:14" s="580" customFormat="1" ht="15" customHeight="1">
      <c r="B2311" s="1046"/>
      <c r="C2311" s="3016" t="s">
        <v>1930</v>
      </c>
      <c r="D2311" s="3017" t="s">
        <v>509</v>
      </c>
      <c r="E2311" s="1681" t="s">
        <v>1931</v>
      </c>
      <c r="F2311" s="2713"/>
      <c r="H2311" s="1503" t="str">
        <f>IF(ISNONTEXT(F2311)=TRUE,"","X")</f>
        <v/>
      </c>
      <c r="I2311" s="1542" t="str">
        <f>IF(AND(F2311&gt;=0)=TRUE,"","X")</f>
        <v/>
      </c>
      <c r="J2311" s="2024" t="str">
        <f>IF(C2310="","",IF(AND(C2310&lt;&gt;"&lt;Enter connection point name&gt;",F2311=""),"X",""))</f>
        <v/>
      </c>
      <c r="K2311" s="1568"/>
      <c r="L2311" s="2219"/>
      <c r="M2311" s="2219"/>
      <c r="N2311" s="2217"/>
    </row>
    <row r="2312" spans="2:14" s="580" customFormat="1" ht="15" customHeight="1">
      <c r="B2312" s="1046"/>
      <c r="C2312" s="3015"/>
      <c r="D2312" s="3014"/>
      <c r="E2312" s="1112" t="s">
        <v>1932</v>
      </c>
      <c r="F2312" s="2708"/>
      <c r="H2312" s="1431" t="str">
        <f>IF(ISNONTEXT(F2312)=TRUE,"","X")</f>
        <v/>
      </c>
      <c r="I2312" s="1288" t="str">
        <f>IF(AND(F2312&gt;=0)=TRUE,"","X")</f>
        <v/>
      </c>
      <c r="J2312" s="1288" t="str">
        <f>IF(C2310="","",IF(AND(C2310&lt;&gt;"&lt;Enter connection point name&gt;",F2312=""),"X",""))</f>
        <v/>
      </c>
      <c r="K2312" s="1569"/>
      <c r="L2312" s="2220"/>
      <c r="M2312" s="2220"/>
      <c r="N2312" s="2218"/>
    </row>
    <row r="2313" spans="2:14" s="580" customFormat="1" ht="15" customHeight="1">
      <c r="B2313" s="1046"/>
      <c r="C2313" s="3015" t="s">
        <v>1933</v>
      </c>
      <c r="D2313" s="3014" t="s">
        <v>497</v>
      </c>
      <c r="E2313" s="1112" t="s">
        <v>1931</v>
      </c>
      <c r="F2313" s="2708"/>
      <c r="H2313" s="1431" t="str">
        <f t="shared" ref="H2313:H2320" si="398">IF(ISNONTEXT(F2313)=TRUE,"","X")</f>
        <v/>
      </c>
      <c r="I2313" s="1288" t="str">
        <f>IF(AND(F2313&gt;=0)=TRUE,"","X")</f>
        <v/>
      </c>
      <c r="J2313" s="1288" t="str">
        <f>IF(C2310="","",IF(AND(C2310&lt;&gt;"&lt;Enter connection point name&gt;",F2313=""),"X",""))</f>
        <v/>
      </c>
      <c r="K2313" s="1569"/>
      <c r="L2313" s="2220"/>
      <c r="M2313" s="2220"/>
      <c r="N2313" s="1432" t="str">
        <f>IF(AND(F2313&lt;=F2315),"","X")</f>
        <v/>
      </c>
    </row>
    <row r="2314" spans="2:14" s="580" customFormat="1" ht="15" customHeight="1">
      <c r="B2314" s="1046"/>
      <c r="C2314" s="3015"/>
      <c r="D2314" s="3014"/>
      <c r="E2314" s="1112" t="s">
        <v>1932</v>
      </c>
      <c r="F2314" s="2708"/>
      <c r="H2314" s="1431" t="str">
        <f t="shared" si="398"/>
        <v/>
      </c>
      <c r="I2314" s="1288" t="str">
        <f t="shared" ref="I2314:I2317" si="399">IF(AND(F2314&gt;=0)=TRUE,"","X")</f>
        <v/>
      </c>
      <c r="J2314" s="1288" t="str">
        <f>IF(C2310="","",IF(AND(C2310&lt;&gt;"&lt;Enter connection point name&gt;",F2314=""),"X",""))</f>
        <v/>
      </c>
      <c r="K2314" s="1569"/>
      <c r="L2314" s="2220"/>
      <c r="M2314" s="2220"/>
      <c r="N2314" s="1432" t="str">
        <f>IF(AND(F2314&lt;=F2316),"","X")</f>
        <v/>
      </c>
    </row>
    <row r="2315" spans="2:14" s="580" customFormat="1" ht="15" customHeight="1">
      <c r="B2315" s="1046"/>
      <c r="C2315" s="3015" t="s">
        <v>1933</v>
      </c>
      <c r="D2315" s="3014" t="s">
        <v>509</v>
      </c>
      <c r="E2315" s="1112" t="s">
        <v>1931</v>
      </c>
      <c r="F2315" s="2708"/>
      <c r="H2315" s="1431" t="str">
        <f t="shared" si="398"/>
        <v/>
      </c>
      <c r="I2315" s="1288" t="str">
        <f t="shared" si="399"/>
        <v/>
      </c>
      <c r="J2315" s="1288" t="str">
        <f>IF(C2310="","",IF(AND(C2310&lt;&gt;"&lt;Enter connection point name&gt;",F2315=""),"X",""))</f>
        <v/>
      </c>
      <c r="K2315" s="1569"/>
      <c r="L2315" s="2220"/>
      <c r="M2315" s="2220"/>
      <c r="N2315" s="1432" t="str">
        <f>IF(AND(F2313&lt;=F2315),"","X")</f>
        <v/>
      </c>
    </row>
    <row r="2316" spans="2:14" s="580" customFormat="1" ht="15" customHeight="1">
      <c r="B2316" s="1046"/>
      <c r="C2316" s="3015"/>
      <c r="D2316" s="3014"/>
      <c r="E2316" s="1112" t="s">
        <v>1932</v>
      </c>
      <c r="F2316" s="2708"/>
      <c r="H2316" s="1431" t="str">
        <f t="shared" si="398"/>
        <v/>
      </c>
      <c r="I2316" s="1288" t="str">
        <f t="shared" si="399"/>
        <v/>
      </c>
      <c r="J2316" s="1288" t="str">
        <f>IF(C2310="","",IF(AND(C2310&lt;&gt;"&lt;Enter connection point name&gt;",F2316=""),"X",""))</f>
        <v/>
      </c>
      <c r="K2316" s="1569"/>
      <c r="L2316" s="2220"/>
      <c r="M2316" s="2220"/>
      <c r="N2316" s="1432" t="str">
        <f>IF(AND(F2314&lt;=F2316),"","X")</f>
        <v/>
      </c>
    </row>
    <row r="2317" spans="2:14" s="580" customFormat="1" ht="15" customHeight="1">
      <c r="B2317" s="1046"/>
      <c r="C2317" s="3015" t="s">
        <v>729</v>
      </c>
      <c r="D2317" s="3014" t="s">
        <v>1670</v>
      </c>
      <c r="E2317" s="1112" t="s">
        <v>1931</v>
      </c>
      <c r="F2317" s="2706"/>
      <c r="H2317" s="1431" t="str">
        <f t="shared" si="398"/>
        <v/>
      </c>
      <c r="I2317" s="1287" t="str">
        <f t="shared" si="399"/>
        <v/>
      </c>
      <c r="J2317" s="1288" t="str">
        <f>IF(C2310="","",IF(AND(C2310&lt;&gt;"&lt;Enter connection point name&gt;",F2317=""),"X",""))</f>
        <v/>
      </c>
      <c r="K2317" s="1569"/>
      <c r="L2317" s="1287"/>
      <c r="M2317" s="2220"/>
      <c r="N2317" s="2218"/>
    </row>
    <row r="2318" spans="2:14" s="580" customFormat="1" ht="15" customHeight="1">
      <c r="B2318" s="18"/>
      <c r="C2318" s="3015"/>
      <c r="D2318" s="3014"/>
      <c r="E2318" s="1112" t="s">
        <v>1932</v>
      </c>
      <c r="F2318" s="2706"/>
      <c r="H2318" s="1431" t="str">
        <f t="shared" si="398"/>
        <v/>
      </c>
      <c r="I2318" s="1287"/>
      <c r="J2318" s="1288" t="str">
        <f>IF(C2310="","",IF(AND(C2310&lt;&gt;"&lt;Enter connection point name&gt;",F2318=""),"X",""))</f>
        <v/>
      </c>
      <c r="K2318" s="1569"/>
      <c r="L2318" s="1287"/>
      <c r="M2318" s="2220"/>
      <c r="N2318" s="2218"/>
    </row>
    <row r="2319" spans="2:14" s="580" customFormat="1" ht="15" customHeight="1">
      <c r="B2319" s="18"/>
      <c r="C2319" s="3015" t="s">
        <v>730</v>
      </c>
      <c r="D2319" s="3014" t="s">
        <v>1671</v>
      </c>
      <c r="E2319" s="1112" t="s">
        <v>1931</v>
      </c>
      <c r="F2319" s="2712"/>
      <c r="H2319" s="1431" t="str">
        <f t="shared" si="398"/>
        <v/>
      </c>
      <c r="I2319" s="1287"/>
      <c r="J2319" s="1288" t="str">
        <f>IF(C2310="","",IF(AND(C2310&lt;&gt;"&lt;Enter connection point name&gt;",F2319=""),"X",""))</f>
        <v/>
      </c>
      <c r="K2319" s="1569"/>
      <c r="L2319" s="2220"/>
      <c r="M2319" s="1287"/>
      <c r="N2319" s="2218"/>
    </row>
    <row r="2320" spans="2:14" s="580" customFormat="1" ht="15" customHeight="1">
      <c r="B2320" s="18"/>
      <c r="C2320" s="3015"/>
      <c r="D2320" s="3014"/>
      <c r="E2320" s="1112" t="s">
        <v>1932</v>
      </c>
      <c r="F2320" s="2712"/>
      <c r="H2320" s="1431" t="str">
        <f t="shared" si="398"/>
        <v/>
      </c>
      <c r="I2320" s="1287"/>
      <c r="J2320" s="1288" t="str">
        <f>IF(C2310="","",IF(AND(C2310&lt;&gt;"&lt;Enter connection point name&gt;",F2320=""),"X",""))</f>
        <v/>
      </c>
      <c r="K2320" s="1569"/>
      <c r="L2320" s="2220"/>
      <c r="M2320" s="1287"/>
      <c r="N2320" s="2218"/>
    </row>
    <row r="2321" spans="2:14" s="580" customFormat="1" ht="15" customHeight="1">
      <c r="B2321" s="18"/>
      <c r="C2321" s="3015" t="s">
        <v>1934</v>
      </c>
      <c r="D2321" s="3014" t="s">
        <v>2045</v>
      </c>
      <c r="E2321" s="1112" t="s">
        <v>1931</v>
      </c>
      <c r="F2321" s="2708"/>
      <c r="H2321" s="1436"/>
      <c r="I2321" s="1287"/>
      <c r="J2321" s="1288" t="str">
        <f>IF(C2310="","",IF(AND(C2310&lt;&gt;"&lt;Enter connection point name&gt;",F2321=""),"X",""))</f>
        <v/>
      </c>
      <c r="K2321" s="1432" t="str">
        <f>IF(F2321="","",(IF(OR(F2321="Winter",F2321="Summer"),"","X")))</f>
        <v/>
      </c>
      <c r="L2321" s="2220"/>
      <c r="M2321" s="2220"/>
      <c r="N2321" s="2218"/>
    </row>
    <row r="2322" spans="2:14" s="580" customFormat="1" ht="15" customHeight="1">
      <c r="B2322" s="18"/>
      <c r="C2322" s="3015"/>
      <c r="D2322" s="3014"/>
      <c r="E2322" s="1112" t="s">
        <v>1932</v>
      </c>
      <c r="F2322" s="2708"/>
      <c r="H2322" s="1436"/>
      <c r="I2322" s="1287"/>
      <c r="J2322" s="1288" t="str">
        <f>IF(C2310="","",IF(AND(C2310&lt;&gt;"&lt;Enter connection point name&gt;",F2322=""),"X",""))</f>
        <v/>
      </c>
      <c r="K2322" s="1432" t="str">
        <f>IF(F2322="","",(IF(OR(F2322="Winter",F2322="Summer"),"","X")))</f>
        <v/>
      </c>
      <c r="L2322" s="2220"/>
      <c r="M2322" s="2220"/>
      <c r="N2322" s="2218"/>
    </row>
    <row r="2323" spans="2:14" s="580" customFormat="1" ht="15" customHeight="1">
      <c r="B2323" s="18"/>
      <c r="C2323" s="3015" t="s">
        <v>1935</v>
      </c>
      <c r="D2323" s="3014" t="s">
        <v>497</v>
      </c>
      <c r="E2323" s="1112" t="s">
        <v>1931</v>
      </c>
      <c r="F2323" s="2708"/>
      <c r="H2323" s="1431" t="str">
        <f t="shared" ref="H2323:H2332" si="400">IF(ISNONTEXT(F2323)=TRUE,"","X")</f>
        <v/>
      </c>
      <c r="I2323" s="1288" t="str">
        <f t="shared" ref="I2323:I2332" si="401">IF(AND(F2323&gt;=0)=TRUE,"","X")</f>
        <v/>
      </c>
      <c r="J2323" s="1288" t="str">
        <f>IF(C2310="","",IF(AND(C2310&lt;&gt;"&lt;Enter connection point name&gt;",F2323=""),"X",""))</f>
        <v/>
      </c>
      <c r="K2323" s="1569"/>
      <c r="L2323" s="2220"/>
      <c r="M2323" s="2220"/>
      <c r="N2323" s="2218"/>
    </row>
    <row r="2324" spans="2:14" s="580" customFormat="1" ht="15" customHeight="1">
      <c r="B2324" s="18"/>
      <c r="C2324" s="3015"/>
      <c r="D2324" s="3014"/>
      <c r="E2324" s="1112" t="s">
        <v>1932</v>
      </c>
      <c r="F2324" s="2708"/>
      <c r="H2324" s="1431" t="str">
        <f t="shared" si="400"/>
        <v/>
      </c>
      <c r="I2324" s="1288" t="str">
        <f t="shared" si="401"/>
        <v/>
      </c>
      <c r="J2324" s="1288" t="str">
        <f>IF(C2310="","",IF(AND(C2310&lt;&gt;"&lt;Enter connection point name&gt;",F2324=""),"X",""))</f>
        <v/>
      </c>
      <c r="K2324" s="1569"/>
      <c r="L2324" s="2220"/>
      <c r="M2324" s="2220"/>
      <c r="N2324" s="2218"/>
    </row>
    <row r="2325" spans="2:14" s="580" customFormat="1" ht="15" customHeight="1">
      <c r="B2325" s="18"/>
      <c r="C2325" s="3015" t="s">
        <v>1936</v>
      </c>
      <c r="D2325" s="3014" t="s">
        <v>497</v>
      </c>
      <c r="E2325" s="1112" t="s">
        <v>1931</v>
      </c>
      <c r="F2325" s="2708"/>
      <c r="H2325" s="1431" t="str">
        <f t="shared" si="400"/>
        <v/>
      </c>
      <c r="I2325" s="1288" t="str">
        <f t="shared" si="401"/>
        <v/>
      </c>
      <c r="J2325" s="1288" t="str">
        <f>IF(C2310="","",IF(AND(C2310&lt;&gt;"&lt;Enter connection point name&gt;",F2325=""),"X",""))</f>
        <v/>
      </c>
      <c r="K2325" s="1569"/>
      <c r="L2325" s="2220"/>
      <c r="M2325" s="2220"/>
      <c r="N2325" s="1432" t="str">
        <f>IF(AND(F2325&lt;=F2327),"","X")</f>
        <v/>
      </c>
    </row>
    <row r="2326" spans="2:14" s="580" customFormat="1" ht="15" customHeight="1">
      <c r="B2326" s="18"/>
      <c r="C2326" s="3015"/>
      <c r="D2326" s="3014"/>
      <c r="E2326" s="1112" t="s">
        <v>1932</v>
      </c>
      <c r="F2326" s="2708"/>
      <c r="H2326" s="1431" t="str">
        <f t="shared" si="400"/>
        <v/>
      </c>
      <c r="I2326" s="1288" t="str">
        <f t="shared" si="401"/>
        <v/>
      </c>
      <c r="J2326" s="1288" t="str">
        <f>IF(C2310="","",IF(AND(C2310&lt;&gt;"&lt;Enter connection point name&gt;",F2326=""),"X",""))</f>
        <v/>
      </c>
      <c r="K2326" s="1569"/>
      <c r="L2326" s="2220"/>
      <c r="M2326" s="2220"/>
      <c r="N2326" s="1432" t="str">
        <f>IF(AND(F2326&lt;=F2328),"","X")</f>
        <v/>
      </c>
    </row>
    <row r="2327" spans="2:14" s="580" customFormat="1" ht="15" customHeight="1">
      <c r="B2327" s="18"/>
      <c r="C2327" s="3015" t="s">
        <v>1936</v>
      </c>
      <c r="D2327" s="3014" t="s">
        <v>509</v>
      </c>
      <c r="E2327" s="1112" t="s">
        <v>1931</v>
      </c>
      <c r="F2327" s="2708"/>
      <c r="H2327" s="1431" t="str">
        <f t="shared" si="400"/>
        <v/>
      </c>
      <c r="I2327" s="1288" t="str">
        <f t="shared" si="401"/>
        <v/>
      </c>
      <c r="J2327" s="1288" t="str">
        <f>IF(C2310="","",IF(AND(C2310&lt;&gt;"&lt;Enter connection point name&gt;",F2327=""),"X",""))</f>
        <v/>
      </c>
      <c r="K2327" s="1569"/>
      <c r="L2327" s="2220"/>
      <c r="M2327" s="2220"/>
      <c r="N2327" s="1432" t="str">
        <f>IF(AND(F2325&lt;=F2327),"","X")</f>
        <v/>
      </c>
    </row>
    <row r="2328" spans="2:14" s="580" customFormat="1" ht="15" customHeight="1">
      <c r="B2328" s="18"/>
      <c r="C2328" s="3015"/>
      <c r="D2328" s="3014"/>
      <c r="E2328" s="1112" t="s">
        <v>1932</v>
      </c>
      <c r="F2328" s="2708"/>
      <c r="H2328" s="1431" t="str">
        <f t="shared" si="400"/>
        <v/>
      </c>
      <c r="I2328" s="1288" t="str">
        <f t="shared" si="401"/>
        <v/>
      </c>
      <c r="J2328" s="1288" t="str">
        <f>IF(C2310="","",IF(AND(C2310&lt;&gt;"&lt;Enter connection point name&gt;",F2328=""),"X",""))</f>
        <v/>
      </c>
      <c r="K2328" s="1569"/>
      <c r="L2328" s="2220"/>
      <c r="M2328" s="2220"/>
      <c r="N2328" s="1432" t="str">
        <f>IF(AND(F2326&lt;=F2328),"","X")</f>
        <v/>
      </c>
    </row>
    <row r="2329" spans="2:14" s="580" customFormat="1" ht="15" customHeight="1">
      <c r="B2329" s="18"/>
      <c r="C2329" s="3015" t="s">
        <v>1937</v>
      </c>
      <c r="D2329" s="3014" t="s">
        <v>497</v>
      </c>
      <c r="E2329" s="1112" t="s">
        <v>1931</v>
      </c>
      <c r="F2329" s="2708"/>
      <c r="H2329" s="1431" t="str">
        <f t="shared" si="400"/>
        <v/>
      </c>
      <c r="I2329" s="1288" t="str">
        <f t="shared" si="401"/>
        <v/>
      </c>
      <c r="J2329" s="1288" t="str">
        <f>IF(C2310="","",IF(AND(C2310&lt;&gt;"&lt;Enter connection point name&gt;",F2329=""),"X",""))</f>
        <v/>
      </c>
      <c r="K2329" s="1569"/>
      <c r="L2329" s="2220"/>
      <c r="M2329" s="2220"/>
      <c r="N2329" s="1432" t="str">
        <f>IF(AND(F2329&lt;=F2331),"","X")</f>
        <v/>
      </c>
    </row>
    <row r="2330" spans="2:14" s="580" customFormat="1" ht="15" customHeight="1">
      <c r="B2330" s="18"/>
      <c r="C2330" s="3015"/>
      <c r="D2330" s="3014"/>
      <c r="E2330" s="1112" t="s">
        <v>1932</v>
      </c>
      <c r="F2330" s="2708"/>
      <c r="H2330" s="1431" t="str">
        <f t="shared" si="400"/>
        <v/>
      </c>
      <c r="I2330" s="1288" t="str">
        <f t="shared" si="401"/>
        <v/>
      </c>
      <c r="J2330" s="1288" t="str">
        <f>IF(C2310="","",IF(AND(C2310&lt;&gt;"&lt;Enter connection point name&gt;",F2330=""),"X",""))</f>
        <v/>
      </c>
      <c r="K2330" s="1569"/>
      <c r="L2330" s="2220"/>
      <c r="M2330" s="2220"/>
      <c r="N2330" s="1432" t="str">
        <f>IF(AND(F2330&lt;=F2332),"","X")</f>
        <v/>
      </c>
    </row>
    <row r="2331" spans="2:14" s="580" customFormat="1" ht="15" customHeight="1">
      <c r="B2331" s="18"/>
      <c r="C2331" s="3015" t="s">
        <v>1937</v>
      </c>
      <c r="D2331" s="3014" t="s">
        <v>509</v>
      </c>
      <c r="E2331" s="1112" t="s">
        <v>1931</v>
      </c>
      <c r="F2331" s="2708"/>
      <c r="H2331" s="1431" t="str">
        <f t="shared" si="400"/>
        <v/>
      </c>
      <c r="I2331" s="1288" t="str">
        <f t="shared" si="401"/>
        <v/>
      </c>
      <c r="J2331" s="1288" t="str">
        <f>IF(C2310="","",IF(AND(C2310&lt;&gt;"&lt;Enter connection point name&gt;",F2331=""),"X",""))</f>
        <v/>
      </c>
      <c r="K2331" s="1569"/>
      <c r="L2331" s="2220"/>
      <c r="M2331" s="2220"/>
      <c r="N2331" s="1432" t="str">
        <f>IF(AND(F2329&lt;=F2331),"","X")</f>
        <v/>
      </c>
    </row>
    <row r="2332" spans="2:14" s="580" customFormat="1" ht="15" customHeight="1">
      <c r="B2332" s="18"/>
      <c r="C2332" s="3018"/>
      <c r="D2332" s="3019"/>
      <c r="E2332" s="1113" t="s">
        <v>1932</v>
      </c>
      <c r="F2332" s="2714"/>
      <c r="H2332" s="1433" t="str">
        <f t="shared" si="400"/>
        <v/>
      </c>
      <c r="I2332" s="1434" t="str">
        <f t="shared" si="401"/>
        <v/>
      </c>
      <c r="J2332" s="1434" t="str">
        <f>IF(C2310="","",IF(AND(C2310&lt;&gt;"&lt;Enter connection point name&gt;",F2332=""),"X",""))</f>
        <v/>
      </c>
      <c r="K2332" s="1570"/>
      <c r="L2332" s="2221"/>
      <c r="M2332" s="2221"/>
      <c r="N2332" s="1435" t="str">
        <f>IF(AND(F2330&lt;=F2332),"","X")</f>
        <v/>
      </c>
    </row>
    <row r="2333" spans="2:14" s="580" customFormat="1" ht="15" customHeight="1">
      <c r="B2333" s="1046">
        <v>102</v>
      </c>
      <c r="C2333" s="1027" t="s">
        <v>1929</v>
      </c>
      <c r="D2333" s="575"/>
      <c r="E2333" s="1111"/>
      <c r="F2333" s="2711"/>
    </row>
    <row r="2334" spans="2:14" s="580" customFormat="1" ht="15" customHeight="1">
      <c r="B2334" s="1046"/>
      <c r="C2334" s="3016" t="s">
        <v>1930</v>
      </c>
      <c r="D2334" s="3017" t="s">
        <v>509</v>
      </c>
      <c r="E2334" s="1681" t="s">
        <v>1931</v>
      </c>
      <c r="F2334" s="2713"/>
      <c r="H2334" s="1503" t="str">
        <f>IF(ISNONTEXT(F2334)=TRUE,"","X")</f>
        <v/>
      </c>
      <c r="I2334" s="1542" t="str">
        <f>IF(AND(F2334&gt;=0)=TRUE,"","X")</f>
        <v/>
      </c>
      <c r="J2334" s="2024" t="str">
        <f>IF(C2333="","",IF(AND(C2333&lt;&gt;"&lt;Enter connection point name&gt;",F2334=""),"X",""))</f>
        <v/>
      </c>
      <c r="K2334" s="1568"/>
      <c r="L2334" s="2219"/>
      <c r="M2334" s="2219"/>
      <c r="N2334" s="2217"/>
    </row>
    <row r="2335" spans="2:14" s="580" customFormat="1" ht="15" customHeight="1">
      <c r="B2335" s="1046"/>
      <c r="C2335" s="3015"/>
      <c r="D2335" s="3014"/>
      <c r="E2335" s="1112" t="s">
        <v>1932</v>
      </c>
      <c r="F2335" s="2708"/>
      <c r="H2335" s="1431" t="str">
        <f>IF(ISNONTEXT(F2335)=TRUE,"","X")</f>
        <v/>
      </c>
      <c r="I2335" s="1288" t="str">
        <f>IF(AND(F2335&gt;=0)=TRUE,"","X")</f>
        <v/>
      </c>
      <c r="J2335" s="1288" t="str">
        <f>IF(C2333="","",IF(AND(C2333&lt;&gt;"&lt;Enter connection point name&gt;",F2335=""),"X",""))</f>
        <v/>
      </c>
      <c r="K2335" s="1569"/>
      <c r="L2335" s="2220"/>
      <c r="M2335" s="2220"/>
      <c r="N2335" s="2218"/>
    </row>
    <row r="2336" spans="2:14" s="580" customFormat="1" ht="15" customHeight="1">
      <c r="B2336" s="1046"/>
      <c r="C2336" s="3015" t="s">
        <v>1933</v>
      </c>
      <c r="D2336" s="3014" t="s">
        <v>497</v>
      </c>
      <c r="E2336" s="1112" t="s">
        <v>1931</v>
      </c>
      <c r="F2336" s="2708"/>
      <c r="H2336" s="1431" t="str">
        <f t="shared" ref="H2336:H2343" si="402">IF(ISNONTEXT(F2336)=TRUE,"","X")</f>
        <v/>
      </c>
      <c r="I2336" s="1288" t="str">
        <f>IF(AND(F2336&gt;=0)=TRUE,"","X")</f>
        <v/>
      </c>
      <c r="J2336" s="1288" t="str">
        <f>IF(C2333="","",IF(AND(C2333&lt;&gt;"&lt;Enter connection point name&gt;",F2336=""),"X",""))</f>
        <v/>
      </c>
      <c r="K2336" s="1569"/>
      <c r="L2336" s="2220"/>
      <c r="M2336" s="2220"/>
      <c r="N2336" s="1432" t="str">
        <f>IF(AND(F2336&lt;=F2338),"","X")</f>
        <v/>
      </c>
    </row>
    <row r="2337" spans="2:14" s="580" customFormat="1" ht="15" customHeight="1">
      <c r="B2337" s="1046"/>
      <c r="C2337" s="3015"/>
      <c r="D2337" s="3014"/>
      <c r="E2337" s="1112" t="s">
        <v>1932</v>
      </c>
      <c r="F2337" s="2708"/>
      <c r="H2337" s="1431" t="str">
        <f t="shared" si="402"/>
        <v/>
      </c>
      <c r="I2337" s="1288" t="str">
        <f t="shared" ref="I2337:I2340" si="403">IF(AND(F2337&gt;=0)=TRUE,"","X")</f>
        <v/>
      </c>
      <c r="J2337" s="1288" t="str">
        <f>IF(C2333="","",IF(AND(C2333&lt;&gt;"&lt;Enter connection point name&gt;",F2337=""),"X",""))</f>
        <v/>
      </c>
      <c r="K2337" s="1569"/>
      <c r="L2337" s="2220"/>
      <c r="M2337" s="2220"/>
      <c r="N2337" s="1432" t="str">
        <f>IF(AND(F2337&lt;=F2339),"","X")</f>
        <v/>
      </c>
    </row>
    <row r="2338" spans="2:14" s="580" customFormat="1" ht="15" customHeight="1">
      <c r="B2338" s="1046"/>
      <c r="C2338" s="3015" t="s">
        <v>1933</v>
      </c>
      <c r="D2338" s="3014" t="s">
        <v>509</v>
      </c>
      <c r="E2338" s="1112" t="s">
        <v>1931</v>
      </c>
      <c r="F2338" s="2708"/>
      <c r="H2338" s="1431" t="str">
        <f t="shared" si="402"/>
        <v/>
      </c>
      <c r="I2338" s="1288" t="str">
        <f t="shared" si="403"/>
        <v/>
      </c>
      <c r="J2338" s="1288" t="str">
        <f>IF(C2333="","",IF(AND(C2333&lt;&gt;"&lt;Enter connection point name&gt;",F2338=""),"X",""))</f>
        <v/>
      </c>
      <c r="K2338" s="1569"/>
      <c r="L2338" s="2220"/>
      <c r="M2338" s="2220"/>
      <c r="N2338" s="1432" t="str">
        <f>IF(AND(F2336&lt;=F2338),"","X")</f>
        <v/>
      </c>
    </row>
    <row r="2339" spans="2:14" s="580" customFormat="1" ht="15" customHeight="1">
      <c r="B2339" s="1046"/>
      <c r="C2339" s="3015"/>
      <c r="D2339" s="3014"/>
      <c r="E2339" s="1112" t="s">
        <v>1932</v>
      </c>
      <c r="F2339" s="2708"/>
      <c r="H2339" s="1431" t="str">
        <f t="shared" si="402"/>
        <v/>
      </c>
      <c r="I2339" s="1288" t="str">
        <f t="shared" si="403"/>
        <v/>
      </c>
      <c r="J2339" s="1288" t="str">
        <f>IF(C2333="","",IF(AND(C2333&lt;&gt;"&lt;Enter connection point name&gt;",F2339=""),"X",""))</f>
        <v/>
      </c>
      <c r="K2339" s="1569"/>
      <c r="L2339" s="2220"/>
      <c r="M2339" s="2220"/>
      <c r="N2339" s="1432" t="str">
        <f>IF(AND(F2337&lt;=F2339),"","X")</f>
        <v/>
      </c>
    </row>
    <row r="2340" spans="2:14" s="580" customFormat="1" ht="15" customHeight="1">
      <c r="B2340" s="1046"/>
      <c r="C2340" s="3015" t="s">
        <v>729</v>
      </c>
      <c r="D2340" s="3014" t="s">
        <v>1670</v>
      </c>
      <c r="E2340" s="1112" t="s">
        <v>1931</v>
      </c>
      <c r="F2340" s="2706"/>
      <c r="H2340" s="1431" t="str">
        <f t="shared" si="402"/>
        <v/>
      </c>
      <c r="I2340" s="1287" t="str">
        <f t="shared" si="403"/>
        <v/>
      </c>
      <c r="J2340" s="1288" t="str">
        <f>IF(C2333="","",IF(AND(C2333&lt;&gt;"&lt;Enter connection point name&gt;",F2340=""),"X",""))</f>
        <v/>
      </c>
      <c r="K2340" s="1569"/>
      <c r="L2340" s="1287"/>
      <c r="M2340" s="2220"/>
      <c r="N2340" s="2218"/>
    </row>
    <row r="2341" spans="2:14" s="580" customFormat="1" ht="15" customHeight="1">
      <c r="B2341" s="18"/>
      <c r="C2341" s="3015"/>
      <c r="D2341" s="3014"/>
      <c r="E2341" s="1112" t="s">
        <v>1932</v>
      </c>
      <c r="F2341" s="2706"/>
      <c r="H2341" s="1431" t="str">
        <f t="shared" si="402"/>
        <v/>
      </c>
      <c r="I2341" s="1287"/>
      <c r="J2341" s="1288" t="str">
        <f>IF(C2333="","",IF(AND(C2333&lt;&gt;"&lt;Enter connection point name&gt;",F2341=""),"X",""))</f>
        <v/>
      </c>
      <c r="K2341" s="1569"/>
      <c r="L2341" s="1287"/>
      <c r="M2341" s="2220"/>
      <c r="N2341" s="2218"/>
    </row>
    <row r="2342" spans="2:14" s="580" customFormat="1" ht="15" customHeight="1">
      <c r="B2342" s="18"/>
      <c r="C2342" s="3015" t="s">
        <v>730</v>
      </c>
      <c r="D2342" s="3014" t="s">
        <v>1671</v>
      </c>
      <c r="E2342" s="1112" t="s">
        <v>1931</v>
      </c>
      <c r="F2342" s="2712"/>
      <c r="H2342" s="1431" t="str">
        <f t="shared" si="402"/>
        <v/>
      </c>
      <c r="I2342" s="1287"/>
      <c r="J2342" s="1288" t="str">
        <f>IF(C2333="","",IF(AND(C2333&lt;&gt;"&lt;Enter connection point name&gt;",F2342=""),"X",""))</f>
        <v/>
      </c>
      <c r="K2342" s="1569"/>
      <c r="L2342" s="2220"/>
      <c r="M2342" s="1287"/>
      <c r="N2342" s="2218"/>
    </row>
    <row r="2343" spans="2:14" s="580" customFormat="1" ht="15" customHeight="1">
      <c r="B2343" s="18"/>
      <c r="C2343" s="3015"/>
      <c r="D2343" s="3014"/>
      <c r="E2343" s="1112" t="s">
        <v>1932</v>
      </c>
      <c r="F2343" s="2712"/>
      <c r="H2343" s="1431" t="str">
        <f t="shared" si="402"/>
        <v/>
      </c>
      <c r="I2343" s="1287"/>
      <c r="J2343" s="1288" t="str">
        <f>IF(C2333="","",IF(AND(C2333&lt;&gt;"&lt;Enter connection point name&gt;",F2343=""),"X",""))</f>
        <v/>
      </c>
      <c r="K2343" s="1569"/>
      <c r="L2343" s="2220"/>
      <c r="M2343" s="1287"/>
      <c r="N2343" s="2218"/>
    </row>
    <row r="2344" spans="2:14" s="580" customFormat="1" ht="15" customHeight="1">
      <c r="B2344" s="18"/>
      <c r="C2344" s="3015" t="s">
        <v>1934</v>
      </c>
      <c r="D2344" s="3014" t="s">
        <v>2045</v>
      </c>
      <c r="E2344" s="1112" t="s">
        <v>1931</v>
      </c>
      <c r="F2344" s="2708"/>
      <c r="H2344" s="1436"/>
      <c r="I2344" s="1287"/>
      <c r="J2344" s="1288" t="str">
        <f>IF(C2333="","",IF(AND(C2333&lt;&gt;"&lt;Enter connection point name&gt;",F2344=""),"X",""))</f>
        <v/>
      </c>
      <c r="K2344" s="1432" t="str">
        <f>IF(F2344="","",(IF(OR(F2344="Winter",F2344="Summer"),"","X")))</f>
        <v/>
      </c>
      <c r="L2344" s="2220"/>
      <c r="M2344" s="2220"/>
      <c r="N2344" s="2218"/>
    </row>
    <row r="2345" spans="2:14" s="580" customFormat="1" ht="15" customHeight="1">
      <c r="B2345" s="18"/>
      <c r="C2345" s="3015"/>
      <c r="D2345" s="3014"/>
      <c r="E2345" s="1112" t="s">
        <v>1932</v>
      </c>
      <c r="F2345" s="2708"/>
      <c r="H2345" s="1436"/>
      <c r="I2345" s="1287"/>
      <c r="J2345" s="1288" t="str">
        <f>IF(C2333="","",IF(AND(C2333&lt;&gt;"&lt;Enter connection point name&gt;",F2345=""),"X",""))</f>
        <v/>
      </c>
      <c r="K2345" s="1432" t="str">
        <f>IF(F2345="","",(IF(OR(F2345="Winter",F2345="Summer"),"","X")))</f>
        <v/>
      </c>
      <c r="L2345" s="2220"/>
      <c r="M2345" s="2220"/>
      <c r="N2345" s="2218"/>
    </row>
    <row r="2346" spans="2:14" s="580" customFormat="1" ht="15" customHeight="1">
      <c r="B2346" s="18"/>
      <c r="C2346" s="3015" t="s">
        <v>1935</v>
      </c>
      <c r="D2346" s="3014" t="s">
        <v>497</v>
      </c>
      <c r="E2346" s="1112" t="s">
        <v>1931</v>
      </c>
      <c r="F2346" s="2708"/>
      <c r="H2346" s="1431" t="str">
        <f t="shared" ref="H2346:H2355" si="404">IF(ISNONTEXT(F2346)=TRUE,"","X")</f>
        <v/>
      </c>
      <c r="I2346" s="1288" t="str">
        <f t="shared" ref="I2346:I2355" si="405">IF(AND(F2346&gt;=0)=TRUE,"","X")</f>
        <v/>
      </c>
      <c r="J2346" s="1288" t="str">
        <f>IF(C2333="","",IF(AND(C2333&lt;&gt;"&lt;Enter connection point name&gt;",F2346=""),"X",""))</f>
        <v/>
      </c>
      <c r="K2346" s="1569"/>
      <c r="L2346" s="2220"/>
      <c r="M2346" s="2220"/>
      <c r="N2346" s="2218"/>
    </row>
    <row r="2347" spans="2:14" s="580" customFormat="1" ht="15" customHeight="1">
      <c r="B2347" s="18"/>
      <c r="C2347" s="3015"/>
      <c r="D2347" s="3014"/>
      <c r="E2347" s="1112" t="s">
        <v>1932</v>
      </c>
      <c r="F2347" s="2708"/>
      <c r="H2347" s="1431" t="str">
        <f t="shared" si="404"/>
        <v/>
      </c>
      <c r="I2347" s="1288" t="str">
        <f t="shared" si="405"/>
        <v/>
      </c>
      <c r="J2347" s="1288" t="str">
        <f>IF(C2333="","",IF(AND(C2333&lt;&gt;"&lt;Enter connection point name&gt;",F2347=""),"X",""))</f>
        <v/>
      </c>
      <c r="K2347" s="1569"/>
      <c r="L2347" s="2220"/>
      <c r="M2347" s="2220"/>
      <c r="N2347" s="2218"/>
    </row>
    <row r="2348" spans="2:14" s="580" customFormat="1" ht="15" customHeight="1">
      <c r="B2348" s="18"/>
      <c r="C2348" s="3015" t="s">
        <v>1936</v>
      </c>
      <c r="D2348" s="3014" t="s">
        <v>497</v>
      </c>
      <c r="E2348" s="1112" t="s">
        <v>1931</v>
      </c>
      <c r="F2348" s="2708"/>
      <c r="H2348" s="1431" t="str">
        <f t="shared" si="404"/>
        <v/>
      </c>
      <c r="I2348" s="1288" t="str">
        <f t="shared" si="405"/>
        <v/>
      </c>
      <c r="J2348" s="1288" t="str">
        <f>IF(C2333="","",IF(AND(C2333&lt;&gt;"&lt;Enter connection point name&gt;",F2348=""),"X",""))</f>
        <v/>
      </c>
      <c r="K2348" s="1569"/>
      <c r="L2348" s="2220"/>
      <c r="M2348" s="2220"/>
      <c r="N2348" s="1432" t="str">
        <f>IF(AND(F2348&lt;=F2350),"","X")</f>
        <v/>
      </c>
    </row>
    <row r="2349" spans="2:14" s="580" customFormat="1" ht="15" customHeight="1">
      <c r="B2349" s="18"/>
      <c r="C2349" s="3015"/>
      <c r="D2349" s="3014"/>
      <c r="E2349" s="1112" t="s">
        <v>1932</v>
      </c>
      <c r="F2349" s="2708"/>
      <c r="H2349" s="1431" t="str">
        <f t="shared" si="404"/>
        <v/>
      </c>
      <c r="I2349" s="1288" t="str">
        <f t="shared" si="405"/>
        <v/>
      </c>
      <c r="J2349" s="1288" t="str">
        <f>IF(C2333="","",IF(AND(C2333&lt;&gt;"&lt;Enter connection point name&gt;",F2349=""),"X",""))</f>
        <v/>
      </c>
      <c r="K2349" s="1569"/>
      <c r="L2349" s="2220"/>
      <c r="M2349" s="2220"/>
      <c r="N2349" s="1432" t="str">
        <f>IF(AND(F2349&lt;=F2351),"","X")</f>
        <v/>
      </c>
    </row>
    <row r="2350" spans="2:14" s="580" customFormat="1" ht="15" customHeight="1">
      <c r="B2350" s="18"/>
      <c r="C2350" s="3015" t="s">
        <v>1936</v>
      </c>
      <c r="D2350" s="3014" t="s">
        <v>509</v>
      </c>
      <c r="E2350" s="1112" t="s">
        <v>1931</v>
      </c>
      <c r="F2350" s="2708"/>
      <c r="H2350" s="1431" t="str">
        <f t="shared" si="404"/>
        <v/>
      </c>
      <c r="I2350" s="1288" t="str">
        <f t="shared" si="405"/>
        <v/>
      </c>
      <c r="J2350" s="1288" t="str">
        <f>IF(C2333="","",IF(AND(C2333&lt;&gt;"&lt;Enter connection point name&gt;",F2350=""),"X",""))</f>
        <v/>
      </c>
      <c r="K2350" s="1569"/>
      <c r="L2350" s="2220"/>
      <c r="M2350" s="2220"/>
      <c r="N2350" s="1432" t="str">
        <f>IF(AND(F2348&lt;=F2350),"","X")</f>
        <v/>
      </c>
    </row>
    <row r="2351" spans="2:14" s="580" customFormat="1" ht="15" customHeight="1">
      <c r="B2351" s="18"/>
      <c r="C2351" s="3015"/>
      <c r="D2351" s="3014"/>
      <c r="E2351" s="1112" t="s">
        <v>1932</v>
      </c>
      <c r="F2351" s="2708"/>
      <c r="H2351" s="1431" t="str">
        <f t="shared" si="404"/>
        <v/>
      </c>
      <c r="I2351" s="1288" t="str">
        <f t="shared" si="405"/>
        <v/>
      </c>
      <c r="J2351" s="1288" t="str">
        <f>IF(C2333="","",IF(AND(C2333&lt;&gt;"&lt;Enter connection point name&gt;",F2351=""),"X",""))</f>
        <v/>
      </c>
      <c r="K2351" s="1569"/>
      <c r="L2351" s="2220"/>
      <c r="M2351" s="2220"/>
      <c r="N2351" s="1432" t="str">
        <f>IF(AND(F2349&lt;=F2351),"","X")</f>
        <v/>
      </c>
    </row>
    <row r="2352" spans="2:14" s="580" customFormat="1" ht="15" customHeight="1">
      <c r="B2352" s="18"/>
      <c r="C2352" s="3015" t="s">
        <v>1937</v>
      </c>
      <c r="D2352" s="3014" t="s">
        <v>497</v>
      </c>
      <c r="E2352" s="1112" t="s">
        <v>1931</v>
      </c>
      <c r="F2352" s="2708"/>
      <c r="H2352" s="1431" t="str">
        <f t="shared" si="404"/>
        <v/>
      </c>
      <c r="I2352" s="1288" t="str">
        <f t="shared" si="405"/>
        <v/>
      </c>
      <c r="J2352" s="1288" t="str">
        <f>IF(C2333="","",IF(AND(C2333&lt;&gt;"&lt;Enter connection point name&gt;",F2352=""),"X",""))</f>
        <v/>
      </c>
      <c r="K2352" s="1569"/>
      <c r="L2352" s="2220"/>
      <c r="M2352" s="2220"/>
      <c r="N2352" s="1432" t="str">
        <f>IF(AND(F2352&lt;=F2354),"","X")</f>
        <v/>
      </c>
    </row>
    <row r="2353" spans="2:14" s="580" customFormat="1" ht="15" customHeight="1">
      <c r="B2353" s="18"/>
      <c r="C2353" s="3015"/>
      <c r="D2353" s="3014"/>
      <c r="E2353" s="1112" t="s">
        <v>1932</v>
      </c>
      <c r="F2353" s="2708"/>
      <c r="H2353" s="1431" t="str">
        <f t="shared" si="404"/>
        <v/>
      </c>
      <c r="I2353" s="1288" t="str">
        <f t="shared" si="405"/>
        <v/>
      </c>
      <c r="J2353" s="1288" t="str">
        <f>IF(C2333="","",IF(AND(C2333&lt;&gt;"&lt;Enter connection point name&gt;",F2353=""),"X",""))</f>
        <v/>
      </c>
      <c r="K2353" s="1569"/>
      <c r="L2353" s="2220"/>
      <c r="M2353" s="2220"/>
      <c r="N2353" s="1432" t="str">
        <f>IF(AND(F2353&lt;=F2355),"","X")</f>
        <v/>
      </c>
    </row>
    <row r="2354" spans="2:14" s="580" customFormat="1" ht="15" customHeight="1">
      <c r="B2354" s="18"/>
      <c r="C2354" s="3015" t="s">
        <v>1937</v>
      </c>
      <c r="D2354" s="3014" t="s">
        <v>509</v>
      </c>
      <c r="E2354" s="1112" t="s">
        <v>1931</v>
      </c>
      <c r="F2354" s="2708"/>
      <c r="H2354" s="1431" t="str">
        <f t="shared" si="404"/>
        <v/>
      </c>
      <c r="I2354" s="1288" t="str">
        <f t="shared" si="405"/>
        <v/>
      </c>
      <c r="J2354" s="1288" t="str">
        <f>IF(C2333="","",IF(AND(C2333&lt;&gt;"&lt;Enter connection point name&gt;",F2354=""),"X",""))</f>
        <v/>
      </c>
      <c r="K2354" s="1569"/>
      <c r="L2354" s="2220"/>
      <c r="M2354" s="2220"/>
      <c r="N2354" s="1432" t="str">
        <f>IF(AND(F2352&lt;=F2354),"","X")</f>
        <v/>
      </c>
    </row>
    <row r="2355" spans="2:14" s="580" customFormat="1" ht="15" customHeight="1">
      <c r="B2355" s="18"/>
      <c r="C2355" s="3018"/>
      <c r="D2355" s="3019"/>
      <c r="E2355" s="1113" t="s">
        <v>1932</v>
      </c>
      <c r="F2355" s="2714"/>
      <c r="H2355" s="1433" t="str">
        <f t="shared" si="404"/>
        <v/>
      </c>
      <c r="I2355" s="1434" t="str">
        <f t="shared" si="405"/>
        <v/>
      </c>
      <c r="J2355" s="1434" t="str">
        <f>IF(C2333="","",IF(AND(C2333&lt;&gt;"&lt;Enter connection point name&gt;",F2355=""),"X",""))</f>
        <v/>
      </c>
      <c r="K2355" s="1570"/>
      <c r="L2355" s="2221"/>
      <c r="M2355" s="2221"/>
      <c r="N2355" s="1435" t="str">
        <f>IF(AND(F2353&lt;=F2355),"","X")</f>
        <v/>
      </c>
    </row>
    <row r="2356" spans="2:14" s="580" customFormat="1" ht="15" customHeight="1">
      <c r="B2356" s="1046">
        <v>103</v>
      </c>
      <c r="C2356" s="1027" t="s">
        <v>1929</v>
      </c>
      <c r="D2356" s="575"/>
      <c r="E2356" s="1111"/>
      <c r="F2356" s="2711"/>
    </row>
    <row r="2357" spans="2:14" s="580" customFormat="1" ht="15" customHeight="1">
      <c r="B2357" s="1046"/>
      <c r="C2357" s="3016" t="s">
        <v>1930</v>
      </c>
      <c r="D2357" s="3017" t="s">
        <v>509</v>
      </c>
      <c r="E2357" s="1681" t="s">
        <v>1931</v>
      </c>
      <c r="F2357" s="2713"/>
      <c r="H2357" s="1503" t="str">
        <f>IF(ISNONTEXT(F2357)=TRUE,"","X")</f>
        <v/>
      </c>
      <c r="I2357" s="1542" t="str">
        <f>IF(AND(F2357&gt;=0)=TRUE,"","X")</f>
        <v/>
      </c>
      <c r="J2357" s="2024" t="str">
        <f>IF(C2356="","",IF(AND(C2356&lt;&gt;"&lt;Enter connection point name&gt;",F2357=""),"X",""))</f>
        <v/>
      </c>
      <c r="K2357" s="1568"/>
      <c r="L2357" s="2219"/>
      <c r="M2357" s="2219"/>
      <c r="N2357" s="2217"/>
    </row>
    <row r="2358" spans="2:14" s="580" customFormat="1" ht="15" customHeight="1">
      <c r="B2358" s="1046"/>
      <c r="C2358" s="3015"/>
      <c r="D2358" s="3014"/>
      <c r="E2358" s="1112" t="s">
        <v>1932</v>
      </c>
      <c r="F2358" s="2708"/>
      <c r="H2358" s="1431" t="str">
        <f>IF(ISNONTEXT(F2358)=TRUE,"","X")</f>
        <v/>
      </c>
      <c r="I2358" s="1288" t="str">
        <f>IF(AND(F2358&gt;=0)=TRUE,"","X")</f>
        <v/>
      </c>
      <c r="J2358" s="1288" t="str">
        <f>IF(C2356="","",IF(AND(C2356&lt;&gt;"&lt;Enter connection point name&gt;",F2358=""),"X",""))</f>
        <v/>
      </c>
      <c r="K2358" s="1569"/>
      <c r="L2358" s="2220"/>
      <c r="M2358" s="2220"/>
      <c r="N2358" s="2218"/>
    </row>
    <row r="2359" spans="2:14" s="580" customFormat="1" ht="15" customHeight="1">
      <c r="B2359" s="1046"/>
      <c r="C2359" s="3015" t="s">
        <v>1933</v>
      </c>
      <c r="D2359" s="3014" t="s">
        <v>497</v>
      </c>
      <c r="E2359" s="1112" t="s">
        <v>1931</v>
      </c>
      <c r="F2359" s="2708"/>
      <c r="H2359" s="1431" t="str">
        <f t="shared" ref="H2359:H2366" si="406">IF(ISNONTEXT(F2359)=TRUE,"","X")</f>
        <v/>
      </c>
      <c r="I2359" s="1288" t="str">
        <f>IF(AND(F2359&gt;=0)=TRUE,"","X")</f>
        <v/>
      </c>
      <c r="J2359" s="1288" t="str">
        <f>IF(C2356="","",IF(AND(C2356&lt;&gt;"&lt;Enter connection point name&gt;",F2359=""),"X",""))</f>
        <v/>
      </c>
      <c r="K2359" s="1569"/>
      <c r="L2359" s="2220"/>
      <c r="M2359" s="2220"/>
      <c r="N2359" s="1432" t="str">
        <f>IF(AND(F2359&lt;=F2361),"","X")</f>
        <v/>
      </c>
    </row>
    <row r="2360" spans="2:14" s="580" customFormat="1" ht="15" customHeight="1">
      <c r="B2360" s="1046"/>
      <c r="C2360" s="3015"/>
      <c r="D2360" s="3014"/>
      <c r="E2360" s="1112" t="s">
        <v>1932</v>
      </c>
      <c r="F2360" s="2708"/>
      <c r="H2360" s="1431" t="str">
        <f t="shared" si="406"/>
        <v/>
      </c>
      <c r="I2360" s="1288" t="str">
        <f t="shared" ref="I2360:I2363" si="407">IF(AND(F2360&gt;=0)=TRUE,"","X")</f>
        <v/>
      </c>
      <c r="J2360" s="1288" t="str">
        <f>IF(C2356="","",IF(AND(C2356&lt;&gt;"&lt;Enter connection point name&gt;",F2360=""),"X",""))</f>
        <v/>
      </c>
      <c r="K2360" s="1569"/>
      <c r="L2360" s="2220"/>
      <c r="M2360" s="2220"/>
      <c r="N2360" s="1432" t="str">
        <f>IF(AND(F2360&lt;=F2362),"","X")</f>
        <v/>
      </c>
    </row>
    <row r="2361" spans="2:14" s="580" customFormat="1" ht="15" customHeight="1">
      <c r="B2361" s="1046"/>
      <c r="C2361" s="3015" t="s">
        <v>1933</v>
      </c>
      <c r="D2361" s="3014" t="s">
        <v>509</v>
      </c>
      <c r="E2361" s="1112" t="s">
        <v>1931</v>
      </c>
      <c r="F2361" s="2708"/>
      <c r="H2361" s="1431" t="str">
        <f t="shared" si="406"/>
        <v/>
      </c>
      <c r="I2361" s="1288" t="str">
        <f t="shared" si="407"/>
        <v/>
      </c>
      <c r="J2361" s="1288" t="str">
        <f>IF(C2356="","",IF(AND(C2356&lt;&gt;"&lt;Enter connection point name&gt;",F2361=""),"X",""))</f>
        <v/>
      </c>
      <c r="K2361" s="1569"/>
      <c r="L2361" s="2220"/>
      <c r="M2361" s="2220"/>
      <c r="N2361" s="1432" t="str">
        <f>IF(AND(F2359&lt;=F2361),"","X")</f>
        <v/>
      </c>
    </row>
    <row r="2362" spans="2:14" s="580" customFormat="1" ht="15" customHeight="1">
      <c r="B2362" s="1046"/>
      <c r="C2362" s="3015"/>
      <c r="D2362" s="3014"/>
      <c r="E2362" s="1112" t="s">
        <v>1932</v>
      </c>
      <c r="F2362" s="2708"/>
      <c r="H2362" s="1431" t="str">
        <f t="shared" si="406"/>
        <v/>
      </c>
      <c r="I2362" s="1288" t="str">
        <f t="shared" si="407"/>
        <v/>
      </c>
      <c r="J2362" s="1288" t="str">
        <f>IF(C2356="","",IF(AND(C2356&lt;&gt;"&lt;Enter connection point name&gt;",F2362=""),"X",""))</f>
        <v/>
      </c>
      <c r="K2362" s="1569"/>
      <c r="L2362" s="2220"/>
      <c r="M2362" s="2220"/>
      <c r="N2362" s="1432" t="str">
        <f>IF(AND(F2360&lt;=F2362),"","X")</f>
        <v/>
      </c>
    </row>
    <row r="2363" spans="2:14" s="580" customFormat="1" ht="15" customHeight="1">
      <c r="B2363" s="1046"/>
      <c r="C2363" s="3015" t="s">
        <v>729</v>
      </c>
      <c r="D2363" s="3014" t="s">
        <v>1670</v>
      </c>
      <c r="E2363" s="1112" t="s">
        <v>1931</v>
      </c>
      <c r="F2363" s="2706"/>
      <c r="H2363" s="1431" t="str">
        <f t="shared" si="406"/>
        <v/>
      </c>
      <c r="I2363" s="1287" t="str">
        <f t="shared" si="407"/>
        <v/>
      </c>
      <c r="J2363" s="1288" t="str">
        <f>IF(C2356="","",IF(AND(C2356&lt;&gt;"&lt;Enter connection point name&gt;",F2363=""),"X",""))</f>
        <v/>
      </c>
      <c r="K2363" s="1569"/>
      <c r="L2363" s="1287"/>
      <c r="M2363" s="2220"/>
      <c r="N2363" s="2218"/>
    </row>
    <row r="2364" spans="2:14" s="580" customFormat="1" ht="15" customHeight="1">
      <c r="B2364" s="18"/>
      <c r="C2364" s="3015"/>
      <c r="D2364" s="3014"/>
      <c r="E2364" s="1112" t="s">
        <v>1932</v>
      </c>
      <c r="F2364" s="2706"/>
      <c r="H2364" s="1431" t="str">
        <f t="shared" si="406"/>
        <v/>
      </c>
      <c r="I2364" s="1287"/>
      <c r="J2364" s="1288" t="str">
        <f>IF(C2356="","",IF(AND(C2356&lt;&gt;"&lt;Enter connection point name&gt;",F2364=""),"X",""))</f>
        <v/>
      </c>
      <c r="K2364" s="1569"/>
      <c r="L2364" s="1287"/>
      <c r="M2364" s="2220"/>
      <c r="N2364" s="2218"/>
    </row>
    <row r="2365" spans="2:14" s="580" customFormat="1" ht="15" customHeight="1">
      <c r="B2365" s="18"/>
      <c r="C2365" s="3015" t="s">
        <v>730</v>
      </c>
      <c r="D2365" s="3014" t="s">
        <v>1671</v>
      </c>
      <c r="E2365" s="1112" t="s">
        <v>1931</v>
      </c>
      <c r="F2365" s="2712"/>
      <c r="H2365" s="1431" t="str">
        <f t="shared" si="406"/>
        <v/>
      </c>
      <c r="I2365" s="1287"/>
      <c r="J2365" s="1288" t="str">
        <f>IF(C2356="","",IF(AND(C2356&lt;&gt;"&lt;Enter connection point name&gt;",F2365=""),"X",""))</f>
        <v/>
      </c>
      <c r="K2365" s="1569"/>
      <c r="L2365" s="2220"/>
      <c r="M2365" s="1287"/>
      <c r="N2365" s="2218"/>
    </row>
    <row r="2366" spans="2:14" s="580" customFormat="1" ht="15" customHeight="1">
      <c r="B2366" s="18"/>
      <c r="C2366" s="3015"/>
      <c r="D2366" s="3014"/>
      <c r="E2366" s="1112" t="s">
        <v>1932</v>
      </c>
      <c r="F2366" s="2712"/>
      <c r="H2366" s="1431" t="str">
        <f t="shared" si="406"/>
        <v/>
      </c>
      <c r="I2366" s="1287"/>
      <c r="J2366" s="1288" t="str">
        <f>IF(C2356="","",IF(AND(C2356&lt;&gt;"&lt;Enter connection point name&gt;",F2366=""),"X",""))</f>
        <v/>
      </c>
      <c r="K2366" s="1569"/>
      <c r="L2366" s="2220"/>
      <c r="M2366" s="1287"/>
      <c r="N2366" s="2218"/>
    </row>
    <row r="2367" spans="2:14" s="580" customFormat="1" ht="15" customHeight="1">
      <c r="B2367" s="18"/>
      <c r="C2367" s="3015" t="s">
        <v>1934</v>
      </c>
      <c r="D2367" s="3014" t="s">
        <v>2045</v>
      </c>
      <c r="E2367" s="1112" t="s">
        <v>1931</v>
      </c>
      <c r="F2367" s="2708"/>
      <c r="H2367" s="1436"/>
      <c r="I2367" s="1287"/>
      <c r="J2367" s="1288" t="str">
        <f>IF(C2356="","",IF(AND(C2356&lt;&gt;"&lt;Enter connection point name&gt;",F2367=""),"X",""))</f>
        <v/>
      </c>
      <c r="K2367" s="1432" t="str">
        <f>IF(F2367="","",(IF(OR(F2367="Winter",F2367="Summer"),"","X")))</f>
        <v/>
      </c>
      <c r="L2367" s="2220"/>
      <c r="M2367" s="2220"/>
      <c r="N2367" s="2218"/>
    </row>
    <row r="2368" spans="2:14" s="580" customFormat="1" ht="15" customHeight="1">
      <c r="B2368" s="18"/>
      <c r="C2368" s="3015"/>
      <c r="D2368" s="3014"/>
      <c r="E2368" s="1112" t="s">
        <v>1932</v>
      </c>
      <c r="F2368" s="2708"/>
      <c r="H2368" s="1436"/>
      <c r="I2368" s="1287"/>
      <c r="J2368" s="1288" t="str">
        <f>IF(C2356="","",IF(AND(C2356&lt;&gt;"&lt;Enter connection point name&gt;",F2368=""),"X",""))</f>
        <v/>
      </c>
      <c r="K2368" s="1432" t="str">
        <f>IF(F2368="","",(IF(OR(F2368="Winter",F2368="Summer"),"","X")))</f>
        <v/>
      </c>
      <c r="L2368" s="2220"/>
      <c r="M2368" s="2220"/>
      <c r="N2368" s="2218"/>
    </row>
    <row r="2369" spans="2:14" s="580" customFormat="1" ht="15" customHeight="1">
      <c r="B2369" s="18"/>
      <c r="C2369" s="3015" t="s">
        <v>1935</v>
      </c>
      <c r="D2369" s="3014" t="s">
        <v>497</v>
      </c>
      <c r="E2369" s="1112" t="s">
        <v>1931</v>
      </c>
      <c r="F2369" s="2708"/>
      <c r="H2369" s="1431" t="str">
        <f t="shared" ref="H2369:H2378" si="408">IF(ISNONTEXT(F2369)=TRUE,"","X")</f>
        <v/>
      </c>
      <c r="I2369" s="1288" t="str">
        <f t="shared" ref="I2369:I2378" si="409">IF(AND(F2369&gt;=0)=TRUE,"","X")</f>
        <v/>
      </c>
      <c r="J2369" s="1288" t="str">
        <f>IF(C2356="","",IF(AND(C2356&lt;&gt;"&lt;Enter connection point name&gt;",F2369=""),"X",""))</f>
        <v/>
      </c>
      <c r="K2369" s="1569"/>
      <c r="L2369" s="2220"/>
      <c r="M2369" s="2220"/>
      <c r="N2369" s="2218"/>
    </row>
    <row r="2370" spans="2:14" s="580" customFormat="1" ht="15" customHeight="1">
      <c r="B2370" s="18"/>
      <c r="C2370" s="3015"/>
      <c r="D2370" s="3014"/>
      <c r="E2370" s="1112" t="s">
        <v>1932</v>
      </c>
      <c r="F2370" s="2708"/>
      <c r="H2370" s="1431" t="str">
        <f t="shared" si="408"/>
        <v/>
      </c>
      <c r="I2370" s="1288" t="str">
        <f t="shared" si="409"/>
        <v/>
      </c>
      <c r="J2370" s="1288" t="str">
        <f>IF(C2356="","",IF(AND(C2356&lt;&gt;"&lt;Enter connection point name&gt;",F2370=""),"X",""))</f>
        <v/>
      </c>
      <c r="K2370" s="1569"/>
      <c r="L2370" s="2220"/>
      <c r="M2370" s="2220"/>
      <c r="N2370" s="2218"/>
    </row>
    <row r="2371" spans="2:14" s="580" customFormat="1" ht="15" customHeight="1">
      <c r="B2371" s="18"/>
      <c r="C2371" s="3015" t="s">
        <v>1936</v>
      </c>
      <c r="D2371" s="3014" t="s">
        <v>497</v>
      </c>
      <c r="E2371" s="1112" t="s">
        <v>1931</v>
      </c>
      <c r="F2371" s="2708"/>
      <c r="H2371" s="1431" t="str">
        <f t="shared" si="408"/>
        <v/>
      </c>
      <c r="I2371" s="1288" t="str">
        <f t="shared" si="409"/>
        <v/>
      </c>
      <c r="J2371" s="1288" t="str">
        <f>IF(C2356="","",IF(AND(C2356&lt;&gt;"&lt;Enter connection point name&gt;",F2371=""),"X",""))</f>
        <v/>
      </c>
      <c r="K2371" s="1569"/>
      <c r="L2371" s="2220"/>
      <c r="M2371" s="2220"/>
      <c r="N2371" s="1432" t="str">
        <f>IF(AND(F2371&lt;=F2373),"","X")</f>
        <v/>
      </c>
    </row>
    <row r="2372" spans="2:14" s="580" customFormat="1" ht="15" customHeight="1">
      <c r="B2372" s="18"/>
      <c r="C2372" s="3015"/>
      <c r="D2372" s="3014"/>
      <c r="E2372" s="1112" t="s">
        <v>1932</v>
      </c>
      <c r="F2372" s="2708"/>
      <c r="H2372" s="1431" t="str">
        <f t="shared" si="408"/>
        <v/>
      </c>
      <c r="I2372" s="1288" t="str">
        <f t="shared" si="409"/>
        <v/>
      </c>
      <c r="J2372" s="1288" t="str">
        <f>IF(C2356="","",IF(AND(C2356&lt;&gt;"&lt;Enter connection point name&gt;",F2372=""),"X",""))</f>
        <v/>
      </c>
      <c r="K2372" s="1569"/>
      <c r="L2372" s="2220"/>
      <c r="M2372" s="2220"/>
      <c r="N2372" s="1432" t="str">
        <f>IF(AND(F2372&lt;=F2374),"","X")</f>
        <v/>
      </c>
    </row>
    <row r="2373" spans="2:14" s="580" customFormat="1" ht="15" customHeight="1">
      <c r="B2373" s="18"/>
      <c r="C2373" s="3015" t="s">
        <v>1936</v>
      </c>
      <c r="D2373" s="3014" t="s">
        <v>509</v>
      </c>
      <c r="E2373" s="1112" t="s">
        <v>1931</v>
      </c>
      <c r="F2373" s="2708"/>
      <c r="H2373" s="1431" t="str">
        <f t="shared" si="408"/>
        <v/>
      </c>
      <c r="I2373" s="1288" t="str">
        <f t="shared" si="409"/>
        <v/>
      </c>
      <c r="J2373" s="1288" t="str">
        <f>IF(C2356="","",IF(AND(C2356&lt;&gt;"&lt;Enter connection point name&gt;",F2373=""),"X",""))</f>
        <v/>
      </c>
      <c r="K2373" s="1569"/>
      <c r="L2373" s="2220"/>
      <c r="M2373" s="2220"/>
      <c r="N2373" s="1432" t="str">
        <f>IF(AND(F2371&lt;=F2373),"","X")</f>
        <v/>
      </c>
    </row>
    <row r="2374" spans="2:14" s="580" customFormat="1" ht="15" customHeight="1">
      <c r="B2374" s="18"/>
      <c r="C2374" s="3015"/>
      <c r="D2374" s="3014"/>
      <c r="E2374" s="1112" t="s">
        <v>1932</v>
      </c>
      <c r="F2374" s="2708"/>
      <c r="H2374" s="1431" t="str">
        <f t="shared" si="408"/>
        <v/>
      </c>
      <c r="I2374" s="1288" t="str">
        <f t="shared" si="409"/>
        <v/>
      </c>
      <c r="J2374" s="1288" t="str">
        <f>IF(C2356="","",IF(AND(C2356&lt;&gt;"&lt;Enter connection point name&gt;",F2374=""),"X",""))</f>
        <v/>
      </c>
      <c r="K2374" s="1569"/>
      <c r="L2374" s="2220"/>
      <c r="M2374" s="2220"/>
      <c r="N2374" s="1432" t="str">
        <f>IF(AND(F2372&lt;=F2374),"","X")</f>
        <v/>
      </c>
    </row>
    <row r="2375" spans="2:14" s="580" customFormat="1" ht="15" customHeight="1">
      <c r="B2375" s="18"/>
      <c r="C2375" s="3015" t="s">
        <v>1937</v>
      </c>
      <c r="D2375" s="3014" t="s">
        <v>497</v>
      </c>
      <c r="E2375" s="1112" t="s">
        <v>1931</v>
      </c>
      <c r="F2375" s="2708"/>
      <c r="H2375" s="1431" t="str">
        <f t="shared" si="408"/>
        <v/>
      </c>
      <c r="I2375" s="1288" t="str">
        <f t="shared" si="409"/>
        <v/>
      </c>
      <c r="J2375" s="1288" t="str">
        <f>IF(C2356="","",IF(AND(C2356&lt;&gt;"&lt;Enter connection point name&gt;",F2375=""),"X",""))</f>
        <v/>
      </c>
      <c r="K2375" s="1569"/>
      <c r="L2375" s="2220"/>
      <c r="M2375" s="2220"/>
      <c r="N2375" s="1432" t="str">
        <f>IF(AND(F2375&lt;=F2377),"","X")</f>
        <v/>
      </c>
    </row>
    <row r="2376" spans="2:14" s="580" customFormat="1" ht="15" customHeight="1">
      <c r="B2376" s="18"/>
      <c r="C2376" s="3015"/>
      <c r="D2376" s="3014"/>
      <c r="E2376" s="1112" t="s">
        <v>1932</v>
      </c>
      <c r="F2376" s="2708"/>
      <c r="H2376" s="1431" t="str">
        <f t="shared" si="408"/>
        <v/>
      </c>
      <c r="I2376" s="1288" t="str">
        <f t="shared" si="409"/>
        <v/>
      </c>
      <c r="J2376" s="1288" t="str">
        <f>IF(C2356="","",IF(AND(C2356&lt;&gt;"&lt;Enter connection point name&gt;",F2376=""),"X",""))</f>
        <v/>
      </c>
      <c r="K2376" s="1569"/>
      <c r="L2376" s="2220"/>
      <c r="M2376" s="2220"/>
      <c r="N2376" s="1432" t="str">
        <f>IF(AND(F2376&lt;=F2378),"","X")</f>
        <v/>
      </c>
    </row>
    <row r="2377" spans="2:14" s="580" customFormat="1" ht="15" customHeight="1">
      <c r="B2377" s="18"/>
      <c r="C2377" s="3015" t="s">
        <v>1937</v>
      </c>
      <c r="D2377" s="3014" t="s">
        <v>509</v>
      </c>
      <c r="E2377" s="1112" t="s">
        <v>1931</v>
      </c>
      <c r="F2377" s="2708"/>
      <c r="H2377" s="1431" t="str">
        <f t="shared" si="408"/>
        <v/>
      </c>
      <c r="I2377" s="1288" t="str">
        <f t="shared" si="409"/>
        <v/>
      </c>
      <c r="J2377" s="1288" t="str">
        <f>IF(C2356="","",IF(AND(C2356&lt;&gt;"&lt;Enter connection point name&gt;",F2377=""),"X",""))</f>
        <v/>
      </c>
      <c r="K2377" s="1569"/>
      <c r="L2377" s="2220"/>
      <c r="M2377" s="2220"/>
      <c r="N2377" s="1432" t="str">
        <f>IF(AND(F2375&lt;=F2377),"","X")</f>
        <v/>
      </c>
    </row>
    <row r="2378" spans="2:14" s="580" customFormat="1" ht="15" customHeight="1">
      <c r="B2378" s="18"/>
      <c r="C2378" s="3018"/>
      <c r="D2378" s="3019"/>
      <c r="E2378" s="1113" t="s">
        <v>1932</v>
      </c>
      <c r="F2378" s="2714"/>
      <c r="H2378" s="1433" t="str">
        <f t="shared" si="408"/>
        <v/>
      </c>
      <c r="I2378" s="1434" t="str">
        <f t="shared" si="409"/>
        <v/>
      </c>
      <c r="J2378" s="1434" t="str">
        <f>IF(C2356="","",IF(AND(C2356&lt;&gt;"&lt;Enter connection point name&gt;",F2378=""),"X",""))</f>
        <v/>
      </c>
      <c r="K2378" s="1570"/>
      <c r="L2378" s="2221"/>
      <c r="M2378" s="2221"/>
      <c r="N2378" s="1435" t="str">
        <f>IF(AND(F2376&lt;=F2378),"","X")</f>
        <v/>
      </c>
    </row>
    <row r="2379" spans="2:14" s="580" customFormat="1" ht="15" customHeight="1">
      <c r="B2379" s="1046">
        <v>104</v>
      </c>
      <c r="C2379" s="1027" t="s">
        <v>1929</v>
      </c>
      <c r="D2379" s="575"/>
      <c r="E2379" s="1111"/>
      <c r="F2379" s="2711"/>
    </row>
    <row r="2380" spans="2:14" s="580" customFormat="1" ht="15" customHeight="1">
      <c r="B2380" s="1046"/>
      <c r="C2380" s="3016" t="s">
        <v>1930</v>
      </c>
      <c r="D2380" s="3017" t="s">
        <v>509</v>
      </c>
      <c r="E2380" s="1681" t="s">
        <v>1931</v>
      </c>
      <c r="F2380" s="2713"/>
      <c r="H2380" s="1503" t="str">
        <f>IF(ISNONTEXT(F2380)=TRUE,"","X")</f>
        <v/>
      </c>
      <c r="I2380" s="1542" t="str">
        <f>IF(AND(F2380&gt;=0)=TRUE,"","X")</f>
        <v/>
      </c>
      <c r="J2380" s="2024" t="str">
        <f>IF(C2379="","",IF(AND(C2379&lt;&gt;"&lt;Enter connection point name&gt;",F2380=""),"X",""))</f>
        <v/>
      </c>
      <c r="K2380" s="1568"/>
      <c r="L2380" s="2219"/>
      <c r="M2380" s="2219"/>
      <c r="N2380" s="2217"/>
    </row>
    <row r="2381" spans="2:14" s="580" customFormat="1" ht="15" customHeight="1">
      <c r="B2381" s="1046"/>
      <c r="C2381" s="3015"/>
      <c r="D2381" s="3014"/>
      <c r="E2381" s="1112" t="s">
        <v>1932</v>
      </c>
      <c r="F2381" s="2708"/>
      <c r="H2381" s="1431" t="str">
        <f>IF(ISNONTEXT(F2381)=TRUE,"","X")</f>
        <v/>
      </c>
      <c r="I2381" s="1288" t="str">
        <f>IF(AND(F2381&gt;=0)=TRUE,"","X")</f>
        <v/>
      </c>
      <c r="J2381" s="1288" t="str">
        <f>IF(C2379="","",IF(AND(C2379&lt;&gt;"&lt;Enter connection point name&gt;",F2381=""),"X",""))</f>
        <v/>
      </c>
      <c r="K2381" s="1569"/>
      <c r="L2381" s="2220"/>
      <c r="M2381" s="2220"/>
      <c r="N2381" s="2218"/>
    </row>
    <row r="2382" spans="2:14" s="580" customFormat="1" ht="15" customHeight="1">
      <c r="B2382" s="1046"/>
      <c r="C2382" s="3015" t="s">
        <v>1933</v>
      </c>
      <c r="D2382" s="3014" t="s">
        <v>497</v>
      </c>
      <c r="E2382" s="1112" t="s">
        <v>1931</v>
      </c>
      <c r="F2382" s="2708"/>
      <c r="H2382" s="1431" t="str">
        <f t="shared" ref="H2382:H2389" si="410">IF(ISNONTEXT(F2382)=TRUE,"","X")</f>
        <v/>
      </c>
      <c r="I2382" s="1288" t="str">
        <f>IF(AND(F2382&gt;=0)=TRUE,"","X")</f>
        <v/>
      </c>
      <c r="J2382" s="1288" t="str">
        <f>IF(C2379="","",IF(AND(C2379&lt;&gt;"&lt;Enter connection point name&gt;",F2382=""),"X",""))</f>
        <v/>
      </c>
      <c r="K2382" s="1569"/>
      <c r="L2382" s="2220"/>
      <c r="M2382" s="2220"/>
      <c r="N2382" s="1432" t="str">
        <f>IF(AND(F2382&lt;=F2384),"","X")</f>
        <v/>
      </c>
    </row>
    <row r="2383" spans="2:14" s="580" customFormat="1" ht="15" customHeight="1">
      <c r="B2383" s="1046"/>
      <c r="C2383" s="3015"/>
      <c r="D2383" s="3014"/>
      <c r="E2383" s="1112" t="s">
        <v>1932</v>
      </c>
      <c r="F2383" s="2708"/>
      <c r="H2383" s="1431" t="str">
        <f t="shared" si="410"/>
        <v/>
      </c>
      <c r="I2383" s="1288" t="str">
        <f t="shared" ref="I2383:I2386" si="411">IF(AND(F2383&gt;=0)=TRUE,"","X")</f>
        <v/>
      </c>
      <c r="J2383" s="1288" t="str">
        <f>IF(C2379="","",IF(AND(C2379&lt;&gt;"&lt;Enter connection point name&gt;",F2383=""),"X",""))</f>
        <v/>
      </c>
      <c r="K2383" s="1569"/>
      <c r="L2383" s="2220"/>
      <c r="M2383" s="2220"/>
      <c r="N2383" s="1432" t="str">
        <f>IF(AND(F2383&lt;=F2385),"","X")</f>
        <v/>
      </c>
    </row>
    <row r="2384" spans="2:14" s="580" customFormat="1" ht="15" customHeight="1">
      <c r="B2384" s="1046"/>
      <c r="C2384" s="3015" t="s">
        <v>1933</v>
      </c>
      <c r="D2384" s="3014" t="s">
        <v>509</v>
      </c>
      <c r="E2384" s="1112" t="s">
        <v>1931</v>
      </c>
      <c r="F2384" s="2708"/>
      <c r="H2384" s="1431" t="str">
        <f t="shared" si="410"/>
        <v/>
      </c>
      <c r="I2384" s="1288" t="str">
        <f t="shared" si="411"/>
        <v/>
      </c>
      <c r="J2384" s="1288" t="str">
        <f>IF(C2379="","",IF(AND(C2379&lt;&gt;"&lt;Enter connection point name&gt;",F2384=""),"X",""))</f>
        <v/>
      </c>
      <c r="K2384" s="1569"/>
      <c r="L2384" s="2220"/>
      <c r="M2384" s="2220"/>
      <c r="N2384" s="1432" t="str">
        <f>IF(AND(F2382&lt;=F2384),"","X")</f>
        <v/>
      </c>
    </row>
    <row r="2385" spans="2:14" s="580" customFormat="1" ht="15" customHeight="1">
      <c r="B2385" s="1046"/>
      <c r="C2385" s="3015"/>
      <c r="D2385" s="3014"/>
      <c r="E2385" s="1112" t="s">
        <v>1932</v>
      </c>
      <c r="F2385" s="2708"/>
      <c r="H2385" s="1431" t="str">
        <f t="shared" si="410"/>
        <v/>
      </c>
      <c r="I2385" s="1288" t="str">
        <f t="shared" si="411"/>
        <v/>
      </c>
      <c r="J2385" s="1288" t="str">
        <f>IF(C2379="","",IF(AND(C2379&lt;&gt;"&lt;Enter connection point name&gt;",F2385=""),"X",""))</f>
        <v/>
      </c>
      <c r="K2385" s="1569"/>
      <c r="L2385" s="2220"/>
      <c r="M2385" s="2220"/>
      <c r="N2385" s="1432" t="str">
        <f>IF(AND(F2383&lt;=F2385),"","X")</f>
        <v/>
      </c>
    </row>
    <row r="2386" spans="2:14" s="580" customFormat="1" ht="15" customHeight="1">
      <c r="B2386" s="1046"/>
      <c r="C2386" s="3015" t="s">
        <v>729</v>
      </c>
      <c r="D2386" s="3014" t="s">
        <v>1670</v>
      </c>
      <c r="E2386" s="1112" t="s">
        <v>1931</v>
      </c>
      <c r="F2386" s="2706"/>
      <c r="H2386" s="1431" t="str">
        <f t="shared" si="410"/>
        <v/>
      </c>
      <c r="I2386" s="1287" t="str">
        <f t="shared" si="411"/>
        <v/>
      </c>
      <c r="J2386" s="1288" t="str">
        <f>IF(C2379="","",IF(AND(C2379&lt;&gt;"&lt;Enter connection point name&gt;",F2386=""),"X",""))</f>
        <v/>
      </c>
      <c r="K2386" s="1569"/>
      <c r="L2386" s="1287"/>
      <c r="M2386" s="2220"/>
      <c r="N2386" s="2218"/>
    </row>
    <row r="2387" spans="2:14" s="580" customFormat="1" ht="15" customHeight="1">
      <c r="B2387" s="18"/>
      <c r="C2387" s="3015"/>
      <c r="D2387" s="3014"/>
      <c r="E2387" s="1112" t="s">
        <v>1932</v>
      </c>
      <c r="F2387" s="2706"/>
      <c r="H2387" s="1431" t="str">
        <f t="shared" si="410"/>
        <v/>
      </c>
      <c r="I2387" s="1287"/>
      <c r="J2387" s="1288" t="str">
        <f>IF(C2379="","",IF(AND(C2379&lt;&gt;"&lt;Enter connection point name&gt;",F2387=""),"X",""))</f>
        <v/>
      </c>
      <c r="K2387" s="1569"/>
      <c r="L2387" s="1287"/>
      <c r="M2387" s="2220"/>
      <c r="N2387" s="2218"/>
    </row>
    <row r="2388" spans="2:14" s="580" customFormat="1" ht="15" customHeight="1">
      <c r="B2388" s="18"/>
      <c r="C2388" s="3015" t="s">
        <v>730</v>
      </c>
      <c r="D2388" s="3014" t="s">
        <v>1671</v>
      </c>
      <c r="E2388" s="1112" t="s">
        <v>1931</v>
      </c>
      <c r="F2388" s="2712"/>
      <c r="H2388" s="1431" t="str">
        <f t="shared" si="410"/>
        <v/>
      </c>
      <c r="I2388" s="1287"/>
      <c r="J2388" s="1288" t="str">
        <f>IF(C2379="","",IF(AND(C2379&lt;&gt;"&lt;Enter connection point name&gt;",F2388=""),"X",""))</f>
        <v/>
      </c>
      <c r="K2388" s="1569"/>
      <c r="L2388" s="2220"/>
      <c r="M2388" s="1287"/>
      <c r="N2388" s="2218"/>
    </row>
    <row r="2389" spans="2:14" s="580" customFormat="1" ht="15" customHeight="1">
      <c r="B2389" s="18"/>
      <c r="C2389" s="3015"/>
      <c r="D2389" s="3014"/>
      <c r="E2389" s="1112" t="s">
        <v>1932</v>
      </c>
      <c r="F2389" s="2712"/>
      <c r="H2389" s="1431" t="str">
        <f t="shared" si="410"/>
        <v/>
      </c>
      <c r="I2389" s="1287"/>
      <c r="J2389" s="1288" t="str">
        <f>IF(C2379="","",IF(AND(C2379&lt;&gt;"&lt;Enter connection point name&gt;",F2389=""),"X",""))</f>
        <v/>
      </c>
      <c r="K2389" s="1569"/>
      <c r="L2389" s="2220"/>
      <c r="M2389" s="1287"/>
      <c r="N2389" s="2218"/>
    </row>
    <row r="2390" spans="2:14" s="580" customFormat="1" ht="15" customHeight="1">
      <c r="B2390" s="18"/>
      <c r="C2390" s="3015" t="s">
        <v>1934</v>
      </c>
      <c r="D2390" s="3014" t="s">
        <v>2045</v>
      </c>
      <c r="E2390" s="1112" t="s">
        <v>1931</v>
      </c>
      <c r="F2390" s="2708"/>
      <c r="H2390" s="1436"/>
      <c r="I2390" s="1287"/>
      <c r="J2390" s="1288" t="str">
        <f>IF(C2379="","",IF(AND(C2379&lt;&gt;"&lt;Enter connection point name&gt;",F2390=""),"X",""))</f>
        <v/>
      </c>
      <c r="K2390" s="1432" t="str">
        <f>IF(F2390="","",(IF(OR(F2390="Winter",F2390="Summer"),"","X")))</f>
        <v/>
      </c>
      <c r="L2390" s="2220"/>
      <c r="M2390" s="2220"/>
      <c r="N2390" s="2218"/>
    </row>
    <row r="2391" spans="2:14" s="580" customFormat="1" ht="15" customHeight="1">
      <c r="B2391" s="18"/>
      <c r="C2391" s="3015"/>
      <c r="D2391" s="3014"/>
      <c r="E2391" s="1112" t="s">
        <v>1932</v>
      </c>
      <c r="F2391" s="2708"/>
      <c r="H2391" s="1436"/>
      <c r="I2391" s="1287"/>
      <c r="J2391" s="1288" t="str">
        <f>IF(C2379="","",IF(AND(C2379&lt;&gt;"&lt;Enter connection point name&gt;",F2391=""),"X",""))</f>
        <v/>
      </c>
      <c r="K2391" s="1432" t="str">
        <f>IF(F2391="","",(IF(OR(F2391="Winter",F2391="Summer"),"","X")))</f>
        <v/>
      </c>
      <c r="L2391" s="2220"/>
      <c r="M2391" s="2220"/>
      <c r="N2391" s="2218"/>
    </row>
    <row r="2392" spans="2:14" s="580" customFormat="1" ht="15" customHeight="1">
      <c r="B2392" s="18"/>
      <c r="C2392" s="3015" t="s">
        <v>1935</v>
      </c>
      <c r="D2392" s="3014" t="s">
        <v>497</v>
      </c>
      <c r="E2392" s="1112" t="s">
        <v>1931</v>
      </c>
      <c r="F2392" s="2708"/>
      <c r="H2392" s="1431" t="str">
        <f t="shared" ref="H2392:H2401" si="412">IF(ISNONTEXT(F2392)=TRUE,"","X")</f>
        <v/>
      </c>
      <c r="I2392" s="1288" t="str">
        <f t="shared" ref="I2392:I2401" si="413">IF(AND(F2392&gt;=0)=TRUE,"","X")</f>
        <v/>
      </c>
      <c r="J2392" s="1288" t="str">
        <f>IF(C2379="","",IF(AND(C2379&lt;&gt;"&lt;Enter connection point name&gt;",F2392=""),"X",""))</f>
        <v/>
      </c>
      <c r="K2392" s="1569"/>
      <c r="L2392" s="2220"/>
      <c r="M2392" s="2220"/>
      <c r="N2392" s="2218"/>
    </row>
    <row r="2393" spans="2:14" s="580" customFormat="1" ht="15" customHeight="1">
      <c r="B2393" s="18"/>
      <c r="C2393" s="3015"/>
      <c r="D2393" s="3014"/>
      <c r="E2393" s="1112" t="s">
        <v>1932</v>
      </c>
      <c r="F2393" s="2708"/>
      <c r="H2393" s="1431" t="str">
        <f t="shared" si="412"/>
        <v/>
      </c>
      <c r="I2393" s="1288" t="str">
        <f t="shared" si="413"/>
        <v/>
      </c>
      <c r="J2393" s="1288" t="str">
        <f>IF(C2379="","",IF(AND(C2379&lt;&gt;"&lt;Enter connection point name&gt;",F2393=""),"X",""))</f>
        <v/>
      </c>
      <c r="K2393" s="1569"/>
      <c r="L2393" s="2220"/>
      <c r="M2393" s="2220"/>
      <c r="N2393" s="2218"/>
    </row>
    <row r="2394" spans="2:14" s="580" customFormat="1" ht="15" customHeight="1">
      <c r="B2394" s="18"/>
      <c r="C2394" s="3015" t="s">
        <v>1936</v>
      </c>
      <c r="D2394" s="3014" t="s">
        <v>497</v>
      </c>
      <c r="E2394" s="1112" t="s">
        <v>1931</v>
      </c>
      <c r="F2394" s="2708"/>
      <c r="H2394" s="1431" t="str">
        <f t="shared" si="412"/>
        <v/>
      </c>
      <c r="I2394" s="1288" t="str">
        <f t="shared" si="413"/>
        <v/>
      </c>
      <c r="J2394" s="1288" t="str">
        <f>IF(C2379="","",IF(AND(C2379&lt;&gt;"&lt;Enter connection point name&gt;",F2394=""),"X",""))</f>
        <v/>
      </c>
      <c r="K2394" s="1569"/>
      <c r="L2394" s="2220"/>
      <c r="M2394" s="2220"/>
      <c r="N2394" s="1432" t="str">
        <f>IF(AND(F2394&lt;=F2396),"","X")</f>
        <v/>
      </c>
    </row>
    <row r="2395" spans="2:14" s="580" customFormat="1" ht="15" customHeight="1">
      <c r="B2395" s="18"/>
      <c r="C2395" s="3015"/>
      <c r="D2395" s="3014"/>
      <c r="E2395" s="1112" t="s">
        <v>1932</v>
      </c>
      <c r="F2395" s="2708"/>
      <c r="H2395" s="1431" t="str">
        <f t="shared" si="412"/>
        <v/>
      </c>
      <c r="I2395" s="1288" t="str">
        <f t="shared" si="413"/>
        <v/>
      </c>
      <c r="J2395" s="1288" t="str">
        <f>IF(C2379="","",IF(AND(C2379&lt;&gt;"&lt;Enter connection point name&gt;",F2395=""),"X",""))</f>
        <v/>
      </c>
      <c r="K2395" s="1569"/>
      <c r="L2395" s="2220"/>
      <c r="M2395" s="2220"/>
      <c r="N2395" s="1432" t="str">
        <f>IF(AND(F2395&lt;=F2397),"","X")</f>
        <v/>
      </c>
    </row>
    <row r="2396" spans="2:14" s="580" customFormat="1" ht="15" customHeight="1">
      <c r="B2396" s="18"/>
      <c r="C2396" s="3015" t="s">
        <v>1936</v>
      </c>
      <c r="D2396" s="3014" t="s">
        <v>509</v>
      </c>
      <c r="E2396" s="1112" t="s">
        <v>1931</v>
      </c>
      <c r="F2396" s="2708"/>
      <c r="H2396" s="1431" t="str">
        <f t="shared" si="412"/>
        <v/>
      </c>
      <c r="I2396" s="1288" t="str">
        <f t="shared" si="413"/>
        <v/>
      </c>
      <c r="J2396" s="1288" t="str">
        <f>IF(C2379="","",IF(AND(C2379&lt;&gt;"&lt;Enter connection point name&gt;",F2396=""),"X",""))</f>
        <v/>
      </c>
      <c r="K2396" s="1569"/>
      <c r="L2396" s="2220"/>
      <c r="M2396" s="2220"/>
      <c r="N2396" s="1432" t="str">
        <f>IF(AND(F2394&lt;=F2396),"","X")</f>
        <v/>
      </c>
    </row>
    <row r="2397" spans="2:14" s="580" customFormat="1" ht="15" customHeight="1">
      <c r="B2397" s="18"/>
      <c r="C2397" s="3015"/>
      <c r="D2397" s="3014"/>
      <c r="E2397" s="1112" t="s">
        <v>1932</v>
      </c>
      <c r="F2397" s="2708"/>
      <c r="H2397" s="1431" t="str">
        <f t="shared" si="412"/>
        <v/>
      </c>
      <c r="I2397" s="1288" t="str">
        <f t="shared" si="413"/>
        <v/>
      </c>
      <c r="J2397" s="1288" t="str">
        <f>IF(C2379="","",IF(AND(C2379&lt;&gt;"&lt;Enter connection point name&gt;",F2397=""),"X",""))</f>
        <v/>
      </c>
      <c r="K2397" s="1569"/>
      <c r="L2397" s="2220"/>
      <c r="M2397" s="2220"/>
      <c r="N2397" s="1432" t="str">
        <f>IF(AND(F2395&lt;=F2397),"","X")</f>
        <v/>
      </c>
    </row>
    <row r="2398" spans="2:14" s="580" customFormat="1" ht="15" customHeight="1">
      <c r="B2398" s="18"/>
      <c r="C2398" s="3015" t="s">
        <v>1937</v>
      </c>
      <c r="D2398" s="3014" t="s">
        <v>497</v>
      </c>
      <c r="E2398" s="1112" t="s">
        <v>1931</v>
      </c>
      <c r="F2398" s="2708"/>
      <c r="H2398" s="1431" t="str">
        <f t="shared" si="412"/>
        <v/>
      </c>
      <c r="I2398" s="1288" t="str">
        <f t="shared" si="413"/>
        <v/>
      </c>
      <c r="J2398" s="1288" t="str">
        <f>IF(C2379="","",IF(AND(C2379&lt;&gt;"&lt;Enter connection point name&gt;",F2398=""),"X",""))</f>
        <v/>
      </c>
      <c r="K2398" s="1569"/>
      <c r="L2398" s="2220"/>
      <c r="M2398" s="2220"/>
      <c r="N2398" s="1432" t="str">
        <f>IF(AND(F2398&lt;=F2400),"","X")</f>
        <v/>
      </c>
    </row>
    <row r="2399" spans="2:14" s="580" customFormat="1" ht="15" customHeight="1">
      <c r="B2399" s="18"/>
      <c r="C2399" s="3015"/>
      <c r="D2399" s="3014"/>
      <c r="E2399" s="1112" t="s">
        <v>1932</v>
      </c>
      <c r="F2399" s="2708"/>
      <c r="H2399" s="1431" t="str">
        <f t="shared" si="412"/>
        <v/>
      </c>
      <c r="I2399" s="1288" t="str">
        <f t="shared" si="413"/>
        <v/>
      </c>
      <c r="J2399" s="1288" t="str">
        <f>IF(C2379="","",IF(AND(C2379&lt;&gt;"&lt;Enter connection point name&gt;",F2399=""),"X",""))</f>
        <v/>
      </c>
      <c r="K2399" s="1569"/>
      <c r="L2399" s="2220"/>
      <c r="M2399" s="2220"/>
      <c r="N2399" s="1432" t="str">
        <f>IF(AND(F2399&lt;=F2401),"","X")</f>
        <v/>
      </c>
    </row>
    <row r="2400" spans="2:14" s="580" customFormat="1" ht="15" customHeight="1">
      <c r="B2400" s="18"/>
      <c r="C2400" s="3015" t="s">
        <v>1937</v>
      </c>
      <c r="D2400" s="3014" t="s">
        <v>509</v>
      </c>
      <c r="E2400" s="1112" t="s">
        <v>1931</v>
      </c>
      <c r="F2400" s="2708"/>
      <c r="H2400" s="1431" t="str">
        <f t="shared" si="412"/>
        <v/>
      </c>
      <c r="I2400" s="1288" t="str">
        <f t="shared" si="413"/>
        <v/>
      </c>
      <c r="J2400" s="1288" t="str">
        <f>IF(C2379="","",IF(AND(C2379&lt;&gt;"&lt;Enter connection point name&gt;",F2400=""),"X",""))</f>
        <v/>
      </c>
      <c r="K2400" s="1569"/>
      <c r="L2400" s="2220"/>
      <c r="M2400" s="2220"/>
      <c r="N2400" s="1432" t="str">
        <f>IF(AND(F2398&lt;=F2400),"","X")</f>
        <v/>
      </c>
    </row>
    <row r="2401" spans="2:14" s="580" customFormat="1" ht="15" customHeight="1">
      <c r="B2401" s="18"/>
      <c r="C2401" s="3018"/>
      <c r="D2401" s="3019"/>
      <c r="E2401" s="1113" t="s">
        <v>1932</v>
      </c>
      <c r="F2401" s="2714"/>
      <c r="H2401" s="1433" t="str">
        <f t="shared" si="412"/>
        <v/>
      </c>
      <c r="I2401" s="1434" t="str">
        <f t="shared" si="413"/>
        <v/>
      </c>
      <c r="J2401" s="1434" t="str">
        <f>IF(C2379="","",IF(AND(C2379&lt;&gt;"&lt;Enter connection point name&gt;",F2401=""),"X",""))</f>
        <v/>
      </c>
      <c r="K2401" s="1570"/>
      <c r="L2401" s="2221"/>
      <c r="M2401" s="2221"/>
      <c r="N2401" s="1435" t="str">
        <f>IF(AND(F2399&lt;=F2401),"","X")</f>
        <v/>
      </c>
    </row>
    <row r="2402" spans="2:14" s="580" customFormat="1" ht="15" customHeight="1">
      <c r="B2402" s="1046">
        <v>105</v>
      </c>
      <c r="C2402" s="1027" t="s">
        <v>1929</v>
      </c>
      <c r="D2402" s="575"/>
      <c r="E2402" s="1111"/>
      <c r="F2402" s="2711"/>
    </row>
    <row r="2403" spans="2:14" s="580" customFormat="1" ht="15" customHeight="1">
      <c r="B2403" s="1046"/>
      <c r="C2403" s="3016" t="s">
        <v>1930</v>
      </c>
      <c r="D2403" s="3017" t="s">
        <v>509</v>
      </c>
      <c r="E2403" s="1681" t="s">
        <v>1931</v>
      </c>
      <c r="F2403" s="2713"/>
      <c r="H2403" s="1503" t="str">
        <f>IF(ISNONTEXT(F2403)=TRUE,"","X")</f>
        <v/>
      </c>
      <c r="I2403" s="1542" t="str">
        <f>IF(AND(F2403&gt;=0)=TRUE,"","X")</f>
        <v/>
      </c>
      <c r="J2403" s="2024" t="str">
        <f>IF(C2402="","",IF(AND(C2402&lt;&gt;"&lt;Enter connection point name&gt;",F2403=""),"X",""))</f>
        <v/>
      </c>
      <c r="K2403" s="1568"/>
      <c r="L2403" s="2219"/>
      <c r="M2403" s="2219"/>
      <c r="N2403" s="2217"/>
    </row>
    <row r="2404" spans="2:14" s="580" customFormat="1" ht="15" customHeight="1">
      <c r="B2404" s="1046"/>
      <c r="C2404" s="3015"/>
      <c r="D2404" s="3014"/>
      <c r="E2404" s="1112" t="s">
        <v>1932</v>
      </c>
      <c r="F2404" s="2708"/>
      <c r="H2404" s="1431" t="str">
        <f>IF(ISNONTEXT(F2404)=TRUE,"","X")</f>
        <v/>
      </c>
      <c r="I2404" s="1288" t="str">
        <f>IF(AND(F2404&gt;=0)=TRUE,"","X")</f>
        <v/>
      </c>
      <c r="J2404" s="1288" t="str">
        <f>IF(C2402="","",IF(AND(C2402&lt;&gt;"&lt;Enter connection point name&gt;",F2404=""),"X",""))</f>
        <v/>
      </c>
      <c r="K2404" s="1569"/>
      <c r="L2404" s="2220"/>
      <c r="M2404" s="2220"/>
      <c r="N2404" s="2218"/>
    </row>
    <row r="2405" spans="2:14" s="580" customFormat="1" ht="15" customHeight="1">
      <c r="B2405" s="1046"/>
      <c r="C2405" s="3015" t="s">
        <v>1933</v>
      </c>
      <c r="D2405" s="3014" t="s">
        <v>497</v>
      </c>
      <c r="E2405" s="1112" t="s">
        <v>1931</v>
      </c>
      <c r="F2405" s="2708"/>
      <c r="H2405" s="1431" t="str">
        <f t="shared" ref="H2405:H2412" si="414">IF(ISNONTEXT(F2405)=TRUE,"","X")</f>
        <v/>
      </c>
      <c r="I2405" s="1288" t="str">
        <f>IF(AND(F2405&gt;=0)=TRUE,"","X")</f>
        <v/>
      </c>
      <c r="J2405" s="1288" t="str">
        <f>IF(C2402="","",IF(AND(C2402&lt;&gt;"&lt;Enter connection point name&gt;",F2405=""),"X",""))</f>
        <v/>
      </c>
      <c r="K2405" s="1569"/>
      <c r="L2405" s="2220"/>
      <c r="M2405" s="2220"/>
      <c r="N2405" s="1432" t="str">
        <f>IF(AND(F2405&lt;=F2407),"","X")</f>
        <v/>
      </c>
    </row>
    <row r="2406" spans="2:14" s="580" customFormat="1" ht="15" customHeight="1">
      <c r="B2406" s="1046"/>
      <c r="C2406" s="3015"/>
      <c r="D2406" s="3014"/>
      <c r="E2406" s="1112" t="s">
        <v>1932</v>
      </c>
      <c r="F2406" s="2708"/>
      <c r="H2406" s="1431" t="str">
        <f t="shared" si="414"/>
        <v/>
      </c>
      <c r="I2406" s="1288" t="str">
        <f t="shared" ref="I2406:I2409" si="415">IF(AND(F2406&gt;=0)=TRUE,"","X")</f>
        <v/>
      </c>
      <c r="J2406" s="1288" t="str">
        <f>IF(C2402="","",IF(AND(C2402&lt;&gt;"&lt;Enter connection point name&gt;",F2406=""),"X",""))</f>
        <v/>
      </c>
      <c r="K2406" s="1569"/>
      <c r="L2406" s="2220"/>
      <c r="M2406" s="2220"/>
      <c r="N2406" s="1432" t="str">
        <f>IF(AND(F2406&lt;=F2408),"","X")</f>
        <v/>
      </c>
    </row>
    <row r="2407" spans="2:14" s="580" customFormat="1" ht="15" customHeight="1">
      <c r="B2407" s="1046"/>
      <c r="C2407" s="3015" t="s">
        <v>1933</v>
      </c>
      <c r="D2407" s="3014" t="s">
        <v>509</v>
      </c>
      <c r="E2407" s="1112" t="s">
        <v>1931</v>
      </c>
      <c r="F2407" s="2708"/>
      <c r="H2407" s="1431" t="str">
        <f t="shared" si="414"/>
        <v/>
      </c>
      <c r="I2407" s="1288" t="str">
        <f t="shared" si="415"/>
        <v/>
      </c>
      <c r="J2407" s="1288" t="str">
        <f>IF(C2402="","",IF(AND(C2402&lt;&gt;"&lt;Enter connection point name&gt;",F2407=""),"X",""))</f>
        <v/>
      </c>
      <c r="K2407" s="1569"/>
      <c r="L2407" s="2220"/>
      <c r="M2407" s="2220"/>
      <c r="N2407" s="1432" t="str">
        <f>IF(AND(F2405&lt;=F2407),"","X")</f>
        <v/>
      </c>
    </row>
    <row r="2408" spans="2:14" s="580" customFormat="1" ht="15" customHeight="1">
      <c r="B2408" s="1046"/>
      <c r="C2408" s="3015"/>
      <c r="D2408" s="3014"/>
      <c r="E2408" s="1112" t="s">
        <v>1932</v>
      </c>
      <c r="F2408" s="2708"/>
      <c r="H2408" s="1431" t="str">
        <f t="shared" si="414"/>
        <v/>
      </c>
      <c r="I2408" s="1288" t="str">
        <f t="shared" si="415"/>
        <v/>
      </c>
      <c r="J2408" s="1288" t="str">
        <f>IF(C2402="","",IF(AND(C2402&lt;&gt;"&lt;Enter connection point name&gt;",F2408=""),"X",""))</f>
        <v/>
      </c>
      <c r="K2408" s="1569"/>
      <c r="L2408" s="2220"/>
      <c r="M2408" s="2220"/>
      <c r="N2408" s="1432" t="str">
        <f>IF(AND(F2406&lt;=F2408),"","X")</f>
        <v/>
      </c>
    </row>
    <row r="2409" spans="2:14" s="580" customFormat="1" ht="15" customHeight="1">
      <c r="B2409" s="1046"/>
      <c r="C2409" s="3015" t="s">
        <v>729</v>
      </c>
      <c r="D2409" s="3014" t="s">
        <v>1670</v>
      </c>
      <c r="E2409" s="1112" t="s">
        <v>1931</v>
      </c>
      <c r="F2409" s="2706"/>
      <c r="H2409" s="1431" t="str">
        <f t="shared" si="414"/>
        <v/>
      </c>
      <c r="I2409" s="1287" t="str">
        <f t="shared" si="415"/>
        <v/>
      </c>
      <c r="J2409" s="1288" t="str">
        <f>IF(C2402="","",IF(AND(C2402&lt;&gt;"&lt;Enter connection point name&gt;",F2409=""),"X",""))</f>
        <v/>
      </c>
      <c r="K2409" s="1569"/>
      <c r="L2409" s="1287"/>
      <c r="M2409" s="2220"/>
      <c r="N2409" s="2218"/>
    </row>
    <row r="2410" spans="2:14" s="580" customFormat="1" ht="15" customHeight="1">
      <c r="B2410" s="18"/>
      <c r="C2410" s="3015"/>
      <c r="D2410" s="3014"/>
      <c r="E2410" s="1112" t="s">
        <v>1932</v>
      </c>
      <c r="F2410" s="2706"/>
      <c r="H2410" s="1431" t="str">
        <f t="shared" si="414"/>
        <v/>
      </c>
      <c r="I2410" s="1287"/>
      <c r="J2410" s="1288" t="str">
        <f>IF(C2402="","",IF(AND(C2402&lt;&gt;"&lt;Enter connection point name&gt;",F2410=""),"X",""))</f>
        <v/>
      </c>
      <c r="K2410" s="1569"/>
      <c r="L2410" s="1287"/>
      <c r="M2410" s="2220"/>
      <c r="N2410" s="2218"/>
    </row>
    <row r="2411" spans="2:14" s="580" customFormat="1" ht="15" customHeight="1">
      <c r="B2411" s="18"/>
      <c r="C2411" s="3015" t="s">
        <v>730</v>
      </c>
      <c r="D2411" s="3014" t="s">
        <v>1671</v>
      </c>
      <c r="E2411" s="1112" t="s">
        <v>1931</v>
      </c>
      <c r="F2411" s="2712"/>
      <c r="H2411" s="1431" t="str">
        <f t="shared" si="414"/>
        <v/>
      </c>
      <c r="I2411" s="1287"/>
      <c r="J2411" s="1288" t="str">
        <f>IF(C2402="","",IF(AND(C2402&lt;&gt;"&lt;Enter connection point name&gt;",F2411=""),"X",""))</f>
        <v/>
      </c>
      <c r="K2411" s="1569"/>
      <c r="L2411" s="2220"/>
      <c r="M2411" s="1287"/>
      <c r="N2411" s="2218"/>
    </row>
    <row r="2412" spans="2:14" s="580" customFormat="1" ht="15" customHeight="1">
      <c r="B2412" s="18"/>
      <c r="C2412" s="3015"/>
      <c r="D2412" s="3014"/>
      <c r="E2412" s="1112" t="s">
        <v>1932</v>
      </c>
      <c r="F2412" s="2712"/>
      <c r="H2412" s="1431" t="str">
        <f t="shared" si="414"/>
        <v/>
      </c>
      <c r="I2412" s="1287"/>
      <c r="J2412" s="1288" t="str">
        <f>IF(C2402="","",IF(AND(C2402&lt;&gt;"&lt;Enter connection point name&gt;",F2412=""),"X",""))</f>
        <v/>
      </c>
      <c r="K2412" s="1569"/>
      <c r="L2412" s="2220"/>
      <c r="M2412" s="1287"/>
      <c r="N2412" s="2218"/>
    </row>
    <row r="2413" spans="2:14" s="580" customFormat="1" ht="15" customHeight="1">
      <c r="B2413" s="18"/>
      <c r="C2413" s="3015" t="s">
        <v>1934</v>
      </c>
      <c r="D2413" s="3014" t="s">
        <v>2045</v>
      </c>
      <c r="E2413" s="1112" t="s">
        <v>1931</v>
      </c>
      <c r="F2413" s="2708"/>
      <c r="H2413" s="1436"/>
      <c r="I2413" s="1287"/>
      <c r="J2413" s="1288" t="str">
        <f>IF(C2402="","",IF(AND(C2402&lt;&gt;"&lt;Enter connection point name&gt;",F2413=""),"X",""))</f>
        <v/>
      </c>
      <c r="K2413" s="1432" t="str">
        <f>IF(F2413="","",(IF(OR(F2413="Winter",F2413="Summer"),"","X")))</f>
        <v/>
      </c>
      <c r="L2413" s="2220"/>
      <c r="M2413" s="2220"/>
      <c r="N2413" s="2218"/>
    </row>
    <row r="2414" spans="2:14" s="580" customFormat="1" ht="15" customHeight="1">
      <c r="B2414" s="18"/>
      <c r="C2414" s="3015"/>
      <c r="D2414" s="3014"/>
      <c r="E2414" s="1112" t="s">
        <v>1932</v>
      </c>
      <c r="F2414" s="2708"/>
      <c r="H2414" s="1436"/>
      <c r="I2414" s="1287"/>
      <c r="J2414" s="1288" t="str">
        <f>IF(C2402="","",IF(AND(C2402&lt;&gt;"&lt;Enter connection point name&gt;",F2414=""),"X",""))</f>
        <v/>
      </c>
      <c r="K2414" s="1432" t="str">
        <f>IF(F2414="","",(IF(OR(F2414="Winter",F2414="Summer"),"","X")))</f>
        <v/>
      </c>
      <c r="L2414" s="2220"/>
      <c r="M2414" s="2220"/>
      <c r="N2414" s="2218"/>
    </row>
    <row r="2415" spans="2:14" s="580" customFormat="1" ht="15" customHeight="1">
      <c r="B2415" s="18"/>
      <c r="C2415" s="3015" t="s">
        <v>1935</v>
      </c>
      <c r="D2415" s="3014" t="s">
        <v>497</v>
      </c>
      <c r="E2415" s="1112" t="s">
        <v>1931</v>
      </c>
      <c r="F2415" s="2708"/>
      <c r="H2415" s="1431" t="str">
        <f t="shared" ref="H2415:H2424" si="416">IF(ISNONTEXT(F2415)=TRUE,"","X")</f>
        <v/>
      </c>
      <c r="I2415" s="1288" t="str">
        <f t="shared" ref="I2415:I2424" si="417">IF(AND(F2415&gt;=0)=TRUE,"","X")</f>
        <v/>
      </c>
      <c r="J2415" s="1288" t="str">
        <f>IF(C2402="","",IF(AND(C2402&lt;&gt;"&lt;Enter connection point name&gt;",F2415=""),"X",""))</f>
        <v/>
      </c>
      <c r="K2415" s="1569"/>
      <c r="L2415" s="2220"/>
      <c r="M2415" s="2220"/>
      <c r="N2415" s="2218"/>
    </row>
    <row r="2416" spans="2:14" s="580" customFormat="1" ht="15" customHeight="1">
      <c r="B2416" s="18"/>
      <c r="C2416" s="3015"/>
      <c r="D2416" s="3014"/>
      <c r="E2416" s="1112" t="s">
        <v>1932</v>
      </c>
      <c r="F2416" s="2708"/>
      <c r="H2416" s="1431" t="str">
        <f t="shared" si="416"/>
        <v/>
      </c>
      <c r="I2416" s="1288" t="str">
        <f t="shared" si="417"/>
        <v/>
      </c>
      <c r="J2416" s="1288" t="str">
        <f>IF(C2402="","",IF(AND(C2402&lt;&gt;"&lt;Enter connection point name&gt;",F2416=""),"X",""))</f>
        <v/>
      </c>
      <c r="K2416" s="1569"/>
      <c r="L2416" s="2220"/>
      <c r="M2416" s="2220"/>
      <c r="N2416" s="2218"/>
    </row>
    <row r="2417" spans="2:14" s="580" customFormat="1" ht="15" customHeight="1">
      <c r="B2417" s="18"/>
      <c r="C2417" s="3015" t="s">
        <v>1936</v>
      </c>
      <c r="D2417" s="3014" t="s">
        <v>497</v>
      </c>
      <c r="E2417" s="1112" t="s">
        <v>1931</v>
      </c>
      <c r="F2417" s="2708"/>
      <c r="H2417" s="1431" t="str">
        <f t="shared" si="416"/>
        <v/>
      </c>
      <c r="I2417" s="1288" t="str">
        <f t="shared" si="417"/>
        <v/>
      </c>
      <c r="J2417" s="1288" t="str">
        <f>IF(C2402="","",IF(AND(C2402&lt;&gt;"&lt;Enter connection point name&gt;",F2417=""),"X",""))</f>
        <v/>
      </c>
      <c r="K2417" s="1569"/>
      <c r="L2417" s="2220"/>
      <c r="M2417" s="2220"/>
      <c r="N2417" s="1432" t="str">
        <f>IF(AND(F2417&lt;=F2419),"","X")</f>
        <v/>
      </c>
    </row>
    <row r="2418" spans="2:14" s="580" customFormat="1" ht="15" customHeight="1">
      <c r="B2418" s="18"/>
      <c r="C2418" s="3015"/>
      <c r="D2418" s="3014"/>
      <c r="E2418" s="1112" t="s">
        <v>1932</v>
      </c>
      <c r="F2418" s="2708"/>
      <c r="H2418" s="1431" t="str">
        <f t="shared" si="416"/>
        <v/>
      </c>
      <c r="I2418" s="1288" t="str">
        <f t="shared" si="417"/>
        <v/>
      </c>
      <c r="J2418" s="1288" t="str">
        <f>IF(C2402="","",IF(AND(C2402&lt;&gt;"&lt;Enter connection point name&gt;",F2418=""),"X",""))</f>
        <v/>
      </c>
      <c r="K2418" s="1569"/>
      <c r="L2418" s="2220"/>
      <c r="M2418" s="2220"/>
      <c r="N2418" s="1432" t="str">
        <f>IF(AND(F2418&lt;=F2420),"","X")</f>
        <v/>
      </c>
    </row>
    <row r="2419" spans="2:14" s="580" customFormat="1" ht="15" customHeight="1">
      <c r="B2419" s="18"/>
      <c r="C2419" s="3015" t="s">
        <v>1936</v>
      </c>
      <c r="D2419" s="3014" t="s">
        <v>509</v>
      </c>
      <c r="E2419" s="1112" t="s">
        <v>1931</v>
      </c>
      <c r="F2419" s="2708"/>
      <c r="H2419" s="1431" t="str">
        <f t="shared" si="416"/>
        <v/>
      </c>
      <c r="I2419" s="1288" t="str">
        <f t="shared" si="417"/>
        <v/>
      </c>
      <c r="J2419" s="1288" t="str">
        <f>IF(C2402="","",IF(AND(C2402&lt;&gt;"&lt;Enter connection point name&gt;",F2419=""),"X",""))</f>
        <v/>
      </c>
      <c r="K2419" s="1569"/>
      <c r="L2419" s="2220"/>
      <c r="M2419" s="2220"/>
      <c r="N2419" s="1432" t="str">
        <f>IF(AND(F2417&lt;=F2419),"","X")</f>
        <v/>
      </c>
    </row>
    <row r="2420" spans="2:14" s="580" customFormat="1" ht="15" customHeight="1">
      <c r="B2420" s="18"/>
      <c r="C2420" s="3015"/>
      <c r="D2420" s="3014"/>
      <c r="E2420" s="1112" t="s">
        <v>1932</v>
      </c>
      <c r="F2420" s="2708"/>
      <c r="H2420" s="1431" t="str">
        <f t="shared" si="416"/>
        <v/>
      </c>
      <c r="I2420" s="1288" t="str">
        <f t="shared" si="417"/>
        <v/>
      </c>
      <c r="J2420" s="1288" t="str">
        <f>IF(C2402="","",IF(AND(C2402&lt;&gt;"&lt;Enter connection point name&gt;",F2420=""),"X",""))</f>
        <v/>
      </c>
      <c r="K2420" s="1569"/>
      <c r="L2420" s="2220"/>
      <c r="M2420" s="2220"/>
      <c r="N2420" s="1432" t="str">
        <f>IF(AND(F2418&lt;=F2420),"","X")</f>
        <v/>
      </c>
    </row>
    <row r="2421" spans="2:14" s="580" customFormat="1" ht="15" customHeight="1">
      <c r="B2421" s="18"/>
      <c r="C2421" s="3015" t="s">
        <v>1937</v>
      </c>
      <c r="D2421" s="3014" t="s">
        <v>497</v>
      </c>
      <c r="E2421" s="1112" t="s">
        <v>1931</v>
      </c>
      <c r="F2421" s="2708"/>
      <c r="H2421" s="1431" t="str">
        <f t="shared" si="416"/>
        <v/>
      </c>
      <c r="I2421" s="1288" t="str">
        <f t="shared" si="417"/>
        <v/>
      </c>
      <c r="J2421" s="1288" t="str">
        <f>IF(C2402="","",IF(AND(C2402&lt;&gt;"&lt;Enter connection point name&gt;",F2421=""),"X",""))</f>
        <v/>
      </c>
      <c r="K2421" s="1569"/>
      <c r="L2421" s="2220"/>
      <c r="M2421" s="2220"/>
      <c r="N2421" s="1432" t="str">
        <f>IF(AND(F2421&lt;=F2423),"","X")</f>
        <v/>
      </c>
    </row>
    <row r="2422" spans="2:14" s="580" customFormat="1" ht="15" customHeight="1">
      <c r="B2422" s="18"/>
      <c r="C2422" s="3015"/>
      <c r="D2422" s="3014"/>
      <c r="E2422" s="1112" t="s">
        <v>1932</v>
      </c>
      <c r="F2422" s="2708"/>
      <c r="H2422" s="1431" t="str">
        <f t="shared" si="416"/>
        <v/>
      </c>
      <c r="I2422" s="1288" t="str">
        <f t="shared" si="417"/>
        <v/>
      </c>
      <c r="J2422" s="1288" t="str">
        <f>IF(C2402="","",IF(AND(C2402&lt;&gt;"&lt;Enter connection point name&gt;",F2422=""),"X",""))</f>
        <v/>
      </c>
      <c r="K2422" s="1569"/>
      <c r="L2422" s="2220"/>
      <c r="M2422" s="2220"/>
      <c r="N2422" s="1432" t="str">
        <f>IF(AND(F2422&lt;=F2424),"","X")</f>
        <v/>
      </c>
    </row>
    <row r="2423" spans="2:14" s="580" customFormat="1" ht="15" customHeight="1">
      <c r="B2423" s="18"/>
      <c r="C2423" s="3015" t="s">
        <v>1937</v>
      </c>
      <c r="D2423" s="3014" t="s">
        <v>509</v>
      </c>
      <c r="E2423" s="1112" t="s">
        <v>1931</v>
      </c>
      <c r="F2423" s="2708"/>
      <c r="H2423" s="1431" t="str">
        <f t="shared" si="416"/>
        <v/>
      </c>
      <c r="I2423" s="1288" t="str">
        <f t="shared" si="417"/>
        <v/>
      </c>
      <c r="J2423" s="1288" t="str">
        <f>IF(C2402="","",IF(AND(C2402&lt;&gt;"&lt;Enter connection point name&gt;",F2423=""),"X",""))</f>
        <v/>
      </c>
      <c r="K2423" s="1569"/>
      <c r="L2423" s="2220"/>
      <c r="M2423" s="2220"/>
      <c r="N2423" s="1432" t="str">
        <f>IF(AND(F2421&lt;=F2423),"","X")</f>
        <v/>
      </c>
    </row>
    <row r="2424" spans="2:14" s="580" customFormat="1" ht="15" customHeight="1">
      <c r="B2424" s="18"/>
      <c r="C2424" s="3018"/>
      <c r="D2424" s="3019"/>
      <c r="E2424" s="1113" t="s">
        <v>1932</v>
      </c>
      <c r="F2424" s="2714"/>
      <c r="H2424" s="1433" t="str">
        <f t="shared" si="416"/>
        <v/>
      </c>
      <c r="I2424" s="1434" t="str">
        <f t="shared" si="417"/>
        <v/>
      </c>
      <c r="J2424" s="1434" t="str">
        <f>IF(C2402="","",IF(AND(C2402&lt;&gt;"&lt;Enter connection point name&gt;",F2424=""),"X",""))</f>
        <v/>
      </c>
      <c r="K2424" s="1570"/>
      <c r="L2424" s="2221"/>
      <c r="M2424" s="2221"/>
      <c r="N2424" s="1435" t="str">
        <f>IF(AND(F2422&lt;=F2424),"","X")</f>
        <v/>
      </c>
    </row>
    <row r="2425" spans="2:14" s="580" customFormat="1" ht="15" customHeight="1">
      <c r="B2425" s="1046">
        <v>106</v>
      </c>
      <c r="C2425" s="1027" t="s">
        <v>1929</v>
      </c>
      <c r="D2425" s="575"/>
      <c r="E2425" s="1111"/>
      <c r="F2425" s="2711"/>
    </row>
    <row r="2426" spans="2:14" s="580" customFormat="1" ht="15" customHeight="1">
      <c r="B2426" s="1046"/>
      <c r="C2426" s="3016" t="s">
        <v>1930</v>
      </c>
      <c r="D2426" s="3017" t="s">
        <v>509</v>
      </c>
      <c r="E2426" s="1681" t="s">
        <v>1931</v>
      </c>
      <c r="F2426" s="2713"/>
      <c r="H2426" s="1503" t="str">
        <f>IF(ISNONTEXT(F2426)=TRUE,"","X")</f>
        <v/>
      </c>
      <c r="I2426" s="1542" t="str">
        <f>IF(AND(F2426&gt;=0)=TRUE,"","X")</f>
        <v/>
      </c>
      <c r="J2426" s="2024" t="str">
        <f>IF(C2425="","",IF(AND(C2425&lt;&gt;"&lt;Enter connection point name&gt;",F2426=""),"X",""))</f>
        <v/>
      </c>
      <c r="K2426" s="1568"/>
      <c r="L2426" s="2219"/>
      <c r="M2426" s="2219"/>
      <c r="N2426" s="2217"/>
    </row>
    <row r="2427" spans="2:14" s="580" customFormat="1" ht="15" customHeight="1">
      <c r="B2427" s="1046"/>
      <c r="C2427" s="3015"/>
      <c r="D2427" s="3014"/>
      <c r="E2427" s="1112" t="s">
        <v>1932</v>
      </c>
      <c r="F2427" s="2708"/>
      <c r="H2427" s="1431" t="str">
        <f>IF(ISNONTEXT(F2427)=TRUE,"","X")</f>
        <v/>
      </c>
      <c r="I2427" s="1288" t="str">
        <f>IF(AND(F2427&gt;=0)=TRUE,"","X")</f>
        <v/>
      </c>
      <c r="J2427" s="1288" t="str">
        <f>IF(C2425="","",IF(AND(C2425&lt;&gt;"&lt;Enter connection point name&gt;",F2427=""),"X",""))</f>
        <v/>
      </c>
      <c r="K2427" s="1569"/>
      <c r="L2427" s="2220"/>
      <c r="M2427" s="2220"/>
      <c r="N2427" s="2218"/>
    </row>
    <row r="2428" spans="2:14" s="580" customFormat="1" ht="15" customHeight="1">
      <c r="B2428" s="1046"/>
      <c r="C2428" s="3015" t="s">
        <v>1933</v>
      </c>
      <c r="D2428" s="3014" t="s">
        <v>497</v>
      </c>
      <c r="E2428" s="1112" t="s">
        <v>1931</v>
      </c>
      <c r="F2428" s="2708"/>
      <c r="H2428" s="1431" t="str">
        <f t="shared" ref="H2428:H2435" si="418">IF(ISNONTEXT(F2428)=TRUE,"","X")</f>
        <v/>
      </c>
      <c r="I2428" s="1288" t="str">
        <f>IF(AND(F2428&gt;=0)=TRUE,"","X")</f>
        <v/>
      </c>
      <c r="J2428" s="1288" t="str">
        <f>IF(C2425="","",IF(AND(C2425&lt;&gt;"&lt;Enter connection point name&gt;",F2428=""),"X",""))</f>
        <v/>
      </c>
      <c r="K2428" s="1569"/>
      <c r="L2428" s="2220"/>
      <c r="M2428" s="2220"/>
      <c r="N2428" s="1432" t="str">
        <f>IF(AND(F2428&lt;=F2430),"","X")</f>
        <v/>
      </c>
    </row>
    <row r="2429" spans="2:14" s="580" customFormat="1" ht="15" customHeight="1">
      <c r="B2429" s="1046"/>
      <c r="C2429" s="3015"/>
      <c r="D2429" s="3014"/>
      <c r="E2429" s="1112" t="s">
        <v>1932</v>
      </c>
      <c r="F2429" s="2708"/>
      <c r="H2429" s="1431" t="str">
        <f t="shared" si="418"/>
        <v/>
      </c>
      <c r="I2429" s="1288" t="str">
        <f t="shared" ref="I2429:I2432" si="419">IF(AND(F2429&gt;=0)=TRUE,"","X")</f>
        <v/>
      </c>
      <c r="J2429" s="1288" t="str">
        <f>IF(C2425="","",IF(AND(C2425&lt;&gt;"&lt;Enter connection point name&gt;",F2429=""),"X",""))</f>
        <v/>
      </c>
      <c r="K2429" s="1569"/>
      <c r="L2429" s="2220"/>
      <c r="M2429" s="2220"/>
      <c r="N2429" s="1432" t="str">
        <f>IF(AND(F2429&lt;=F2431),"","X")</f>
        <v/>
      </c>
    </row>
    <row r="2430" spans="2:14" s="580" customFormat="1" ht="15" customHeight="1">
      <c r="B2430" s="1046"/>
      <c r="C2430" s="3015" t="s">
        <v>1933</v>
      </c>
      <c r="D2430" s="3014" t="s">
        <v>509</v>
      </c>
      <c r="E2430" s="1112" t="s">
        <v>1931</v>
      </c>
      <c r="F2430" s="2708"/>
      <c r="H2430" s="1431" t="str">
        <f t="shared" si="418"/>
        <v/>
      </c>
      <c r="I2430" s="1288" t="str">
        <f t="shared" si="419"/>
        <v/>
      </c>
      <c r="J2430" s="1288" t="str">
        <f>IF(C2425="","",IF(AND(C2425&lt;&gt;"&lt;Enter connection point name&gt;",F2430=""),"X",""))</f>
        <v/>
      </c>
      <c r="K2430" s="1569"/>
      <c r="L2430" s="2220"/>
      <c r="M2430" s="2220"/>
      <c r="N2430" s="1432" t="str">
        <f>IF(AND(F2428&lt;=F2430),"","X")</f>
        <v/>
      </c>
    </row>
    <row r="2431" spans="2:14" s="580" customFormat="1" ht="15" customHeight="1">
      <c r="B2431" s="1046"/>
      <c r="C2431" s="3015"/>
      <c r="D2431" s="3014"/>
      <c r="E2431" s="1112" t="s">
        <v>1932</v>
      </c>
      <c r="F2431" s="2708"/>
      <c r="H2431" s="1431" t="str">
        <f t="shared" si="418"/>
        <v/>
      </c>
      <c r="I2431" s="1288" t="str">
        <f t="shared" si="419"/>
        <v/>
      </c>
      <c r="J2431" s="1288" t="str">
        <f>IF(C2425="","",IF(AND(C2425&lt;&gt;"&lt;Enter connection point name&gt;",F2431=""),"X",""))</f>
        <v/>
      </c>
      <c r="K2431" s="1569"/>
      <c r="L2431" s="2220"/>
      <c r="M2431" s="2220"/>
      <c r="N2431" s="1432" t="str">
        <f>IF(AND(F2429&lt;=F2431),"","X")</f>
        <v/>
      </c>
    </row>
    <row r="2432" spans="2:14" s="580" customFormat="1" ht="15" customHeight="1">
      <c r="B2432" s="1046"/>
      <c r="C2432" s="3015" t="s">
        <v>729</v>
      </c>
      <c r="D2432" s="3014" t="s">
        <v>1670</v>
      </c>
      <c r="E2432" s="1112" t="s">
        <v>1931</v>
      </c>
      <c r="F2432" s="2706"/>
      <c r="H2432" s="1431" t="str">
        <f t="shared" si="418"/>
        <v/>
      </c>
      <c r="I2432" s="1287" t="str">
        <f t="shared" si="419"/>
        <v/>
      </c>
      <c r="J2432" s="1288" t="str">
        <f>IF(C2425="","",IF(AND(C2425&lt;&gt;"&lt;Enter connection point name&gt;",F2432=""),"X",""))</f>
        <v/>
      </c>
      <c r="K2432" s="1569"/>
      <c r="L2432" s="1287"/>
      <c r="M2432" s="2220"/>
      <c r="N2432" s="2218"/>
    </row>
    <row r="2433" spans="2:14" s="580" customFormat="1" ht="15" customHeight="1">
      <c r="B2433" s="18"/>
      <c r="C2433" s="3015"/>
      <c r="D2433" s="3014"/>
      <c r="E2433" s="1112" t="s">
        <v>1932</v>
      </c>
      <c r="F2433" s="2706"/>
      <c r="H2433" s="1431" t="str">
        <f t="shared" si="418"/>
        <v/>
      </c>
      <c r="I2433" s="1287"/>
      <c r="J2433" s="1288" t="str">
        <f>IF(C2425="","",IF(AND(C2425&lt;&gt;"&lt;Enter connection point name&gt;",F2433=""),"X",""))</f>
        <v/>
      </c>
      <c r="K2433" s="1569"/>
      <c r="L2433" s="1287"/>
      <c r="M2433" s="2220"/>
      <c r="N2433" s="2218"/>
    </row>
    <row r="2434" spans="2:14" s="580" customFormat="1" ht="15" customHeight="1">
      <c r="B2434" s="18"/>
      <c r="C2434" s="3015" t="s">
        <v>730</v>
      </c>
      <c r="D2434" s="3014" t="s">
        <v>1671</v>
      </c>
      <c r="E2434" s="1112" t="s">
        <v>1931</v>
      </c>
      <c r="F2434" s="2712"/>
      <c r="H2434" s="1431" t="str">
        <f t="shared" si="418"/>
        <v/>
      </c>
      <c r="I2434" s="1287"/>
      <c r="J2434" s="1288" t="str">
        <f>IF(C2425="","",IF(AND(C2425&lt;&gt;"&lt;Enter connection point name&gt;",F2434=""),"X",""))</f>
        <v/>
      </c>
      <c r="K2434" s="1569"/>
      <c r="L2434" s="2220"/>
      <c r="M2434" s="1287"/>
      <c r="N2434" s="2218"/>
    </row>
    <row r="2435" spans="2:14" s="580" customFormat="1" ht="15" customHeight="1">
      <c r="B2435" s="18"/>
      <c r="C2435" s="3015"/>
      <c r="D2435" s="3014"/>
      <c r="E2435" s="1112" t="s">
        <v>1932</v>
      </c>
      <c r="F2435" s="2712"/>
      <c r="H2435" s="1431" t="str">
        <f t="shared" si="418"/>
        <v/>
      </c>
      <c r="I2435" s="1287"/>
      <c r="J2435" s="1288" t="str">
        <f>IF(C2425="","",IF(AND(C2425&lt;&gt;"&lt;Enter connection point name&gt;",F2435=""),"X",""))</f>
        <v/>
      </c>
      <c r="K2435" s="1569"/>
      <c r="L2435" s="2220"/>
      <c r="M2435" s="1287"/>
      <c r="N2435" s="2218"/>
    </row>
    <row r="2436" spans="2:14" s="580" customFormat="1" ht="15" customHeight="1">
      <c r="B2436" s="18"/>
      <c r="C2436" s="3015" t="s">
        <v>1934</v>
      </c>
      <c r="D2436" s="3014" t="s">
        <v>2045</v>
      </c>
      <c r="E2436" s="1112" t="s">
        <v>1931</v>
      </c>
      <c r="F2436" s="2708"/>
      <c r="H2436" s="1436"/>
      <c r="I2436" s="1287"/>
      <c r="J2436" s="1288" t="str">
        <f>IF(C2425="","",IF(AND(C2425&lt;&gt;"&lt;Enter connection point name&gt;",F2436=""),"X",""))</f>
        <v/>
      </c>
      <c r="K2436" s="1432" t="str">
        <f>IF(F2436="","",(IF(OR(F2436="Winter",F2436="Summer"),"","X")))</f>
        <v/>
      </c>
      <c r="L2436" s="2220"/>
      <c r="M2436" s="2220"/>
      <c r="N2436" s="2218"/>
    </row>
    <row r="2437" spans="2:14" s="580" customFormat="1" ht="15" customHeight="1">
      <c r="B2437" s="18"/>
      <c r="C2437" s="3015"/>
      <c r="D2437" s="3014"/>
      <c r="E2437" s="1112" t="s">
        <v>1932</v>
      </c>
      <c r="F2437" s="2708"/>
      <c r="H2437" s="1436"/>
      <c r="I2437" s="1287"/>
      <c r="J2437" s="1288" t="str">
        <f>IF(C2425="","",IF(AND(C2425&lt;&gt;"&lt;Enter connection point name&gt;",F2437=""),"X",""))</f>
        <v/>
      </c>
      <c r="K2437" s="1432" t="str">
        <f>IF(F2437="","",(IF(OR(F2437="Winter",F2437="Summer"),"","X")))</f>
        <v/>
      </c>
      <c r="L2437" s="2220"/>
      <c r="M2437" s="2220"/>
      <c r="N2437" s="2218"/>
    </row>
    <row r="2438" spans="2:14" s="580" customFormat="1" ht="15" customHeight="1">
      <c r="B2438" s="18"/>
      <c r="C2438" s="3015" t="s">
        <v>1935</v>
      </c>
      <c r="D2438" s="3014" t="s">
        <v>497</v>
      </c>
      <c r="E2438" s="1112" t="s">
        <v>1931</v>
      </c>
      <c r="F2438" s="2708"/>
      <c r="H2438" s="1431" t="str">
        <f t="shared" ref="H2438:H2447" si="420">IF(ISNONTEXT(F2438)=TRUE,"","X")</f>
        <v/>
      </c>
      <c r="I2438" s="1288" t="str">
        <f t="shared" ref="I2438:I2447" si="421">IF(AND(F2438&gt;=0)=TRUE,"","X")</f>
        <v/>
      </c>
      <c r="J2438" s="1288" t="str">
        <f>IF(C2425="","",IF(AND(C2425&lt;&gt;"&lt;Enter connection point name&gt;",F2438=""),"X",""))</f>
        <v/>
      </c>
      <c r="K2438" s="1569"/>
      <c r="L2438" s="2220"/>
      <c r="M2438" s="2220"/>
      <c r="N2438" s="2218"/>
    </row>
    <row r="2439" spans="2:14" s="580" customFormat="1" ht="15" customHeight="1">
      <c r="B2439" s="18"/>
      <c r="C2439" s="3015"/>
      <c r="D2439" s="3014"/>
      <c r="E2439" s="1112" t="s">
        <v>1932</v>
      </c>
      <c r="F2439" s="2708"/>
      <c r="H2439" s="1431" t="str">
        <f t="shared" si="420"/>
        <v/>
      </c>
      <c r="I2439" s="1288" t="str">
        <f t="shared" si="421"/>
        <v/>
      </c>
      <c r="J2439" s="1288" t="str">
        <f>IF(C2425="","",IF(AND(C2425&lt;&gt;"&lt;Enter connection point name&gt;",F2439=""),"X",""))</f>
        <v/>
      </c>
      <c r="K2439" s="1569"/>
      <c r="L2439" s="2220"/>
      <c r="M2439" s="2220"/>
      <c r="N2439" s="2218"/>
    </row>
    <row r="2440" spans="2:14" s="580" customFormat="1" ht="15" customHeight="1">
      <c r="B2440" s="18"/>
      <c r="C2440" s="3015" t="s">
        <v>1936</v>
      </c>
      <c r="D2440" s="3014" t="s">
        <v>497</v>
      </c>
      <c r="E2440" s="1112" t="s">
        <v>1931</v>
      </c>
      <c r="F2440" s="2708"/>
      <c r="H2440" s="1431" t="str">
        <f t="shared" si="420"/>
        <v/>
      </c>
      <c r="I2440" s="1288" t="str">
        <f t="shared" si="421"/>
        <v/>
      </c>
      <c r="J2440" s="1288" t="str">
        <f>IF(C2425="","",IF(AND(C2425&lt;&gt;"&lt;Enter connection point name&gt;",F2440=""),"X",""))</f>
        <v/>
      </c>
      <c r="K2440" s="1569"/>
      <c r="L2440" s="2220"/>
      <c r="M2440" s="2220"/>
      <c r="N2440" s="1432" t="str">
        <f>IF(AND(F2440&lt;=F2442),"","X")</f>
        <v/>
      </c>
    </row>
    <row r="2441" spans="2:14" s="580" customFormat="1" ht="15" customHeight="1">
      <c r="B2441" s="18"/>
      <c r="C2441" s="3015"/>
      <c r="D2441" s="3014"/>
      <c r="E2441" s="1112" t="s">
        <v>1932</v>
      </c>
      <c r="F2441" s="2708"/>
      <c r="H2441" s="1431" t="str">
        <f t="shared" si="420"/>
        <v/>
      </c>
      <c r="I2441" s="1288" t="str">
        <f t="shared" si="421"/>
        <v/>
      </c>
      <c r="J2441" s="1288" t="str">
        <f>IF(C2425="","",IF(AND(C2425&lt;&gt;"&lt;Enter connection point name&gt;",F2441=""),"X",""))</f>
        <v/>
      </c>
      <c r="K2441" s="1569"/>
      <c r="L2441" s="2220"/>
      <c r="M2441" s="2220"/>
      <c r="N2441" s="1432" t="str">
        <f>IF(AND(F2441&lt;=F2443),"","X")</f>
        <v/>
      </c>
    </row>
    <row r="2442" spans="2:14" s="580" customFormat="1" ht="15" customHeight="1">
      <c r="B2442" s="18"/>
      <c r="C2442" s="3015" t="s">
        <v>1936</v>
      </c>
      <c r="D2442" s="3014" t="s">
        <v>509</v>
      </c>
      <c r="E2442" s="1112" t="s">
        <v>1931</v>
      </c>
      <c r="F2442" s="2708"/>
      <c r="H2442" s="1431" t="str">
        <f t="shared" si="420"/>
        <v/>
      </c>
      <c r="I2442" s="1288" t="str">
        <f t="shared" si="421"/>
        <v/>
      </c>
      <c r="J2442" s="1288" t="str">
        <f>IF(C2425="","",IF(AND(C2425&lt;&gt;"&lt;Enter connection point name&gt;",F2442=""),"X",""))</f>
        <v/>
      </c>
      <c r="K2442" s="1569"/>
      <c r="L2442" s="2220"/>
      <c r="M2442" s="2220"/>
      <c r="N2442" s="1432" t="str">
        <f>IF(AND(F2440&lt;=F2442),"","X")</f>
        <v/>
      </c>
    </row>
    <row r="2443" spans="2:14" s="580" customFormat="1" ht="15" customHeight="1">
      <c r="B2443" s="18"/>
      <c r="C2443" s="3015"/>
      <c r="D2443" s="3014"/>
      <c r="E2443" s="1112" t="s">
        <v>1932</v>
      </c>
      <c r="F2443" s="2708"/>
      <c r="H2443" s="1431" t="str">
        <f t="shared" si="420"/>
        <v/>
      </c>
      <c r="I2443" s="1288" t="str">
        <f t="shared" si="421"/>
        <v/>
      </c>
      <c r="J2443" s="1288" t="str">
        <f>IF(C2425="","",IF(AND(C2425&lt;&gt;"&lt;Enter connection point name&gt;",F2443=""),"X",""))</f>
        <v/>
      </c>
      <c r="K2443" s="1569"/>
      <c r="L2443" s="2220"/>
      <c r="M2443" s="2220"/>
      <c r="N2443" s="1432" t="str">
        <f>IF(AND(F2441&lt;=F2443),"","X")</f>
        <v/>
      </c>
    </row>
    <row r="2444" spans="2:14" s="580" customFormat="1" ht="15" customHeight="1">
      <c r="B2444" s="18"/>
      <c r="C2444" s="3015" t="s">
        <v>1937</v>
      </c>
      <c r="D2444" s="3014" t="s">
        <v>497</v>
      </c>
      <c r="E2444" s="1112" t="s">
        <v>1931</v>
      </c>
      <c r="F2444" s="2708"/>
      <c r="H2444" s="1431" t="str">
        <f t="shared" si="420"/>
        <v/>
      </c>
      <c r="I2444" s="1288" t="str">
        <f t="shared" si="421"/>
        <v/>
      </c>
      <c r="J2444" s="1288" t="str">
        <f>IF(C2425="","",IF(AND(C2425&lt;&gt;"&lt;Enter connection point name&gt;",F2444=""),"X",""))</f>
        <v/>
      </c>
      <c r="K2444" s="1569"/>
      <c r="L2444" s="2220"/>
      <c r="M2444" s="2220"/>
      <c r="N2444" s="1432" t="str">
        <f>IF(AND(F2444&lt;=F2446),"","X")</f>
        <v/>
      </c>
    </row>
    <row r="2445" spans="2:14" s="580" customFormat="1" ht="15" customHeight="1">
      <c r="B2445" s="18"/>
      <c r="C2445" s="3015"/>
      <c r="D2445" s="3014"/>
      <c r="E2445" s="1112" t="s">
        <v>1932</v>
      </c>
      <c r="F2445" s="2708"/>
      <c r="H2445" s="1431" t="str">
        <f t="shared" si="420"/>
        <v/>
      </c>
      <c r="I2445" s="1288" t="str">
        <f t="shared" si="421"/>
        <v/>
      </c>
      <c r="J2445" s="1288" t="str">
        <f>IF(C2425="","",IF(AND(C2425&lt;&gt;"&lt;Enter connection point name&gt;",F2445=""),"X",""))</f>
        <v/>
      </c>
      <c r="K2445" s="1569"/>
      <c r="L2445" s="2220"/>
      <c r="M2445" s="2220"/>
      <c r="N2445" s="1432" t="str">
        <f>IF(AND(F2445&lt;=F2447),"","X")</f>
        <v/>
      </c>
    </row>
    <row r="2446" spans="2:14" s="580" customFormat="1" ht="15" customHeight="1">
      <c r="B2446" s="18"/>
      <c r="C2446" s="3015" t="s">
        <v>1937</v>
      </c>
      <c r="D2446" s="3014" t="s">
        <v>509</v>
      </c>
      <c r="E2446" s="1112" t="s">
        <v>1931</v>
      </c>
      <c r="F2446" s="2708"/>
      <c r="H2446" s="1431" t="str">
        <f t="shared" si="420"/>
        <v/>
      </c>
      <c r="I2446" s="1288" t="str">
        <f t="shared" si="421"/>
        <v/>
      </c>
      <c r="J2446" s="1288" t="str">
        <f>IF(C2425="","",IF(AND(C2425&lt;&gt;"&lt;Enter connection point name&gt;",F2446=""),"X",""))</f>
        <v/>
      </c>
      <c r="K2446" s="1569"/>
      <c r="L2446" s="2220"/>
      <c r="M2446" s="2220"/>
      <c r="N2446" s="1432" t="str">
        <f>IF(AND(F2444&lt;=F2446),"","X")</f>
        <v/>
      </c>
    </row>
    <row r="2447" spans="2:14" s="580" customFormat="1" ht="15" customHeight="1">
      <c r="B2447" s="18"/>
      <c r="C2447" s="3018"/>
      <c r="D2447" s="3019"/>
      <c r="E2447" s="1113" t="s">
        <v>1932</v>
      </c>
      <c r="F2447" s="2714"/>
      <c r="H2447" s="1433" t="str">
        <f t="shared" si="420"/>
        <v/>
      </c>
      <c r="I2447" s="1434" t="str">
        <f t="shared" si="421"/>
        <v/>
      </c>
      <c r="J2447" s="1434" t="str">
        <f>IF(C2425="","",IF(AND(C2425&lt;&gt;"&lt;Enter connection point name&gt;",F2447=""),"X",""))</f>
        <v/>
      </c>
      <c r="K2447" s="1570"/>
      <c r="L2447" s="2221"/>
      <c r="M2447" s="2221"/>
      <c r="N2447" s="1435" t="str">
        <f>IF(AND(F2445&lt;=F2447),"","X")</f>
        <v/>
      </c>
    </row>
    <row r="2448" spans="2:14" s="580" customFormat="1" ht="15" customHeight="1">
      <c r="B2448" s="1046">
        <v>107</v>
      </c>
      <c r="C2448" s="1027" t="s">
        <v>1929</v>
      </c>
      <c r="D2448" s="575"/>
      <c r="E2448" s="1111"/>
      <c r="F2448" s="2711"/>
    </row>
    <row r="2449" spans="2:14" s="580" customFormat="1" ht="15" customHeight="1">
      <c r="B2449" s="1046"/>
      <c r="C2449" s="3016" t="s">
        <v>1930</v>
      </c>
      <c r="D2449" s="3017" t="s">
        <v>509</v>
      </c>
      <c r="E2449" s="1681" t="s">
        <v>1931</v>
      </c>
      <c r="F2449" s="2713"/>
      <c r="H2449" s="1503" t="str">
        <f>IF(ISNONTEXT(F2449)=TRUE,"","X")</f>
        <v/>
      </c>
      <c r="I2449" s="1542" t="str">
        <f>IF(AND(F2449&gt;=0)=TRUE,"","X")</f>
        <v/>
      </c>
      <c r="J2449" s="2024" t="str">
        <f>IF(C2448="","",IF(AND(C2448&lt;&gt;"&lt;Enter connection point name&gt;",F2449=""),"X",""))</f>
        <v/>
      </c>
      <c r="K2449" s="1568"/>
      <c r="L2449" s="2219"/>
      <c r="M2449" s="2219"/>
      <c r="N2449" s="2217"/>
    </row>
    <row r="2450" spans="2:14" s="580" customFormat="1" ht="15" customHeight="1">
      <c r="B2450" s="1046"/>
      <c r="C2450" s="3015"/>
      <c r="D2450" s="3014"/>
      <c r="E2450" s="1112" t="s">
        <v>1932</v>
      </c>
      <c r="F2450" s="2708"/>
      <c r="H2450" s="1431" t="str">
        <f>IF(ISNONTEXT(F2450)=TRUE,"","X")</f>
        <v/>
      </c>
      <c r="I2450" s="1288" t="str">
        <f>IF(AND(F2450&gt;=0)=TRUE,"","X")</f>
        <v/>
      </c>
      <c r="J2450" s="1288" t="str">
        <f>IF(C2448="","",IF(AND(C2448&lt;&gt;"&lt;Enter connection point name&gt;",F2450=""),"X",""))</f>
        <v/>
      </c>
      <c r="K2450" s="1569"/>
      <c r="L2450" s="2220"/>
      <c r="M2450" s="2220"/>
      <c r="N2450" s="2218"/>
    </row>
    <row r="2451" spans="2:14" s="580" customFormat="1" ht="15" customHeight="1">
      <c r="B2451" s="1046"/>
      <c r="C2451" s="3015" t="s">
        <v>1933</v>
      </c>
      <c r="D2451" s="3014" t="s">
        <v>497</v>
      </c>
      <c r="E2451" s="1112" t="s">
        <v>1931</v>
      </c>
      <c r="F2451" s="2708"/>
      <c r="H2451" s="1431" t="str">
        <f t="shared" ref="H2451:H2458" si="422">IF(ISNONTEXT(F2451)=TRUE,"","X")</f>
        <v/>
      </c>
      <c r="I2451" s="1288" t="str">
        <f>IF(AND(F2451&gt;=0)=TRUE,"","X")</f>
        <v/>
      </c>
      <c r="J2451" s="1288" t="str">
        <f>IF(C2448="","",IF(AND(C2448&lt;&gt;"&lt;Enter connection point name&gt;",F2451=""),"X",""))</f>
        <v/>
      </c>
      <c r="K2451" s="1569"/>
      <c r="L2451" s="2220"/>
      <c r="M2451" s="2220"/>
      <c r="N2451" s="1432" t="str">
        <f>IF(AND(F2451&lt;=F2453),"","X")</f>
        <v/>
      </c>
    </row>
    <row r="2452" spans="2:14" s="580" customFormat="1" ht="15" customHeight="1">
      <c r="B2452" s="1046"/>
      <c r="C2452" s="3015"/>
      <c r="D2452" s="3014"/>
      <c r="E2452" s="1112" t="s">
        <v>1932</v>
      </c>
      <c r="F2452" s="2708"/>
      <c r="H2452" s="1431" t="str">
        <f t="shared" si="422"/>
        <v/>
      </c>
      <c r="I2452" s="1288" t="str">
        <f t="shared" ref="I2452:I2455" si="423">IF(AND(F2452&gt;=0)=TRUE,"","X")</f>
        <v/>
      </c>
      <c r="J2452" s="1288" t="str">
        <f>IF(C2448="","",IF(AND(C2448&lt;&gt;"&lt;Enter connection point name&gt;",F2452=""),"X",""))</f>
        <v/>
      </c>
      <c r="K2452" s="1569"/>
      <c r="L2452" s="2220"/>
      <c r="M2452" s="2220"/>
      <c r="N2452" s="1432" t="str">
        <f>IF(AND(F2452&lt;=F2454),"","X")</f>
        <v/>
      </c>
    </row>
    <row r="2453" spans="2:14" s="580" customFormat="1" ht="15" customHeight="1">
      <c r="B2453" s="1046"/>
      <c r="C2453" s="3015" t="s">
        <v>1933</v>
      </c>
      <c r="D2453" s="3014" t="s">
        <v>509</v>
      </c>
      <c r="E2453" s="1112" t="s">
        <v>1931</v>
      </c>
      <c r="F2453" s="2708"/>
      <c r="H2453" s="1431" t="str">
        <f t="shared" si="422"/>
        <v/>
      </c>
      <c r="I2453" s="1288" t="str">
        <f t="shared" si="423"/>
        <v/>
      </c>
      <c r="J2453" s="1288" t="str">
        <f>IF(C2448="","",IF(AND(C2448&lt;&gt;"&lt;Enter connection point name&gt;",F2453=""),"X",""))</f>
        <v/>
      </c>
      <c r="K2453" s="1569"/>
      <c r="L2453" s="2220"/>
      <c r="M2453" s="2220"/>
      <c r="N2453" s="1432" t="str">
        <f>IF(AND(F2451&lt;=F2453),"","X")</f>
        <v/>
      </c>
    </row>
    <row r="2454" spans="2:14" s="580" customFormat="1" ht="15" customHeight="1">
      <c r="B2454" s="1046"/>
      <c r="C2454" s="3015"/>
      <c r="D2454" s="3014"/>
      <c r="E2454" s="1112" t="s">
        <v>1932</v>
      </c>
      <c r="F2454" s="2708"/>
      <c r="H2454" s="1431" t="str">
        <f t="shared" si="422"/>
        <v/>
      </c>
      <c r="I2454" s="1288" t="str">
        <f t="shared" si="423"/>
        <v/>
      </c>
      <c r="J2454" s="1288" t="str">
        <f>IF(C2448="","",IF(AND(C2448&lt;&gt;"&lt;Enter connection point name&gt;",F2454=""),"X",""))</f>
        <v/>
      </c>
      <c r="K2454" s="1569"/>
      <c r="L2454" s="2220"/>
      <c r="M2454" s="2220"/>
      <c r="N2454" s="1432" t="str">
        <f>IF(AND(F2452&lt;=F2454),"","X")</f>
        <v/>
      </c>
    </row>
    <row r="2455" spans="2:14" s="580" customFormat="1" ht="15" customHeight="1">
      <c r="B2455" s="1046"/>
      <c r="C2455" s="3015" t="s">
        <v>729</v>
      </c>
      <c r="D2455" s="3014" t="s">
        <v>1670</v>
      </c>
      <c r="E2455" s="1112" t="s">
        <v>1931</v>
      </c>
      <c r="F2455" s="2706"/>
      <c r="H2455" s="1431" t="str">
        <f t="shared" si="422"/>
        <v/>
      </c>
      <c r="I2455" s="1287" t="str">
        <f t="shared" si="423"/>
        <v/>
      </c>
      <c r="J2455" s="1288" t="str">
        <f>IF(C2448="","",IF(AND(C2448&lt;&gt;"&lt;Enter connection point name&gt;",F2455=""),"X",""))</f>
        <v/>
      </c>
      <c r="K2455" s="1569"/>
      <c r="L2455" s="1287"/>
      <c r="M2455" s="2220"/>
      <c r="N2455" s="2218"/>
    </row>
    <row r="2456" spans="2:14" s="580" customFormat="1" ht="15" customHeight="1">
      <c r="B2456" s="18"/>
      <c r="C2456" s="3015"/>
      <c r="D2456" s="3014"/>
      <c r="E2456" s="1112" t="s">
        <v>1932</v>
      </c>
      <c r="F2456" s="2706"/>
      <c r="H2456" s="1431" t="str">
        <f t="shared" si="422"/>
        <v/>
      </c>
      <c r="I2456" s="1287"/>
      <c r="J2456" s="1288" t="str">
        <f>IF(C2448="","",IF(AND(C2448&lt;&gt;"&lt;Enter connection point name&gt;",F2456=""),"X",""))</f>
        <v/>
      </c>
      <c r="K2456" s="1569"/>
      <c r="L2456" s="1287"/>
      <c r="M2456" s="2220"/>
      <c r="N2456" s="2218"/>
    </row>
    <row r="2457" spans="2:14" s="580" customFormat="1" ht="15" customHeight="1">
      <c r="B2457" s="18"/>
      <c r="C2457" s="3015" t="s">
        <v>730</v>
      </c>
      <c r="D2457" s="3014" t="s">
        <v>1671</v>
      </c>
      <c r="E2457" s="1112" t="s">
        <v>1931</v>
      </c>
      <c r="F2457" s="2712"/>
      <c r="H2457" s="1431" t="str">
        <f t="shared" si="422"/>
        <v/>
      </c>
      <c r="I2457" s="1287"/>
      <c r="J2457" s="1288" t="str">
        <f>IF(C2448="","",IF(AND(C2448&lt;&gt;"&lt;Enter connection point name&gt;",F2457=""),"X",""))</f>
        <v/>
      </c>
      <c r="K2457" s="1569"/>
      <c r="L2457" s="2220"/>
      <c r="M2457" s="1287"/>
      <c r="N2457" s="2218"/>
    </row>
    <row r="2458" spans="2:14" s="580" customFormat="1" ht="15" customHeight="1">
      <c r="B2458" s="18"/>
      <c r="C2458" s="3015"/>
      <c r="D2458" s="3014"/>
      <c r="E2458" s="1112" t="s">
        <v>1932</v>
      </c>
      <c r="F2458" s="2712"/>
      <c r="H2458" s="1431" t="str">
        <f t="shared" si="422"/>
        <v/>
      </c>
      <c r="I2458" s="1287"/>
      <c r="J2458" s="1288" t="str">
        <f>IF(C2448="","",IF(AND(C2448&lt;&gt;"&lt;Enter connection point name&gt;",F2458=""),"X",""))</f>
        <v/>
      </c>
      <c r="K2458" s="1569"/>
      <c r="L2458" s="2220"/>
      <c r="M2458" s="1287"/>
      <c r="N2458" s="2218"/>
    </row>
    <row r="2459" spans="2:14" s="580" customFormat="1" ht="15" customHeight="1">
      <c r="B2459" s="18"/>
      <c r="C2459" s="3015" t="s">
        <v>1934</v>
      </c>
      <c r="D2459" s="3014" t="s">
        <v>2045</v>
      </c>
      <c r="E2459" s="1112" t="s">
        <v>1931</v>
      </c>
      <c r="F2459" s="2708"/>
      <c r="H2459" s="1436"/>
      <c r="I2459" s="1287"/>
      <c r="J2459" s="1288" t="str">
        <f>IF(C2448="","",IF(AND(C2448&lt;&gt;"&lt;Enter connection point name&gt;",F2459=""),"X",""))</f>
        <v/>
      </c>
      <c r="K2459" s="1432" t="str">
        <f>IF(F2459="","",(IF(OR(F2459="Winter",F2459="Summer"),"","X")))</f>
        <v/>
      </c>
      <c r="L2459" s="2220"/>
      <c r="M2459" s="2220"/>
      <c r="N2459" s="2218"/>
    </row>
    <row r="2460" spans="2:14" s="580" customFormat="1" ht="15" customHeight="1">
      <c r="B2460" s="18"/>
      <c r="C2460" s="3015"/>
      <c r="D2460" s="3014"/>
      <c r="E2460" s="1112" t="s">
        <v>1932</v>
      </c>
      <c r="F2460" s="2708"/>
      <c r="H2460" s="1436"/>
      <c r="I2460" s="1287"/>
      <c r="J2460" s="1288" t="str">
        <f>IF(C2448="","",IF(AND(C2448&lt;&gt;"&lt;Enter connection point name&gt;",F2460=""),"X",""))</f>
        <v/>
      </c>
      <c r="K2460" s="1432" t="str">
        <f>IF(F2460="","",(IF(OR(F2460="Winter",F2460="Summer"),"","X")))</f>
        <v/>
      </c>
      <c r="L2460" s="2220"/>
      <c r="M2460" s="2220"/>
      <c r="N2460" s="2218"/>
    </row>
    <row r="2461" spans="2:14" s="580" customFormat="1" ht="15" customHeight="1">
      <c r="B2461" s="18"/>
      <c r="C2461" s="3015" t="s">
        <v>1935</v>
      </c>
      <c r="D2461" s="3014" t="s">
        <v>497</v>
      </c>
      <c r="E2461" s="1112" t="s">
        <v>1931</v>
      </c>
      <c r="F2461" s="2708"/>
      <c r="H2461" s="1431" t="str">
        <f t="shared" ref="H2461:H2470" si="424">IF(ISNONTEXT(F2461)=TRUE,"","X")</f>
        <v/>
      </c>
      <c r="I2461" s="1288" t="str">
        <f t="shared" ref="I2461:I2470" si="425">IF(AND(F2461&gt;=0)=TRUE,"","X")</f>
        <v/>
      </c>
      <c r="J2461" s="1288" t="str">
        <f>IF(C2448="","",IF(AND(C2448&lt;&gt;"&lt;Enter connection point name&gt;",F2461=""),"X",""))</f>
        <v/>
      </c>
      <c r="K2461" s="1569"/>
      <c r="L2461" s="2220"/>
      <c r="M2461" s="2220"/>
      <c r="N2461" s="2218"/>
    </row>
    <row r="2462" spans="2:14" s="580" customFormat="1" ht="15" customHeight="1">
      <c r="B2462" s="18"/>
      <c r="C2462" s="3015"/>
      <c r="D2462" s="3014"/>
      <c r="E2462" s="1112" t="s">
        <v>1932</v>
      </c>
      <c r="F2462" s="2708"/>
      <c r="H2462" s="1431" t="str">
        <f t="shared" si="424"/>
        <v/>
      </c>
      <c r="I2462" s="1288" t="str">
        <f t="shared" si="425"/>
        <v/>
      </c>
      <c r="J2462" s="1288" t="str">
        <f>IF(C2448="","",IF(AND(C2448&lt;&gt;"&lt;Enter connection point name&gt;",F2462=""),"X",""))</f>
        <v/>
      </c>
      <c r="K2462" s="1569"/>
      <c r="L2462" s="2220"/>
      <c r="M2462" s="2220"/>
      <c r="N2462" s="2218"/>
    </row>
    <row r="2463" spans="2:14" s="580" customFormat="1" ht="15" customHeight="1">
      <c r="B2463" s="18"/>
      <c r="C2463" s="3015" t="s">
        <v>1936</v>
      </c>
      <c r="D2463" s="3014" t="s">
        <v>497</v>
      </c>
      <c r="E2463" s="1112" t="s">
        <v>1931</v>
      </c>
      <c r="F2463" s="2708"/>
      <c r="H2463" s="1431" t="str">
        <f t="shared" si="424"/>
        <v/>
      </c>
      <c r="I2463" s="1288" t="str">
        <f t="shared" si="425"/>
        <v/>
      </c>
      <c r="J2463" s="1288" t="str">
        <f>IF(C2448="","",IF(AND(C2448&lt;&gt;"&lt;Enter connection point name&gt;",F2463=""),"X",""))</f>
        <v/>
      </c>
      <c r="K2463" s="1569"/>
      <c r="L2463" s="2220"/>
      <c r="M2463" s="2220"/>
      <c r="N2463" s="1432" t="str">
        <f>IF(AND(F2463&lt;=F2465),"","X")</f>
        <v/>
      </c>
    </row>
    <row r="2464" spans="2:14" s="580" customFormat="1" ht="15" customHeight="1">
      <c r="B2464" s="18"/>
      <c r="C2464" s="3015"/>
      <c r="D2464" s="3014"/>
      <c r="E2464" s="1112" t="s">
        <v>1932</v>
      </c>
      <c r="F2464" s="2708"/>
      <c r="H2464" s="1431" t="str">
        <f t="shared" si="424"/>
        <v/>
      </c>
      <c r="I2464" s="1288" t="str">
        <f t="shared" si="425"/>
        <v/>
      </c>
      <c r="J2464" s="1288" t="str">
        <f>IF(C2448="","",IF(AND(C2448&lt;&gt;"&lt;Enter connection point name&gt;",F2464=""),"X",""))</f>
        <v/>
      </c>
      <c r="K2464" s="1569"/>
      <c r="L2464" s="2220"/>
      <c r="M2464" s="2220"/>
      <c r="N2464" s="1432" t="str">
        <f>IF(AND(F2464&lt;=F2466),"","X")</f>
        <v/>
      </c>
    </row>
    <row r="2465" spans="2:14" s="580" customFormat="1" ht="15" customHeight="1">
      <c r="B2465" s="18"/>
      <c r="C2465" s="3015" t="s">
        <v>1936</v>
      </c>
      <c r="D2465" s="3014" t="s">
        <v>509</v>
      </c>
      <c r="E2465" s="1112" t="s">
        <v>1931</v>
      </c>
      <c r="F2465" s="2708"/>
      <c r="H2465" s="1431" t="str">
        <f t="shared" si="424"/>
        <v/>
      </c>
      <c r="I2465" s="1288" t="str">
        <f t="shared" si="425"/>
        <v/>
      </c>
      <c r="J2465" s="1288" t="str">
        <f>IF(C2448="","",IF(AND(C2448&lt;&gt;"&lt;Enter connection point name&gt;",F2465=""),"X",""))</f>
        <v/>
      </c>
      <c r="K2465" s="1569"/>
      <c r="L2465" s="2220"/>
      <c r="M2465" s="2220"/>
      <c r="N2465" s="1432" t="str">
        <f>IF(AND(F2463&lt;=F2465),"","X")</f>
        <v/>
      </c>
    </row>
    <row r="2466" spans="2:14" s="580" customFormat="1" ht="15" customHeight="1">
      <c r="B2466" s="18"/>
      <c r="C2466" s="3015"/>
      <c r="D2466" s="3014"/>
      <c r="E2466" s="1112" t="s">
        <v>1932</v>
      </c>
      <c r="F2466" s="2708"/>
      <c r="H2466" s="1431" t="str">
        <f t="shared" si="424"/>
        <v/>
      </c>
      <c r="I2466" s="1288" t="str">
        <f t="shared" si="425"/>
        <v/>
      </c>
      <c r="J2466" s="1288" t="str">
        <f>IF(C2448="","",IF(AND(C2448&lt;&gt;"&lt;Enter connection point name&gt;",F2466=""),"X",""))</f>
        <v/>
      </c>
      <c r="K2466" s="1569"/>
      <c r="L2466" s="2220"/>
      <c r="M2466" s="2220"/>
      <c r="N2466" s="1432" t="str">
        <f>IF(AND(F2464&lt;=F2466),"","X")</f>
        <v/>
      </c>
    </row>
    <row r="2467" spans="2:14" s="580" customFormat="1" ht="15" customHeight="1">
      <c r="B2467" s="18"/>
      <c r="C2467" s="3015" t="s">
        <v>1937</v>
      </c>
      <c r="D2467" s="3014" t="s">
        <v>497</v>
      </c>
      <c r="E2467" s="1112" t="s">
        <v>1931</v>
      </c>
      <c r="F2467" s="2708"/>
      <c r="H2467" s="1431" t="str">
        <f t="shared" si="424"/>
        <v/>
      </c>
      <c r="I2467" s="1288" t="str">
        <f t="shared" si="425"/>
        <v/>
      </c>
      <c r="J2467" s="1288" t="str">
        <f>IF(C2448="","",IF(AND(C2448&lt;&gt;"&lt;Enter connection point name&gt;",F2467=""),"X",""))</f>
        <v/>
      </c>
      <c r="K2467" s="1569"/>
      <c r="L2467" s="2220"/>
      <c r="M2467" s="2220"/>
      <c r="N2467" s="1432" t="str">
        <f>IF(AND(F2467&lt;=F2469),"","X")</f>
        <v/>
      </c>
    </row>
    <row r="2468" spans="2:14" s="580" customFormat="1" ht="15" customHeight="1">
      <c r="B2468" s="18"/>
      <c r="C2468" s="3015"/>
      <c r="D2468" s="3014"/>
      <c r="E2468" s="1112" t="s">
        <v>1932</v>
      </c>
      <c r="F2468" s="2708"/>
      <c r="H2468" s="1431" t="str">
        <f t="shared" si="424"/>
        <v/>
      </c>
      <c r="I2468" s="1288" t="str">
        <f t="shared" si="425"/>
        <v/>
      </c>
      <c r="J2468" s="1288" t="str">
        <f>IF(C2448="","",IF(AND(C2448&lt;&gt;"&lt;Enter connection point name&gt;",F2468=""),"X",""))</f>
        <v/>
      </c>
      <c r="K2468" s="1569"/>
      <c r="L2468" s="2220"/>
      <c r="M2468" s="2220"/>
      <c r="N2468" s="1432" t="str">
        <f>IF(AND(F2468&lt;=F2470),"","X")</f>
        <v/>
      </c>
    </row>
    <row r="2469" spans="2:14" s="580" customFormat="1" ht="15" customHeight="1">
      <c r="B2469" s="18"/>
      <c r="C2469" s="3015" t="s">
        <v>1937</v>
      </c>
      <c r="D2469" s="3014" t="s">
        <v>509</v>
      </c>
      <c r="E2469" s="1112" t="s">
        <v>1931</v>
      </c>
      <c r="F2469" s="2708"/>
      <c r="H2469" s="1431" t="str">
        <f t="shared" si="424"/>
        <v/>
      </c>
      <c r="I2469" s="1288" t="str">
        <f t="shared" si="425"/>
        <v/>
      </c>
      <c r="J2469" s="1288" t="str">
        <f>IF(C2448="","",IF(AND(C2448&lt;&gt;"&lt;Enter connection point name&gt;",F2469=""),"X",""))</f>
        <v/>
      </c>
      <c r="K2469" s="1569"/>
      <c r="L2469" s="2220"/>
      <c r="M2469" s="2220"/>
      <c r="N2469" s="1432" t="str">
        <f>IF(AND(F2467&lt;=F2469),"","X")</f>
        <v/>
      </c>
    </row>
    <row r="2470" spans="2:14" s="580" customFormat="1" ht="15" customHeight="1">
      <c r="B2470" s="18"/>
      <c r="C2470" s="3018"/>
      <c r="D2470" s="3019"/>
      <c r="E2470" s="1113" t="s">
        <v>1932</v>
      </c>
      <c r="F2470" s="2714"/>
      <c r="H2470" s="1433" t="str">
        <f t="shared" si="424"/>
        <v/>
      </c>
      <c r="I2470" s="1434" t="str">
        <f t="shared" si="425"/>
        <v/>
      </c>
      <c r="J2470" s="1434" t="str">
        <f>IF(C2448="","",IF(AND(C2448&lt;&gt;"&lt;Enter connection point name&gt;",F2470=""),"X",""))</f>
        <v/>
      </c>
      <c r="K2470" s="1570"/>
      <c r="L2470" s="2221"/>
      <c r="M2470" s="2221"/>
      <c r="N2470" s="1435" t="str">
        <f>IF(AND(F2468&lt;=F2470),"","X")</f>
        <v/>
      </c>
    </row>
    <row r="2471" spans="2:14" s="580" customFormat="1" ht="15" customHeight="1">
      <c r="B2471" s="1046">
        <v>108</v>
      </c>
      <c r="C2471" s="1027" t="s">
        <v>1929</v>
      </c>
      <c r="D2471" s="575"/>
      <c r="E2471" s="1111"/>
      <c r="F2471" s="2711"/>
    </row>
    <row r="2472" spans="2:14" s="580" customFormat="1" ht="15" customHeight="1">
      <c r="B2472" s="1046"/>
      <c r="C2472" s="3016" t="s">
        <v>1930</v>
      </c>
      <c r="D2472" s="3017" t="s">
        <v>509</v>
      </c>
      <c r="E2472" s="1681" t="s">
        <v>1931</v>
      </c>
      <c r="F2472" s="2713"/>
      <c r="H2472" s="1503" t="str">
        <f>IF(ISNONTEXT(F2472)=TRUE,"","X")</f>
        <v/>
      </c>
      <c r="I2472" s="1542" t="str">
        <f>IF(AND(F2472&gt;=0)=TRUE,"","X")</f>
        <v/>
      </c>
      <c r="J2472" s="2024" t="str">
        <f>IF(C2471="","",IF(AND(C2471&lt;&gt;"&lt;Enter connection point name&gt;",F2472=""),"X",""))</f>
        <v/>
      </c>
      <c r="K2472" s="1568"/>
      <c r="L2472" s="2219"/>
      <c r="M2472" s="2219"/>
      <c r="N2472" s="2217"/>
    </row>
    <row r="2473" spans="2:14" s="580" customFormat="1" ht="15" customHeight="1">
      <c r="B2473" s="1046"/>
      <c r="C2473" s="3015"/>
      <c r="D2473" s="3014"/>
      <c r="E2473" s="1112" t="s">
        <v>1932</v>
      </c>
      <c r="F2473" s="2708"/>
      <c r="H2473" s="1431" t="str">
        <f>IF(ISNONTEXT(F2473)=TRUE,"","X")</f>
        <v/>
      </c>
      <c r="I2473" s="1288" t="str">
        <f>IF(AND(F2473&gt;=0)=TRUE,"","X")</f>
        <v/>
      </c>
      <c r="J2473" s="1288" t="str">
        <f>IF(C2471="","",IF(AND(C2471&lt;&gt;"&lt;Enter connection point name&gt;",F2473=""),"X",""))</f>
        <v/>
      </c>
      <c r="K2473" s="1569"/>
      <c r="L2473" s="2220"/>
      <c r="M2473" s="2220"/>
      <c r="N2473" s="2218"/>
    </row>
    <row r="2474" spans="2:14" s="580" customFormat="1" ht="15" customHeight="1">
      <c r="B2474" s="1046"/>
      <c r="C2474" s="3015" t="s">
        <v>1933</v>
      </c>
      <c r="D2474" s="3014" t="s">
        <v>497</v>
      </c>
      <c r="E2474" s="1112" t="s">
        <v>1931</v>
      </c>
      <c r="F2474" s="2708"/>
      <c r="H2474" s="1431" t="str">
        <f t="shared" ref="H2474:H2481" si="426">IF(ISNONTEXT(F2474)=TRUE,"","X")</f>
        <v/>
      </c>
      <c r="I2474" s="1288" t="str">
        <f>IF(AND(F2474&gt;=0)=TRUE,"","X")</f>
        <v/>
      </c>
      <c r="J2474" s="1288" t="str">
        <f>IF(C2471="","",IF(AND(C2471&lt;&gt;"&lt;Enter connection point name&gt;",F2474=""),"X",""))</f>
        <v/>
      </c>
      <c r="K2474" s="1569"/>
      <c r="L2474" s="2220"/>
      <c r="M2474" s="2220"/>
      <c r="N2474" s="1432" t="str">
        <f>IF(AND(F2474&lt;=F2476),"","X")</f>
        <v/>
      </c>
    </row>
    <row r="2475" spans="2:14" s="580" customFormat="1" ht="15" customHeight="1">
      <c r="B2475" s="1046"/>
      <c r="C2475" s="3015"/>
      <c r="D2475" s="3014"/>
      <c r="E2475" s="1112" t="s">
        <v>1932</v>
      </c>
      <c r="F2475" s="2708"/>
      <c r="H2475" s="1431" t="str">
        <f t="shared" si="426"/>
        <v/>
      </c>
      <c r="I2475" s="1288" t="str">
        <f t="shared" ref="I2475:I2478" si="427">IF(AND(F2475&gt;=0)=TRUE,"","X")</f>
        <v/>
      </c>
      <c r="J2475" s="1288" t="str">
        <f>IF(C2471="","",IF(AND(C2471&lt;&gt;"&lt;Enter connection point name&gt;",F2475=""),"X",""))</f>
        <v/>
      </c>
      <c r="K2475" s="1569"/>
      <c r="L2475" s="2220"/>
      <c r="M2475" s="2220"/>
      <c r="N2475" s="1432" t="str">
        <f>IF(AND(F2475&lt;=F2477),"","X")</f>
        <v/>
      </c>
    </row>
    <row r="2476" spans="2:14" s="580" customFormat="1" ht="15" customHeight="1">
      <c r="B2476" s="1046"/>
      <c r="C2476" s="3015" t="s">
        <v>1933</v>
      </c>
      <c r="D2476" s="3014" t="s">
        <v>509</v>
      </c>
      <c r="E2476" s="1112" t="s">
        <v>1931</v>
      </c>
      <c r="F2476" s="2708"/>
      <c r="H2476" s="1431" t="str">
        <f t="shared" si="426"/>
        <v/>
      </c>
      <c r="I2476" s="1288" t="str">
        <f t="shared" si="427"/>
        <v/>
      </c>
      <c r="J2476" s="1288" t="str">
        <f>IF(C2471="","",IF(AND(C2471&lt;&gt;"&lt;Enter connection point name&gt;",F2476=""),"X",""))</f>
        <v/>
      </c>
      <c r="K2476" s="1569"/>
      <c r="L2476" s="2220"/>
      <c r="M2476" s="2220"/>
      <c r="N2476" s="1432" t="str">
        <f>IF(AND(F2474&lt;=F2476),"","X")</f>
        <v/>
      </c>
    </row>
    <row r="2477" spans="2:14" s="580" customFormat="1" ht="15" customHeight="1">
      <c r="B2477" s="1046"/>
      <c r="C2477" s="3015"/>
      <c r="D2477" s="3014"/>
      <c r="E2477" s="1112" t="s">
        <v>1932</v>
      </c>
      <c r="F2477" s="2708"/>
      <c r="H2477" s="1431" t="str">
        <f t="shared" si="426"/>
        <v/>
      </c>
      <c r="I2477" s="1288" t="str">
        <f t="shared" si="427"/>
        <v/>
      </c>
      <c r="J2477" s="1288" t="str">
        <f>IF(C2471="","",IF(AND(C2471&lt;&gt;"&lt;Enter connection point name&gt;",F2477=""),"X",""))</f>
        <v/>
      </c>
      <c r="K2477" s="1569"/>
      <c r="L2477" s="2220"/>
      <c r="M2477" s="2220"/>
      <c r="N2477" s="1432" t="str">
        <f>IF(AND(F2475&lt;=F2477),"","X")</f>
        <v/>
      </c>
    </row>
    <row r="2478" spans="2:14" s="580" customFormat="1" ht="15" customHeight="1">
      <c r="B2478" s="1046"/>
      <c r="C2478" s="3015" t="s">
        <v>729</v>
      </c>
      <c r="D2478" s="3014" t="s">
        <v>1670</v>
      </c>
      <c r="E2478" s="1112" t="s">
        <v>1931</v>
      </c>
      <c r="F2478" s="2706"/>
      <c r="H2478" s="1431" t="str">
        <f t="shared" si="426"/>
        <v/>
      </c>
      <c r="I2478" s="1287" t="str">
        <f t="shared" si="427"/>
        <v/>
      </c>
      <c r="J2478" s="1288" t="str">
        <f>IF(C2471="","",IF(AND(C2471&lt;&gt;"&lt;Enter connection point name&gt;",F2478=""),"X",""))</f>
        <v/>
      </c>
      <c r="K2478" s="1569"/>
      <c r="L2478" s="1287"/>
      <c r="M2478" s="2220"/>
      <c r="N2478" s="2218"/>
    </row>
    <row r="2479" spans="2:14" s="580" customFormat="1" ht="15" customHeight="1">
      <c r="B2479" s="18"/>
      <c r="C2479" s="3015"/>
      <c r="D2479" s="3014"/>
      <c r="E2479" s="1112" t="s">
        <v>1932</v>
      </c>
      <c r="F2479" s="2706"/>
      <c r="H2479" s="1431" t="str">
        <f t="shared" si="426"/>
        <v/>
      </c>
      <c r="I2479" s="1287"/>
      <c r="J2479" s="1288" t="str">
        <f>IF(C2471="","",IF(AND(C2471&lt;&gt;"&lt;Enter connection point name&gt;",F2479=""),"X",""))</f>
        <v/>
      </c>
      <c r="K2479" s="1569"/>
      <c r="L2479" s="1287"/>
      <c r="M2479" s="2220"/>
      <c r="N2479" s="2218"/>
    </row>
    <row r="2480" spans="2:14" s="580" customFormat="1" ht="15" customHeight="1">
      <c r="B2480" s="18"/>
      <c r="C2480" s="3015" t="s">
        <v>730</v>
      </c>
      <c r="D2480" s="3014" t="s">
        <v>1671</v>
      </c>
      <c r="E2480" s="1112" t="s">
        <v>1931</v>
      </c>
      <c r="F2480" s="2712"/>
      <c r="H2480" s="1431" t="str">
        <f t="shared" si="426"/>
        <v/>
      </c>
      <c r="I2480" s="1287"/>
      <c r="J2480" s="1288" t="str">
        <f>IF(C2471="","",IF(AND(C2471&lt;&gt;"&lt;Enter connection point name&gt;",F2480=""),"X",""))</f>
        <v/>
      </c>
      <c r="K2480" s="1569"/>
      <c r="L2480" s="2220"/>
      <c r="M2480" s="1287"/>
      <c r="N2480" s="2218"/>
    </row>
    <row r="2481" spans="2:14" s="580" customFormat="1" ht="15" customHeight="1">
      <c r="B2481" s="18"/>
      <c r="C2481" s="3015"/>
      <c r="D2481" s="3014"/>
      <c r="E2481" s="1112" t="s">
        <v>1932</v>
      </c>
      <c r="F2481" s="2712"/>
      <c r="H2481" s="1431" t="str">
        <f t="shared" si="426"/>
        <v/>
      </c>
      <c r="I2481" s="1287"/>
      <c r="J2481" s="1288" t="str">
        <f>IF(C2471="","",IF(AND(C2471&lt;&gt;"&lt;Enter connection point name&gt;",F2481=""),"X",""))</f>
        <v/>
      </c>
      <c r="K2481" s="1569"/>
      <c r="L2481" s="2220"/>
      <c r="M2481" s="1287"/>
      <c r="N2481" s="2218"/>
    </row>
    <row r="2482" spans="2:14" s="580" customFormat="1" ht="15" customHeight="1">
      <c r="B2482" s="18"/>
      <c r="C2482" s="3015" t="s">
        <v>1934</v>
      </c>
      <c r="D2482" s="3014" t="s">
        <v>2045</v>
      </c>
      <c r="E2482" s="1112" t="s">
        <v>1931</v>
      </c>
      <c r="F2482" s="2708"/>
      <c r="H2482" s="1436"/>
      <c r="I2482" s="1287"/>
      <c r="J2482" s="1288" t="str">
        <f>IF(C2471="","",IF(AND(C2471&lt;&gt;"&lt;Enter connection point name&gt;",F2482=""),"X",""))</f>
        <v/>
      </c>
      <c r="K2482" s="1432" t="str">
        <f>IF(F2482="","",(IF(OR(F2482="Winter",F2482="Summer"),"","X")))</f>
        <v/>
      </c>
      <c r="L2482" s="2220"/>
      <c r="M2482" s="2220"/>
      <c r="N2482" s="2218"/>
    </row>
    <row r="2483" spans="2:14" s="580" customFormat="1" ht="15" customHeight="1">
      <c r="B2483" s="18"/>
      <c r="C2483" s="3015"/>
      <c r="D2483" s="3014"/>
      <c r="E2483" s="1112" t="s">
        <v>1932</v>
      </c>
      <c r="F2483" s="2708"/>
      <c r="H2483" s="1436"/>
      <c r="I2483" s="1287"/>
      <c r="J2483" s="1288" t="str">
        <f>IF(C2471="","",IF(AND(C2471&lt;&gt;"&lt;Enter connection point name&gt;",F2483=""),"X",""))</f>
        <v/>
      </c>
      <c r="K2483" s="1432" t="str">
        <f>IF(F2483="","",(IF(OR(F2483="Winter",F2483="Summer"),"","X")))</f>
        <v/>
      </c>
      <c r="L2483" s="2220"/>
      <c r="M2483" s="2220"/>
      <c r="N2483" s="2218"/>
    </row>
    <row r="2484" spans="2:14" s="580" customFormat="1" ht="15" customHeight="1">
      <c r="B2484" s="18"/>
      <c r="C2484" s="3015" t="s">
        <v>1935</v>
      </c>
      <c r="D2484" s="3014" t="s">
        <v>497</v>
      </c>
      <c r="E2484" s="1112" t="s">
        <v>1931</v>
      </c>
      <c r="F2484" s="2708"/>
      <c r="H2484" s="1431" t="str">
        <f t="shared" ref="H2484:H2493" si="428">IF(ISNONTEXT(F2484)=TRUE,"","X")</f>
        <v/>
      </c>
      <c r="I2484" s="1288" t="str">
        <f t="shared" ref="I2484:I2493" si="429">IF(AND(F2484&gt;=0)=TRUE,"","X")</f>
        <v/>
      </c>
      <c r="J2484" s="1288" t="str">
        <f>IF(C2471="","",IF(AND(C2471&lt;&gt;"&lt;Enter connection point name&gt;",F2484=""),"X",""))</f>
        <v/>
      </c>
      <c r="K2484" s="1569"/>
      <c r="L2484" s="2220"/>
      <c r="M2484" s="2220"/>
      <c r="N2484" s="2218"/>
    </row>
    <row r="2485" spans="2:14" s="580" customFormat="1" ht="15" customHeight="1">
      <c r="B2485" s="18"/>
      <c r="C2485" s="3015"/>
      <c r="D2485" s="3014"/>
      <c r="E2485" s="1112" t="s">
        <v>1932</v>
      </c>
      <c r="F2485" s="2708"/>
      <c r="H2485" s="1431" t="str">
        <f t="shared" si="428"/>
        <v/>
      </c>
      <c r="I2485" s="1288" t="str">
        <f t="shared" si="429"/>
        <v/>
      </c>
      <c r="J2485" s="1288" t="str">
        <f>IF(C2471="","",IF(AND(C2471&lt;&gt;"&lt;Enter connection point name&gt;",F2485=""),"X",""))</f>
        <v/>
      </c>
      <c r="K2485" s="1569"/>
      <c r="L2485" s="2220"/>
      <c r="M2485" s="2220"/>
      <c r="N2485" s="2218"/>
    </row>
    <row r="2486" spans="2:14" s="580" customFormat="1" ht="15" customHeight="1">
      <c r="B2486" s="18"/>
      <c r="C2486" s="3015" t="s">
        <v>1936</v>
      </c>
      <c r="D2486" s="3014" t="s">
        <v>497</v>
      </c>
      <c r="E2486" s="1112" t="s">
        <v>1931</v>
      </c>
      <c r="F2486" s="2708"/>
      <c r="H2486" s="1431" t="str">
        <f t="shared" si="428"/>
        <v/>
      </c>
      <c r="I2486" s="1288" t="str">
        <f t="shared" si="429"/>
        <v/>
      </c>
      <c r="J2486" s="1288" t="str">
        <f>IF(C2471="","",IF(AND(C2471&lt;&gt;"&lt;Enter connection point name&gt;",F2486=""),"X",""))</f>
        <v/>
      </c>
      <c r="K2486" s="1569"/>
      <c r="L2486" s="2220"/>
      <c r="M2486" s="2220"/>
      <c r="N2486" s="1432" t="str">
        <f>IF(AND(F2486&lt;=F2488),"","X")</f>
        <v/>
      </c>
    </row>
    <row r="2487" spans="2:14" s="580" customFormat="1" ht="15" customHeight="1">
      <c r="B2487" s="18"/>
      <c r="C2487" s="3015"/>
      <c r="D2487" s="3014"/>
      <c r="E2487" s="1112" t="s">
        <v>1932</v>
      </c>
      <c r="F2487" s="2708"/>
      <c r="H2487" s="1431" t="str">
        <f t="shared" si="428"/>
        <v/>
      </c>
      <c r="I2487" s="1288" t="str">
        <f t="shared" si="429"/>
        <v/>
      </c>
      <c r="J2487" s="1288" t="str">
        <f>IF(C2471="","",IF(AND(C2471&lt;&gt;"&lt;Enter connection point name&gt;",F2487=""),"X",""))</f>
        <v/>
      </c>
      <c r="K2487" s="1569"/>
      <c r="L2487" s="2220"/>
      <c r="M2487" s="2220"/>
      <c r="N2487" s="1432" t="str">
        <f>IF(AND(F2487&lt;=F2489),"","X")</f>
        <v/>
      </c>
    </row>
    <row r="2488" spans="2:14" s="580" customFormat="1" ht="15" customHeight="1">
      <c r="B2488" s="18"/>
      <c r="C2488" s="3015" t="s">
        <v>1936</v>
      </c>
      <c r="D2488" s="3014" t="s">
        <v>509</v>
      </c>
      <c r="E2488" s="1112" t="s">
        <v>1931</v>
      </c>
      <c r="F2488" s="2708"/>
      <c r="H2488" s="1431" t="str">
        <f t="shared" si="428"/>
        <v/>
      </c>
      <c r="I2488" s="1288" t="str">
        <f t="shared" si="429"/>
        <v/>
      </c>
      <c r="J2488" s="1288" t="str">
        <f>IF(C2471="","",IF(AND(C2471&lt;&gt;"&lt;Enter connection point name&gt;",F2488=""),"X",""))</f>
        <v/>
      </c>
      <c r="K2488" s="1569"/>
      <c r="L2488" s="2220"/>
      <c r="M2488" s="2220"/>
      <c r="N2488" s="1432" t="str">
        <f>IF(AND(F2486&lt;=F2488),"","X")</f>
        <v/>
      </c>
    </row>
    <row r="2489" spans="2:14" s="580" customFormat="1" ht="15" customHeight="1">
      <c r="B2489" s="18"/>
      <c r="C2489" s="3015"/>
      <c r="D2489" s="3014"/>
      <c r="E2489" s="1112" t="s">
        <v>1932</v>
      </c>
      <c r="F2489" s="2708"/>
      <c r="H2489" s="1431" t="str">
        <f t="shared" si="428"/>
        <v/>
      </c>
      <c r="I2489" s="1288" t="str">
        <f t="shared" si="429"/>
        <v/>
      </c>
      <c r="J2489" s="1288" t="str">
        <f>IF(C2471="","",IF(AND(C2471&lt;&gt;"&lt;Enter connection point name&gt;",F2489=""),"X",""))</f>
        <v/>
      </c>
      <c r="K2489" s="1569"/>
      <c r="L2489" s="2220"/>
      <c r="M2489" s="2220"/>
      <c r="N2489" s="1432" t="str">
        <f>IF(AND(F2487&lt;=F2489),"","X")</f>
        <v/>
      </c>
    </row>
    <row r="2490" spans="2:14" s="580" customFormat="1" ht="15" customHeight="1">
      <c r="B2490" s="18"/>
      <c r="C2490" s="3015" t="s">
        <v>1937</v>
      </c>
      <c r="D2490" s="3014" t="s">
        <v>497</v>
      </c>
      <c r="E2490" s="1112" t="s">
        <v>1931</v>
      </c>
      <c r="F2490" s="2708"/>
      <c r="H2490" s="1431" t="str">
        <f t="shared" si="428"/>
        <v/>
      </c>
      <c r="I2490" s="1288" t="str">
        <f t="shared" si="429"/>
        <v/>
      </c>
      <c r="J2490" s="1288" t="str">
        <f>IF(C2471="","",IF(AND(C2471&lt;&gt;"&lt;Enter connection point name&gt;",F2490=""),"X",""))</f>
        <v/>
      </c>
      <c r="K2490" s="1569"/>
      <c r="L2490" s="2220"/>
      <c r="M2490" s="2220"/>
      <c r="N2490" s="1432" t="str">
        <f>IF(AND(F2490&lt;=F2492),"","X")</f>
        <v/>
      </c>
    </row>
    <row r="2491" spans="2:14" s="580" customFormat="1" ht="15" customHeight="1">
      <c r="B2491" s="18"/>
      <c r="C2491" s="3015"/>
      <c r="D2491" s="3014"/>
      <c r="E2491" s="1112" t="s">
        <v>1932</v>
      </c>
      <c r="F2491" s="2708"/>
      <c r="H2491" s="1431" t="str">
        <f t="shared" si="428"/>
        <v/>
      </c>
      <c r="I2491" s="1288" t="str">
        <f t="shared" si="429"/>
        <v/>
      </c>
      <c r="J2491" s="1288" t="str">
        <f>IF(C2471="","",IF(AND(C2471&lt;&gt;"&lt;Enter connection point name&gt;",F2491=""),"X",""))</f>
        <v/>
      </c>
      <c r="K2491" s="1569"/>
      <c r="L2491" s="2220"/>
      <c r="M2491" s="2220"/>
      <c r="N2491" s="1432" t="str">
        <f>IF(AND(F2491&lt;=F2493),"","X")</f>
        <v/>
      </c>
    </row>
    <row r="2492" spans="2:14" s="580" customFormat="1" ht="15" customHeight="1">
      <c r="B2492" s="18"/>
      <c r="C2492" s="3015" t="s">
        <v>1937</v>
      </c>
      <c r="D2492" s="3014" t="s">
        <v>509</v>
      </c>
      <c r="E2492" s="1112" t="s">
        <v>1931</v>
      </c>
      <c r="F2492" s="2708"/>
      <c r="H2492" s="1431" t="str">
        <f t="shared" si="428"/>
        <v/>
      </c>
      <c r="I2492" s="1288" t="str">
        <f t="shared" si="429"/>
        <v/>
      </c>
      <c r="J2492" s="1288" t="str">
        <f>IF(C2471="","",IF(AND(C2471&lt;&gt;"&lt;Enter connection point name&gt;",F2492=""),"X",""))</f>
        <v/>
      </c>
      <c r="K2492" s="1569"/>
      <c r="L2492" s="2220"/>
      <c r="M2492" s="2220"/>
      <c r="N2492" s="1432" t="str">
        <f>IF(AND(F2490&lt;=F2492),"","X")</f>
        <v/>
      </c>
    </row>
    <row r="2493" spans="2:14" s="580" customFormat="1" ht="15" customHeight="1">
      <c r="B2493" s="18"/>
      <c r="C2493" s="3018"/>
      <c r="D2493" s="3019"/>
      <c r="E2493" s="1113" t="s">
        <v>1932</v>
      </c>
      <c r="F2493" s="2714"/>
      <c r="H2493" s="1433" t="str">
        <f t="shared" si="428"/>
        <v/>
      </c>
      <c r="I2493" s="1434" t="str">
        <f t="shared" si="429"/>
        <v/>
      </c>
      <c r="J2493" s="1434" t="str">
        <f>IF(C2471="","",IF(AND(C2471&lt;&gt;"&lt;Enter connection point name&gt;",F2493=""),"X",""))</f>
        <v/>
      </c>
      <c r="K2493" s="1570"/>
      <c r="L2493" s="2221"/>
      <c r="M2493" s="2221"/>
      <c r="N2493" s="1435" t="str">
        <f>IF(AND(F2491&lt;=F2493),"","X")</f>
        <v/>
      </c>
    </row>
    <row r="2494" spans="2:14" s="580" customFormat="1" ht="15" customHeight="1">
      <c r="B2494" s="1046">
        <v>109</v>
      </c>
      <c r="C2494" s="1027" t="s">
        <v>1929</v>
      </c>
      <c r="D2494" s="575"/>
      <c r="E2494" s="1111"/>
      <c r="F2494" s="2711"/>
    </row>
    <row r="2495" spans="2:14" s="580" customFormat="1" ht="15" customHeight="1">
      <c r="B2495" s="1046"/>
      <c r="C2495" s="3016" t="s">
        <v>1930</v>
      </c>
      <c r="D2495" s="3017" t="s">
        <v>509</v>
      </c>
      <c r="E2495" s="1681" t="s">
        <v>1931</v>
      </c>
      <c r="F2495" s="2713"/>
      <c r="H2495" s="1503" t="str">
        <f>IF(ISNONTEXT(F2495)=TRUE,"","X")</f>
        <v/>
      </c>
      <c r="I2495" s="1542" t="str">
        <f>IF(AND(F2495&gt;=0)=TRUE,"","X")</f>
        <v/>
      </c>
      <c r="J2495" s="2024" t="str">
        <f>IF(C2494="","",IF(AND(C2494&lt;&gt;"&lt;Enter connection point name&gt;",F2495=""),"X",""))</f>
        <v/>
      </c>
      <c r="K2495" s="1568"/>
      <c r="L2495" s="2219"/>
      <c r="M2495" s="2219"/>
      <c r="N2495" s="2217"/>
    </row>
    <row r="2496" spans="2:14" s="580" customFormat="1" ht="15" customHeight="1">
      <c r="B2496" s="1046"/>
      <c r="C2496" s="3015"/>
      <c r="D2496" s="3014"/>
      <c r="E2496" s="1112" t="s">
        <v>1932</v>
      </c>
      <c r="F2496" s="2708"/>
      <c r="H2496" s="1431" t="str">
        <f>IF(ISNONTEXT(F2496)=TRUE,"","X")</f>
        <v/>
      </c>
      <c r="I2496" s="1288" t="str">
        <f>IF(AND(F2496&gt;=0)=TRUE,"","X")</f>
        <v/>
      </c>
      <c r="J2496" s="1288" t="str">
        <f>IF(C2494="","",IF(AND(C2494&lt;&gt;"&lt;Enter connection point name&gt;",F2496=""),"X",""))</f>
        <v/>
      </c>
      <c r="K2496" s="1569"/>
      <c r="L2496" s="2220"/>
      <c r="M2496" s="2220"/>
      <c r="N2496" s="2218"/>
    </row>
    <row r="2497" spans="2:14" s="580" customFormat="1" ht="15" customHeight="1">
      <c r="B2497" s="1046"/>
      <c r="C2497" s="3015" t="s">
        <v>1933</v>
      </c>
      <c r="D2497" s="3014" t="s">
        <v>497</v>
      </c>
      <c r="E2497" s="1112" t="s">
        <v>1931</v>
      </c>
      <c r="F2497" s="2708"/>
      <c r="H2497" s="1431" t="str">
        <f t="shared" ref="H2497:H2504" si="430">IF(ISNONTEXT(F2497)=TRUE,"","X")</f>
        <v/>
      </c>
      <c r="I2497" s="1288" t="str">
        <f>IF(AND(F2497&gt;=0)=TRUE,"","X")</f>
        <v/>
      </c>
      <c r="J2497" s="1288" t="str">
        <f>IF(C2494="","",IF(AND(C2494&lt;&gt;"&lt;Enter connection point name&gt;",F2497=""),"X",""))</f>
        <v/>
      </c>
      <c r="K2497" s="1569"/>
      <c r="L2497" s="2220"/>
      <c r="M2497" s="2220"/>
      <c r="N2497" s="1432" t="str">
        <f>IF(AND(F2497&lt;=F2499),"","X")</f>
        <v/>
      </c>
    </row>
    <row r="2498" spans="2:14" s="580" customFormat="1" ht="15" customHeight="1">
      <c r="B2498" s="1046"/>
      <c r="C2498" s="3015"/>
      <c r="D2498" s="3014"/>
      <c r="E2498" s="1112" t="s">
        <v>1932</v>
      </c>
      <c r="F2498" s="2708"/>
      <c r="H2498" s="1431" t="str">
        <f t="shared" si="430"/>
        <v/>
      </c>
      <c r="I2498" s="1288" t="str">
        <f t="shared" ref="I2498:I2501" si="431">IF(AND(F2498&gt;=0)=TRUE,"","X")</f>
        <v/>
      </c>
      <c r="J2498" s="1288" t="str">
        <f>IF(C2494="","",IF(AND(C2494&lt;&gt;"&lt;Enter connection point name&gt;",F2498=""),"X",""))</f>
        <v/>
      </c>
      <c r="K2498" s="1569"/>
      <c r="L2498" s="2220"/>
      <c r="M2498" s="2220"/>
      <c r="N2498" s="1432" t="str">
        <f>IF(AND(F2498&lt;=F2500),"","X")</f>
        <v/>
      </c>
    </row>
    <row r="2499" spans="2:14" s="580" customFormat="1" ht="15" customHeight="1">
      <c r="B2499" s="1046"/>
      <c r="C2499" s="3015" t="s">
        <v>1933</v>
      </c>
      <c r="D2499" s="3014" t="s">
        <v>509</v>
      </c>
      <c r="E2499" s="1112" t="s">
        <v>1931</v>
      </c>
      <c r="F2499" s="2708"/>
      <c r="H2499" s="1431" t="str">
        <f t="shared" si="430"/>
        <v/>
      </c>
      <c r="I2499" s="1288" t="str">
        <f t="shared" si="431"/>
        <v/>
      </c>
      <c r="J2499" s="1288" t="str">
        <f>IF(C2494="","",IF(AND(C2494&lt;&gt;"&lt;Enter connection point name&gt;",F2499=""),"X",""))</f>
        <v/>
      </c>
      <c r="K2499" s="1569"/>
      <c r="L2499" s="2220"/>
      <c r="M2499" s="2220"/>
      <c r="N2499" s="1432" t="str">
        <f>IF(AND(F2497&lt;=F2499),"","X")</f>
        <v/>
      </c>
    </row>
    <row r="2500" spans="2:14" s="580" customFormat="1" ht="15" customHeight="1">
      <c r="B2500" s="1046"/>
      <c r="C2500" s="3015"/>
      <c r="D2500" s="3014"/>
      <c r="E2500" s="1112" t="s">
        <v>1932</v>
      </c>
      <c r="F2500" s="2708"/>
      <c r="H2500" s="1431" t="str">
        <f t="shared" si="430"/>
        <v/>
      </c>
      <c r="I2500" s="1288" t="str">
        <f t="shared" si="431"/>
        <v/>
      </c>
      <c r="J2500" s="1288" t="str">
        <f>IF(C2494="","",IF(AND(C2494&lt;&gt;"&lt;Enter connection point name&gt;",F2500=""),"X",""))</f>
        <v/>
      </c>
      <c r="K2500" s="1569"/>
      <c r="L2500" s="2220"/>
      <c r="M2500" s="2220"/>
      <c r="N2500" s="1432" t="str">
        <f>IF(AND(F2498&lt;=F2500),"","X")</f>
        <v/>
      </c>
    </row>
    <row r="2501" spans="2:14" s="580" customFormat="1" ht="15" customHeight="1">
      <c r="B2501" s="1046"/>
      <c r="C2501" s="3015" t="s">
        <v>729</v>
      </c>
      <c r="D2501" s="3014" t="s">
        <v>1670</v>
      </c>
      <c r="E2501" s="1112" t="s">
        <v>1931</v>
      </c>
      <c r="F2501" s="2706"/>
      <c r="H2501" s="1431" t="str">
        <f t="shared" si="430"/>
        <v/>
      </c>
      <c r="I2501" s="1287" t="str">
        <f t="shared" si="431"/>
        <v/>
      </c>
      <c r="J2501" s="1288" t="str">
        <f>IF(C2494="","",IF(AND(C2494&lt;&gt;"&lt;Enter connection point name&gt;",F2501=""),"X",""))</f>
        <v/>
      </c>
      <c r="K2501" s="1569"/>
      <c r="L2501" s="1287"/>
      <c r="M2501" s="2220"/>
      <c r="N2501" s="2218"/>
    </row>
    <row r="2502" spans="2:14" s="580" customFormat="1" ht="15" customHeight="1">
      <c r="B2502" s="18"/>
      <c r="C2502" s="3015"/>
      <c r="D2502" s="3014"/>
      <c r="E2502" s="1112" t="s">
        <v>1932</v>
      </c>
      <c r="F2502" s="2706"/>
      <c r="H2502" s="1431" t="str">
        <f t="shared" si="430"/>
        <v/>
      </c>
      <c r="I2502" s="1287"/>
      <c r="J2502" s="1288" t="str">
        <f>IF(C2494="","",IF(AND(C2494&lt;&gt;"&lt;Enter connection point name&gt;",F2502=""),"X",""))</f>
        <v/>
      </c>
      <c r="K2502" s="1569"/>
      <c r="L2502" s="1287"/>
      <c r="M2502" s="2220"/>
      <c r="N2502" s="2218"/>
    </row>
    <row r="2503" spans="2:14" s="580" customFormat="1" ht="15" customHeight="1">
      <c r="B2503" s="18"/>
      <c r="C2503" s="3015" t="s">
        <v>730</v>
      </c>
      <c r="D2503" s="3014" t="s">
        <v>1671</v>
      </c>
      <c r="E2503" s="1112" t="s">
        <v>1931</v>
      </c>
      <c r="F2503" s="2712"/>
      <c r="H2503" s="1431" t="str">
        <f t="shared" si="430"/>
        <v/>
      </c>
      <c r="I2503" s="1287"/>
      <c r="J2503" s="1288" t="str">
        <f>IF(C2494="","",IF(AND(C2494&lt;&gt;"&lt;Enter connection point name&gt;",F2503=""),"X",""))</f>
        <v/>
      </c>
      <c r="K2503" s="1569"/>
      <c r="L2503" s="2220"/>
      <c r="M2503" s="1287"/>
      <c r="N2503" s="2218"/>
    </row>
    <row r="2504" spans="2:14" s="580" customFormat="1" ht="15" customHeight="1">
      <c r="B2504" s="18"/>
      <c r="C2504" s="3015"/>
      <c r="D2504" s="3014"/>
      <c r="E2504" s="1112" t="s">
        <v>1932</v>
      </c>
      <c r="F2504" s="2712"/>
      <c r="H2504" s="1431" t="str">
        <f t="shared" si="430"/>
        <v/>
      </c>
      <c r="I2504" s="1287"/>
      <c r="J2504" s="1288" t="str">
        <f>IF(C2494="","",IF(AND(C2494&lt;&gt;"&lt;Enter connection point name&gt;",F2504=""),"X",""))</f>
        <v/>
      </c>
      <c r="K2504" s="1569"/>
      <c r="L2504" s="2220"/>
      <c r="M2504" s="1287"/>
      <c r="N2504" s="2218"/>
    </row>
    <row r="2505" spans="2:14" s="580" customFormat="1" ht="15" customHeight="1">
      <c r="B2505" s="18"/>
      <c r="C2505" s="3015" t="s">
        <v>1934</v>
      </c>
      <c r="D2505" s="3014" t="s">
        <v>2045</v>
      </c>
      <c r="E2505" s="1112" t="s">
        <v>1931</v>
      </c>
      <c r="F2505" s="2708"/>
      <c r="H2505" s="1436"/>
      <c r="I2505" s="1287"/>
      <c r="J2505" s="1288" t="str">
        <f>IF(C2494="","",IF(AND(C2494&lt;&gt;"&lt;Enter connection point name&gt;",F2505=""),"X",""))</f>
        <v/>
      </c>
      <c r="K2505" s="1432" t="str">
        <f>IF(F2505="","",(IF(OR(F2505="Winter",F2505="Summer"),"","X")))</f>
        <v/>
      </c>
      <c r="L2505" s="2220"/>
      <c r="M2505" s="2220"/>
      <c r="N2505" s="2218"/>
    </row>
    <row r="2506" spans="2:14" s="580" customFormat="1" ht="15" customHeight="1">
      <c r="B2506" s="18"/>
      <c r="C2506" s="3015"/>
      <c r="D2506" s="3014"/>
      <c r="E2506" s="1112" t="s">
        <v>1932</v>
      </c>
      <c r="F2506" s="2708"/>
      <c r="H2506" s="1436"/>
      <c r="I2506" s="1287"/>
      <c r="J2506" s="1288" t="str">
        <f>IF(C2494="","",IF(AND(C2494&lt;&gt;"&lt;Enter connection point name&gt;",F2506=""),"X",""))</f>
        <v/>
      </c>
      <c r="K2506" s="1432" t="str">
        <f>IF(F2506="","",(IF(OR(F2506="Winter",F2506="Summer"),"","X")))</f>
        <v/>
      </c>
      <c r="L2506" s="2220"/>
      <c r="M2506" s="2220"/>
      <c r="N2506" s="2218"/>
    </row>
    <row r="2507" spans="2:14" s="580" customFormat="1" ht="15" customHeight="1">
      <c r="B2507" s="18"/>
      <c r="C2507" s="3015" t="s">
        <v>1935</v>
      </c>
      <c r="D2507" s="3014" t="s">
        <v>497</v>
      </c>
      <c r="E2507" s="1112" t="s">
        <v>1931</v>
      </c>
      <c r="F2507" s="2708"/>
      <c r="H2507" s="1431" t="str">
        <f t="shared" ref="H2507:H2516" si="432">IF(ISNONTEXT(F2507)=TRUE,"","X")</f>
        <v/>
      </c>
      <c r="I2507" s="1288" t="str">
        <f t="shared" ref="I2507:I2516" si="433">IF(AND(F2507&gt;=0)=TRUE,"","X")</f>
        <v/>
      </c>
      <c r="J2507" s="1288" t="str">
        <f>IF(C2494="","",IF(AND(C2494&lt;&gt;"&lt;Enter connection point name&gt;",F2507=""),"X",""))</f>
        <v/>
      </c>
      <c r="K2507" s="1569"/>
      <c r="L2507" s="2220"/>
      <c r="M2507" s="2220"/>
      <c r="N2507" s="2218"/>
    </row>
    <row r="2508" spans="2:14" s="580" customFormat="1" ht="15" customHeight="1">
      <c r="B2508" s="18"/>
      <c r="C2508" s="3015"/>
      <c r="D2508" s="3014"/>
      <c r="E2508" s="1112" t="s">
        <v>1932</v>
      </c>
      <c r="F2508" s="2708"/>
      <c r="H2508" s="1431" t="str">
        <f t="shared" si="432"/>
        <v/>
      </c>
      <c r="I2508" s="1288" t="str">
        <f t="shared" si="433"/>
        <v/>
      </c>
      <c r="J2508" s="1288" t="str">
        <f>IF(C2494="","",IF(AND(C2494&lt;&gt;"&lt;Enter connection point name&gt;",F2508=""),"X",""))</f>
        <v/>
      </c>
      <c r="K2508" s="1569"/>
      <c r="L2508" s="2220"/>
      <c r="M2508" s="2220"/>
      <c r="N2508" s="2218"/>
    </row>
    <row r="2509" spans="2:14" s="580" customFormat="1" ht="15" customHeight="1">
      <c r="B2509" s="18"/>
      <c r="C2509" s="3015" t="s">
        <v>1936</v>
      </c>
      <c r="D2509" s="3014" t="s">
        <v>497</v>
      </c>
      <c r="E2509" s="1112" t="s">
        <v>1931</v>
      </c>
      <c r="F2509" s="2708"/>
      <c r="H2509" s="1431" t="str">
        <f t="shared" si="432"/>
        <v/>
      </c>
      <c r="I2509" s="1288" t="str">
        <f t="shared" si="433"/>
        <v/>
      </c>
      <c r="J2509" s="1288" t="str">
        <f>IF(C2494="","",IF(AND(C2494&lt;&gt;"&lt;Enter connection point name&gt;",F2509=""),"X",""))</f>
        <v/>
      </c>
      <c r="K2509" s="1569"/>
      <c r="L2509" s="2220"/>
      <c r="M2509" s="2220"/>
      <c r="N2509" s="1432" t="str">
        <f>IF(AND(F2509&lt;=F2511),"","X")</f>
        <v/>
      </c>
    </row>
    <row r="2510" spans="2:14" s="580" customFormat="1" ht="15" customHeight="1">
      <c r="B2510" s="18"/>
      <c r="C2510" s="3015"/>
      <c r="D2510" s="3014"/>
      <c r="E2510" s="1112" t="s">
        <v>1932</v>
      </c>
      <c r="F2510" s="2708"/>
      <c r="H2510" s="1431" t="str">
        <f t="shared" si="432"/>
        <v/>
      </c>
      <c r="I2510" s="1288" t="str">
        <f t="shared" si="433"/>
        <v/>
      </c>
      <c r="J2510" s="1288" t="str">
        <f>IF(C2494="","",IF(AND(C2494&lt;&gt;"&lt;Enter connection point name&gt;",F2510=""),"X",""))</f>
        <v/>
      </c>
      <c r="K2510" s="1569"/>
      <c r="L2510" s="2220"/>
      <c r="M2510" s="2220"/>
      <c r="N2510" s="1432" t="str">
        <f>IF(AND(F2510&lt;=F2512),"","X")</f>
        <v/>
      </c>
    </row>
    <row r="2511" spans="2:14" s="580" customFormat="1" ht="15" customHeight="1">
      <c r="B2511" s="18"/>
      <c r="C2511" s="3015" t="s">
        <v>1936</v>
      </c>
      <c r="D2511" s="3014" t="s">
        <v>509</v>
      </c>
      <c r="E2511" s="1112" t="s">
        <v>1931</v>
      </c>
      <c r="F2511" s="2708"/>
      <c r="H2511" s="1431" t="str">
        <f t="shared" si="432"/>
        <v/>
      </c>
      <c r="I2511" s="1288" t="str">
        <f t="shared" si="433"/>
        <v/>
      </c>
      <c r="J2511" s="1288" t="str">
        <f>IF(C2494="","",IF(AND(C2494&lt;&gt;"&lt;Enter connection point name&gt;",F2511=""),"X",""))</f>
        <v/>
      </c>
      <c r="K2511" s="1569"/>
      <c r="L2511" s="2220"/>
      <c r="M2511" s="2220"/>
      <c r="N2511" s="1432" t="str">
        <f>IF(AND(F2509&lt;=F2511),"","X")</f>
        <v/>
      </c>
    </row>
    <row r="2512" spans="2:14" s="580" customFormat="1" ht="15" customHeight="1">
      <c r="B2512" s="18"/>
      <c r="C2512" s="3015"/>
      <c r="D2512" s="3014"/>
      <c r="E2512" s="1112" t="s">
        <v>1932</v>
      </c>
      <c r="F2512" s="2708"/>
      <c r="H2512" s="1431" t="str">
        <f t="shared" si="432"/>
        <v/>
      </c>
      <c r="I2512" s="1288" t="str">
        <f t="shared" si="433"/>
        <v/>
      </c>
      <c r="J2512" s="1288" t="str">
        <f>IF(C2494="","",IF(AND(C2494&lt;&gt;"&lt;Enter connection point name&gt;",F2512=""),"X",""))</f>
        <v/>
      </c>
      <c r="K2512" s="1569"/>
      <c r="L2512" s="2220"/>
      <c r="M2512" s="2220"/>
      <c r="N2512" s="1432" t="str">
        <f>IF(AND(F2510&lt;=F2512),"","X")</f>
        <v/>
      </c>
    </row>
    <row r="2513" spans="2:14" s="580" customFormat="1" ht="15" customHeight="1">
      <c r="B2513" s="18"/>
      <c r="C2513" s="3015" t="s">
        <v>1937</v>
      </c>
      <c r="D2513" s="3014" t="s">
        <v>497</v>
      </c>
      <c r="E2513" s="1112" t="s">
        <v>1931</v>
      </c>
      <c r="F2513" s="2708"/>
      <c r="H2513" s="1431" t="str">
        <f t="shared" si="432"/>
        <v/>
      </c>
      <c r="I2513" s="1288" t="str">
        <f t="shared" si="433"/>
        <v/>
      </c>
      <c r="J2513" s="1288" t="str">
        <f>IF(C2494="","",IF(AND(C2494&lt;&gt;"&lt;Enter connection point name&gt;",F2513=""),"X",""))</f>
        <v/>
      </c>
      <c r="K2513" s="1569"/>
      <c r="L2513" s="2220"/>
      <c r="M2513" s="2220"/>
      <c r="N2513" s="1432" t="str">
        <f>IF(AND(F2513&lt;=F2515),"","X")</f>
        <v/>
      </c>
    </row>
    <row r="2514" spans="2:14" s="580" customFormat="1" ht="15" customHeight="1">
      <c r="B2514" s="18"/>
      <c r="C2514" s="3015"/>
      <c r="D2514" s="3014"/>
      <c r="E2514" s="1112" t="s">
        <v>1932</v>
      </c>
      <c r="F2514" s="2708"/>
      <c r="H2514" s="1431" t="str">
        <f t="shared" si="432"/>
        <v/>
      </c>
      <c r="I2514" s="1288" t="str">
        <f t="shared" si="433"/>
        <v/>
      </c>
      <c r="J2514" s="1288" t="str">
        <f>IF(C2494="","",IF(AND(C2494&lt;&gt;"&lt;Enter connection point name&gt;",F2514=""),"X",""))</f>
        <v/>
      </c>
      <c r="K2514" s="1569"/>
      <c r="L2514" s="2220"/>
      <c r="M2514" s="2220"/>
      <c r="N2514" s="1432" t="str">
        <f>IF(AND(F2514&lt;=F2516),"","X")</f>
        <v/>
      </c>
    </row>
    <row r="2515" spans="2:14" s="580" customFormat="1" ht="15" customHeight="1">
      <c r="B2515" s="18"/>
      <c r="C2515" s="3015" t="s">
        <v>1937</v>
      </c>
      <c r="D2515" s="3014" t="s">
        <v>509</v>
      </c>
      <c r="E2515" s="1112" t="s">
        <v>1931</v>
      </c>
      <c r="F2515" s="2708"/>
      <c r="H2515" s="1431" t="str">
        <f t="shared" si="432"/>
        <v/>
      </c>
      <c r="I2515" s="1288" t="str">
        <f t="shared" si="433"/>
        <v/>
      </c>
      <c r="J2515" s="1288" t="str">
        <f>IF(C2494="","",IF(AND(C2494&lt;&gt;"&lt;Enter connection point name&gt;",F2515=""),"X",""))</f>
        <v/>
      </c>
      <c r="K2515" s="1569"/>
      <c r="L2515" s="2220"/>
      <c r="M2515" s="2220"/>
      <c r="N2515" s="1432" t="str">
        <f>IF(AND(F2513&lt;=F2515),"","X")</f>
        <v/>
      </c>
    </row>
    <row r="2516" spans="2:14" s="580" customFormat="1" ht="15" customHeight="1">
      <c r="B2516" s="18"/>
      <c r="C2516" s="3018"/>
      <c r="D2516" s="3019"/>
      <c r="E2516" s="1113" t="s">
        <v>1932</v>
      </c>
      <c r="F2516" s="2714"/>
      <c r="H2516" s="1433" t="str">
        <f t="shared" si="432"/>
        <v/>
      </c>
      <c r="I2516" s="1434" t="str">
        <f t="shared" si="433"/>
        <v/>
      </c>
      <c r="J2516" s="1434" t="str">
        <f>IF(C2494="","",IF(AND(C2494&lt;&gt;"&lt;Enter connection point name&gt;",F2516=""),"X",""))</f>
        <v/>
      </c>
      <c r="K2516" s="1570"/>
      <c r="L2516" s="2221"/>
      <c r="M2516" s="2221"/>
      <c r="N2516" s="1435" t="str">
        <f>IF(AND(F2514&lt;=F2516),"","X")</f>
        <v/>
      </c>
    </row>
    <row r="2517" spans="2:14" s="580" customFormat="1" ht="15" customHeight="1">
      <c r="B2517" s="1046">
        <v>110</v>
      </c>
      <c r="C2517" s="1027" t="s">
        <v>1929</v>
      </c>
      <c r="D2517" s="575"/>
      <c r="E2517" s="1111"/>
      <c r="F2517" s="2711"/>
    </row>
    <row r="2518" spans="2:14" s="580" customFormat="1" ht="15" customHeight="1">
      <c r="B2518" s="1046"/>
      <c r="C2518" s="3016" t="s">
        <v>1930</v>
      </c>
      <c r="D2518" s="3017" t="s">
        <v>509</v>
      </c>
      <c r="E2518" s="1681" t="s">
        <v>1931</v>
      </c>
      <c r="F2518" s="2713"/>
      <c r="H2518" s="1503" t="str">
        <f>IF(ISNONTEXT(F2518)=TRUE,"","X")</f>
        <v/>
      </c>
      <c r="I2518" s="1542" t="str">
        <f>IF(AND(F2518&gt;=0)=TRUE,"","X")</f>
        <v/>
      </c>
      <c r="J2518" s="2024" t="str">
        <f>IF(C2517="","",IF(AND(C2517&lt;&gt;"&lt;Enter connection point name&gt;",F2518=""),"X",""))</f>
        <v/>
      </c>
      <c r="K2518" s="1568"/>
      <c r="L2518" s="2219"/>
      <c r="M2518" s="2219"/>
      <c r="N2518" s="2217"/>
    </row>
    <row r="2519" spans="2:14" s="580" customFormat="1" ht="15" customHeight="1">
      <c r="B2519" s="1046"/>
      <c r="C2519" s="3015"/>
      <c r="D2519" s="3014"/>
      <c r="E2519" s="1112" t="s">
        <v>1932</v>
      </c>
      <c r="F2519" s="2708"/>
      <c r="H2519" s="1431" t="str">
        <f>IF(ISNONTEXT(F2519)=TRUE,"","X")</f>
        <v/>
      </c>
      <c r="I2519" s="1288" t="str">
        <f>IF(AND(F2519&gt;=0)=TRUE,"","X")</f>
        <v/>
      </c>
      <c r="J2519" s="1288" t="str">
        <f>IF(C2517="","",IF(AND(C2517&lt;&gt;"&lt;Enter connection point name&gt;",F2519=""),"X",""))</f>
        <v/>
      </c>
      <c r="K2519" s="1569"/>
      <c r="L2519" s="2220"/>
      <c r="M2519" s="2220"/>
      <c r="N2519" s="2218"/>
    </row>
    <row r="2520" spans="2:14" s="580" customFormat="1" ht="15" customHeight="1">
      <c r="B2520" s="1046"/>
      <c r="C2520" s="3015" t="s">
        <v>1933</v>
      </c>
      <c r="D2520" s="3014" t="s">
        <v>497</v>
      </c>
      <c r="E2520" s="1112" t="s">
        <v>1931</v>
      </c>
      <c r="F2520" s="2708"/>
      <c r="H2520" s="1431" t="str">
        <f t="shared" ref="H2520:H2527" si="434">IF(ISNONTEXT(F2520)=TRUE,"","X")</f>
        <v/>
      </c>
      <c r="I2520" s="1288" t="str">
        <f>IF(AND(F2520&gt;=0)=TRUE,"","X")</f>
        <v/>
      </c>
      <c r="J2520" s="1288" t="str">
        <f>IF(C2517="","",IF(AND(C2517&lt;&gt;"&lt;Enter connection point name&gt;",F2520=""),"X",""))</f>
        <v/>
      </c>
      <c r="K2520" s="1569"/>
      <c r="L2520" s="2220"/>
      <c r="M2520" s="2220"/>
      <c r="N2520" s="1432" t="str">
        <f>IF(AND(F2520&lt;=F2522),"","X")</f>
        <v/>
      </c>
    </row>
    <row r="2521" spans="2:14" s="580" customFormat="1" ht="15" customHeight="1">
      <c r="B2521" s="1046"/>
      <c r="C2521" s="3015"/>
      <c r="D2521" s="3014"/>
      <c r="E2521" s="1112" t="s">
        <v>1932</v>
      </c>
      <c r="F2521" s="2708"/>
      <c r="H2521" s="1431" t="str">
        <f t="shared" si="434"/>
        <v/>
      </c>
      <c r="I2521" s="1288" t="str">
        <f t="shared" ref="I2521:I2524" si="435">IF(AND(F2521&gt;=0)=TRUE,"","X")</f>
        <v/>
      </c>
      <c r="J2521" s="1288" t="str">
        <f>IF(C2517="","",IF(AND(C2517&lt;&gt;"&lt;Enter connection point name&gt;",F2521=""),"X",""))</f>
        <v/>
      </c>
      <c r="K2521" s="1569"/>
      <c r="L2521" s="2220"/>
      <c r="M2521" s="2220"/>
      <c r="N2521" s="1432" t="str">
        <f>IF(AND(F2521&lt;=F2523),"","X")</f>
        <v/>
      </c>
    </row>
    <row r="2522" spans="2:14" s="580" customFormat="1" ht="15" customHeight="1">
      <c r="B2522" s="1046"/>
      <c r="C2522" s="3015" t="s">
        <v>1933</v>
      </c>
      <c r="D2522" s="3014" t="s">
        <v>509</v>
      </c>
      <c r="E2522" s="1112" t="s">
        <v>1931</v>
      </c>
      <c r="F2522" s="2708"/>
      <c r="H2522" s="1431" t="str">
        <f t="shared" si="434"/>
        <v/>
      </c>
      <c r="I2522" s="1288" t="str">
        <f t="shared" si="435"/>
        <v/>
      </c>
      <c r="J2522" s="1288" t="str">
        <f>IF(C2517="","",IF(AND(C2517&lt;&gt;"&lt;Enter connection point name&gt;",F2522=""),"X",""))</f>
        <v/>
      </c>
      <c r="K2522" s="1569"/>
      <c r="L2522" s="2220"/>
      <c r="M2522" s="2220"/>
      <c r="N2522" s="1432" t="str">
        <f>IF(AND(F2520&lt;=F2522),"","X")</f>
        <v/>
      </c>
    </row>
    <row r="2523" spans="2:14" s="580" customFormat="1" ht="15" customHeight="1">
      <c r="B2523" s="1046"/>
      <c r="C2523" s="3015"/>
      <c r="D2523" s="3014"/>
      <c r="E2523" s="1112" t="s">
        <v>1932</v>
      </c>
      <c r="F2523" s="2708"/>
      <c r="H2523" s="1431" t="str">
        <f t="shared" si="434"/>
        <v/>
      </c>
      <c r="I2523" s="1288" t="str">
        <f t="shared" si="435"/>
        <v/>
      </c>
      <c r="J2523" s="1288" t="str">
        <f>IF(C2517="","",IF(AND(C2517&lt;&gt;"&lt;Enter connection point name&gt;",F2523=""),"X",""))</f>
        <v/>
      </c>
      <c r="K2523" s="1569"/>
      <c r="L2523" s="2220"/>
      <c r="M2523" s="2220"/>
      <c r="N2523" s="1432" t="str">
        <f>IF(AND(F2521&lt;=F2523),"","X")</f>
        <v/>
      </c>
    </row>
    <row r="2524" spans="2:14" s="580" customFormat="1" ht="15" customHeight="1">
      <c r="B2524" s="1046"/>
      <c r="C2524" s="3015" t="s">
        <v>729</v>
      </c>
      <c r="D2524" s="3014" t="s">
        <v>1670</v>
      </c>
      <c r="E2524" s="1112" t="s">
        <v>1931</v>
      </c>
      <c r="F2524" s="2706"/>
      <c r="H2524" s="1431" t="str">
        <f t="shared" si="434"/>
        <v/>
      </c>
      <c r="I2524" s="1287" t="str">
        <f t="shared" si="435"/>
        <v/>
      </c>
      <c r="J2524" s="1288" t="str">
        <f>IF(C2517="","",IF(AND(C2517&lt;&gt;"&lt;Enter connection point name&gt;",F2524=""),"X",""))</f>
        <v/>
      </c>
      <c r="K2524" s="1569"/>
      <c r="L2524" s="1287"/>
      <c r="M2524" s="2220"/>
      <c r="N2524" s="2218"/>
    </row>
    <row r="2525" spans="2:14" s="580" customFormat="1" ht="15" customHeight="1">
      <c r="B2525" s="18"/>
      <c r="C2525" s="3015"/>
      <c r="D2525" s="3014"/>
      <c r="E2525" s="1112" t="s">
        <v>1932</v>
      </c>
      <c r="F2525" s="2706"/>
      <c r="H2525" s="1431" t="str">
        <f t="shared" si="434"/>
        <v/>
      </c>
      <c r="I2525" s="1287"/>
      <c r="J2525" s="1288" t="str">
        <f>IF(C2517="","",IF(AND(C2517&lt;&gt;"&lt;Enter connection point name&gt;",F2525=""),"X",""))</f>
        <v/>
      </c>
      <c r="K2525" s="1569"/>
      <c r="L2525" s="1287"/>
      <c r="M2525" s="2220"/>
      <c r="N2525" s="2218"/>
    </row>
    <row r="2526" spans="2:14" s="580" customFormat="1" ht="15" customHeight="1">
      <c r="B2526" s="18"/>
      <c r="C2526" s="3015" t="s">
        <v>730</v>
      </c>
      <c r="D2526" s="3014" t="s">
        <v>1671</v>
      </c>
      <c r="E2526" s="1112" t="s">
        <v>1931</v>
      </c>
      <c r="F2526" s="2712"/>
      <c r="H2526" s="1431" t="str">
        <f t="shared" si="434"/>
        <v/>
      </c>
      <c r="I2526" s="1287"/>
      <c r="J2526" s="1288" t="str">
        <f>IF(C2517="","",IF(AND(C2517&lt;&gt;"&lt;Enter connection point name&gt;",F2526=""),"X",""))</f>
        <v/>
      </c>
      <c r="K2526" s="1569"/>
      <c r="L2526" s="2220"/>
      <c r="M2526" s="1287"/>
      <c r="N2526" s="2218"/>
    </row>
    <row r="2527" spans="2:14" s="580" customFormat="1" ht="15" customHeight="1">
      <c r="B2527" s="18"/>
      <c r="C2527" s="3015"/>
      <c r="D2527" s="3014"/>
      <c r="E2527" s="1112" t="s">
        <v>1932</v>
      </c>
      <c r="F2527" s="2712"/>
      <c r="H2527" s="1431" t="str">
        <f t="shared" si="434"/>
        <v/>
      </c>
      <c r="I2527" s="1287"/>
      <c r="J2527" s="1288" t="str">
        <f>IF(C2517="","",IF(AND(C2517&lt;&gt;"&lt;Enter connection point name&gt;",F2527=""),"X",""))</f>
        <v/>
      </c>
      <c r="K2527" s="1569"/>
      <c r="L2527" s="2220"/>
      <c r="M2527" s="1287"/>
      <c r="N2527" s="2218"/>
    </row>
    <row r="2528" spans="2:14" s="580" customFormat="1" ht="15" customHeight="1">
      <c r="B2528" s="18"/>
      <c r="C2528" s="3015" t="s">
        <v>1934</v>
      </c>
      <c r="D2528" s="3014" t="s">
        <v>2045</v>
      </c>
      <c r="E2528" s="1112" t="s">
        <v>1931</v>
      </c>
      <c r="F2528" s="2708"/>
      <c r="H2528" s="1436"/>
      <c r="I2528" s="1287"/>
      <c r="J2528" s="1288" t="str">
        <f>IF(C2517="","",IF(AND(C2517&lt;&gt;"&lt;Enter connection point name&gt;",F2528=""),"X",""))</f>
        <v/>
      </c>
      <c r="K2528" s="1432" t="str">
        <f>IF(F2528="","",(IF(OR(F2528="Winter",F2528="Summer"),"","X")))</f>
        <v/>
      </c>
      <c r="L2528" s="2220"/>
      <c r="M2528" s="2220"/>
      <c r="N2528" s="2218"/>
    </row>
    <row r="2529" spans="2:14" s="580" customFormat="1" ht="15" customHeight="1">
      <c r="B2529" s="18"/>
      <c r="C2529" s="3015"/>
      <c r="D2529" s="3014"/>
      <c r="E2529" s="1112" t="s">
        <v>1932</v>
      </c>
      <c r="F2529" s="2708"/>
      <c r="H2529" s="1436"/>
      <c r="I2529" s="1287"/>
      <c r="J2529" s="1288" t="str">
        <f>IF(C2517="","",IF(AND(C2517&lt;&gt;"&lt;Enter connection point name&gt;",F2529=""),"X",""))</f>
        <v/>
      </c>
      <c r="K2529" s="1432" t="str">
        <f>IF(F2529="","",(IF(OR(F2529="Winter",F2529="Summer"),"","X")))</f>
        <v/>
      </c>
      <c r="L2529" s="2220"/>
      <c r="M2529" s="2220"/>
      <c r="N2529" s="2218"/>
    </row>
    <row r="2530" spans="2:14" s="580" customFormat="1" ht="15" customHeight="1">
      <c r="B2530" s="18"/>
      <c r="C2530" s="3015" t="s">
        <v>1935</v>
      </c>
      <c r="D2530" s="3014" t="s">
        <v>497</v>
      </c>
      <c r="E2530" s="1112" t="s">
        <v>1931</v>
      </c>
      <c r="F2530" s="2708"/>
      <c r="H2530" s="1431" t="str">
        <f t="shared" ref="H2530:H2539" si="436">IF(ISNONTEXT(F2530)=TRUE,"","X")</f>
        <v/>
      </c>
      <c r="I2530" s="1288" t="str">
        <f t="shared" ref="I2530:I2539" si="437">IF(AND(F2530&gt;=0)=TRUE,"","X")</f>
        <v/>
      </c>
      <c r="J2530" s="1288" t="str">
        <f>IF(C2517="","",IF(AND(C2517&lt;&gt;"&lt;Enter connection point name&gt;",F2530=""),"X",""))</f>
        <v/>
      </c>
      <c r="K2530" s="1569"/>
      <c r="L2530" s="2220"/>
      <c r="M2530" s="2220"/>
      <c r="N2530" s="2218"/>
    </row>
    <row r="2531" spans="2:14" s="580" customFormat="1" ht="15" customHeight="1">
      <c r="B2531" s="18"/>
      <c r="C2531" s="3015"/>
      <c r="D2531" s="3014"/>
      <c r="E2531" s="1112" t="s">
        <v>1932</v>
      </c>
      <c r="F2531" s="2708"/>
      <c r="H2531" s="1431" t="str">
        <f t="shared" si="436"/>
        <v/>
      </c>
      <c r="I2531" s="1288" t="str">
        <f t="shared" si="437"/>
        <v/>
      </c>
      <c r="J2531" s="1288" t="str">
        <f>IF(C2517="","",IF(AND(C2517&lt;&gt;"&lt;Enter connection point name&gt;",F2531=""),"X",""))</f>
        <v/>
      </c>
      <c r="K2531" s="1569"/>
      <c r="L2531" s="2220"/>
      <c r="M2531" s="2220"/>
      <c r="N2531" s="2218"/>
    </row>
    <row r="2532" spans="2:14" s="580" customFormat="1" ht="15" customHeight="1">
      <c r="B2532" s="18"/>
      <c r="C2532" s="3015" t="s">
        <v>1936</v>
      </c>
      <c r="D2532" s="3014" t="s">
        <v>497</v>
      </c>
      <c r="E2532" s="1112" t="s">
        <v>1931</v>
      </c>
      <c r="F2532" s="2708"/>
      <c r="H2532" s="1431" t="str">
        <f t="shared" si="436"/>
        <v/>
      </c>
      <c r="I2532" s="1288" t="str">
        <f t="shared" si="437"/>
        <v/>
      </c>
      <c r="J2532" s="1288" t="str">
        <f>IF(C2517="","",IF(AND(C2517&lt;&gt;"&lt;Enter connection point name&gt;",F2532=""),"X",""))</f>
        <v/>
      </c>
      <c r="K2532" s="1569"/>
      <c r="L2532" s="2220"/>
      <c r="M2532" s="2220"/>
      <c r="N2532" s="1432" t="str">
        <f>IF(AND(F2532&lt;=F2534),"","X")</f>
        <v/>
      </c>
    </row>
    <row r="2533" spans="2:14" s="580" customFormat="1" ht="15" customHeight="1">
      <c r="B2533" s="18"/>
      <c r="C2533" s="3015"/>
      <c r="D2533" s="3014"/>
      <c r="E2533" s="1112" t="s">
        <v>1932</v>
      </c>
      <c r="F2533" s="2708"/>
      <c r="H2533" s="1431" t="str">
        <f t="shared" si="436"/>
        <v/>
      </c>
      <c r="I2533" s="1288" t="str">
        <f t="shared" si="437"/>
        <v/>
      </c>
      <c r="J2533" s="1288" t="str">
        <f>IF(C2517="","",IF(AND(C2517&lt;&gt;"&lt;Enter connection point name&gt;",F2533=""),"X",""))</f>
        <v/>
      </c>
      <c r="K2533" s="1569"/>
      <c r="L2533" s="2220"/>
      <c r="M2533" s="2220"/>
      <c r="N2533" s="1432" t="str">
        <f>IF(AND(F2533&lt;=F2535),"","X")</f>
        <v/>
      </c>
    </row>
    <row r="2534" spans="2:14" s="580" customFormat="1" ht="15" customHeight="1">
      <c r="B2534" s="18"/>
      <c r="C2534" s="3015" t="s">
        <v>1936</v>
      </c>
      <c r="D2534" s="3014" t="s">
        <v>509</v>
      </c>
      <c r="E2534" s="1112" t="s">
        <v>1931</v>
      </c>
      <c r="F2534" s="2708"/>
      <c r="H2534" s="1431" t="str">
        <f t="shared" si="436"/>
        <v/>
      </c>
      <c r="I2534" s="1288" t="str">
        <f t="shared" si="437"/>
        <v/>
      </c>
      <c r="J2534" s="1288" t="str">
        <f>IF(C2517="","",IF(AND(C2517&lt;&gt;"&lt;Enter connection point name&gt;",F2534=""),"X",""))</f>
        <v/>
      </c>
      <c r="K2534" s="1569"/>
      <c r="L2534" s="2220"/>
      <c r="M2534" s="2220"/>
      <c r="N2534" s="1432" t="str">
        <f>IF(AND(F2532&lt;=F2534),"","X")</f>
        <v/>
      </c>
    </row>
    <row r="2535" spans="2:14" s="580" customFormat="1" ht="15" customHeight="1">
      <c r="B2535" s="18"/>
      <c r="C2535" s="3015"/>
      <c r="D2535" s="3014"/>
      <c r="E2535" s="1112" t="s">
        <v>1932</v>
      </c>
      <c r="F2535" s="2708"/>
      <c r="H2535" s="1431" t="str">
        <f t="shared" si="436"/>
        <v/>
      </c>
      <c r="I2535" s="1288" t="str">
        <f t="shared" si="437"/>
        <v/>
      </c>
      <c r="J2535" s="1288" t="str">
        <f>IF(C2517="","",IF(AND(C2517&lt;&gt;"&lt;Enter connection point name&gt;",F2535=""),"X",""))</f>
        <v/>
      </c>
      <c r="K2535" s="1569"/>
      <c r="L2535" s="2220"/>
      <c r="M2535" s="2220"/>
      <c r="N2535" s="1432" t="str">
        <f>IF(AND(F2533&lt;=F2535),"","X")</f>
        <v/>
      </c>
    </row>
    <row r="2536" spans="2:14" s="580" customFormat="1" ht="15" customHeight="1">
      <c r="B2536" s="18"/>
      <c r="C2536" s="3015" t="s">
        <v>1937</v>
      </c>
      <c r="D2536" s="3014" t="s">
        <v>497</v>
      </c>
      <c r="E2536" s="1112" t="s">
        <v>1931</v>
      </c>
      <c r="F2536" s="2708"/>
      <c r="H2536" s="1431" t="str">
        <f t="shared" si="436"/>
        <v/>
      </c>
      <c r="I2536" s="1288" t="str">
        <f t="shared" si="437"/>
        <v/>
      </c>
      <c r="J2536" s="1288" t="str">
        <f>IF(C2517="","",IF(AND(C2517&lt;&gt;"&lt;Enter connection point name&gt;",F2536=""),"X",""))</f>
        <v/>
      </c>
      <c r="K2536" s="1569"/>
      <c r="L2536" s="2220"/>
      <c r="M2536" s="2220"/>
      <c r="N2536" s="1432" t="str">
        <f>IF(AND(F2536&lt;=F2538),"","X")</f>
        <v/>
      </c>
    </row>
    <row r="2537" spans="2:14" s="580" customFormat="1" ht="15" customHeight="1">
      <c r="B2537" s="18"/>
      <c r="C2537" s="3015"/>
      <c r="D2537" s="3014"/>
      <c r="E2537" s="1112" t="s">
        <v>1932</v>
      </c>
      <c r="F2537" s="2708"/>
      <c r="H2537" s="1431" t="str">
        <f t="shared" si="436"/>
        <v/>
      </c>
      <c r="I2537" s="1288" t="str">
        <f t="shared" si="437"/>
        <v/>
      </c>
      <c r="J2537" s="1288" t="str">
        <f>IF(C2517="","",IF(AND(C2517&lt;&gt;"&lt;Enter connection point name&gt;",F2537=""),"X",""))</f>
        <v/>
      </c>
      <c r="K2537" s="1569"/>
      <c r="L2537" s="2220"/>
      <c r="M2537" s="2220"/>
      <c r="N2537" s="1432" t="str">
        <f>IF(AND(F2537&lt;=F2539),"","X")</f>
        <v/>
      </c>
    </row>
    <row r="2538" spans="2:14" s="580" customFormat="1" ht="15" customHeight="1">
      <c r="B2538" s="18"/>
      <c r="C2538" s="3015" t="s">
        <v>1937</v>
      </c>
      <c r="D2538" s="3014" t="s">
        <v>509</v>
      </c>
      <c r="E2538" s="1112" t="s">
        <v>1931</v>
      </c>
      <c r="F2538" s="2708"/>
      <c r="H2538" s="1431" t="str">
        <f t="shared" si="436"/>
        <v/>
      </c>
      <c r="I2538" s="1288" t="str">
        <f t="shared" si="437"/>
        <v/>
      </c>
      <c r="J2538" s="1288" t="str">
        <f>IF(C2517="","",IF(AND(C2517&lt;&gt;"&lt;Enter connection point name&gt;",F2538=""),"X",""))</f>
        <v/>
      </c>
      <c r="K2538" s="1569"/>
      <c r="L2538" s="2220"/>
      <c r="M2538" s="2220"/>
      <c r="N2538" s="1432" t="str">
        <f>IF(AND(F2536&lt;=F2538),"","X")</f>
        <v/>
      </c>
    </row>
    <row r="2539" spans="2:14" s="580" customFormat="1" ht="15" customHeight="1">
      <c r="B2539" s="18"/>
      <c r="C2539" s="3018"/>
      <c r="D2539" s="3019"/>
      <c r="E2539" s="1113" t="s">
        <v>1932</v>
      </c>
      <c r="F2539" s="2714"/>
      <c r="H2539" s="1433" t="str">
        <f t="shared" si="436"/>
        <v/>
      </c>
      <c r="I2539" s="1434" t="str">
        <f t="shared" si="437"/>
        <v/>
      </c>
      <c r="J2539" s="1434" t="str">
        <f>IF(C2517="","",IF(AND(C2517&lt;&gt;"&lt;Enter connection point name&gt;",F2539=""),"X",""))</f>
        <v/>
      </c>
      <c r="K2539" s="1570"/>
      <c r="L2539" s="2221"/>
      <c r="M2539" s="2221"/>
      <c r="N2539" s="1435" t="str">
        <f>IF(AND(F2537&lt;=F2539),"","X")</f>
        <v/>
      </c>
    </row>
    <row r="2540" spans="2:14" s="580" customFormat="1" ht="15" customHeight="1">
      <c r="B2540" s="1046">
        <v>111</v>
      </c>
      <c r="C2540" s="1027" t="s">
        <v>1929</v>
      </c>
      <c r="D2540" s="575"/>
      <c r="E2540" s="1111"/>
      <c r="F2540" s="2711"/>
    </row>
    <row r="2541" spans="2:14" s="580" customFormat="1" ht="15" customHeight="1">
      <c r="B2541" s="1046"/>
      <c r="C2541" s="3016" t="s">
        <v>1930</v>
      </c>
      <c r="D2541" s="3017" t="s">
        <v>509</v>
      </c>
      <c r="E2541" s="1681" t="s">
        <v>1931</v>
      </c>
      <c r="F2541" s="2713"/>
      <c r="H2541" s="1503" t="str">
        <f>IF(ISNONTEXT(F2541)=TRUE,"","X")</f>
        <v/>
      </c>
      <c r="I2541" s="1542" t="str">
        <f>IF(AND(F2541&gt;=0)=TRUE,"","X")</f>
        <v/>
      </c>
      <c r="J2541" s="2024" t="str">
        <f>IF(C2540="","",IF(AND(C2540&lt;&gt;"&lt;Enter connection point name&gt;",F2541=""),"X",""))</f>
        <v/>
      </c>
      <c r="K2541" s="1568"/>
      <c r="L2541" s="2219"/>
      <c r="M2541" s="2219"/>
      <c r="N2541" s="2217"/>
    </row>
    <row r="2542" spans="2:14" s="580" customFormat="1" ht="15" customHeight="1">
      <c r="B2542" s="1046"/>
      <c r="C2542" s="3015"/>
      <c r="D2542" s="3014"/>
      <c r="E2542" s="1112" t="s">
        <v>1932</v>
      </c>
      <c r="F2542" s="2708"/>
      <c r="H2542" s="1431" t="str">
        <f>IF(ISNONTEXT(F2542)=TRUE,"","X")</f>
        <v/>
      </c>
      <c r="I2542" s="1288" t="str">
        <f>IF(AND(F2542&gt;=0)=TRUE,"","X")</f>
        <v/>
      </c>
      <c r="J2542" s="1288" t="str">
        <f>IF(C2540="","",IF(AND(C2540&lt;&gt;"&lt;Enter connection point name&gt;",F2542=""),"X",""))</f>
        <v/>
      </c>
      <c r="K2542" s="1569"/>
      <c r="L2542" s="2220"/>
      <c r="M2542" s="2220"/>
      <c r="N2542" s="2218"/>
    </row>
    <row r="2543" spans="2:14" s="580" customFormat="1" ht="15" customHeight="1">
      <c r="B2543" s="1046"/>
      <c r="C2543" s="3015" t="s">
        <v>1933</v>
      </c>
      <c r="D2543" s="3014" t="s">
        <v>497</v>
      </c>
      <c r="E2543" s="1112" t="s">
        <v>1931</v>
      </c>
      <c r="F2543" s="2708"/>
      <c r="H2543" s="1431" t="str">
        <f t="shared" ref="H2543:H2550" si="438">IF(ISNONTEXT(F2543)=TRUE,"","X")</f>
        <v/>
      </c>
      <c r="I2543" s="1288" t="str">
        <f>IF(AND(F2543&gt;=0)=TRUE,"","X")</f>
        <v/>
      </c>
      <c r="J2543" s="1288" t="str">
        <f>IF(C2540="","",IF(AND(C2540&lt;&gt;"&lt;Enter connection point name&gt;",F2543=""),"X",""))</f>
        <v/>
      </c>
      <c r="K2543" s="1569"/>
      <c r="L2543" s="2220"/>
      <c r="M2543" s="2220"/>
      <c r="N2543" s="1432" t="str">
        <f>IF(AND(F2543&lt;=F2545),"","X")</f>
        <v/>
      </c>
    </row>
    <row r="2544" spans="2:14" s="580" customFormat="1" ht="15" customHeight="1">
      <c r="B2544" s="1046"/>
      <c r="C2544" s="3015"/>
      <c r="D2544" s="3014"/>
      <c r="E2544" s="1112" t="s">
        <v>1932</v>
      </c>
      <c r="F2544" s="2708"/>
      <c r="H2544" s="1431" t="str">
        <f t="shared" si="438"/>
        <v/>
      </c>
      <c r="I2544" s="1288" t="str">
        <f t="shared" ref="I2544:I2547" si="439">IF(AND(F2544&gt;=0)=TRUE,"","X")</f>
        <v/>
      </c>
      <c r="J2544" s="1288" t="str">
        <f>IF(C2540="","",IF(AND(C2540&lt;&gt;"&lt;Enter connection point name&gt;",F2544=""),"X",""))</f>
        <v/>
      </c>
      <c r="K2544" s="1569"/>
      <c r="L2544" s="2220"/>
      <c r="M2544" s="2220"/>
      <c r="N2544" s="1432" t="str">
        <f>IF(AND(F2544&lt;=F2546),"","X")</f>
        <v/>
      </c>
    </row>
    <row r="2545" spans="2:14" s="580" customFormat="1" ht="15" customHeight="1">
      <c r="B2545" s="1046"/>
      <c r="C2545" s="3015" t="s">
        <v>1933</v>
      </c>
      <c r="D2545" s="3014" t="s">
        <v>509</v>
      </c>
      <c r="E2545" s="1112" t="s">
        <v>1931</v>
      </c>
      <c r="F2545" s="2708"/>
      <c r="H2545" s="1431" t="str">
        <f t="shared" si="438"/>
        <v/>
      </c>
      <c r="I2545" s="1288" t="str">
        <f t="shared" si="439"/>
        <v/>
      </c>
      <c r="J2545" s="1288" t="str">
        <f>IF(C2540="","",IF(AND(C2540&lt;&gt;"&lt;Enter connection point name&gt;",F2545=""),"X",""))</f>
        <v/>
      </c>
      <c r="K2545" s="1569"/>
      <c r="L2545" s="2220"/>
      <c r="M2545" s="2220"/>
      <c r="N2545" s="1432" t="str">
        <f>IF(AND(F2543&lt;=F2545),"","X")</f>
        <v/>
      </c>
    </row>
    <row r="2546" spans="2:14" s="580" customFormat="1" ht="15" customHeight="1">
      <c r="B2546" s="1046"/>
      <c r="C2546" s="3015"/>
      <c r="D2546" s="3014"/>
      <c r="E2546" s="1112" t="s">
        <v>1932</v>
      </c>
      <c r="F2546" s="2708"/>
      <c r="H2546" s="1431" t="str">
        <f t="shared" si="438"/>
        <v/>
      </c>
      <c r="I2546" s="1288" t="str">
        <f t="shared" si="439"/>
        <v/>
      </c>
      <c r="J2546" s="1288" t="str">
        <f>IF(C2540="","",IF(AND(C2540&lt;&gt;"&lt;Enter connection point name&gt;",F2546=""),"X",""))</f>
        <v/>
      </c>
      <c r="K2546" s="1569"/>
      <c r="L2546" s="2220"/>
      <c r="M2546" s="2220"/>
      <c r="N2546" s="1432" t="str">
        <f>IF(AND(F2544&lt;=F2546),"","X")</f>
        <v/>
      </c>
    </row>
    <row r="2547" spans="2:14" s="580" customFormat="1" ht="15" customHeight="1">
      <c r="B2547" s="1046"/>
      <c r="C2547" s="3015" t="s">
        <v>729</v>
      </c>
      <c r="D2547" s="3014" t="s">
        <v>1670</v>
      </c>
      <c r="E2547" s="1112" t="s">
        <v>1931</v>
      </c>
      <c r="F2547" s="2706"/>
      <c r="H2547" s="1431" t="str">
        <f t="shared" si="438"/>
        <v/>
      </c>
      <c r="I2547" s="1287" t="str">
        <f t="shared" si="439"/>
        <v/>
      </c>
      <c r="J2547" s="1288" t="str">
        <f>IF(C2540="","",IF(AND(C2540&lt;&gt;"&lt;Enter connection point name&gt;",F2547=""),"X",""))</f>
        <v/>
      </c>
      <c r="K2547" s="1569"/>
      <c r="L2547" s="1287"/>
      <c r="M2547" s="2220"/>
      <c r="N2547" s="2218"/>
    </row>
    <row r="2548" spans="2:14" s="580" customFormat="1" ht="15" customHeight="1">
      <c r="B2548" s="18"/>
      <c r="C2548" s="3015"/>
      <c r="D2548" s="3014"/>
      <c r="E2548" s="1112" t="s">
        <v>1932</v>
      </c>
      <c r="F2548" s="2706"/>
      <c r="H2548" s="1431" t="str">
        <f t="shared" si="438"/>
        <v/>
      </c>
      <c r="I2548" s="1287"/>
      <c r="J2548" s="1288" t="str">
        <f>IF(C2540="","",IF(AND(C2540&lt;&gt;"&lt;Enter connection point name&gt;",F2548=""),"X",""))</f>
        <v/>
      </c>
      <c r="K2548" s="1569"/>
      <c r="L2548" s="1287"/>
      <c r="M2548" s="2220"/>
      <c r="N2548" s="2218"/>
    </row>
    <row r="2549" spans="2:14" s="580" customFormat="1" ht="15" customHeight="1">
      <c r="B2549" s="18"/>
      <c r="C2549" s="3015" t="s">
        <v>730</v>
      </c>
      <c r="D2549" s="3014" t="s">
        <v>1671</v>
      </c>
      <c r="E2549" s="1112" t="s">
        <v>1931</v>
      </c>
      <c r="F2549" s="2712"/>
      <c r="H2549" s="1431" t="str">
        <f t="shared" si="438"/>
        <v/>
      </c>
      <c r="I2549" s="1287"/>
      <c r="J2549" s="1288" t="str">
        <f>IF(C2540="","",IF(AND(C2540&lt;&gt;"&lt;Enter connection point name&gt;",F2549=""),"X",""))</f>
        <v/>
      </c>
      <c r="K2549" s="1569"/>
      <c r="L2549" s="2220"/>
      <c r="M2549" s="1287"/>
      <c r="N2549" s="2218"/>
    </row>
    <row r="2550" spans="2:14" s="580" customFormat="1" ht="15" customHeight="1">
      <c r="B2550" s="18"/>
      <c r="C2550" s="3015"/>
      <c r="D2550" s="3014"/>
      <c r="E2550" s="1112" t="s">
        <v>1932</v>
      </c>
      <c r="F2550" s="2712"/>
      <c r="H2550" s="1431" t="str">
        <f t="shared" si="438"/>
        <v/>
      </c>
      <c r="I2550" s="1287"/>
      <c r="J2550" s="1288" t="str">
        <f>IF(C2540="","",IF(AND(C2540&lt;&gt;"&lt;Enter connection point name&gt;",F2550=""),"X",""))</f>
        <v/>
      </c>
      <c r="K2550" s="1569"/>
      <c r="L2550" s="2220"/>
      <c r="M2550" s="1287"/>
      <c r="N2550" s="2218"/>
    </row>
    <row r="2551" spans="2:14" s="580" customFormat="1" ht="15" customHeight="1">
      <c r="B2551" s="18"/>
      <c r="C2551" s="3015" t="s">
        <v>1934</v>
      </c>
      <c r="D2551" s="3014" t="s">
        <v>2045</v>
      </c>
      <c r="E2551" s="1112" t="s">
        <v>1931</v>
      </c>
      <c r="F2551" s="2708"/>
      <c r="H2551" s="1436"/>
      <c r="I2551" s="1287"/>
      <c r="J2551" s="1288" t="str">
        <f>IF(C2540="","",IF(AND(C2540&lt;&gt;"&lt;Enter connection point name&gt;",F2551=""),"X",""))</f>
        <v/>
      </c>
      <c r="K2551" s="1432" t="str">
        <f>IF(F2551="","",(IF(OR(F2551="Winter",F2551="Summer"),"","X")))</f>
        <v/>
      </c>
      <c r="L2551" s="2220"/>
      <c r="M2551" s="2220"/>
      <c r="N2551" s="2218"/>
    </row>
    <row r="2552" spans="2:14" s="580" customFormat="1" ht="15" customHeight="1">
      <c r="B2552" s="18"/>
      <c r="C2552" s="3015"/>
      <c r="D2552" s="3014"/>
      <c r="E2552" s="1112" t="s">
        <v>1932</v>
      </c>
      <c r="F2552" s="2708"/>
      <c r="H2552" s="1436"/>
      <c r="I2552" s="1287"/>
      <c r="J2552" s="1288" t="str">
        <f>IF(C2540="","",IF(AND(C2540&lt;&gt;"&lt;Enter connection point name&gt;",F2552=""),"X",""))</f>
        <v/>
      </c>
      <c r="K2552" s="1432" t="str">
        <f>IF(F2552="","",(IF(OR(F2552="Winter",F2552="Summer"),"","X")))</f>
        <v/>
      </c>
      <c r="L2552" s="2220"/>
      <c r="M2552" s="2220"/>
      <c r="N2552" s="2218"/>
    </row>
    <row r="2553" spans="2:14" s="580" customFormat="1" ht="15" customHeight="1">
      <c r="B2553" s="18"/>
      <c r="C2553" s="3015" t="s">
        <v>1935</v>
      </c>
      <c r="D2553" s="3014" t="s">
        <v>497</v>
      </c>
      <c r="E2553" s="1112" t="s">
        <v>1931</v>
      </c>
      <c r="F2553" s="2708"/>
      <c r="H2553" s="1431" t="str">
        <f t="shared" ref="H2553:H2562" si="440">IF(ISNONTEXT(F2553)=TRUE,"","X")</f>
        <v/>
      </c>
      <c r="I2553" s="1288" t="str">
        <f t="shared" ref="I2553:I2562" si="441">IF(AND(F2553&gt;=0)=TRUE,"","X")</f>
        <v/>
      </c>
      <c r="J2553" s="1288" t="str">
        <f>IF(C2540="","",IF(AND(C2540&lt;&gt;"&lt;Enter connection point name&gt;",F2553=""),"X",""))</f>
        <v/>
      </c>
      <c r="K2553" s="1569"/>
      <c r="L2553" s="2220"/>
      <c r="M2553" s="2220"/>
      <c r="N2553" s="2218"/>
    </row>
    <row r="2554" spans="2:14" s="580" customFormat="1" ht="15" customHeight="1">
      <c r="B2554" s="18"/>
      <c r="C2554" s="3015"/>
      <c r="D2554" s="3014"/>
      <c r="E2554" s="1112" t="s">
        <v>1932</v>
      </c>
      <c r="F2554" s="2708"/>
      <c r="H2554" s="1431" t="str">
        <f t="shared" si="440"/>
        <v/>
      </c>
      <c r="I2554" s="1288" t="str">
        <f t="shared" si="441"/>
        <v/>
      </c>
      <c r="J2554" s="1288" t="str">
        <f>IF(C2540="","",IF(AND(C2540&lt;&gt;"&lt;Enter connection point name&gt;",F2554=""),"X",""))</f>
        <v/>
      </c>
      <c r="K2554" s="1569"/>
      <c r="L2554" s="2220"/>
      <c r="M2554" s="2220"/>
      <c r="N2554" s="2218"/>
    </row>
    <row r="2555" spans="2:14" s="580" customFormat="1" ht="15" customHeight="1">
      <c r="B2555" s="18"/>
      <c r="C2555" s="3015" t="s">
        <v>1936</v>
      </c>
      <c r="D2555" s="3014" t="s">
        <v>497</v>
      </c>
      <c r="E2555" s="1112" t="s">
        <v>1931</v>
      </c>
      <c r="F2555" s="2708"/>
      <c r="H2555" s="1431" t="str">
        <f t="shared" si="440"/>
        <v/>
      </c>
      <c r="I2555" s="1288" t="str">
        <f t="shared" si="441"/>
        <v/>
      </c>
      <c r="J2555" s="1288" t="str">
        <f>IF(C2540="","",IF(AND(C2540&lt;&gt;"&lt;Enter connection point name&gt;",F2555=""),"X",""))</f>
        <v/>
      </c>
      <c r="K2555" s="1569"/>
      <c r="L2555" s="2220"/>
      <c r="M2555" s="2220"/>
      <c r="N2555" s="1432" t="str">
        <f>IF(AND(F2555&lt;=F2557),"","X")</f>
        <v/>
      </c>
    </row>
    <row r="2556" spans="2:14" s="580" customFormat="1" ht="15" customHeight="1">
      <c r="B2556" s="18"/>
      <c r="C2556" s="3015"/>
      <c r="D2556" s="3014"/>
      <c r="E2556" s="1112" t="s">
        <v>1932</v>
      </c>
      <c r="F2556" s="2708"/>
      <c r="H2556" s="1431" t="str">
        <f t="shared" si="440"/>
        <v/>
      </c>
      <c r="I2556" s="1288" t="str">
        <f t="shared" si="441"/>
        <v/>
      </c>
      <c r="J2556" s="1288" t="str">
        <f>IF(C2540="","",IF(AND(C2540&lt;&gt;"&lt;Enter connection point name&gt;",F2556=""),"X",""))</f>
        <v/>
      </c>
      <c r="K2556" s="1569"/>
      <c r="L2556" s="2220"/>
      <c r="M2556" s="2220"/>
      <c r="N2556" s="1432" t="str">
        <f>IF(AND(F2556&lt;=F2558),"","X")</f>
        <v/>
      </c>
    </row>
    <row r="2557" spans="2:14" s="580" customFormat="1" ht="15" customHeight="1">
      <c r="B2557" s="18"/>
      <c r="C2557" s="3015" t="s">
        <v>1936</v>
      </c>
      <c r="D2557" s="3014" t="s">
        <v>509</v>
      </c>
      <c r="E2557" s="1112" t="s">
        <v>1931</v>
      </c>
      <c r="F2557" s="2708"/>
      <c r="H2557" s="1431" t="str">
        <f t="shared" si="440"/>
        <v/>
      </c>
      <c r="I2557" s="1288" t="str">
        <f t="shared" si="441"/>
        <v/>
      </c>
      <c r="J2557" s="1288" t="str">
        <f>IF(C2540="","",IF(AND(C2540&lt;&gt;"&lt;Enter connection point name&gt;",F2557=""),"X",""))</f>
        <v/>
      </c>
      <c r="K2557" s="1569"/>
      <c r="L2557" s="2220"/>
      <c r="M2557" s="2220"/>
      <c r="N2557" s="1432" t="str">
        <f>IF(AND(F2555&lt;=F2557),"","X")</f>
        <v/>
      </c>
    </row>
    <row r="2558" spans="2:14" s="580" customFormat="1" ht="15" customHeight="1">
      <c r="B2558" s="18"/>
      <c r="C2558" s="3015"/>
      <c r="D2558" s="3014"/>
      <c r="E2558" s="1112" t="s">
        <v>1932</v>
      </c>
      <c r="F2558" s="2708"/>
      <c r="H2558" s="1431" t="str">
        <f t="shared" si="440"/>
        <v/>
      </c>
      <c r="I2558" s="1288" t="str">
        <f t="shared" si="441"/>
        <v/>
      </c>
      <c r="J2558" s="1288" t="str">
        <f>IF(C2540="","",IF(AND(C2540&lt;&gt;"&lt;Enter connection point name&gt;",F2558=""),"X",""))</f>
        <v/>
      </c>
      <c r="K2558" s="1569"/>
      <c r="L2558" s="2220"/>
      <c r="M2558" s="2220"/>
      <c r="N2558" s="1432" t="str">
        <f>IF(AND(F2556&lt;=F2558),"","X")</f>
        <v/>
      </c>
    </row>
    <row r="2559" spans="2:14" s="580" customFormat="1" ht="15" customHeight="1">
      <c r="B2559" s="18"/>
      <c r="C2559" s="3015" t="s">
        <v>1937</v>
      </c>
      <c r="D2559" s="3014" t="s">
        <v>497</v>
      </c>
      <c r="E2559" s="1112" t="s">
        <v>1931</v>
      </c>
      <c r="F2559" s="2708"/>
      <c r="H2559" s="1431" t="str">
        <f t="shared" si="440"/>
        <v/>
      </c>
      <c r="I2559" s="1288" t="str">
        <f t="shared" si="441"/>
        <v/>
      </c>
      <c r="J2559" s="1288" t="str">
        <f>IF(C2540="","",IF(AND(C2540&lt;&gt;"&lt;Enter connection point name&gt;",F2559=""),"X",""))</f>
        <v/>
      </c>
      <c r="K2559" s="1569"/>
      <c r="L2559" s="2220"/>
      <c r="M2559" s="2220"/>
      <c r="N2559" s="1432" t="str">
        <f>IF(AND(F2559&lt;=F2561),"","X")</f>
        <v/>
      </c>
    </row>
    <row r="2560" spans="2:14" s="580" customFormat="1" ht="15" customHeight="1">
      <c r="B2560" s="18"/>
      <c r="C2560" s="3015"/>
      <c r="D2560" s="3014"/>
      <c r="E2560" s="1112" t="s">
        <v>1932</v>
      </c>
      <c r="F2560" s="2708"/>
      <c r="H2560" s="1431" t="str">
        <f t="shared" si="440"/>
        <v/>
      </c>
      <c r="I2560" s="1288" t="str">
        <f t="shared" si="441"/>
        <v/>
      </c>
      <c r="J2560" s="1288" t="str">
        <f>IF(C2540="","",IF(AND(C2540&lt;&gt;"&lt;Enter connection point name&gt;",F2560=""),"X",""))</f>
        <v/>
      </c>
      <c r="K2560" s="1569"/>
      <c r="L2560" s="2220"/>
      <c r="M2560" s="2220"/>
      <c r="N2560" s="1432" t="str">
        <f>IF(AND(F2560&lt;=F2562),"","X")</f>
        <v/>
      </c>
    </row>
    <row r="2561" spans="2:14" s="580" customFormat="1" ht="15" customHeight="1">
      <c r="B2561" s="18"/>
      <c r="C2561" s="3015" t="s">
        <v>1937</v>
      </c>
      <c r="D2561" s="3014" t="s">
        <v>509</v>
      </c>
      <c r="E2561" s="1112" t="s">
        <v>1931</v>
      </c>
      <c r="F2561" s="2708"/>
      <c r="H2561" s="1431" t="str">
        <f t="shared" si="440"/>
        <v/>
      </c>
      <c r="I2561" s="1288" t="str">
        <f t="shared" si="441"/>
        <v/>
      </c>
      <c r="J2561" s="1288" t="str">
        <f>IF(C2540="","",IF(AND(C2540&lt;&gt;"&lt;Enter connection point name&gt;",F2561=""),"X",""))</f>
        <v/>
      </c>
      <c r="K2561" s="1569"/>
      <c r="L2561" s="2220"/>
      <c r="M2561" s="2220"/>
      <c r="N2561" s="1432" t="str">
        <f>IF(AND(F2559&lt;=F2561),"","X")</f>
        <v/>
      </c>
    </row>
    <row r="2562" spans="2:14" s="580" customFormat="1" ht="15" customHeight="1">
      <c r="B2562" s="18"/>
      <c r="C2562" s="3018"/>
      <c r="D2562" s="3019"/>
      <c r="E2562" s="1113" t="s">
        <v>1932</v>
      </c>
      <c r="F2562" s="2714"/>
      <c r="H2562" s="1433" t="str">
        <f t="shared" si="440"/>
        <v/>
      </c>
      <c r="I2562" s="1434" t="str">
        <f t="shared" si="441"/>
        <v/>
      </c>
      <c r="J2562" s="1434" t="str">
        <f>IF(C2540="","",IF(AND(C2540&lt;&gt;"&lt;Enter connection point name&gt;",F2562=""),"X",""))</f>
        <v/>
      </c>
      <c r="K2562" s="1570"/>
      <c r="L2562" s="2221"/>
      <c r="M2562" s="2221"/>
      <c r="N2562" s="1435" t="str">
        <f>IF(AND(F2560&lt;=F2562),"","X")</f>
        <v/>
      </c>
    </row>
    <row r="2563" spans="2:14" s="580" customFormat="1" ht="15" customHeight="1">
      <c r="B2563" s="1046">
        <v>112</v>
      </c>
      <c r="C2563" s="1027" t="s">
        <v>1929</v>
      </c>
      <c r="D2563" s="575"/>
      <c r="E2563" s="1111"/>
      <c r="F2563" s="2711"/>
    </row>
    <row r="2564" spans="2:14" s="580" customFormat="1" ht="15" customHeight="1">
      <c r="B2564" s="1046"/>
      <c r="C2564" s="3016" t="s">
        <v>1930</v>
      </c>
      <c r="D2564" s="3017" t="s">
        <v>509</v>
      </c>
      <c r="E2564" s="1681" t="s">
        <v>1931</v>
      </c>
      <c r="F2564" s="2713"/>
      <c r="H2564" s="1503" t="str">
        <f>IF(ISNONTEXT(F2564)=TRUE,"","X")</f>
        <v/>
      </c>
      <c r="I2564" s="1542" t="str">
        <f>IF(AND(F2564&gt;=0)=TRUE,"","X")</f>
        <v/>
      </c>
      <c r="J2564" s="2024" t="str">
        <f>IF(C2563="","",IF(AND(C2563&lt;&gt;"&lt;Enter connection point name&gt;",F2564=""),"X",""))</f>
        <v/>
      </c>
      <c r="K2564" s="1568"/>
      <c r="L2564" s="2219"/>
      <c r="M2564" s="2219"/>
      <c r="N2564" s="2217"/>
    </row>
    <row r="2565" spans="2:14" s="580" customFormat="1" ht="15" customHeight="1">
      <c r="B2565" s="1046"/>
      <c r="C2565" s="3015"/>
      <c r="D2565" s="3014"/>
      <c r="E2565" s="1112" t="s">
        <v>1932</v>
      </c>
      <c r="F2565" s="2708"/>
      <c r="H2565" s="1431" t="str">
        <f>IF(ISNONTEXT(F2565)=TRUE,"","X")</f>
        <v/>
      </c>
      <c r="I2565" s="1288" t="str">
        <f>IF(AND(F2565&gt;=0)=TRUE,"","X")</f>
        <v/>
      </c>
      <c r="J2565" s="1288" t="str">
        <f>IF(C2563="","",IF(AND(C2563&lt;&gt;"&lt;Enter connection point name&gt;",F2565=""),"X",""))</f>
        <v/>
      </c>
      <c r="K2565" s="1569"/>
      <c r="L2565" s="2220"/>
      <c r="M2565" s="2220"/>
      <c r="N2565" s="2218"/>
    </row>
    <row r="2566" spans="2:14" s="580" customFormat="1" ht="15" customHeight="1">
      <c r="B2566" s="1046"/>
      <c r="C2566" s="3015" t="s">
        <v>1933</v>
      </c>
      <c r="D2566" s="3014" t="s">
        <v>497</v>
      </c>
      <c r="E2566" s="1112" t="s">
        <v>1931</v>
      </c>
      <c r="F2566" s="2708"/>
      <c r="H2566" s="1431" t="str">
        <f t="shared" ref="H2566:H2573" si="442">IF(ISNONTEXT(F2566)=TRUE,"","X")</f>
        <v/>
      </c>
      <c r="I2566" s="1288" t="str">
        <f>IF(AND(F2566&gt;=0)=TRUE,"","X")</f>
        <v/>
      </c>
      <c r="J2566" s="1288" t="str">
        <f>IF(C2563="","",IF(AND(C2563&lt;&gt;"&lt;Enter connection point name&gt;",F2566=""),"X",""))</f>
        <v/>
      </c>
      <c r="K2566" s="1569"/>
      <c r="L2566" s="2220"/>
      <c r="M2566" s="2220"/>
      <c r="N2566" s="1432" t="str">
        <f>IF(AND(F2566&lt;=F2568),"","X")</f>
        <v/>
      </c>
    </row>
    <row r="2567" spans="2:14" s="580" customFormat="1" ht="15" customHeight="1">
      <c r="B2567" s="1046"/>
      <c r="C2567" s="3015"/>
      <c r="D2567" s="3014"/>
      <c r="E2567" s="1112" t="s">
        <v>1932</v>
      </c>
      <c r="F2567" s="2708"/>
      <c r="H2567" s="1431" t="str">
        <f t="shared" si="442"/>
        <v/>
      </c>
      <c r="I2567" s="1288" t="str">
        <f t="shared" ref="I2567:I2570" si="443">IF(AND(F2567&gt;=0)=TRUE,"","X")</f>
        <v/>
      </c>
      <c r="J2567" s="1288" t="str">
        <f>IF(C2563="","",IF(AND(C2563&lt;&gt;"&lt;Enter connection point name&gt;",F2567=""),"X",""))</f>
        <v/>
      </c>
      <c r="K2567" s="1569"/>
      <c r="L2567" s="2220"/>
      <c r="M2567" s="2220"/>
      <c r="N2567" s="1432" t="str">
        <f>IF(AND(F2567&lt;=F2569),"","X")</f>
        <v/>
      </c>
    </row>
    <row r="2568" spans="2:14" s="580" customFormat="1" ht="15" customHeight="1">
      <c r="B2568" s="1046"/>
      <c r="C2568" s="3015" t="s">
        <v>1933</v>
      </c>
      <c r="D2568" s="3014" t="s">
        <v>509</v>
      </c>
      <c r="E2568" s="1112" t="s">
        <v>1931</v>
      </c>
      <c r="F2568" s="2708"/>
      <c r="H2568" s="1431" t="str">
        <f t="shared" si="442"/>
        <v/>
      </c>
      <c r="I2568" s="1288" t="str">
        <f t="shared" si="443"/>
        <v/>
      </c>
      <c r="J2568" s="1288" t="str">
        <f>IF(C2563="","",IF(AND(C2563&lt;&gt;"&lt;Enter connection point name&gt;",F2568=""),"X",""))</f>
        <v/>
      </c>
      <c r="K2568" s="1569"/>
      <c r="L2568" s="2220"/>
      <c r="M2568" s="2220"/>
      <c r="N2568" s="1432" t="str">
        <f>IF(AND(F2566&lt;=F2568),"","X")</f>
        <v/>
      </c>
    </row>
    <row r="2569" spans="2:14" s="580" customFormat="1" ht="15" customHeight="1">
      <c r="B2569" s="1046"/>
      <c r="C2569" s="3015"/>
      <c r="D2569" s="3014"/>
      <c r="E2569" s="1112" t="s">
        <v>1932</v>
      </c>
      <c r="F2569" s="2708"/>
      <c r="H2569" s="1431" t="str">
        <f t="shared" si="442"/>
        <v/>
      </c>
      <c r="I2569" s="1288" t="str">
        <f t="shared" si="443"/>
        <v/>
      </c>
      <c r="J2569" s="1288" t="str">
        <f>IF(C2563="","",IF(AND(C2563&lt;&gt;"&lt;Enter connection point name&gt;",F2569=""),"X",""))</f>
        <v/>
      </c>
      <c r="K2569" s="1569"/>
      <c r="L2569" s="2220"/>
      <c r="M2569" s="2220"/>
      <c r="N2569" s="1432" t="str">
        <f>IF(AND(F2567&lt;=F2569),"","X")</f>
        <v/>
      </c>
    </row>
    <row r="2570" spans="2:14" s="580" customFormat="1" ht="15" customHeight="1">
      <c r="B2570" s="1046"/>
      <c r="C2570" s="3015" t="s">
        <v>729</v>
      </c>
      <c r="D2570" s="3014" t="s">
        <v>1670</v>
      </c>
      <c r="E2570" s="1112" t="s">
        <v>1931</v>
      </c>
      <c r="F2570" s="2706"/>
      <c r="H2570" s="1431" t="str">
        <f t="shared" si="442"/>
        <v/>
      </c>
      <c r="I2570" s="1287" t="str">
        <f t="shared" si="443"/>
        <v/>
      </c>
      <c r="J2570" s="1288" t="str">
        <f>IF(C2563="","",IF(AND(C2563&lt;&gt;"&lt;Enter connection point name&gt;",F2570=""),"X",""))</f>
        <v/>
      </c>
      <c r="K2570" s="1569"/>
      <c r="L2570" s="1287"/>
      <c r="M2570" s="2220"/>
      <c r="N2570" s="2218"/>
    </row>
    <row r="2571" spans="2:14" s="580" customFormat="1" ht="15" customHeight="1">
      <c r="B2571" s="18"/>
      <c r="C2571" s="3015"/>
      <c r="D2571" s="3014"/>
      <c r="E2571" s="1112" t="s">
        <v>1932</v>
      </c>
      <c r="F2571" s="2706"/>
      <c r="H2571" s="1431" t="str">
        <f t="shared" si="442"/>
        <v/>
      </c>
      <c r="I2571" s="1287"/>
      <c r="J2571" s="1288" t="str">
        <f>IF(C2563="","",IF(AND(C2563&lt;&gt;"&lt;Enter connection point name&gt;",F2571=""),"X",""))</f>
        <v/>
      </c>
      <c r="K2571" s="1569"/>
      <c r="L2571" s="1287"/>
      <c r="M2571" s="2220"/>
      <c r="N2571" s="2218"/>
    </row>
    <row r="2572" spans="2:14" s="580" customFormat="1" ht="15" customHeight="1">
      <c r="B2572" s="18"/>
      <c r="C2572" s="3015" t="s">
        <v>730</v>
      </c>
      <c r="D2572" s="3014" t="s">
        <v>1671</v>
      </c>
      <c r="E2572" s="1112" t="s">
        <v>1931</v>
      </c>
      <c r="F2572" s="2712"/>
      <c r="H2572" s="1431" t="str">
        <f t="shared" si="442"/>
        <v/>
      </c>
      <c r="I2572" s="1287"/>
      <c r="J2572" s="1288" t="str">
        <f>IF(C2563="","",IF(AND(C2563&lt;&gt;"&lt;Enter connection point name&gt;",F2572=""),"X",""))</f>
        <v/>
      </c>
      <c r="K2572" s="1569"/>
      <c r="L2572" s="2220"/>
      <c r="M2572" s="1287"/>
      <c r="N2572" s="2218"/>
    </row>
    <row r="2573" spans="2:14" s="580" customFormat="1" ht="15" customHeight="1">
      <c r="B2573" s="18"/>
      <c r="C2573" s="3015"/>
      <c r="D2573" s="3014"/>
      <c r="E2573" s="1112" t="s">
        <v>1932</v>
      </c>
      <c r="F2573" s="2712"/>
      <c r="H2573" s="1431" t="str">
        <f t="shared" si="442"/>
        <v/>
      </c>
      <c r="I2573" s="1287"/>
      <c r="J2573" s="1288" t="str">
        <f>IF(C2563="","",IF(AND(C2563&lt;&gt;"&lt;Enter connection point name&gt;",F2573=""),"X",""))</f>
        <v/>
      </c>
      <c r="K2573" s="1569"/>
      <c r="L2573" s="2220"/>
      <c r="M2573" s="1287"/>
      <c r="N2573" s="2218"/>
    </row>
    <row r="2574" spans="2:14" s="580" customFormat="1" ht="15" customHeight="1">
      <c r="B2574" s="18"/>
      <c r="C2574" s="3015" t="s">
        <v>1934</v>
      </c>
      <c r="D2574" s="3014" t="s">
        <v>2045</v>
      </c>
      <c r="E2574" s="1112" t="s">
        <v>1931</v>
      </c>
      <c r="F2574" s="2708"/>
      <c r="H2574" s="1436"/>
      <c r="I2574" s="1287"/>
      <c r="J2574" s="1288" t="str">
        <f>IF(C2563="","",IF(AND(C2563&lt;&gt;"&lt;Enter connection point name&gt;",F2574=""),"X",""))</f>
        <v/>
      </c>
      <c r="K2574" s="1432" t="str">
        <f>IF(F2574="","",(IF(OR(F2574="Winter",F2574="Summer"),"","X")))</f>
        <v/>
      </c>
      <c r="L2574" s="2220"/>
      <c r="M2574" s="2220"/>
      <c r="N2574" s="2218"/>
    </row>
    <row r="2575" spans="2:14" s="580" customFormat="1" ht="15" customHeight="1">
      <c r="B2575" s="18"/>
      <c r="C2575" s="3015"/>
      <c r="D2575" s="3014"/>
      <c r="E2575" s="1112" t="s">
        <v>1932</v>
      </c>
      <c r="F2575" s="2708"/>
      <c r="H2575" s="1436"/>
      <c r="I2575" s="1287"/>
      <c r="J2575" s="1288" t="str">
        <f>IF(C2563="","",IF(AND(C2563&lt;&gt;"&lt;Enter connection point name&gt;",F2575=""),"X",""))</f>
        <v/>
      </c>
      <c r="K2575" s="1432" t="str">
        <f>IF(F2575="","",(IF(OR(F2575="Winter",F2575="Summer"),"","X")))</f>
        <v/>
      </c>
      <c r="L2575" s="2220"/>
      <c r="M2575" s="2220"/>
      <c r="N2575" s="2218"/>
    </row>
    <row r="2576" spans="2:14" s="580" customFormat="1" ht="15" customHeight="1">
      <c r="B2576" s="18"/>
      <c r="C2576" s="3015" t="s">
        <v>1935</v>
      </c>
      <c r="D2576" s="3014" t="s">
        <v>497</v>
      </c>
      <c r="E2576" s="1112" t="s">
        <v>1931</v>
      </c>
      <c r="F2576" s="2708"/>
      <c r="H2576" s="1431" t="str">
        <f t="shared" ref="H2576:H2585" si="444">IF(ISNONTEXT(F2576)=TRUE,"","X")</f>
        <v/>
      </c>
      <c r="I2576" s="1288" t="str">
        <f t="shared" ref="I2576:I2585" si="445">IF(AND(F2576&gt;=0)=TRUE,"","X")</f>
        <v/>
      </c>
      <c r="J2576" s="1288" t="str">
        <f>IF(C2563="","",IF(AND(C2563&lt;&gt;"&lt;Enter connection point name&gt;",F2576=""),"X",""))</f>
        <v/>
      </c>
      <c r="K2576" s="1569"/>
      <c r="L2576" s="2220"/>
      <c r="M2576" s="2220"/>
      <c r="N2576" s="2218"/>
    </row>
    <row r="2577" spans="2:14" s="580" customFormat="1" ht="15" customHeight="1">
      <c r="B2577" s="18"/>
      <c r="C2577" s="3015"/>
      <c r="D2577" s="3014"/>
      <c r="E2577" s="1112" t="s">
        <v>1932</v>
      </c>
      <c r="F2577" s="2708"/>
      <c r="H2577" s="1431" t="str">
        <f t="shared" si="444"/>
        <v/>
      </c>
      <c r="I2577" s="1288" t="str">
        <f t="shared" si="445"/>
        <v/>
      </c>
      <c r="J2577" s="1288" t="str">
        <f>IF(C2563="","",IF(AND(C2563&lt;&gt;"&lt;Enter connection point name&gt;",F2577=""),"X",""))</f>
        <v/>
      </c>
      <c r="K2577" s="1569"/>
      <c r="L2577" s="2220"/>
      <c r="M2577" s="2220"/>
      <c r="N2577" s="2218"/>
    </row>
    <row r="2578" spans="2:14" s="580" customFormat="1" ht="15" customHeight="1">
      <c r="B2578" s="18"/>
      <c r="C2578" s="3015" t="s">
        <v>1936</v>
      </c>
      <c r="D2578" s="3014" t="s">
        <v>497</v>
      </c>
      <c r="E2578" s="1112" t="s">
        <v>1931</v>
      </c>
      <c r="F2578" s="2708"/>
      <c r="H2578" s="1431" t="str">
        <f t="shared" si="444"/>
        <v/>
      </c>
      <c r="I2578" s="1288" t="str">
        <f t="shared" si="445"/>
        <v/>
      </c>
      <c r="J2578" s="1288" t="str">
        <f>IF(C2563="","",IF(AND(C2563&lt;&gt;"&lt;Enter connection point name&gt;",F2578=""),"X",""))</f>
        <v/>
      </c>
      <c r="K2578" s="1569"/>
      <c r="L2578" s="2220"/>
      <c r="M2578" s="2220"/>
      <c r="N2578" s="1432" t="str">
        <f>IF(AND(F2578&lt;=F2580),"","X")</f>
        <v/>
      </c>
    </row>
    <row r="2579" spans="2:14" s="580" customFormat="1" ht="15" customHeight="1">
      <c r="B2579" s="18"/>
      <c r="C2579" s="3015"/>
      <c r="D2579" s="3014"/>
      <c r="E2579" s="1112" t="s">
        <v>1932</v>
      </c>
      <c r="F2579" s="2708"/>
      <c r="H2579" s="1431" t="str">
        <f t="shared" si="444"/>
        <v/>
      </c>
      <c r="I2579" s="1288" t="str">
        <f t="shared" si="445"/>
        <v/>
      </c>
      <c r="J2579" s="1288" t="str">
        <f>IF(C2563="","",IF(AND(C2563&lt;&gt;"&lt;Enter connection point name&gt;",F2579=""),"X",""))</f>
        <v/>
      </c>
      <c r="K2579" s="1569"/>
      <c r="L2579" s="2220"/>
      <c r="M2579" s="2220"/>
      <c r="N2579" s="1432" t="str">
        <f>IF(AND(F2579&lt;=F2581),"","X")</f>
        <v/>
      </c>
    </row>
    <row r="2580" spans="2:14" s="580" customFormat="1" ht="15" customHeight="1">
      <c r="B2580" s="18"/>
      <c r="C2580" s="3015" t="s">
        <v>1936</v>
      </c>
      <c r="D2580" s="3014" t="s">
        <v>509</v>
      </c>
      <c r="E2580" s="1112" t="s">
        <v>1931</v>
      </c>
      <c r="F2580" s="2708"/>
      <c r="H2580" s="1431" t="str">
        <f t="shared" si="444"/>
        <v/>
      </c>
      <c r="I2580" s="1288" t="str">
        <f t="shared" si="445"/>
        <v/>
      </c>
      <c r="J2580" s="1288" t="str">
        <f>IF(C2563="","",IF(AND(C2563&lt;&gt;"&lt;Enter connection point name&gt;",F2580=""),"X",""))</f>
        <v/>
      </c>
      <c r="K2580" s="1569"/>
      <c r="L2580" s="2220"/>
      <c r="M2580" s="2220"/>
      <c r="N2580" s="1432" t="str">
        <f>IF(AND(F2578&lt;=F2580),"","X")</f>
        <v/>
      </c>
    </row>
    <row r="2581" spans="2:14" s="580" customFormat="1" ht="15" customHeight="1">
      <c r="B2581" s="18"/>
      <c r="C2581" s="3015"/>
      <c r="D2581" s="3014"/>
      <c r="E2581" s="1112" t="s">
        <v>1932</v>
      </c>
      <c r="F2581" s="2708"/>
      <c r="H2581" s="1431" t="str">
        <f t="shared" si="444"/>
        <v/>
      </c>
      <c r="I2581" s="1288" t="str">
        <f t="shared" si="445"/>
        <v/>
      </c>
      <c r="J2581" s="1288" t="str">
        <f>IF(C2563="","",IF(AND(C2563&lt;&gt;"&lt;Enter connection point name&gt;",F2581=""),"X",""))</f>
        <v/>
      </c>
      <c r="K2581" s="1569"/>
      <c r="L2581" s="2220"/>
      <c r="M2581" s="2220"/>
      <c r="N2581" s="1432" t="str">
        <f>IF(AND(F2579&lt;=F2581),"","X")</f>
        <v/>
      </c>
    </row>
    <row r="2582" spans="2:14" s="580" customFormat="1" ht="15" customHeight="1">
      <c r="B2582" s="18"/>
      <c r="C2582" s="3015" t="s">
        <v>1937</v>
      </c>
      <c r="D2582" s="3014" t="s">
        <v>497</v>
      </c>
      <c r="E2582" s="1112" t="s">
        <v>1931</v>
      </c>
      <c r="F2582" s="2708"/>
      <c r="H2582" s="1431" t="str">
        <f t="shared" si="444"/>
        <v/>
      </c>
      <c r="I2582" s="1288" t="str">
        <f t="shared" si="445"/>
        <v/>
      </c>
      <c r="J2582" s="1288" t="str">
        <f>IF(C2563="","",IF(AND(C2563&lt;&gt;"&lt;Enter connection point name&gt;",F2582=""),"X",""))</f>
        <v/>
      </c>
      <c r="K2582" s="1569"/>
      <c r="L2582" s="2220"/>
      <c r="M2582" s="2220"/>
      <c r="N2582" s="1432" t="str">
        <f>IF(AND(F2582&lt;=F2584),"","X")</f>
        <v/>
      </c>
    </row>
    <row r="2583" spans="2:14" s="580" customFormat="1" ht="15" customHeight="1">
      <c r="B2583" s="18"/>
      <c r="C2583" s="3015"/>
      <c r="D2583" s="3014"/>
      <c r="E2583" s="1112" t="s">
        <v>1932</v>
      </c>
      <c r="F2583" s="2708"/>
      <c r="H2583" s="1431" t="str">
        <f t="shared" si="444"/>
        <v/>
      </c>
      <c r="I2583" s="1288" t="str">
        <f t="shared" si="445"/>
        <v/>
      </c>
      <c r="J2583" s="1288" t="str">
        <f>IF(C2563="","",IF(AND(C2563&lt;&gt;"&lt;Enter connection point name&gt;",F2583=""),"X",""))</f>
        <v/>
      </c>
      <c r="K2583" s="1569"/>
      <c r="L2583" s="2220"/>
      <c r="M2583" s="2220"/>
      <c r="N2583" s="1432" t="str">
        <f>IF(AND(F2583&lt;=F2585),"","X")</f>
        <v/>
      </c>
    </row>
    <row r="2584" spans="2:14" s="580" customFormat="1" ht="15" customHeight="1">
      <c r="B2584" s="18"/>
      <c r="C2584" s="3015" t="s">
        <v>1937</v>
      </c>
      <c r="D2584" s="3014" t="s">
        <v>509</v>
      </c>
      <c r="E2584" s="1112" t="s">
        <v>1931</v>
      </c>
      <c r="F2584" s="2708"/>
      <c r="H2584" s="1431" t="str">
        <f t="shared" si="444"/>
        <v/>
      </c>
      <c r="I2584" s="1288" t="str">
        <f t="shared" si="445"/>
        <v/>
      </c>
      <c r="J2584" s="1288" t="str">
        <f>IF(C2563="","",IF(AND(C2563&lt;&gt;"&lt;Enter connection point name&gt;",F2584=""),"X",""))</f>
        <v/>
      </c>
      <c r="K2584" s="1569"/>
      <c r="L2584" s="2220"/>
      <c r="M2584" s="2220"/>
      <c r="N2584" s="1432" t="str">
        <f>IF(AND(F2582&lt;=F2584),"","X")</f>
        <v/>
      </c>
    </row>
    <row r="2585" spans="2:14" s="580" customFormat="1" ht="15" customHeight="1">
      <c r="B2585" s="18"/>
      <c r="C2585" s="3018"/>
      <c r="D2585" s="3019"/>
      <c r="E2585" s="1113" t="s">
        <v>1932</v>
      </c>
      <c r="F2585" s="2714"/>
      <c r="H2585" s="1433" t="str">
        <f t="shared" si="444"/>
        <v/>
      </c>
      <c r="I2585" s="1434" t="str">
        <f t="shared" si="445"/>
        <v/>
      </c>
      <c r="J2585" s="1434" t="str">
        <f>IF(C2563="","",IF(AND(C2563&lt;&gt;"&lt;Enter connection point name&gt;",F2585=""),"X",""))</f>
        <v/>
      </c>
      <c r="K2585" s="1570"/>
      <c r="L2585" s="2221"/>
      <c r="M2585" s="2221"/>
      <c r="N2585" s="1435" t="str">
        <f>IF(AND(F2583&lt;=F2585),"","X")</f>
        <v/>
      </c>
    </row>
    <row r="2586" spans="2:14" s="580" customFormat="1" ht="15" customHeight="1">
      <c r="B2586" s="1046">
        <v>113</v>
      </c>
      <c r="C2586" s="1027" t="s">
        <v>1929</v>
      </c>
      <c r="D2586" s="575"/>
      <c r="E2586" s="1111"/>
      <c r="F2586" s="2711"/>
    </row>
    <row r="2587" spans="2:14" s="580" customFormat="1" ht="15" customHeight="1">
      <c r="B2587" s="1046"/>
      <c r="C2587" s="3016" t="s">
        <v>1930</v>
      </c>
      <c r="D2587" s="3017" t="s">
        <v>509</v>
      </c>
      <c r="E2587" s="1681" t="s">
        <v>1931</v>
      </c>
      <c r="F2587" s="2713"/>
      <c r="H2587" s="1503" t="str">
        <f>IF(ISNONTEXT(F2587)=TRUE,"","X")</f>
        <v/>
      </c>
      <c r="I2587" s="1542" t="str">
        <f>IF(AND(F2587&gt;=0)=TRUE,"","X")</f>
        <v/>
      </c>
      <c r="J2587" s="2024" t="str">
        <f>IF(C2586="","",IF(AND(C2586&lt;&gt;"&lt;Enter connection point name&gt;",F2587=""),"X",""))</f>
        <v/>
      </c>
      <c r="K2587" s="1568"/>
      <c r="L2587" s="2219"/>
      <c r="M2587" s="2219"/>
      <c r="N2587" s="2217"/>
    </row>
    <row r="2588" spans="2:14" s="580" customFormat="1" ht="15" customHeight="1">
      <c r="B2588" s="1046"/>
      <c r="C2588" s="3015"/>
      <c r="D2588" s="3014"/>
      <c r="E2588" s="1112" t="s">
        <v>1932</v>
      </c>
      <c r="F2588" s="2708"/>
      <c r="H2588" s="1431" t="str">
        <f>IF(ISNONTEXT(F2588)=TRUE,"","X")</f>
        <v/>
      </c>
      <c r="I2588" s="1288" t="str">
        <f>IF(AND(F2588&gt;=0)=TRUE,"","X")</f>
        <v/>
      </c>
      <c r="J2588" s="1288" t="str">
        <f>IF(C2586="","",IF(AND(C2586&lt;&gt;"&lt;Enter connection point name&gt;",F2588=""),"X",""))</f>
        <v/>
      </c>
      <c r="K2588" s="1569"/>
      <c r="L2588" s="2220"/>
      <c r="M2588" s="2220"/>
      <c r="N2588" s="2218"/>
    </row>
    <row r="2589" spans="2:14" s="580" customFormat="1" ht="15" customHeight="1">
      <c r="B2589" s="1046"/>
      <c r="C2589" s="3015" t="s">
        <v>1933</v>
      </c>
      <c r="D2589" s="3014" t="s">
        <v>497</v>
      </c>
      <c r="E2589" s="1112" t="s">
        <v>1931</v>
      </c>
      <c r="F2589" s="2708"/>
      <c r="H2589" s="1431" t="str">
        <f t="shared" ref="H2589:H2596" si="446">IF(ISNONTEXT(F2589)=TRUE,"","X")</f>
        <v/>
      </c>
      <c r="I2589" s="1288" t="str">
        <f>IF(AND(F2589&gt;=0)=TRUE,"","X")</f>
        <v/>
      </c>
      <c r="J2589" s="1288" t="str">
        <f>IF(C2586="","",IF(AND(C2586&lt;&gt;"&lt;Enter connection point name&gt;",F2589=""),"X",""))</f>
        <v/>
      </c>
      <c r="K2589" s="1569"/>
      <c r="L2589" s="2220"/>
      <c r="M2589" s="2220"/>
      <c r="N2589" s="1432" t="str">
        <f>IF(AND(F2589&lt;=F2591),"","X")</f>
        <v/>
      </c>
    </row>
    <row r="2590" spans="2:14" s="580" customFormat="1" ht="15" customHeight="1">
      <c r="B2590" s="1046"/>
      <c r="C2590" s="3015"/>
      <c r="D2590" s="3014"/>
      <c r="E2590" s="1112" t="s">
        <v>1932</v>
      </c>
      <c r="F2590" s="2708"/>
      <c r="H2590" s="1431" t="str">
        <f t="shared" si="446"/>
        <v/>
      </c>
      <c r="I2590" s="1288" t="str">
        <f t="shared" ref="I2590:I2593" si="447">IF(AND(F2590&gt;=0)=TRUE,"","X")</f>
        <v/>
      </c>
      <c r="J2590" s="1288" t="str">
        <f>IF(C2586="","",IF(AND(C2586&lt;&gt;"&lt;Enter connection point name&gt;",F2590=""),"X",""))</f>
        <v/>
      </c>
      <c r="K2590" s="1569"/>
      <c r="L2590" s="2220"/>
      <c r="M2590" s="2220"/>
      <c r="N2590" s="1432" t="str">
        <f>IF(AND(F2590&lt;=F2592),"","X")</f>
        <v/>
      </c>
    </row>
    <row r="2591" spans="2:14" s="580" customFormat="1" ht="15" customHeight="1">
      <c r="B2591" s="1046"/>
      <c r="C2591" s="3015" t="s">
        <v>1933</v>
      </c>
      <c r="D2591" s="3014" t="s">
        <v>509</v>
      </c>
      <c r="E2591" s="1112" t="s">
        <v>1931</v>
      </c>
      <c r="F2591" s="2708"/>
      <c r="H2591" s="1431" t="str">
        <f t="shared" si="446"/>
        <v/>
      </c>
      <c r="I2591" s="1288" t="str">
        <f t="shared" si="447"/>
        <v/>
      </c>
      <c r="J2591" s="1288" t="str">
        <f>IF(C2586="","",IF(AND(C2586&lt;&gt;"&lt;Enter connection point name&gt;",F2591=""),"X",""))</f>
        <v/>
      </c>
      <c r="K2591" s="1569"/>
      <c r="L2591" s="2220"/>
      <c r="M2591" s="2220"/>
      <c r="N2591" s="1432" t="str">
        <f>IF(AND(F2589&lt;=F2591),"","X")</f>
        <v/>
      </c>
    </row>
    <row r="2592" spans="2:14" s="580" customFormat="1" ht="15" customHeight="1">
      <c r="B2592" s="1046"/>
      <c r="C2592" s="3015"/>
      <c r="D2592" s="3014"/>
      <c r="E2592" s="1112" t="s">
        <v>1932</v>
      </c>
      <c r="F2592" s="2708"/>
      <c r="H2592" s="1431" t="str">
        <f t="shared" si="446"/>
        <v/>
      </c>
      <c r="I2592" s="1288" t="str">
        <f t="shared" si="447"/>
        <v/>
      </c>
      <c r="J2592" s="1288" t="str">
        <f>IF(C2586="","",IF(AND(C2586&lt;&gt;"&lt;Enter connection point name&gt;",F2592=""),"X",""))</f>
        <v/>
      </c>
      <c r="K2592" s="1569"/>
      <c r="L2592" s="2220"/>
      <c r="M2592" s="2220"/>
      <c r="N2592" s="1432" t="str">
        <f>IF(AND(F2590&lt;=F2592),"","X")</f>
        <v/>
      </c>
    </row>
    <row r="2593" spans="2:14" s="580" customFormat="1" ht="15" customHeight="1">
      <c r="B2593" s="1046"/>
      <c r="C2593" s="3015" t="s">
        <v>729</v>
      </c>
      <c r="D2593" s="3014" t="s">
        <v>1670</v>
      </c>
      <c r="E2593" s="1112" t="s">
        <v>1931</v>
      </c>
      <c r="F2593" s="2706"/>
      <c r="H2593" s="1431" t="str">
        <f t="shared" si="446"/>
        <v/>
      </c>
      <c r="I2593" s="1287" t="str">
        <f t="shared" si="447"/>
        <v/>
      </c>
      <c r="J2593" s="1288" t="str">
        <f>IF(C2586="","",IF(AND(C2586&lt;&gt;"&lt;Enter connection point name&gt;",F2593=""),"X",""))</f>
        <v/>
      </c>
      <c r="K2593" s="1569"/>
      <c r="L2593" s="1287"/>
      <c r="M2593" s="2220"/>
      <c r="N2593" s="2218"/>
    </row>
    <row r="2594" spans="2:14" s="580" customFormat="1" ht="15" customHeight="1">
      <c r="B2594" s="18"/>
      <c r="C2594" s="3015"/>
      <c r="D2594" s="3014"/>
      <c r="E2594" s="1112" t="s">
        <v>1932</v>
      </c>
      <c r="F2594" s="2706"/>
      <c r="H2594" s="1431" t="str">
        <f t="shared" si="446"/>
        <v/>
      </c>
      <c r="I2594" s="1287"/>
      <c r="J2594" s="1288" t="str">
        <f>IF(C2586="","",IF(AND(C2586&lt;&gt;"&lt;Enter connection point name&gt;",F2594=""),"X",""))</f>
        <v/>
      </c>
      <c r="K2594" s="1569"/>
      <c r="L2594" s="1287"/>
      <c r="M2594" s="2220"/>
      <c r="N2594" s="2218"/>
    </row>
    <row r="2595" spans="2:14" s="580" customFormat="1" ht="15" customHeight="1">
      <c r="B2595" s="18"/>
      <c r="C2595" s="3015" t="s">
        <v>730</v>
      </c>
      <c r="D2595" s="3014" t="s">
        <v>1671</v>
      </c>
      <c r="E2595" s="1112" t="s">
        <v>1931</v>
      </c>
      <c r="F2595" s="2712"/>
      <c r="H2595" s="1431" t="str">
        <f t="shared" si="446"/>
        <v/>
      </c>
      <c r="I2595" s="1287"/>
      <c r="J2595" s="1288" t="str">
        <f>IF(C2586="","",IF(AND(C2586&lt;&gt;"&lt;Enter connection point name&gt;",F2595=""),"X",""))</f>
        <v/>
      </c>
      <c r="K2595" s="1569"/>
      <c r="L2595" s="2220"/>
      <c r="M2595" s="1287"/>
      <c r="N2595" s="2218"/>
    </row>
    <row r="2596" spans="2:14" s="580" customFormat="1" ht="15" customHeight="1">
      <c r="B2596" s="18"/>
      <c r="C2596" s="3015"/>
      <c r="D2596" s="3014"/>
      <c r="E2596" s="1112" t="s">
        <v>1932</v>
      </c>
      <c r="F2596" s="2712"/>
      <c r="H2596" s="1431" t="str">
        <f t="shared" si="446"/>
        <v/>
      </c>
      <c r="I2596" s="1287"/>
      <c r="J2596" s="1288" t="str">
        <f>IF(C2586="","",IF(AND(C2586&lt;&gt;"&lt;Enter connection point name&gt;",F2596=""),"X",""))</f>
        <v/>
      </c>
      <c r="K2596" s="1569"/>
      <c r="L2596" s="2220"/>
      <c r="M2596" s="1287"/>
      <c r="N2596" s="2218"/>
    </row>
    <row r="2597" spans="2:14" s="580" customFormat="1" ht="15" customHeight="1">
      <c r="B2597" s="18"/>
      <c r="C2597" s="3015" t="s">
        <v>1934</v>
      </c>
      <c r="D2597" s="3014" t="s">
        <v>2045</v>
      </c>
      <c r="E2597" s="1112" t="s">
        <v>1931</v>
      </c>
      <c r="F2597" s="2708"/>
      <c r="H2597" s="1436"/>
      <c r="I2597" s="1287"/>
      <c r="J2597" s="1288" t="str">
        <f>IF(C2586="","",IF(AND(C2586&lt;&gt;"&lt;Enter connection point name&gt;",F2597=""),"X",""))</f>
        <v/>
      </c>
      <c r="K2597" s="1432" t="str">
        <f>IF(F2597="","",(IF(OR(F2597="Winter",F2597="Summer"),"","X")))</f>
        <v/>
      </c>
      <c r="L2597" s="2220"/>
      <c r="M2597" s="2220"/>
      <c r="N2597" s="2218"/>
    </row>
    <row r="2598" spans="2:14" s="580" customFormat="1" ht="15" customHeight="1">
      <c r="B2598" s="18"/>
      <c r="C2598" s="3015"/>
      <c r="D2598" s="3014"/>
      <c r="E2598" s="1112" t="s">
        <v>1932</v>
      </c>
      <c r="F2598" s="2708"/>
      <c r="H2598" s="1436"/>
      <c r="I2598" s="1287"/>
      <c r="J2598" s="1288" t="str">
        <f>IF(C2586="","",IF(AND(C2586&lt;&gt;"&lt;Enter connection point name&gt;",F2598=""),"X",""))</f>
        <v/>
      </c>
      <c r="K2598" s="1432" t="str">
        <f>IF(F2598="","",(IF(OR(F2598="Winter",F2598="Summer"),"","X")))</f>
        <v/>
      </c>
      <c r="L2598" s="2220"/>
      <c r="M2598" s="2220"/>
      <c r="N2598" s="2218"/>
    </row>
    <row r="2599" spans="2:14" s="580" customFormat="1" ht="15" customHeight="1">
      <c r="B2599" s="18"/>
      <c r="C2599" s="3015" t="s">
        <v>1935</v>
      </c>
      <c r="D2599" s="3014" t="s">
        <v>497</v>
      </c>
      <c r="E2599" s="1112" t="s">
        <v>1931</v>
      </c>
      <c r="F2599" s="2708"/>
      <c r="H2599" s="1431" t="str">
        <f t="shared" ref="H2599:H2608" si="448">IF(ISNONTEXT(F2599)=TRUE,"","X")</f>
        <v/>
      </c>
      <c r="I2599" s="1288" t="str">
        <f t="shared" ref="I2599:I2608" si="449">IF(AND(F2599&gt;=0)=TRUE,"","X")</f>
        <v/>
      </c>
      <c r="J2599" s="1288" t="str">
        <f>IF(C2586="","",IF(AND(C2586&lt;&gt;"&lt;Enter connection point name&gt;",F2599=""),"X",""))</f>
        <v/>
      </c>
      <c r="K2599" s="1569"/>
      <c r="L2599" s="2220"/>
      <c r="M2599" s="2220"/>
      <c r="N2599" s="2218"/>
    </row>
    <row r="2600" spans="2:14" s="580" customFormat="1" ht="15" customHeight="1">
      <c r="B2600" s="18"/>
      <c r="C2600" s="3015"/>
      <c r="D2600" s="3014"/>
      <c r="E2600" s="1112" t="s">
        <v>1932</v>
      </c>
      <c r="F2600" s="2708"/>
      <c r="H2600" s="1431" t="str">
        <f t="shared" si="448"/>
        <v/>
      </c>
      <c r="I2600" s="1288" t="str">
        <f t="shared" si="449"/>
        <v/>
      </c>
      <c r="J2600" s="1288" t="str">
        <f>IF(C2586="","",IF(AND(C2586&lt;&gt;"&lt;Enter connection point name&gt;",F2600=""),"X",""))</f>
        <v/>
      </c>
      <c r="K2600" s="1569"/>
      <c r="L2600" s="2220"/>
      <c r="M2600" s="2220"/>
      <c r="N2600" s="2218"/>
    </row>
    <row r="2601" spans="2:14" s="580" customFormat="1" ht="15" customHeight="1">
      <c r="B2601" s="18"/>
      <c r="C2601" s="3015" t="s">
        <v>1936</v>
      </c>
      <c r="D2601" s="3014" t="s">
        <v>497</v>
      </c>
      <c r="E2601" s="1112" t="s">
        <v>1931</v>
      </c>
      <c r="F2601" s="2708"/>
      <c r="H2601" s="1431" t="str">
        <f t="shared" si="448"/>
        <v/>
      </c>
      <c r="I2601" s="1288" t="str">
        <f t="shared" si="449"/>
        <v/>
      </c>
      <c r="J2601" s="1288" t="str">
        <f>IF(C2586="","",IF(AND(C2586&lt;&gt;"&lt;Enter connection point name&gt;",F2601=""),"X",""))</f>
        <v/>
      </c>
      <c r="K2601" s="1569"/>
      <c r="L2601" s="2220"/>
      <c r="M2601" s="2220"/>
      <c r="N2601" s="1432" t="str">
        <f>IF(AND(F2601&lt;=F2603),"","X")</f>
        <v/>
      </c>
    </row>
    <row r="2602" spans="2:14" s="580" customFormat="1" ht="15" customHeight="1">
      <c r="B2602" s="18"/>
      <c r="C2602" s="3015"/>
      <c r="D2602" s="3014"/>
      <c r="E2602" s="1112" t="s">
        <v>1932</v>
      </c>
      <c r="F2602" s="2708"/>
      <c r="H2602" s="1431" t="str">
        <f t="shared" si="448"/>
        <v/>
      </c>
      <c r="I2602" s="1288" t="str">
        <f t="shared" si="449"/>
        <v/>
      </c>
      <c r="J2602" s="1288" t="str">
        <f>IF(C2586="","",IF(AND(C2586&lt;&gt;"&lt;Enter connection point name&gt;",F2602=""),"X",""))</f>
        <v/>
      </c>
      <c r="K2602" s="1569"/>
      <c r="L2602" s="2220"/>
      <c r="M2602" s="2220"/>
      <c r="N2602" s="1432" t="str">
        <f>IF(AND(F2602&lt;=F2604),"","X")</f>
        <v/>
      </c>
    </row>
    <row r="2603" spans="2:14" s="580" customFormat="1" ht="15" customHeight="1">
      <c r="B2603" s="18"/>
      <c r="C2603" s="3015" t="s">
        <v>1936</v>
      </c>
      <c r="D2603" s="3014" t="s">
        <v>509</v>
      </c>
      <c r="E2603" s="1112" t="s">
        <v>1931</v>
      </c>
      <c r="F2603" s="2708"/>
      <c r="H2603" s="1431" t="str">
        <f t="shared" si="448"/>
        <v/>
      </c>
      <c r="I2603" s="1288" t="str">
        <f t="shared" si="449"/>
        <v/>
      </c>
      <c r="J2603" s="1288" t="str">
        <f>IF(C2586="","",IF(AND(C2586&lt;&gt;"&lt;Enter connection point name&gt;",F2603=""),"X",""))</f>
        <v/>
      </c>
      <c r="K2603" s="1569"/>
      <c r="L2603" s="2220"/>
      <c r="M2603" s="2220"/>
      <c r="N2603" s="1432" t="str">
        <f>IF(AND(F2601&lt;=F2603),"","X")</f>
        <v/>
      </c>
    </row>
    <row r="2604" spans="2:14" s="580" customFormat="1" ht="15" customHeight="1">
      <c r="B2604" s="18"/>
      <c r="C2604" s="3015"/>
      <c r="D2604" s="3014"/>
      <c r="E2604" s="1112" t="s">
        <v>1932</v>
      </c>
      <c r="F2604" s="2708"/>
      <c r="H2604" s="1431" t="str">
        <f t="shared" si="448"/>
        <v/>
      </c>
      <c r="I2604" s="1288" t="str">
        <f t="shared" si="449"/>
        <v/>
      </c>
      <c r="J2604" s="1288" t="str">
        <f>IF(C2586="","",IF(AND(C2586&lt;&gt;"&lt;Enter connection point name&gt;",F2604=""),"X",""))</f>
        <v/>
      </c>
      <c r="K2604" s="1569"/>
      <c r="L2604" s="2220"/>
      <c r="M2604" s="2220"/>
      <c r="N2604" s="1432" t="str">
        <f>IF(AND(F2602&lt;=F2604),"","X")</f>
        <v/>
      </c>
    </row>
    <row r="2605" spans="2:14" s="580" customFormat="1" ht="15" customHeight="1">
      <c r="B2605" s="18"/>
      <c r="C2605" s="3015" t="s">
        <v>1937</v>
      </c>
      <c r="D2605" s="3014" t="s">
        <v>497</v>
      </c>
      <c r="E2605" s="1112" t="s">
        <v>1931</v>
      </c>
      <c r="F2605" s="2708"/>
      <c r="H2605" s="1431" t="str">
        <f t="shared" si="448"/>
        <v/>
      </c>
      <c r="I2605" s="1288" t="str">
        <f t="shared" si="449"/>
        <v/>
      </c>
      <c r="J2605" s="1288" t="str">
        <f>IF(C2586="","",IF(AND(C2586&lt;&gt;"&lt;Enter connection point name&gt;",F2605=""),"X",""))</f>
        <v/>
      </c>
      <c r="K2605" s="1569"/>
      <c r="L2605" s="2220"/>
      <c r="M2605" s="2220"/>
      <c r="N2605" s="1432" t="str">
        <f>IF(AND(F2605&lt;=F2607),"","X")</f>
        <v/>
      </c>
    </row>
    <row r="2606" spans="2:14" s="580" customFormat="1" ht="15" customHeight="1">
      <c r="B2606" s="18"/>
      <c r="C2606" s="3015"/>
      <c r="D2606" s="3014"/>
      <c r="E2606" s="1112" t="s">
        <v>1932</v>
      </c>
      <c r="F2606" s="2708"/>
      <c r="H2606" s="1431" t="str">
        <f t="shared" si="448"/>
        <v/>
      </c>
      <c r="I2606" s="1288" t="str">
        <f t="shared" si="449"/>
        <v/>
      </c>
      <c r="J2606" s="1288" t="str">
        <f>IF(C2586="","",IF(AND(C2586&lt;&gt;"&lt;Enter connection point name&gt;",F2606=""),"X",""))</f>
        <v/>
      </c>
      <c r="K2606" s="1569"/>
      <c r="L2606" s="2220"/>
      <c r="M2606" s="2220"/>
      <c r="N2606" s="1432" t="str">
        <f>IF(AND(F2606&lt;=F2608),"","X")</f>
        <v/>
      </c>
    </row>
    <row r="2607" spans="2:14" s="580" customFormat="1" ht="15" customHeight="1">
      <c r="B2607" s="18"/>
      <c r="C2607" s="3015" t="s">
        <v>1937</v>
      </c>
      <c r="D2607" s="3014" t="s">
        <v>509</v>
      </c>
      <c r="E2607" s="1112" t="s">
        <v>1931</v>
      </c>
      <c r="F2607" s="2708"/>
      <c r="H2607" s="1431" t="str">
        <f t="shared" si="448"/>
        <v/>
      </c>
      <c r="I2607" s="1288" t="str">
        <f t="shared" si="449"/>
        <v/>
      </c>
      <c r="J2607" s="1288" t="str">
        <f>IF(C2586="","",IF(AND(C2586&lt;&gt;"&lt;Enter connection point name&gt;",F2607=""),"X",""))</f>
        <v/>
      </c>
      <c r="K2607" s="1569"/>
      <c r="L2607" s="2220"/>
      <c r="M2607" s="2220"/>
      <c r="N2607" s="1432" t="str">
        <f>IF(AND(F2605&lt;=F2607),"","X")</f>
        <v/>
      </c>
    </row>
    <row r="2608" spans="2:14" s="580" customFormat="1" ht="15" customHeight="1">
      <c r="B2608" s="18"/>
      <c r="C2608" s="3018"/>
      <c r="D2608" s="3019"/>
      <c r="E2608" s="1113" t="s">
        <v>1932</v>
      </c>
      <c r="F2608" s="2714"/>
      <c r="H2608" s="1433" t="str">
        <f t="shared" si="448"/>
        <v/>
      </c>
      <c r="I2608" s="1434" t="str">
        <f t="shared" si="449"/>
        <v/>
      </c>
      <c r="J2608" s="1434" t="str">
        <f>IF(C2586="","",IF(AND(C2586&lt;&gt;"&lt;Enter connection point name&gt;",F2608=""),"X",""))</f>
        <v/>
      </c>
      <c r="K2608" s="1570"/>
      <c r="L2608" s="2221"/>
      <c r="M2608" s="2221"/>
      <c r="N2608" s="1435" t="str">
        <f>IF(AND(F2606&lt;=F2608),"","X")</f>
        <v/>
      </c>
    </row>
    <row r="2609" spans="2:14" s="580" customFormat="1" ht="15" customHeight="1">
      <c r="B2609" s="1046">
        <v>114</v>
      </c>
      <c r="C2609" s="1027" t="s">
        <v>1929</v>
      </c>
      <c r="D2609" s="575"/>
      <c r="E2609" s="1111"/>
      <c r="F2609" s="2711"/>
    </row>
    <row r="2610" spans="2:14" s="580" customFormat="1" ht="15" customHeight="1">
      <c r="B2610" s="1046"/>
      <c r="C2610" s="3016" t="s">
        <v>1930</v>
      </c>
      <c r="D2610" s="3017" t="s">
        <v>509</v>
      </c>
      <c r="E2610" s="1681" t="s">
        <v>1931</v>
      </c>
      <c r="F2610" s="2713"/>
      <c r="H2610" s="1503" t="str">
        <f>IF(ISNONTEXT(F2610)=TRUE,"","X")</f>
        <v/>
      </c>
      <c r="I2610" s="1542" t="str">
        <f>IF(AND(F2610&gt;=0)=TRUE,"","X")</f>
        <v/>
      </c>
      <c r="J2610" s="2024" t="str">
        <f>IF(C2609="","",IF(AND(C2609&lt;&gt;"&lt;Enter connection point name&gt;",F2610=""),"X",""))</f>
        <v/>
      </c>
      <c r="K2610" s="1568"/>
      <c r="L2610" s="2219"/>
      <c r="M2610" s="2219"/>
      <c r="N2610" s="2217"/>
    </row>
    <row r="2611" spans="2:14" s="580" customFormat="1" ht="15" customHeight="1">
      <c r="B2611" s="1046"/>
      <c r="C2611" s="3015"/>
      <c r="D2611" s="3014"/>
      <c r="E2611" s="1112" t="s">
        <v>1932</v>
      </c>
      <c r="F2611" s="2708"/>
      <c r="H2611" s="1431" t="str">
        <f>IF(ISNONTEXT(F2611)=TRUE,"","X")</f>
        <v/>
      </c>
      <c r="I2611" s="1288" t="str">
        <f>IF(AND(F2611&gt;=0)=TRUE,"","X")</f>
        <v/>
      </c>
      <c r="J2611" s="1288" t="str">
        <f>IF(C2609="","",IF(AND(C2609&lt;&gt;"&lt;Enter connection point name&gt;",F2611=""),"X",""))</f>
        <v/>
      </c>
      <c r="K2611" s="1569"/>
      <c r="L2611" s="2220"/>
      <c r="M2611" s="2220"/>
      <c r="N2611" s="2218"/>
    </row>
    <row r="2612" spans="2:14" s="580" customFormat="1" ht="15" customHeight="1">
      <c r="B2612" s="1046"/>
      <c r="C2612" s="3015" t="s">
        <v>1933</v>
      </c>
      <c r="D2612" s="3014" t="s">
        <v>497</v>
      </c>
      <c r="E2612" s="1112" t="s">
        <v>1931</v>
      </c>
      <c r="F2612" s="2708"/>
      <c r="H2612" s="1431" t="str">
        <f t="shared" ref="H2612:H2619" si="450">IF(ISNONTEXT(F2612)=TRUE,"","X")</f>
        <v/>
      </c>
      <c r="I2612" s="1288" t="str">
        <f>IF(AND(F2612&gt;=0)=TRUE,"","X")</f>
        <v/>
      </c>
      <c r="J2612" s="1288" t="str">
        <f>IF(C2609="","",IF(AND(C2609&lt;&gt;"&lt;Enter connection point name&gt;",F2612=""),"X",""))</f>
        <v/>
      </c>
      <c r="K2612" s="1569"/>
      <c r="L2612" s="2220"/>
      <c r="M2612" s="2220"/>
      <c r="N2612" s="1432" t="str">
        <f>IF(AND(F2612&lt;=F2614),"","X")</f>
        <v/>
      </c>
    </row>
    <row r="2613" spans="2:14" s="580" customFormat="1" ht="15" customHeight="1">
      <c r="B2613" s="1046"/>
      <c r="C2613" s="3015"/>
      <c r="D2613" s="3014"/>
      <c r="E2613" s="1112" t="s">
        <v>1932</v>
      </c>
      <c r="F2613" s="2708"/>
      <c r="H2613" s="1431" t="str">
        <f t="shared" si="450"/>
        <v/>
      </c>
      <c r="I2613" s="1288" t="str">
        <f t="shared" ref="I2613:I2616" si="451">IF(AND(F2613&gt;=0)=TRUE,"","X")</f>
        <v/>
      </c>
      <c r="J2613" s="1288" t="str">
        <f>IF(C2609="","",IF(AND(C2609&lt;&gt;"&lt;Enter connection point name&gt;",F2613=""),"X",""))</f>
        <v/>
      </c>
      <c r="K2613" s="1569"/>
      <c r="L2613" s="2220"/>
      <c r="M2613" s="2220"/>
      <c r="N2613" s="1432" t="str">
        <f>IF(AND(F2613&lt;=F2615),"","X")</f>
        <v/>
      </c>
    </row>
    <row r="2614" spans="2:14" s="580" customFormat="1" ht="15" customHeight="1">
      <c r="B2614" s="1046"/>
      <c r="C2614" s="3015" t="s">
        <v>1933</v>
      </c>
      <c r="D2614" s="3014" t="s">
        <v>509</v>
      </c>
      <c r="E2614" s="1112" t="s">
        <v>1931</v>
      </c>
      <c r="F2614" s="2708"/>
      <c r="H2614" s="1431" t="str">
        <f t="shared" si="450"/>
        <v/>
      </c>
      <c r="I2614" s="1288" t="str">
        <f t="shared" si="451"/>
        <v/>
      </c>
      <c r="J2614" s="1288" t="str">
        <f>IF(C2609="","",IF(AND(C2609&lt;&gt;"&lt;Enter connection point name&gt;",F2614=""),"X",""))</f>
        <v/>
      </c>
      <c r="K2614" s="1569"/>
      <c r="L2614" s="2220"/>
      <c r="M2614" s="2220"/>
      <c r="N2614" s="1432" t="str">
        <f>IF(AND(F2612&lt;=F2614),"","X")</f>
        <v/>
      </c>
    </row>
    <row r="2615" spans="2:14" s="580" customFormat="1" ht="15" customHeight="1">
      <c r="B2615" s="1046"/>
      <c r="C2615" s="3015"/>
      <c r="D2615" s="3014"/>
      <c r="E2615" s="1112" t="s">
        <v>1932</v>
      </c>
      <c r="F2615" s="2708"/>
      <c r="H2615" s="1431" t="str">
        <f t="shared" si="450"/>
        <v/>
      </c>
      <c r="I2615" s="1288" t="str">
        <f t="shared" si="451"/>
        <v/>
      </c>
      <c r="J2615" s="1288" t="str">
        <f>IF(C2609="","",IF(AND(C2609&lt;&gt;"&lt;Enter connection point name&gt;",F2615=""),"X",""))</f>
        <v/>
      </c>
      <c r="K2615" s="1569"/>
      <c r="L2615" s="2220"/>
      <c r="M2615" s="2220"/>
      <c r="N2615" s="1432" t="str">
        <f>IF(AND(F2613&lt;=F2615),"","X")</f>
        <v/>
      </c>
    </row>
    <row r="2616" spans="2:14" s="580" customFormat="1" ht="15" customHeight="1">
      <c r="B2616" s="1046"/>
      <c r="C2616" s="3015" t="s">
        <v>729</v>
      </c>
      <c r="D2616" s="3014" t="s">
        <v>1670</v>
      </c>
      <c r="E2616" s="1112" t="s">
        <v>1931</v>
      </c>
      <c r="F2616" s="2706"/>
      <c r="H2616" s="1431" t="str">
        <f t="shared" si="450"/>
        <v/>
      </c>
      <c r="I2616" s="1287" t="str">
        <f t="shared" si="451"/>
        <v/>
      </c>
      <c r="J2616" s="1288" t="str">
        <f>IF(C2609="","",IF(AND(C2609&lt;&gt;"&lt;Enter connection point name&gt;",F2616=""),"X",""))</f>
        <v/>
      </c>
      <c r="K2616" s="1569"/>
      <c r="L2616" s="1287"/>
      <c r="M2616" s="2220"/>
      <c r="N2616" s="2218"/>
    </row>
    <row r="2617" spans="2:14" s="580" customFormat="1" ht="15" customHeight="1">
      <c r="B2617" s="18"/>
      <c r="C2617" s="3015"/>
      <c r="D2617" s="3014"/>
      <c r="E2617" s="1112" t="s">
        <v>1932</v>
      </c>
      <c r="F2617" s="2706"/>
      <c r="H2617" s="1431" t="str">
        <f t="shared" si="450"/>
        <v/>
      </c>
      <c r="I2617" s="1287"/>
      <c r="J2617" s="1288" t="str">
        <f>IF(C2609="","",IF(AND(C2609&lt;&gt;"&lt;Enter connection point name&gt;",F2617=""),"X",""))</f>
        <v/>
      </c>
      <c r="K2617" s="1569"/>
      <c r="L2617" s="1287"/>
      <c r="M2617" s="2220"/>
      <c r="N2617" s="2218"/>
    </row>
    <row r="2618" spans="2:14" s="580" customFormat="1" ht="15" customHeight="1">
      <c r="B2618" s="18"/>
      <c r="C2618" s="3015" t="s">
        <v>730</v>
      </c>
      <c r="D2618" s="3014" t="s">
        <v>1671</v>
      </c>
      <c r="E2618" s="1112" t="s">
        <v>1931</v>
      </c>
      <c r="F2618" s="2712"/>
      <c r="H2618" s="1431" t="str">
        <f t="shared" si="450"/>
        <v/>
      </c>
      <c r="I2618" s="1287"/>
      <c r="J2618" s="1288" t="str">
        <f>IF(C2609="","",IF(AND(C2609&lt;&gt;"&lt;Enter connection point name&gt;",F2618=""),"X",""))</f>
        <v/>
      </c>
      <c r="K2618" s="1569"/>
      <c r="L2618" s="2220"/>
      <c r="M2618" s="1287"/>
      <c r="N2618" s="2218"/>
    </row>
    <row r="2619" spans="2:14" s="580" customFormat="1" ht="15" customHeight="1">
      <c r="B2619" s="18"/>
      <c r="C2619" s="3015"/>
      <c r="D2619" s="3014"/>
      <c r="E2619" s="1112" t="s">
        <v>1932</v>
      </c>
      <c r="F2619" s="2712"/>
      <c r="H2619" s="1431" t="str">
        <f t="shared" si="450"/>
        <v/>
      </c>
      <c r="I2619" s="1287"/>
      <c r="J2619" s="1288" t="str">
        <f>IF(C2609="","",IF(AND(C2609&lt;&gt;"&lt;Enter connection point name&gt;",F2619=""),"X",""))</f>
        <v/>
      </c>
      <c r="K2619" s="1569"/>
      <c r="L2619" s="2220"/>
      <c r="M2619" s="1287"/>
      <c r="N2619" s="2218"/>
    </row>
    <row r="2620" spans="2:14" s="580" customFormat="1" ht="15" customHeight="1">
      <c r="B2620" s="18"/>
      <c r="C2620" s="3015" t="s">
        <v>1934</v>
      </c>
      <c r="D2620" s="3014" t="s">
        <v>2045</v>
      </c>
      <c r="E2620" s="1112" t="s">
        <v>1931</v>
      </c>
      <c r="F2620" s="2708"/>
      <c r="H2620" s="1436"/>
      <c r="I2620" s="1287"/>
      <c r="J2620" s="1288" t="str">
        <f>IF(C2609="","",IF(AND(C2609&lt;&gt;"&lt;Enter connection point name&gt;",F2620=""),"X",""))</f>
        <v/>
      </c>
      <c r="K2620" s="1432" t="str">
        <f>IF(F2620="","",(IF(OR(F2620="Winter",F2620="Summer"),"","X")))</f>
        <v/>
      </c>
      <c r="L2620" s="2220"/>
      <c r="M2620" s="2220"/>
      <c r="N2620" s="2218"/>
    </row>
    <row r="2621" spans="2:14" s="580" customFormat="1" ht="15" customHeight="1">
      <c r="B2621" s="18"/>
      <c r="C2621" s="3015"/>
      <c r="D2621" s="3014"/>
      <c r="E2621" s="1112" t="s">
        <v>1932</v>
      </c>
      <c r="F2621" s="2708"/>
      <c r="H2621" s="1436"/>
      <c r="I2621" s="1287"/>
      <c r="J2621" s="1288" t="str">
        <f>IF(C2609="","",IF(AND(C2609&lt;&gt;"&lt;Enter connection point name&gt;",F2621=""),"X",""))</f>
        <v/>
      </c>
      <c r="K2621" s="1432" t="str">
        <f>IF(F2621="","",(IF(OR(F2621="Winter",F2621="Summer"),"","X")))</f>
        <v/>
      </c>
      <c r="L2621" s="2220"/>
      <c r="M2621" s="2220"/>
      <c r="N2621" s="2218"/>
    </row>
    <row r="2622" spans="2:14" s="580" customFormat="1" ht="15" customHeight="1">
      <c r="B2622" s="18"/>
      <c r="C2622" s="3015" t="s">
        <v>1935</v>
      </c>
      <c r="D2622" s="3014" t="s">
        <v>497</v>
      </c>
      <c r="E2622" s="1112" t="s">
        <v>1931</v>
      </c>
      <c r="F2622" s="2708"/>
      <c r="H2622" s="1431" t="str">
        <f t="shared" ref="H2622:H2631" si="452">IF(ISNONTEXT(F2622)=TRUE,"","X")</f>
        <v/>
      </c>
      <c r="I2622" s="1288" t="str">
        <f t="shared" ref="I2622:I2631" si="453">IF(AND(F2622&gt;=0)=TRUE,"","X")</f>
        <v/>
      </c>
      <c r="J2622" s="1288" t="str">
        <f>IF(C2609="","",IF(AND(C2609&lt;&gt;"&lt;Enter connection point name&gt;",F2622=""),"X",""))</f>
        <v/>
      </c>
      <c r="K2622" s="1569"/>
      <c r="L2622" s="2220"/>
      <c r="M2622" s="2220"/>
      <c r="N2622" s="2218"/>
    </row>
    <row r="2623" spans="2:14" s="580" customFormat="1" ht="15" customHeight="1">
      <c r="B2623" s="18"/>
      <c r="C2623" s="3015"/>
      <c r="D2623" s="3014"/>
      <c r="E2623" s="1112" t="s">
        <v>1932</v>
      </c>
      <c r="F2623" s="2708"/>
      <c r="H2623" s="1431" t="str">
        <f t="shared" si="452"/>
        <v/>
      </c>
      <c r="I2623" s="1288" t="str">
        <f t="shared" si="453"/>
        <v/>
      </c>
      <c r="J2623" s="1288" t="str">
        <f>IF(C2609="","",IF(AND(C2609&lt;&gt;"&lt;Enter connection point name&gt;",F2623=""),"X",""))</f>
        <v/>
      </c>
      <c r="K2623" s="1569"/>
      <c r="L2623" s="2220"/>
      <c r="M2623" s="2220"/>
      <c r="N2623" s="2218"/>
    </row>
    <row r="2624" spans="2:14" s="580" customFormat="1" ht="15" customHeight="1">
      <c r="B2624" s="18"/>
      <c r="C2624" s="3015" t="s">
        <v>1936</v>
      </c>
      <c r="D2624" s="3014" t="s">
        <v>497</v>
      </c>
      <c r="E2624" s="1112" t="s">
        <v>1931</v>
      </c>
      <c r="F2624" s="2708"/>
      <c r="H2624" s="1431" t="str">
        <f t="shared" si="452"/>
        <v/>
      </c>
      <c r="I2624" s="1288" t="str">
        <f t="shared" si="453"/>
        <v/>
      </c>
      <c r="J2624" s="1288" t="str">
        <f>IF(C2609="","",IF(AND(C2609&lt;&gt;"&lt;Enter connection point name&gt;",F2624=""),"X",""))</f>
        <v/>
      </c>
      <c r="K2624" s="1569"/>
      <c r="L2624" s="2220"/>
      <c r="M2624" s="2220"/>
      <c r="N2624" s="1432" t="str">
        <f>IF(AND(F2624&lt;=F2626),"","X")</f>
        <v/>
      </c>
    </row>
    <row r="2625" spans="2:14" s="580" customFormat="1" ht="15" customHeight="1">
      <c r="B2625" s="18"/>
      <c r="C2625" s="3015"/>
      <c r="D2625" s="3014"/>
      <c r="E2625" s="1112" t="s">
        <v>1932</v>
      </c>
      <c r="F2625" s="2708"/>
      <c r="H2625" s="1431" t="str">
        <f t="shared" si="452"/>
        <v/>
      </c>
      <c r="I2625" s="1288" t="str">
        <f t="shared" si="453"/>
        <v/>
      </c>
      <c r="J2625" s="1288" t="str">
        <f>IF(C2609="","",IF(AND(C2609&lt;&gt;"&lt;Enter connection point name&gt;",F2625=""),"X",""))</f>
        <v/>
      </c>
      <c r="K2625" s="1569"/>
      <c r="L2625" s="2220"/>
      <c r="M2625" s="2220"/>
      <c r="N2625" s="1432" t="str">
        <f>IF(AND(F2625&lt;=F2627),"","X")</f>
        <v/>
      </c>
    </row>
    <row r="2626" spans="2:14" s="580" customFormat="1" ht="15" customHeight="1">
      <c r="B2626" s="18"/>
      <c r="C2626" s="3015" t="s">
        <v>1936</v>
      </c>
      <c r="D2626" s="3014" t="s">
        <v>509</v>
      </c>
      <c r="E2626" s="1112" t="s">
        <v>1931</v>
      </c>
      <c r="F2626" s="2708"/>
      <c r="H2626" s="1431" t="str">
        <f t="shared" si="452"/>
        <v/>
      </c>
      <c r="I2626" s="1288" t="str">
        <f t="shared" si="453"/>
        <v/>
      </c>
      <c r="J2626" s="1288" t="str">
        <f>IF(C2609="","",IF(AND(C2609&lt;&gt;"&lt;Enter connection point name&gt;",F2626=""),"X",""))</f>
        <v/>
      </c>
      <c r="K2626" s="1569"/>
      <c r="L2626" s="2220"/>
      <c r="M2626" s="2220"/>
      <c r="N2626" s="1432" t="str">
        <f>IF(AND(F2624&lt;=F2626),"","X")</f>
        <v/>
      </c>
    </row>
    <row r="2627" spans="2:14" s="580" customFormat="1" ht="15" customHeight="1">
      <c r="B2627" s="18"/>
      <c r="C2627" s="3015"/>
      <c r="D2627" s="3014"/>
      <c r="E2627" s="1112" t="s">
        <v>1932</v>
      </c>
      <c r="F2627" s="2708"/>
      <c r="H2627" s="1431" t="str">
        <f t="shared" si="452"/>
        <v/>
      </c>
      <c r="I2627" s="1288" t="str">
        <f t="shared" si="453"/>
        <v/>
      </c>
      <c r="J2627" s="1288" t="str">
        <f>IF(C2609="","",IF(AND(C2609&lt;&gt;"&lt;Enter connection point name&gt;",F2627=""),"X",""))</f>
        <v/>
      </c>
      <c r="K2627" s="1569"/>
      <c r="L2627" s="2220"/>
      <c r="M2627" s="2220"/>
      <c r="N2627" s="1432" t="str">
        <f>IF(AND(F2625&lt;=F2627),"","X")</f>
        <v/>
      </c>
    </row>
    <row r="2628" spans="2:14" s="580" customFormat="1" ht="15" customHeight="1">
      <c r="B2628" s="18"/>
      <c r="C2628" s="3015" t="s">
        <v>1937</v>
      </c>
      <c r="D2628" s="3014" t="s">
        <v>497</v>
      </c>
      <c r="E2628" s="1112" t="s">
        <v>1931</v>
      </c>
      <c r="F2628" s="2708"/>
      <c r="H2628" s="1431" t="str">
        <f t="shared" si="452"/>
        <v/>
      </c>
      <c r="I2628" s="1288" t="str">
        <f t="shared" si="453"/>
        <v/>
      </c>
      <c r="J2628" s="1288" t="str">
        <f>IF(C2609="","",IF(AND(C2609&lt;&gt;"&lt;Enter connection point name&gt;",F2628=""),"X",""))</f>
        <v/>
      </c>
      <c r="K2628" s="1569"/>
      <c r="L2628" s="2220"/>
      <c r="M2628" s="2220"/>
      <c r="N2628" s="1432" t="str">
        <f>IF(AND(F2628&lt;=F2630),"","X")</f>
        <v/>
      </c>
    </row>
    <row r="2629" spans="2:14" s="580" customFormat="1" ht="15" customHeight="1">
      <c r="B2629" s="18"/>
      <c r="C2629" s="3015"/>
      <c r="D2629" s="3014"/>
      <c r="E2629" s="1112" t="s">
        <v>1932</v>
      </c>
      <c r="F2629" s="2708"/>
      <c r="H2629" s="1431" t="str">
        <f t="shared" si="452"/>
        <v/>
      </c>
      <c r="I2629" s="1288" t="str">
        <f t="shared" si="453"/>
        <v/>
      </c>
      <c r="J2629" s="1288" t="str">
        <f>IF(C2609="","",IF(AND(C2609&lt;&gt;"&lt;Enter connection point name&gt;",F2629=""),"X",""))</f>
        <v/>
      </c>
      <c r="K2629" s="1569"/>
      <c r="L2629" s="2220"/>
      <c r="M2629" s="2220"/>
      <c r="N2629" s="1432" t="str">
        <f>IF(AND(F2629&lt;=F2631),"","X")</f>
        <v/>
      </c>
    </row>
    <row r="2630" spans="2:14" s="580" customFormat="1" ht="15" customHeight="1">
      <c r="B2630" s="18"/>
      <c r="C2630" s="3015" t="s">
        <v>1937</v>
      </c>
      <c r="D2630" s="3014" t="s">
        <v>509</v>
      </c>
      <c r="E2630" s="1112" t="s">
        <v>1931</v>
      </c>
      <c r="F2630" s="2708"/>
      <c r="H2630" s="1431" t="str">
        <f t="shared" si="452"/>
        <v/>
      </c>
      <c r="I2630" s="1288" t="str">
        <f t="shared" si="453"/>
        <v/>
      </c>
      <c r="J2630" s="1288" t="str">
        <f>IF(C2609="","",IF(AND(C2609&lt;&gt;"&lt;Enter connection point name&gt;",F2630=""),"X",""))</f>
        <v/>
      </c>
      <c r="K2630" s="1569"/>
      <c r="L2630" s="2220"/>
      <c r="M2630" s="2220"/>
      <c r="N2630" s="1432" t="str">
        <f>IF(AND(F2628&lt;=F2630),"","X")</f>
        <v/>
      </c>
    </row>
    <row r="2631" spans="2:14" s="580" customFormat="1" ht="15" customHeight="1">
      <c r="B2631" s="18"/>
      <c r="C2631" s="3018"/>
      <c r="D2631" s="3019"/>
      <c r="E2631" s="1113" t="s">
        <v>1932</v>
      </c>
      <c r="F2631" s="2714"/>
      <c r="H2631" s="1433" t="str">
        <f t="shared" si="452"/>
        <v/>
      </c>
      <c r="I2631" s="1434" t="str">
        <f t="shared" si="453"/>
        <v/>
      </c>
      <c r="J2631" s="1434" t="str">
        <f>IF(C2609="","",IF(AND(C2609&lt;&gt;"&lt;Enter connection point name&gt;",F2631=""),"X",""))</f>
        <v/>
      </c>
      <c r="K2631" s="1570"/>
      <c r="L2631" s="2221"/>
      <c r="M2631" s="2221"/>
      <c r="N2631" s="1435" t="str">
        <f>IF(AND(F2629&lt;=F2631),"","X")</f>
        <v/>
      </c>
    </row>
    <row r="2632" spans="2:14" s="580" customFormat="1" ht="15" customHeight="1">
      <c r="B2632" s="1046">
        <v>115</v>
      </c>
      <c r="C2632" s="1027" t="s">
        <v>1929</v>
      </c>
      <c r="D2632" s="575"/>
      <c r="E2632" s="1111"/>
      <c r="F2632" s="2711"/>
    </row>
    <row r="2633" spans="2:14" s="580" customFormat="1" ht="15" customHeight="1">
      <c r="B2633" s="1046"/>
      <c r="C2633" s="3016" t="s">
        <v>1930</v>
      </c>
      <c r="D2633" s="3017" t="s">
        <v>509</v>
      </c>
      <c r="E2633" s="1681" t="s">
        <v>1931</v>
      </c>
      <c r="F2633" s="2713"/>
      <c r="H2633" s="1503" t="str">
        <f>IF(ISNONTEXT(F2633)=TRUE,"","X")</f>
        <v/>
      </c>
      <c r="I2633" s="1542" t="str">
        <f>IF(AND(F2633&gt;=0)=TRUE,"","X")</f>
        <v/>
      </c>
      <c r="J2633" s="2024" t="str">
        <f>IF(C2632="","",IF(AND(C2632&lt;&gt;"&lt;Enter connection point name&gt;",F2633=""),"X",""))</f>
        <v/>
      </c>
      <c r="K2633" s="1568"/>
      <c r="L2633" s="2219"/>
      <c r="M2633" s="2219"/>
      <c r="N2633" s="2217"/>
    </row>
    <row r="2634" spans="2:14" s="580" customFormat="1" ht="15" customHeight="1">
      <c r="B2634" s="1046"/>
      <c r="C2634" s="3015"/>
      <c r="D2634" s="3014"/>
      <c r="E2634" s="1112" t="s">
        <v>1932</v>
      </c>
      <c r="F2634" s="2708"/>
      <c r="H2634" s="1431" t="str">
        <f>IF(ISNONTEXT(F2634)=TRUE,"","X")</f>
        <v/>
      </c>
      <c r="I2634" s="1288" t="str">
        <f>IF(AND(F2634&gt;=0)=TRUE,"","X")</f>
        <v/>
      </c>
      <c r="J2634" s="1288" t="str">
        <f>IF(C2632="","",IF(AND(C2632&lt;&gt;"&lt;Enter connection point name&gt;",F2634=""),"X",""))</f>
        <v/>
      </c>
      <c r="K2634" s="1569"/>
      <c r="L2634" s="2220"/>
      <c r="M2634" s="2220"/>
      <c r="N2634" s="2218"/>
    </row>
    <row r="2635" spans="2:14" s="580" customFormat="1" ht="15" customHeight="1">
      <c r="B2635" s="1046"/>
      <c r="C2635" s="3015" t="s">
        <v>1933</v>
      </c>
      <c r="D2635" s="3014" t="s">
        <v>497</v>
      </c>
      <c r="E2635" s="1112" t="s">
        <v>1931</v>
      </c>
      <c r="F2635" s="2708"/>
      <c r="H2635" s="1431" t="str">
        <f t="shared" ref="H2635:H2642" si="454">IF(ISNONTEXT(F2635)=TRUE,"","X")</f>
        <v/>
      </c>
      <c r="I2635" s="1288" t="str">
        <f>IF(AND(F2635&gt;=0)=TRUE,"","X")</f>
        <v/>
      </c>
      <c r="J2635" s="1288" t="str">
        <f>IF(C2632="","",IF(AND(C2632&lt;&gt;"&lt;Enter connection point name&gt;",F2635=""),"X",""))</f>
        <v/>
      </c>
      <c r="K2635" s="1569"/>
      <c r="L2635" s="2220"/>
      <c r="M2635" s="2220"/>
      <c r="N2635" s="1432" t="str">
        <f>IF(AND(F2635&lt;=F2637),"","X")</f>
        <v/>
      </c>
    </row>
    <row r="2636" spans="2:14" s="580" customFormat="1" ht="15" customHeight="1">
      <c r="B2636" s="1046"/>
      <c r="C2636" s="3015"/>
      <c r="D2636" s="3014"/>
      <c r="E2636" s="1112" t="s">
        <v>1932</v>
      </c>
      <c r="F2636" s="2708"/>
      <c r="H2636" s="1431" t="str">
        <f t="shared" si="454"/>
        <v/>
      </c>
      <c r="I2636" s="1288" t="str">
        <f t="shared" ref="I2636:I2639" si="455">IF(AND(F2636&gt;=0)=TRUE,"","X")</f>
        <v/>
      </c>
      <c r="J2636" s="1288" t="str">
        <f>IF(C2632="","",IF(AND(C2632&lt;&gt;"&lt;Enter connection point name&gt;",F2636=""),"X",""))</f>
        <v/>
      </c>
      <c r="K2636" s="1569"/>
      <c r="L2636" s="2220"/>
      <c r="M2636" s="2220"/>
      <c r="N2636" s="1432" t="str">
        <f>IF(AND(F2636&lt;=F2638),"","X")</f>
        <v/>
      </c>
    </row>
    <row r="2637" spans="2:14" s="580" customFormat="1" ht="15" customHeight="1">
      <c r="B2637" s="1046"/>
      <c r="C2637" s="3015" t="s">
        <v>1933</v>
      </c>
      <c r="D2637" s="3014" t="s">
        <v>509</v>
      </c>
      <c r="E2637" s="1112" t="s">
        <v>1931</v>
      </c>
      <c r="F2637" s="2708"/>
      <c r="H2637" s="1431" t="str">
        <f t="shared" si="454"/>
        <v/>
      </c>
      <c r="I2637" s="1288" t="str">
        <f t="shared" si="455"/>
        <v/>
      </c>
      <c r="J2637" s="1288" t="str">
        <f>IF(C2632="","",IF(AND(C2632&lt;&gt;"&lt;Enter connection point name&gt;",F2637=""),"X",""))</f>
        <v/>
      </c>
      <c r="K2637" s="1569"/>
      <c r="L2637" s="2220"/>
      <c r="M2637" s="2220"/>
      <c r="N2637" s="1432" t="str">
        <f>IF(AND(F2635&lt;=F2637),"","X")</f>
        <v/>
      </c>
    </row>
    <row r="2638" spans="2:14" s="580" customFormat="1" ht="15" customHeight="1">
      <c r="B2638" s="1046"/>
      <c r="C2638" s="3015"/>
      <c r="D2638" s="3014"/>
      <c r="E2638" s="1112" t="s">
        <v>1932</v>
      </c>
      <c r="F2638" s="2708"/>
      <c r="H2638" s="1431" t="str">
        <f t="shared" si="454"/>
        <v/>
      </c>
      <c r="I2638" s="1288" t="str">
        <f t="shared" si="455"/>
        <v/>
      </c>
      <c r="J2638" s="1288" t="str">
        <f>IF(C2632="","",IF(AND(C2632&lt;&gt;"&lt;Enter connection point name&gt;",F2638=""),"X",""))</f>
        <v/>
      </c>
      <c r="K2638" s="1569"/>
      <c r="L2638" s="2220"/>
      <c r="M2638" s="2220"/>
      <c r="N2638" s="1432" t="str">
        <f>IF(AND(F2636&lt;=F2638),"","X")</f>
        <v/>
      </c>
    </row>
    <row r="2639" spans="2:14" s="580" customFormat="1" ht="15" customHeight="1">
      <c r="B2639" s="1046"/>
      <c r="C2639" s="3015" t="s">
        <v>729</v>
      </c>
      <c r="D2639" s="3014" t="s">
        <v>1670</v>
      </c>
      <c r="E2639" s="1112" t="s">
        <v>1931</v>
      </c>
      <c r="F2639" s="2706"/>
      <c r="H2639" s="1431" t="str">
        <f t="shared" si="454"/>
        <v/>
      </c>
      <c r="I2639" s="1287" t="str">
        <f t="shared" si="455"/>
        <v/>
      </c>
      <c r="J2639" s="1288" t="str">
        <f>IF(C2632="","",IF(AND(C2632&lt;&gt;"&lt;Enter connection point name&gt;",F2639=""),"X",""))</f>
        <v/>
      </c>
      <c r="K2639" s="1569"/>
      <c r="L2639" s="1287"/>
      <c r="M2639" s="2220"/>
      <c r="N2639" s="2218"/>
    </row>
    <row r="2640" spans="2:14" s="580" customFormat="1" ht="15" customHeight="1">
      <c r="B2640" s="18"/>
      <c r="C2640" s="3015"/>
      <c r="D2640" s="3014"/>
      <c r="E2640" s="1112" t="s">
        <v>1932</v>
      </c>
      <c r="F2640" s="2706"/>
      <c r="H2640" s="1431" t="str">
        <f t="shared" si="454"/>
        <v/>
      </c>
      <c r="I2640" s="1287"/>
      <c r="J2640" s="1288" t="str">
        <f>IF(C2632="","",IF(AND(C2632&lt;&gt;"&lt;Enter connection point name&gt;",F2640=""),"X",""))</f>
        <v/>
      </c>
      <c r="K2640" s="1569"/>
      <c r="L2640" s="1287"/>
      <c r="M2640" s="2220"/>
      <c r="N2640" s="2218"/>
    </row>
    <row r="2641" spans="2:14" s="580" customFormat="1" ht="15" customHeight="1">
      <c r="B2641" s="18"/>
      <c r="C2641" s="3015" t="s">
        <v>730</v>
      </c>
      <c r="D2641" s="3014" t="s">
        <v>1671</v>
      </c>
      <c r="E2641" s="1112" t="s">
        <v>1931</v>
      </c>
      <c r="F2641" s="2712"/>
      <c r="H2641" s="1431" t="str">
        <f t="shared" si="454"/>
        <v/>
      </c>
      <c r="I2641" s="1287"/>
      <c r="J2641" s="1288" t="str">
        <f>IF(C2632="","",IF(AND(C2632&lt;&gt;"&lt;Enter connection point name&gt;",F2641=""),"X",""))</f>
        <v/>
      </c>
      <c r="K2641" s="1569"/>
      <c r="L2641" s="2220"/>
      <c r="M2641" s="1287"/>
      <c r="N2641" s="2218"/>
    </row>
    <row r="2642" spans="2:14" s="580" customFormat="1" ht="15" customHeight="1">
      <c r="B2642" s="18"/>
      <c r="C2642" s="3015"/>
      <c r="D2642" s="3014"/>
      <c r="E2642" s="1112" t="s">
        <v>1932</v>
      </c>
      <c r="F2642" s="2712"/>
      <c r="H2642" s="1431" t="str">
        <f t="shared" si="454"/>
        <v/>
      </c>
      <c r="I2642" s="1287"/>
      <c r="J2642" s="1288" t="str">
        <f>IF(C2632="","",IF(AND(C2632&lt;&gt;"&lt;Enter connection point name&gt;",F2642=""),"X",""))</f>
        <v/>
      </c>
      <c r="K2642" s="1569"/>
      <c r="L2642" s="2220"/>
      <c r="M2642" s="1287"/>
      <c r="N2642" s="2218"/>
    </row>
    <row r="2643" spans="2:14" s="580" customFormat="1" ht="15" customHeight="1">
      <c r="B2643" s="18"/>
      <c r="C2643" s="3015" t="s">
        <v>1934</v>
      </c>
      <c r="D2643" s="3014" t="s">
        <v>2045</v>
      </c>
      <c r="E2643" s="1112" t="s">
        <v>1931</v>
      </c>
      <c r="F2643" s="2708"/>
      <c r="H2643" s="1436"/>
      <c r="I2643" s="1287"/>
      <c r="J2643" s="1288" t="str">
        <f>IF(C2632="","",IF(AND(C2632&lt;&gt;"&lt;Enter connection point name&gt;",F2643=""),"X",""))</f>
        <v/>
      </c>
      <c r="K2643" s="1432" t="str">
        <f>IF(F2643="","",(IF(OR(F2643="Winter",F2643="Summer"),"","X")))</f>
        <v/>
      </c>
      <c r="L2643" s="2220"/>
      <c r="M2643" s="2220"/>
      <c r="N2643" s="2218"/>
    </row>
    <row r="2644" spans="2:14" s="580" customFormat="1" ht="15" customHeight="1">
      <c r="B2644" s="18"/>
      <c r="C2644" s="3015"/>
      <c r="D2644" s="3014"/>
      <c r="E2644" s="1112" t="s">
        <v>1932</v>
      </c>
      <c r="F2644" s="2708"/>
      <c r="H2644" s="1436"/>
      <c r="I2644" s="1287"/>
      <c r="J2644" s="1288" t="str">
        <f>IF(C2632="","",IF(AND(C2632&lt;&gt;"&lt;Enter connection point name&gt;",F2644=""),"X",""))</f>
        <v/>
      </c>
      <c r="K2644" s="1432" t="str">
        <f>IF(F2644="","",(IF(OR(F2644="Winter",F2644="Summer"),"","X")))</f>
        <v/>
      </c>
      <c r="L2644" s="2220"/>
      <c r="M2644" s="2220"/>
      <c r="N2644" s="2218"/>
    </row>
    <row r="2645" spans="2:14" s="580" customFormat="1" ht="15" customHeight="1">
      <c r="B2645" s="18"/>
      <c r="C2645" s="3015" t="s">
        <v>1935</v>
      </c>
      <c r="D2645" s="3014" t="s">
        <v>497</v>
      </c>
      <c r="E2645" s="1112" t="s">
        <v>1931</v>
      </c>
      <c r="F2645" s="2708"/>
      <c r="H2645" s="1431" t="str">
        <f t="shared" ref="H2645:H2654" si="456">IF(ISNONTEXT(F2645)=TRUE,"","X")</f>
        <v/>
      </c>
      <c r="I2645" s="1288" t="str">
        <f t="shared" ref="I2645:I2654" si="457">IF(AND(F2645&gt;=0)=TRUE,"","X")</f>
        <v/>
      </c>
      <c r="J2645" s="1288" t="str">
        <f>IF(C2632="","",IF(AND(C2632&lt;&gt;"&lt;Enter connection point name&gt;",F2645=""),"X",""))</f>
        <v/>
      </c>
      <c r="K2645" s="1569"/>
      <c r="L2645" s="2220"/>
      <c r="M2645" s="2220"/>
      <c r="N2645" s="2218"/>
    </row>
    <row r="2646" spans="2:14" s="580" customFormat="1" ht="15" customHeight="1">
      <c r="B2646" s="18"/>
      <c r="C2646" s="3015"/>
      <c r="D2646" s="3014"/>
      <c r="E2646" s="1112" t="s">
        <v>1932</v>
      </c>
      <c r="F2646" s="2708"/>
      <c r="H2646" s="1431" t="str">
        <f t="shared" si="456"/>
        <v/>
      </c>
      <c r="I2646" s="1288" t="str">
        <f t="shared" si="457"/>
        <v/>
      </c>
      <c r="J2646" s="1288" t="str">
        <f>IF(C2632="","",IF(AND(C2632&lt;&gt;"&lt;Enter connection point name&gt;",F2646=""),"X",""))</f>
        <v/>
      </c>
      <c r="K2646" s="1569"/>
      <c r="L2646" s="2220"/>
      <c r="M2646" s="2220"/>
      <c r="N2646" s="2218"/>
    </row>
    <row r="2647" spans="2:14" s="580" customFormat="1" ht="15" customHeight="1">
      <c r="B2647" s="18"/>
      <c r="C2647" s="3015" t="s">
        <v>1936</v>
      </c>
      <c r="D2647" s="3014" t="s">
        <v>497</v>
      </c>
      <c r="E2647" s="1112" t="s">
        <v>1931</v>
      </c>
      <c r="F2647" s="2708"/>
      <c r="H2647" s="1431" t="str">
        <f t="shared" si="456"/>
        <v/>
      </c>
      <c r="I2647" s="1288" t="str">
        <f t="shared" si="457"/>
        <v/>
      </c>
      <c r="J2647" s="1288" t="str">
        <f>IF(C2632="","",IF(AND(C2632&lt;&gt;"&lt;Enter connection point name&gt;",F2647=""),"X",""))</f>
        <v/>
      </c>
      <c r="K2647" s="1569"/>
      <c r="L2647" s="2220"/>
      <c r="M2647" s="2220"/>
      <c r="N2647" s="1432" t="str">
        <f>IF(AND(F2647&lt;=F2649),"","X")</f>
        <v/>
      </c>
    </row>
    <row r="2648" spans="2:14" s="580" customFormat="1" ht="15" customHeight="1">
      <c r="B2648" s="18"/>
      <c r="C2648" s="3015"/>
      <c r="D2648" s="3014"/>
      <c r="E2648" s="1112" t="s">
        <v>1932</v>
      </c>
      <c r="F2648" s="2708"/>
      <c r="H2648" s="1431" t="str">
        <f t="shared" si="456"/>
        <v/>
      </c>
      <c r="I2648" s="1288" t="str">
        <f t="shared" si="457"/>
        <v/>
      </c>
      <c r="J2648" s="1288" t="str">
        <f>IF(C2632="","",IF(AND(C2632&lt;&gt;"&lt;Enter connection point name&gt;",F2648=""),"X",""))</f>
        <v/>
      </c>
      <c r="K2648" s="1569"/>
      <c r="L2648" s="2220"/>
      <c r="M2648" s="2220"/>
      <c r="N2648" s="1432" t="str">
        <f>IF(AND(F2648&lt;=F2650),"","X")</f>
        <v/>
      </c>
    </row>
    <row r="2649" spans="2:14" s="580" customFormat="1" ht="15" customHeight="1">
      <c r="B2649" s="18"/>
      <c r="C2649" s="3015" t="s">
        <v>1936</v>
      </c>
      <c r="D2649" s="3014" t="s">
        <v>509</v>
      </c>
      <c r="E2649" s="1112" t="s">
        <v>1931</v>
      </c>
      <c r="F2649" s="2708"/>
      <c r="H2649" s="1431" t="str">
        <f t="shared" si="456"/>
        <v/>
      </c>
      <c r="I2649" s="1288" t="str">
        <f t="shared" si="457"/>
        <v/>
      </c>
      <c r="J2649" s="1288" t="str">
        <f>IF(C2632="","",IF(AND(C2632&lt;&gt;"&lt;Enter connection point name&gt;",F2649=""),"X",""))</f>
        <v/>
      </c>
      <c r="K2649" s="1569"/>
      <c r="L2649" s="2220"/>
      <c r="M2649" s="2220"/>
      <c r="N2649" s="1432" t="str">
        <f>IF(AND(F2647&lt;=F2649),"","X")</f>
        <v/>
      </c>
    </row>
    <row r="2650" spans="2:14" s="580" customFormat="1" ht="15" customHeight="1">
      <c r="B2650" s="18"/>
      <c r="C2650" s="3015"/>
      <c r="D2650" s="3014"/>
      <c r="E2650" s="1112" t="s">
        <v>1932</v>
      </c>
      <c r="F2650" s="2708"/>
      <c r="H2650" s="1431" t="str">
        <f t="shared" si="456"/>
        <v/>
      </c>
      <c r="I2650" s="1288" t="str">
        <f t="shared" si="457"/>
        <v/>
      </c>
      <c r="J2650" s="1288" t="str">
        <f>IF(C2632="","",IF(AND(C2632&lt;&gt;"&lt;Enter connection point name&gt;",F2650=""),"X",""))</f>
        <v/>
      </c>
      <c r="K2650" s="1569"/>
      <c r="L2650" s="2220"/>
      <c r="M2650" s="2220"/>
      <c r="N2650" s="1432" t="str">
        <f>IF(AND(F2648&lt;=F2650),"","X")</f>
        <v/>
      </c>
    </row>
    <row r="2651" spans="2:14" s="580" customFormat="1" ht="15" customHeight="1">
      <c r="B2651" s="18"/>
      <c r="C2651" s="3015" t="s">
        <v>1937</v>
      </c>
      <c r="D2651" s="3014" t="s">
        <v>497</v>
      </c>
      <c r="E2651" s="1112" t="s">
        <v>1931</v>
      </c>
      <c r="F2651" s="2708"/>
      <c r="H2651" s="1431" t="str">
        <f t="shared" si="456"/>
        <v/>
      </c>
      <c r="I2651" s="1288" t="str">
        <f t="shared" si="457"/>
        <v/>
      </c>
      <c r="J2651" s="1288" t="str">
        <f>IF(C2632="","",IF(AND(C2632&lt;&gt;"&lt;Enter connection point name&gt;",F2651=""),"X",""))</f>
        <v/>
      </c>
      <c r="K2651" s="1569"/>
      <c r="L2651" s="2220"/>
      <c r="M2651" s="2220"/>
      <c r="N2651" s="1432" t="str">
        <f>IF(AND(F2651&lt;=F2653),"","X")</f>
        <v/>
      </c>
    </row>
    <row r="2652" spans="2:14" s="580" customFormat="1" ht="15" customHeight="1">
      <c r="B2652" s="18"/>
      <c r="C2652" s="3015"/>
      <c r="D2652" s="3014"/>
      <c r="E2652" s="1112" t="s">
        <v>1932</v>
      </c>
      <c r="F2652" s="2708"/>
      <c r="H2652" s="1431" t="str">
        <f t="shared" si="456"/>
        <v/>
      </c>
      <c r="I2652" s="1288" t="str">
        <f t="shared" si="457"/>
        <v/>
      </c>
      <c r="J2652" s="1288" t="str">
        <f>IF(C2632="","",IF(AND(C2632&lt;&gt;"&lt;Enter connection point name&gt;",F2652=""),"X",""))</f>
        <v/>
      </c>
      <c r="K2652" s="1569"/>
      <c r="L2652" s="2220"/>
      <c r="M2652" s="2220"/>
      <c r="N2652" s="1432" t="str">
        <f>IF(AND(F2652&lt;=F2654),"","X")</f>
        <v/>
      </c>
    </row>
    <row r="2653" spans="2:14" s="580" customFormat="1" ht="15" customHeight="1">
      <c r="B2653" s="18"/>
      <c r="C2653" s="3015" t="s">
        <v>1937</v>
      </c>
      <c r="D2653" s="3014" t="s">
        <v>509</v>
      </c>
      <c r="E2653" s="1112" t="s">
        <v>1931</v>
      </c>
      <c r="F2653" s="2708"/>
      <c r="H2653" s="1431" t="str">
        <f t="shared" si="456"/>
        <v/>
      </c>
      <c r="I2653" s="1288" t="str">
        <f t="shared" si="457"/>
        <v/>
      </c>
      <c r="J2653" s="1288" t="str">
        <f>IF(C2632="","",IF(AND(C2632&lt;&gt;"&lt;Enter connection point name&gt;",F2653=""),"X",""))</f>
        <v/>
      </c>
      <c r="K2653" s="1569"/>
      <c r="L2653" s="2220"/>
      <c r="M2653" s="2220"/>
      <c r="N2653" s="1432" t="str">
        <f>IF(AND(F2651&lt;=F2653),"","X")</f>
        <v/>
      </c>
    </row>
    <row r="2654" spans="2:14" s="580" customFormat="1" ht="15" customHeight="1">
      <c r="B2654" s="18"/>
      <c r="C2654" s="3018"/>
      <c r="D2654" s="3019"/>
      <c r="E2654" s="1113" t="s">
        <v>1932</v>
      </c>
      <c r="F2654" s="2714"/>
      <c r="H2654" s="1433" t="str">
        <f t="shared" si="456"/>
        <v/>
      </c>
      <c r="I2654" s="1434" t="str">
        <f t="shared" si="457"/>
        <v/>
      </c>
      <c r="J2654" s="1434" t="str">
        <f>IF(C2632="","",IF(AND(C2632&lt;&gt;"&lt;Enter connection point name&gt;",F2654=""),"X",""))</f>
        <v/>
      </c>
      <c r="K2654" s="1570"/>
      <c r="L2654" s="2221"/>
      <c r="M2654" s="2221"/>
      <c r="N2654" s="1435" t="str">
        <f>IF(AND(F2652&lt;=F2654),"","X")</f>
        <v/>
      </c>
    </row>
    <row r="2655" spans="2:14" s="580" customFormat="1" ht="15" customHeight="1">
      <c r="B2655" s="1046">
        <v>116</v>
      </c>
      <c r="C2655" s="1027" t="s">
        <v>1929</v>
      </c>
      <c r="D2655" s="575"/>
      <c r="E2655" s="1111"/>
      <c r="F2655" s="2711"/>
    </row>
    <row r="2656" spans="2:14" s="580" customFormat="1" ht="15" customHeight="1">
      <c r="B2656" s="1046"/>
      <c r="C2656" s="3016" t="s">
        <v>1930</v>
      </c>
      <c r="D2656" s="3017" t="s">
        <v>509</v>
      </c>
      <c r="E2656" s="1681" t="s">
        <v>1931</v>
      </c>
      <c r="F2656" s="2713"/>
      <c r="H2656" s="1503" t="str">
        <f>IF(ISNONTEXT(F2656)=TRUE,"","X")</f>
        <v/>
      </c>
      <c r="I2656" s="1542" t="str">
        <f>IF(AND(F2656&gt;=0)=TRUE,"","X")</f>
        <v/>
      </c>
      <c r="J2656" s="2024" t="str">
        <f>IF(C2655="","",IF(AND(C2655&lt;&gt;"&lt;Enter connection point name&gt;",F2656=""),"X",""))</f>
        <v/>
      </c>
      <c r="K2656" s="1568"/>
      <c r="L2656" s="2219"/>
      <c r="M2656" s="2219"/>
      <c r="N2656" s="2217"/>
    </row>
    <row r="2657" spans="2:14" s="580" customFormat="1" ht="15" customHeight="1">
      <c r="B2657" s="1046"/>
      <c r="C2657" s="3015"/>
      <c r="D2657" s="3014"/>
      <c r="E2657" s="1112" t="s">
        <v>1932</v>
      </c>
      <c r="F2657" s="2708"/>
      <c r="H2657" s="1431" t="str">
        <f>IF(ISNONTEXT(F2657)=TRUE,"","X")</f>
        <v/>
      </c>
      <c r="I2657" s="1288" t="str">
        <f>IF(AND(F2657&gt;=0)=TRUE,"","X")</f>
        <v/>
      </c>
      <c r="J2657" s="1288" t="str">
        <f>IF(C2655="","",IF(AND(C2655&lt;&gt;"&lt;Enter connection point name&gt;",F2657=""),"X",""))</f>
        <v/>
      </c>
      <c r="K2657" s="1569"/>
      <c r="L2657" s="2220"/>
      <c r="M2657" s="2220"/>
      <c r="N2657" s="2218"/>
    </row>
    <row r="2658" spans="2:14" s="580" customFormat="1" ht="15" customHeight="1">
      <c r="B2658" s="1046"/>
      <c r="C2658" s="3015" t="s">
        <v>1933</v>
      </c>
      <c r="D2658" s="3014" t="s">
        <v>497</v>
      </c>
      <c r="E2658" s="1112" t="s">
        <v>1931</v>
      </c>
      <c r="F2658" s="2708"/>
      <c r="H2658" s="1431" t="str">
        <f t="shared" ref="H2658:H2665" si="458">IF(ISNONTEXT(F2658)=TRUE,"","X")</f>
        <v/>
      </c>
      <c r="I2658" s="1288" t="str">
        <f>IF(AND(F2658&gt;=0)=TRUE,"","X")</f>
        <v/>
      </c>
      <c r="J2658" s="1288" t="str">
        <f>IF(C2655="","",IF(AND(C2655&lt;&gt;"&lt;Enter connection point name&gt;",F2658=""),"X",""))</f>
        <v/>
      </c>
      <c r="K2658" s="1569"/>
      <c r="L2658" s="2220"/>
      <c r="M2658" s="2220"/>
      <c r="N2658" s="1432" t="str">
        <f>IF(AND(F2658&lt;=F2660),"","X")</f>
        <v/>
      </c>
    </row>
    <row r="2659" spans="2:14" s="580" customFormat="1" ht="15" customHeight="1">
      <c r="B2659" s="1046"/>
      <c r="C2659" s="3015"/>
      <c r="D2659" s="3014"/>
      <c r="E2659" s="1112" t="s">
        <v>1932</v>
      </c>
      <c r="F2659" s="2708"/>
      <c r="H2659" s="1431" t="str">
        <f t="shared" si="458"/>
        <v/>
      </c>
      <c r="I2659" s="1288" t="str">
        <f t="shared" ref="I2659:I2662" si="459">IF(AND(F2659&gt;=0)=TRUE,"","X")</f>
        <v/>
      </c>
      <c r="J2659" s="1288" t="str">
        <f>IF(C2655="","",IF(AND(C2655&lt;&gt;"&lt;Enter connection point name&gt;",F2659=""),"X",""))</f>
        <v/>
      </c>
      <c r="K2659" s="1569"/>
      <c r="L2659" s="2220"/>
      <c r="M2659" s="2220"/>
      <c r="N2659" s="1432" t="str">
        <f>IF(AND(F2659&lt;=F2661),"","X")</f>
        <v/>
      </c>
    </row>
    <row r="2660" spans="2:14" s="580" customFormat="1" ht="15" customHeight="1">
      <c r="B2660" s="1046"/>
      <c r="C2660" s="3015" t="s">
        <v>1933</v>
      </c>
      <c r="D2660" s="3014" t="s">
        <v>509</v>
      </c>
      <c r="E2660" s="1112" t="s">
        <v>1931</v>
      </c>
      <c r="F2660" s="2708"/>
      <c r="H2660" s="1431" t="str">
        <f t="shared" si="458"/>
        <v/>
      </c>
      <c r="I2660" s="1288" t="str">
        <f t="shared" si="459"/>
        <v/>
      </c>
      <c r="J2660" s="1288" t="str">
        <f>IF(C2655="","",IF(AND(C2655&lt;&gt;"&lt;Enter connection point name&gt;",F2660=""),"X",""))</f>
        <v/>
      </c>
      <c r="K2660" s="1569"/>
      <c r="L2660" s="2220"/>
      <c r="M2660" s="2220"/>
      <c r="N2660" s="1432" t="str">
        <f>IF(AND(F2658&lt;=F2660),"","X")</f>
        <v/>
      </c>
    </row>
    <row r="2661" spans="2:14" s="580" customFormat="1" ht="15" customHeight="1">
      <c r="B2661" s="1046"/>
      <c r="C2661" s="3015"/>
      <c r="D2661" s="3014"/>
      <c r="E2661" s="1112" t="s">
        <v>1932</v>
      </c>
      <c r="F2661" s="2708"/>
      <c r="H2661" s="1431" t="str">
        <f t="shared" si="458"/>
        <v/>
      </c>
      <c r="I2661" s="1288" t="str">
        <f t="shared" si="459"/>
        <v/>
      </c>
      <c r="J2661" s="1288" t="str">
        <f>IF(C2655="","",IF(AND(C2655&lt;&gt;"&lt;Enter connection point name&gt;",F2661=""),"X",""))</f>
        <v/>
      </c>
      <c r="K2661" s="1569"/>
      <c r="L2661" s="2220"/>
      <c r="M2661" s="2220"/>
      <c r="N2661" s="1432" t="str">
        <f>IF(AND(F2659&lt;=F2661),"","X")</f>
        <v/>
      </c>
    </row>
    <row r="2662" spans="2:14" s="580" customFormat="1" ht="15" customHeight="1">
      <c r="B2662" s="1046"/>
      <c r="C2662" s="3015" t="s">
        <v>729</v>
      </c>
      <c r="D2662" s="3014" t="s">
        <v>1670</v>
      </c>
      <c r="E2662" s="1112" t="s">
        <v>1931</v>
      </c>
      <c r="F2662" s="2706"/>
      <c r="H2662" s="1431" t="str">
        <f t="shared" si="458"/>
        <v/>
      </c>
      <c r="I2662" s="1287" t="str">
        <f t="shared" si="459"/>
        <v/>
      </c>
      <c r="J2662" s="1288" t="str">
        <f>IF(C2655="","",IF(AND(C2655&lt;&gt;"&lt;Enter connection point name&gt;",F2662=""),"X",""))</f>
        <v/>
      </c>
      <c r="K2662" s="1569"/>
      <c r="L2662" s="1287"/>
      <c r="M2662" s="2220"/>
      <c r="N2662" s="2218"/>
    </row>
    <row r="2663" spans="2:14" s="580" customFormat="1" ht="15" customHeight="1">
      <c r="B2663" s="18"/>
      <c r="C2663" s="3015"/>
      <c r="D2663" s="3014"/>
      <c r="E2663" s="1112" t="s">
        <v>1932</v>
      </c>
      <c r="F2663" s="2706"/>
      <c r="H2663" s="1431" t="str">
        <f t="shared" si="458"/>
        <v/>
      </c>
      <c r="I2663" s="1287"/>
      <c r="J2663" s="1288" t="str">
        <f>IF(C2655="","",IF(AND(C2655&lt;&gt;"&lt;Enter connection point name&gt;",F2663=""),"X",""))</f>
        <v/>
      </c>
      <c r="K2663" s="1569"/>
      <c r="L2663" s="1287"/>
      <c r="M2663" s="2220"/>
      <c r="N2663" s="2218"/>
    </row>
    <row r="2664" spans="2:14" s="580" customFormat="1" ht="15" customHeight="1">
      <c r="B2664" s="18"/>
      <c r="C2664" s="3015" t="s">
        <v>730</v>
      </c>
      <c r="D2664" s="3014" t="s">
        <v>1671</v>
      </c>
      <c r="E2664" s="1112" t="s">
        <v>1931</v>
      </c>
      <c r="F2664" s="2712"/>
      <c r="H2664" s="1431" t="str">
        <f t="shared" si="458"/>
        <v/>
      </c>
      <c r="I2664" s="1287"/>
      <c r="J2664" s="1288" t="str">
        <f>IF(C2655="","",IF(AND(C2655&lt;&gt;"&lt;Enter connection point name&gt;",F2664=""),"X",""))</f>
        <v/>
      </c>
      <c r="K2664" s="1569"/>
      <c r="L2664" s="2220"/>
      <c r="M2664" s="1287"/>
      <c r="N2664" s="2218"/>
    </row>
    <row r="2665" spans="2:14" s="580" customFormat="1" ht="15" customHeight="1">
      <c r="B2665" s="18"/>
      <c r="C2665" s="3015"/>
      <c r="D2665" s="3014"/>
      <c r="E2665" s="1112" t="s">
        <v>1932</v>
      </c>
      <c r="F2665" s="2712"/>
      <c r="H2665" s="1431" t="str">
        <f t="shared" si="458"/>
        <v/>
      </c>
      <c r="I2665" s="1287"/>
      <c r="J2665" s="1288" t="str">
        <f>IF(C2655="","",IF(AND(C2655&lt;&gt;"&lt;Enter connection point name&gt;",F2665=""),"X",""))</f>
        <v/>
      </c>
      <c r="K2665" s="1569"/>
      <c r="L2665" s="2220"/>
      <c r="M2665" s="1287"/>
      <c r="N2665" s="2218"/>
    </row>
    <row r="2666" spans="2:14" s="580" customFormat="1" ht="15" customHeight="1">
      <c r="B2666" s="18"/>
      <c r="C2666" s="3015" t="s">
        <v>1934</v>
      </c>
      <c r="D2666" s="3014" t="s">
        <v>2045</v>
      </c>
      <c r="E2666" s="1112" t="s">
        <v>1931</v>
      </c>
      <c r="F2666" s="2708"/>
      <c r="H2666" s="1436"/>
      <c r="I2666" s="1287"/>
      <c r="J2666" s="1288" t="str">
        <f>IF(C2655="","",IF(AND(C2655&lt;&gt;"&lt;Enter connection point name&gt;",F2666=""),"X",""))</f>
        <v/>
      </c>
      <c r="K2666" s="1432" t="str">
        <f>IF(F2666="","",(IF(OR(F2666="Winter",F2666="Summer"),"","X")))</f>
        <v/>
      </c>
      <c r="L2666" s="2220"/>
      <c r="M2666" s="2220"/>
      <c r="N2666" s="2218"/>
    </row>
    <row r="2667" spans="2:14" s="580" customFormat="1" ht="15" customHeight="1">
      <c r="B2667" s="18"/>
      <c r="C2667" s="3015"/>
      <c r="D2667" s="3014"/>
      <c r="E2667" s="1112" t="s">
        <v>1932</v>
      </c>
      <c r="F2667" s="2708"/>
      <c r="H2667" s="1436"/>
      <c r="I2667" s="1287"/>
      <c r="J2667" s="1288" t="str">
        <f>IF(C2655="","",IF(AND(C2655&lt;&gt;"&lt;Enter connection point name&gt;",F2667=""),"X",""))</f>
        <v/>
      </c>
      <c r="K2667" s="1432" t="str">
        <f>IF(F2667="","",(IF(OR(F2667="Winter",F2667="Summer"),"","X")))</f>
        <v/>
      </c>
      <c r="L2667" s="2220"/>
      <c r="M2667" s="2220"/>
      <c r="N2667" s="2218"/>
    </row>
    <row r="2668" spans="2:14" s="580" customFormat="1" ht="15" customHeight="1">
      <c r="B2668" s="18"/>
      <c r="C2668" s="3015" t="s">
        <v>1935</v>
      </c>
      <c r="D2668" s="3014" t="s">
        <v>497</v>
      </c>
      <c r="E2668" s="1112" t="s">
        <v>1931</v>
      </c>
      <c r="F2668" s="2708"/>
      <c r="H2668" s="1431" t="str">
        <f t="shared" ref="H2668:H2677" si="460">IF(ISNONTEXT(F2668)=TRUE,"","X")</f>
        <v/>
      </c>
      <c r="I2668" s="1288" t="str">
        <f t="shared" ref="I2668:I2677" si="461">IF(AND(F2668&gt;=0)=TRUE,"","X")</f>
        <v/>
      </c>
      <c r="J2668" s="1288" t="str">
        <f>IF(C2655="","",IF(AND(C2655&lt;&gt;"&lt;Enter connection point name&gt;",F2668=""),"X",""))</f>
        <v/>
      </c>
      <c r="K2668" s="1569"/>
      <c r="L2668" s="2220"/>
      <c r="M2668" s="2220"/>
      <c r="N2668" s="2218"/>
    </row>
    <row r="2669" spans="2:14" s="580" customFormat="1" ht="15" customHeight="1">
      <c r="B2669" s="18"/>
      <c r="C2669" s="3015"/>
      <c r="D2669" s="3014"/>
      <c r="E2669" s="1112" t="s">
        <v>1932</v>
      </c>
      <c r="F2669" s="2708"/>
      <c r="H2669" s="1431" t="str">
        <f t="shared" si="460"/>
        <v/>
      </c>
      <c r="I2669" s="1288" t="str">
        <f t="shared" si="461"/>
        <v/>
      </c>
      <c r="J2669" s="1288" t="str">
        <f>IF(C2655="","",IF(AND(C2655&lt;&gt;"&lt;Enter connection point name&gt;",F2669=""),"X",""))</f>
        <v/>
      </c>
      <c r="K2669" s="1569"/>
      <c r="L2669" s="2220"/>
      <c r="M2669" s="2220"/>
      <c r="N2669" s="2218"/>
    </row>
    <row r="2670" spans="2:14" s="580" customFormat="1" ht="15" customHeight="1">
      <c r="B2670" s="18"/>
      <c r="C2670" s="3015" t="s">
        <v>1936</v>
      </c>
      <c r="D2670" s="3014" t="s">
        <v>497</v>
      </c>
      <c r="E2670" s="1112" t="s">
        <v>1931</v>
      </c>
      <c r="F2670" s="2708"/>
      <c r="H2670" s="1431" t="str">
        <f t="shared" si="460"/>
        <v/>
      </c>
      <c r="I2670" s="1288" t="str">
        <f t="shared" si="461"/>
        <v/>
      </c>
      <c r="J2670" s="1288" t="str">
        <f>IF(C2655="","",IF(AND(C2655&lt;&gt;"&lt;Enter connection point name&gt;",F2670=""),"X",""))</f>
        <v/>
      </c>
      <c r="K2670" s="1569"/>
      <c r="L2670" s="2220"/>
      <c r="M2670" s="2220"/>
      <c r="N2670" s="1432" t="str">
        <f>IF(AND(F2670&lt;=F2672),"","X")</f>
        <v/>
      </c>
    </row>
    <row r="2671" spans="2:14" s="580" customFormat="1" ht="15" customHeight="1">
      <c r="B2671" s="18"/>
      <c r="C2671" s="3015"/>
      <c r="D2671" s="3014"/>
      <c r="E2671" s="1112" t="s">
        <v>1932</v>
      </c>
      <c r="F2671" s="2708"/>
      <c r="H2671" s="1431" t="str">
        <f t="shared" si="460"/>
        <v/>
      </c>
      <c r="I2671" s="1288" t="str">
        <f t="shared" si="461"/>
        <v/>
      </c>
      <c r="J2671" s="1288" t="str">
        <f>IF(C2655="","",IF(AND(C2655&lt;&gt;"&lt;Enter connection point name&gt;",F2671=""),"X",""))</f>
        <v/>
      </c>
      <c r="K2671" s="1569"/>
      <c r="L2671" s="2220"/>
      <c r="M2671" s="2220"/>
      <c r="N2671" s="1432" t="str">
        <f>IF(AND(F2671&lt;=F2673),"","X")</f>
        <v/>
      </c>
    </row>
    <row r="2672" spans="2:14" s="580" customFormat="1" ht="15" customHeight="1">
      <c r="B2672" s="18"/>
      <c r="C2672" s="3015" t="s">
        <v>1936</v>
      </c>
      <c r="D2672" s="3014" t="s">
        <v>509</v>
      </c>
      <c r="E2672" s="1112" t="s">
        <v>1931</v>
      </c>
      <c r="F2672" s="2708"/>
      <c r="H2672" s="1431" t="str">
        <f t="shared" si="460"/>
        <v/>
      </c>
      <c r="I2672" s="1288" t="str">
        <f t="shared" si="461"/>
        <v/>
      </c>
      <c r="J2672" s="1288" t="str">
        <f>IF(C2655="","",IF(AND(C2655&lt;&gt;"&lt;Enter connection point name&gt;",F2672=""),"X",""))</f>
        <v/>
      </c>
      <c r="K2672" s="1569"/>
      <c r="L2672" s="2220"/>
      <c r="M2672" s="2220"/>
      <c r="N2672" s="1432" t="str">
        <f>IF(AND(F2670&lt;=F2672),"","X")</f>
        <v/>
      </c>
    </row>
    <row r="2673" spans="2:14" s="580" customFormat="1" ht="15" customHeight="1">
      <c r="B2673" s="18"/>
      <c r="C2673" s="3015"/>
      <c r="D2673" s="3014"/>
      <c r="E2673" s="1112" t="s">
        <v>1932</v>
      </c>
      <c r="F2673" s="2708"/>
      <c r="H2673" s="1431" t="str">
        <f t="shared" si="460"/>
        <v/>
      </c>
      <c r="I2673" s="1288" t="str">
        <f t="shared" si="461"/>
        <v/>
      </c>
      <c r="J2673" s="1288" t="str">
        <f>IF(C2655="","",IF(AND(C2655&lt;&gt;"&lt;Enter connection point name&gt;",F2673=""),"X",""))</f>
        <v/>
      </c>
      <c r="K2673" s="1569"/>
      <c r="L2673" s="2220"/>
      <c r="M2673" s="2220"/>
      <c r="N2673" s="1432" t="str">
        <f>IF(AND(F2671&lt;=F2673),"","X")</f>
        <v/>
      </c>
    </row>
    <row r="2674" spans="2:14" s="580" customFormat="1" ht="15" customHeight="1">
      <c r="B2674" s="18"/>
      <c r="C2674" s="3015" t="s">
        <v>1937</v>
      </c>
      <c r="D2674" s="3014" t="s">
        <v>497</v>
      </c>
      <c r="E2674" s="1112" t="s">
        <v>1931</v>
      </c>
      <c r="F2674" s="2708"/>
      <c r="H2674" s="1431" t="str">
        <f t="shared" si="460"/>
        <v/>
      </c>
      <c r="I2674" s="1288" t="str">
        <f t="shared" si="461"/>
        <v/>
      </c>
      <c r="J2674" s="1288" t="str">
        <f>IF(C2655="","",IF(AND(C2655&lt;&gt;"&lt;Enter connection point name&gt;",F2674=""),"X",""))</f>
        <v/>
      </c>
      <c r="K2674" s="1569"/>
      <c r="L2674" s="2220"/>
      <c r="M2674" s="2220"/>
      <c r="N2674" s="1432" t="str">
        <f>IF(AND(F2674&lt;=F2676),"","X")</f>
        <v/>
      </c>
    </row>
    <row r="2675" spans="2:14" s="580" customFormat="1" ht="15" customHeight="1">
      <c r="B2675" s="18"/>
      <c r="C2675" s="3015"/>
      <c r="D2675" s="3014"/>
      <c r="E2675" s="1112" t="s">
        <v>1932</v>
      </c>
      <c r="F2675" s="2708"/>
      <c r="H2675" s="1431" t="str">
        <f t="shared" si="460"/>
        <v/>
      </c>
      <c r="I2675" s="1288" t="str">
        <f t="shared" si="461"/>
        <v/>
      </c>
      <c r="J2675" s="1288" t="str">
        <f>IF(C2655="","",IF(AND(C2655&lt;&gt;"&lt;Enter connection point name&gt;",F2675=""),"X",""))</f>
        <v/>
      </c>
      <c r="K2675" s="1569"/>
      <c r="L2675" s="2220"/>
      <c r="M2675" s="2220"/>
      <c r="N2675" s="1432" t="str">
        <f>IF(AND(F2675&lt;=F2677),"","X")</f>
        <v/>
      </c>
    </row>
    <row r="2676" spans="2:14" s="580" customFormat="1" ht="15" customHeight="1">
      <c r="B2676" s="18"/>
      <c r="C2676" s="3015" t="s">
        <v>1937</v>
      </c>
      <c r="D2676" s="3014" t="s">
        <v>509</v>
      </c>
      <c r="E2676" s="1112" t="s">
        <v>1931</v>
      </c>
      <c r="F2676" s="2708"/>
      <c r="H2676" s="1431" t="str">
        <f t="shared" si="460"/>
        <v/>
      </c>
      <c r="I2676" s="1288" t="str">
        <f t="shared" si="461"/>
        <v/>
      </c>
      <c r="J2676" s="1288" t="str">
        <f>IF(C2655="","",IF(AND(C2655&lt;&gt;"&lt;Enter connection point name&gt;",F2676=""),"X",""))</f>
        <v/>
      </c>
      <c r="K2676" s="1569"/>
      <c r="L2676" s="2220"/>
      <c r="M2676" s="2220"/>
      <c r="N2676" s="1432" t="str">
        <f>IF(AND(F2674&lt;=F2676),"","X")</f>
        <v/>
      </c>
    </row>
    <row r="2677" spans="2:14" s="580" customFormat="1" ht="15" customHeight="1">
      <c r="B2677" s="18"/>
      <c r="C2677" s="3018"/>
      <c r="D2677" s="3019"/>
      <c r="E2677" s="1113" t="s">
        <v>1932</v>
      </c>
      <c r="F2677" s="2714"/>
      <c r="H2677" s="1433" t="str">
        <f t="shared" si="460"/>
        <v/>
      </c>
      <c r="I2677" s="1434" t="str">
        <f t="shared" si="461"/>
        <v/>
      </c>
      <c r="J2677" s="1434" t="str">
        <f>IF(C2655="","",IF(AND(C2655&lt;&gt;"&lt;Enter connection point name&gt;",F2677=""),"X",""))</f>
        <v/>
      </c>
      <c r="K2677" s="1570"/>
      <c r="L2677" s="2221"/>
      <c r="M2677" s="2221"/>
      <c r="N2677" s="1435" t="str">
        <f>IF(AND(F2675&lt;=F2677),"","X")</f>
        <v/>
      </c>
    </row>
    <row r="2678" spans="2:14" s="580" customFormat="1" ht="15" customHeight="1">
      <c r="B2678" s="1046">
        <v>117</v>
      </c>
      <c r="C2678" s="1027" t="s">
        <v>1929</v>
      </c>
      <c r="D2678" s="575"/>
      <c r="E2678" s="1111"/>
      <c r="F2678" s="2711"/>
    </row>
    <row r="2679" spans="2:14" s="580" customFormat="1" ht="15" customHeight="1">
      <c r="B2679" s="1046"/>
      <c r="C2679" s="3016" t="s">
        <v>1930</v>
      </c>
      <c r="D2679" s="3017" t="s">
        <v>509</v>
      </c>
      <c r="E2679" s="1681" t="s">
        <v>1931</v>
      </c>
      <c r="F2679" s="2713"/>
      <c r="H2679" s="1503" t="str">
        <f>IF(ISNONTEXT(F2679)=TRUE,"","X")</f>
        <v/>
      </c>
      <c r="I2679" s="1542" t="str">
        <f>IF(AND(F2679&gt;=0)=TRUE,"","X")</f>
        <v/>
      </c>
      <c r="J2679" s="2024" t="str">
        <f>IF(C2678="","",IF(AND(C2678&lt;&gt;"&lt;Enter connection point name&gt;",F2679=""),"X",""))</f>
        <v/>
      </c>
      <c r="K2679" s="1568"/>
      <c r="L2679" s="2219"/>
      <c r="M2679" s="2219"/>
      <c r="N2679" s="2217"/>
    </row>
    <row r="2680" spans="2:14" s="580" customFormat="1" ht="15" customHeight="1">
      <c r="B2680" s="1046"/>
      <c r="C2680" s="3015"/>
      <c r="D2680" s="3014"/>
      <c r="E2680" s="1112" t="s">
        <v>1932</v>
      </c>
      <c r="F2680" s="2708"/>
      <c r="H2680" s="1431" t="str">
        <f>IF(ISNONTEXT(F2680)=TRUE,"","X")</f>
        <v/>
      </c>
      <c r="I2680" s="1288" t="str">
        <f>IF(AND(F2680&gt;=0)=TRUE,"","X")</f>
        <v/>
      </c>
      <c r="J2680" s="1288" t="str">
        <f>IF(C2678="","",IF(AND(C2678&lt;&gt;"&lt;Enter connection point name&gt;",F2680=""),"X",""))</f>
        <v/>
      </c>
      <c r="K2680" s="1569"/>
      <c r="L2680" s="2220"/>
      <c r="M2680" s="2220"/>
      <c r="N2680" s="2218"/>
    </row>
    <row r="2681" spans="2:14" s="580" customFormat="1" ht="15" customHeight="1">
      <c r="B2681" s="1046"/>
      <c r="C2681" s="3015" t="s">
        <v>1933</v>
      </c>
      <c r="D2681" s="3014" t="s">
        <v>497</v>
      </c>
      <c r="E2681" s="1112" t="s">
        <v>1931</v>
      </c>
      <c r="F2681" s="2708"/>
      <c r="H2681" s="1431" t="str">
        <f t="shared" ref="H2681:H2688" si="462">IF(ISNONTEXT(F2681)=TRUE,"","X")</f>
        <v/>
      </c>
      <c r="I2681" s="1288" t="str">
        <f>IF(AND(F2681&gt;=0)=TRUE,"","X")</f>
        <v/>
      </c>
      <c r="J2681" s="1288" t="str">
        <f>IF(C2678="","",IF(AND(C2678&lt;&gt;"&lt;Enter connection point name&gt;",F2681=""),"X",""))</f>
        <v/>
      </c>
      <c r="K2681" s="1569"/>
      <c r="L2681" s="2220"/>
      <c r="M2681" s="2220"/>
      <c r="N2681" s="1432" t="str">
        <f>IF(AND(F2681&lt;=F2683),"","X")</f>
        <v/>
      </c>
    </row>
    <row r="2682" spans="2:14" s="580" customFormat="1" ht="15" customHeight="1">
      <c r="B2682" s="1046"/>
      <c r="C2682" s="3015"/>
      <c r="D2682" s="3014"/>
      <c r="E2682" s="1112" t="s">
        <v>1932</v>
      </c>
      <c r="F2682" s="2708"/>
      <c r="H2682" s="1431" t="str">
        <f t="shared" si="462"/>
        <v/>
      </c>
      <c r="I2682" s="1288" t="str">
        <f t="shared" ref="I2682:I2685" si="463">IF(AND(F2682&gt;=0)=TRUE,"","X")</f>
        <v/>
      </c>
      <c r="J2682" s="1288" t="str">
        <f>IF(C2678="","",IF(AND(C2678&lt;&gt;"&lt;Enter connection point name&gt;",F2682=""),"X",""))</f>
        <v/>
      </c>
      <c r="K2682" s="1569"/>
      <c r="L2682" s="2220"/>
      <c r="M2682" s="2220"/>
      <c r="N2682" s="1432" t="str">
        <f>IF(AND(F2682&lt;=F2684),"","X")</f>
        <v/>
      </c>
    </row>
    <row r="2683" spans="2:14" s="580" customFormat="1" ht="15" customHeight="1">
      <c r="B2683" s="1046"/>
      <c r="C2683" s="3015" t="s">
        <v>1933</v>
      </c>
      <c r="D2683" s="3014" t="s">
        <v>509</v>
      </c>
      <c r="E2683" s="1112" t="s">
        <v>1931</v>
      </c>
      <c r="F2683" s="2708"/>
      <c r="H2683" s="1431" t="str">
        <f t="shared" si="462"/>
        <v/>
      </c>
      <c r="I2683" s="1288" t="str">
        <f t="shared" si="463"/>
        <v/>
      </c>
      <c r="J2683" s="1288" t="str">
        <f>IF(C2678="","",IF(AND(C2678&lt;&gt;"&lt;Enter connection point name&gt;",F2683=""),"X",""))</f>
        <v/>
      </c>
      <c r="K2683" s="1569"/>
      <c r="L2683" s="2220"/>
      <c r="M2683" s="2220"/>
      <c r="N2683" s="1432" t="str">
        <f>IF(AND(F2681&lt;=F2683),"","X")</f>
        <v/>
      </c>
    </row>
    <row r="2684" spans="2:14" s="580" customFormat="1" ht="15" customHeight="1">
      <c r="B2684" s="1046"/>
      <c r="C2684" s="3015"/>
      <c r="D2684" s="3014"/>
      <c r="E2684" s="1112" t="s">
        <v>1932</v>
      </c>
      <c r="F2684" s="2708"/>
      <c r="H2684" s="1431" t="str">
        <f t="shared" si="462"/>
        <v/>
      </c>
      <c r="I2684" s="1288" t="str">
        <f t="shared" si="463"/>
        <v/>
      </c>
      <c r="J2684" s="1288" t="str">
        <f>IF(C2678="","",IF(AND(C2678&lt;&gt;"&lt;Enter connection point name&gt;",F2684=""),"X",""))</f>
        <v/>
      </c>
      <c r="K2684" s="1569"/>
      <c r="L2684" s="2220"/>
      <c r="M2684" s="2220"/>
      <c r="N2684" s="1432" t="str">
        <f>IF(AND(F2682&lt;=F2684),"","X")</f>
        <v/>
      </c>
    </row>
    <row r="2685" spans="2:14" s="580" customFormat="1" ht="15" customHeight="1">
      <c r="B2685" s="1046"/>
      <c r="C2685" s="3015" t="s">
        <v>729</v>
      </c>
      <c r="D2685" s="3014" t="s">
        <v>1670</v>
      </c>
      <c r="E2685" s="1112" t="s">
        <v>1931</v>
      </c>
      <c r="F2685" s="2706"/>
      <c r="H2685" s="1431" t="str">
        <f t="shared" si="462"/>
        <v/>
      </c>
      <c r="I2685" s="1287" t="str">
        <f t="shared" si="463"/>
        <v/>
      </c>
      <c r="J2685" s="1288" t="str">
        <f>IF(C2678="","",IF(AND(C2678&lt;&gt;"&lt;Enter connection point name&gt;",F2685=""),"X",""))</f>
        <v/>
      </c>
      <c r="K2685" s="1569"/>
      <c r="L2685" s="1287"/>
      <c r="M2685" s="2220"/>
      <c r="N2685" s="2218"/>
    </row>
    <row r="2686" spans="2:14" s="580" customFormat="1" ht="15" customHeight="1">
      <c r="B2686" s="18"/>
      <c r="C2686" s="3015"/>
      <c r="D2686" s="3014"/>
      <c r="E2686" s="1112" t="s">
        <v>1932</v>
      </c>
      <c r="F2686" s="2706"/>
      <c r="H2686" s="1431" t="str">
        <f t="shared" si="462"/>
        <v/>
      </c>
      <c r="I2686" s="1287"/>
      <c r="J2686" s="1288" t="str">
        <f>IF(C2678="","",IF(AND(C2678&lt;&gt;"&lt;Enter connection point name&gt;",F2686=""),"X",""))</f>
        <v/>
      </c>
      <c r="K2686" s="1569"/>
      <c r="L2686" s="1287"/>
      <c r="M2686" s="2220"/>
      <c r="N2686" s="2218"/>
    </row>
    <row r="2687" spans="2:14" s="580" customFormat="1" ht="15" customHeight="1">
      <c r="B2687" s="18"/>
      <c r="C2687" s="3015" t="s">
        <v>730</v>
      </c>
      <c r="D2687" s="3014" t="s">
        <v>1671</v>
      </c>
      <c r="E2687" s="1112" t="s">
        <v>1931</v>
      </c>
      <c r="F2687" s="2712"/>
      <c r="H2687" s="1431" t="str">
        <f t="shared" si="462"/>
        <v/>
      </c>
      <c r="I2687" s="1287"/>
      <c r="J2687" s="1288" t="str">
        <f>IF(C2678="","",IF(AND(C2678&lt;&gt;"&lt;Enter connection point name&gt;",F2687=""),"X",""))</f>
        <v/>
      </c>
      <c r="K2687" s="1569"/>
      <c r="L2687" s="2220"/>
      <c r="M2687" s="1287"/>
      <c r="N2687" s="2218"/>
    </row>
    <row r="2688" spans="2:14" s="580" customFormat="1" ht="15" customHeight="1">
      <c r="B2688" s="18"/>
      <c r="C2688" s="3015"/>
      <c r="D2688" s="3014"/>
      <c r="E2688" s="1112" t="s">
        <v>1932</v>
      </c>
      <c r="F2688" s="2712"/>
      <c r="H2688" s="1431" t="str">
        <f t="shared" si="462"/>
        <v/>
      </c>
      <c r="I2688" s="1287"/>
      <c r="J2688" s="1288" t="str">
        <f>IF(C2678="","",IF(AND(C2678&lt;&gt;"&lt;Enter connection point name&gt;",F2688=""),"X",""))</f>
        <v/>
      </c>
      <c r="K2688" s="1569"/>
      <c r="L2688" s="2220"/>
      <c r="M2688" s="1287"/>
      <c r="N2688" s="2218"/>
    </row>
    <row r="2689" spans="2:14" s="580" customFormat="1" ht="15" customHeight="1">
      <c r="B2689" s="18"/>
      <c r="C2689" s="3015" t="s">
        <v>1934</v>
      </c>
      <c r="D2689" s="3014" t="s">
        <v>2045</v>
      </c>
      <c r="E2689" s="1112" t="s">
        <v>1931</v>
      </c>
      <c r="F2689" s="2708"/>
      <c r="H2689" s="1436"/>
      <c r="I2689" s="1287"/>
      <c r="J2689" s="1288" t="str">
        <f>IF(C2678="","",IF(AND(C2678&lt;&gt;"&lt;Enter connection point name&gt;",F2689=""),"X",""))</f>
        <v/>
      </c>
      <c r="K2689" s="1432" t="str">
        <f>IF(F2689="","",(IF(OR(F2689="Winter",F2689="Summer"),"","X")))</f>
        <v/>
      </c>
      <c r="L2689" s="2220"/>
      <c r="M2689" s="2220"/>
      <c r="N2689" s="2218"/>
    </row>
    <row r="2690" spans="2:14" s="580" customFormat="1" ht="15" customHeight="1">
      <c r="B2690" s="18"/>
      <c r="C2690" s="3015"/>
      <c r="D2690" s="3014"/>
      <c r="E2690" s="1112" t="s">
        <v>1932</v>
      </c>
      <c r="F2690" s="2708"/>
      <c r="H2690" s="1436"/>
      <c r="I2690" s="1287"/>
      <c r="J2690" s="1288" t="str">
        <f>IF(C2678="","",IF(AND(C2678&lt;&gt;"&lt;Enter connection point name&gt;",F2690=""),"X",""))</f>
        <v/>
      </c>
      <c r="K2690" s="1432" t="str">
        <f>IF(F2690="","",(IF(OR(F2690="Winter",F2690="Summer"),"","X")))</f>
        <v/>
      </c>
      <c r="L2690" s="2220"/>
      <c r="M2690" s="2220"/>
      <c r="N2690" s="2218"/>
    </row>
    <row r="2691" spans="2:14" s="580" customFormat="1" ht="15" customHeight="1">
      <c r="B2691" s="18"/>
      <c r="C2691" s="3015" t="s">
        <v>1935</v>
      </c>
      <c r="D2691" s="3014" t="s">
        <v>497</v>
      </c>
      <c r="E2691" s="1112" t="s">
        <v>1931</v>
      </c>
      <c r="F2691" s="2708"/>
      <c r="H2691" s="1431" t="str">
        <f t="shared" ref="H2691:H2700" si="464">IF(ISNONTEXT(F2691)=TRUE,"","X")</f>
        <v/>
      </c>
      <c r="I2691" s="1288" t="str">
        <f t="shared" ref="I2691:I2700" si="465">IF(AND(F2691&gt;=0)=TRUE,"","X")</f>
        <v/>
      </c>
      <c r="J2691" s="1288" t="str">
        <f>IF(C2678="","",IF(AND(C2678&lt;&gt;"&lt;Enter connection point name&gt;",F2691=""),"X",""))</f>
        <v/>
      </c>
      <c r="K2691" s="1569"/>
      <c r="L2691" s="2220"/>
      <c r="M2691" s="2220"/>
      <c r="N2691" s="2218"/>
    </row>
    <row r="2692" spans="2:14" s="580" customFormat="1" ht="15" customHeight="1">
      <c r="B2692" s="18"/>
      <c r="C2692" s="3015"/>
      <c r="D2692" s="3014"/>
      <c r="E2692" s="1112" t="s">
        <v>1932</v>
      </c>
      <c r="F2692" s="2708"/>
      <c r="H2692" s="1431" t="str">
        <f t="shared" si="464"/>
        <v/>
      </c>
      <c r="I2692" s="1288" t="str">
        <f t="shared" si="465"/>
        <v/>
      </c>
      <c r="J2692" s="1288" t="str">
        <f>IF(C2678="","",IF(AND(C2678&lt;&gt;"&lt;Enter connection point name&gt;",F2692=""),"X",""))</f>
        <v/>
      </c>
      <c r="K2692" s="1569"/>
      <c r="L2692" s="2220"/>
      <c r="M2692" s="2220"/>
      <c r="N2692" s="2218"/>
    </row>
    <row r="2693" spans="2:14" s="580" customFormat="1" ht="15" customHeight="1">
      <c r="B2693" s="18"/>
      <c r="C2693" s="3015" t="s">
        <v>1936</v>
      </c>
      <c r="D2693" s="3014" t="s">
        <v>497</v>
      </c>
      <c r="E2693" s="1112" t="s">
        <v>1931</v>
      </c>
      <c r="F2693" s="2708"/>
      <c r="H2693" s="1431" t="str">
        <f t="shared" si="464"/>
        <v/>
      </c>
      <c r="I2693" s="1288" t="str">
        <f t="shared" si="465"/>
        <v/>
      </c>
      <c r="J2693" s="1288" t="str">
        <f>IF(C2678="","",IF(AND(C2678&lt;&gt;"&lt;Enter connection point name&gt;",F2693=""),"X",""))</f>
        <v/>
      </c>
      <c r="K2693" s="1569"/>
      <c r="L2693" s="2220"/>
      <c r="M2693" s="2220"/>
      <c r="N2693" s="1432" t="str">
        <f>IF(AND(F2693&lt;=F2695),"","X")</f>
        <v/>
      </c>
    </row>
    <row r="2694" spans="2:14" s="580" customFormat="1" ht="15" customHeight="1">
      <c r="B2694" s="18"/>
      <c r="C2694" s="3015"/>
      <c r="D2694" s="3014"/>
      <c r="E2694" s="1112" t="s">
        <v>1932</v>
      </c>
      <c r="F2694" s="2708"/>
      <c r="H2694" s="1431" t="str">
        <f t="shared" si="464"/>
        <v/>
      </c>
      <c r="I2694" s="1288" t="str">
        <f t="shared" si="465"/>
        <v/>
      </c>
      <c r="J2694" s="1288" t="str">
        <f>IF(C2678="","",IF(AND(C2678&lt;&gt;"&lt;Enter connection point name&gt;",F2694=""),"X",""))</f>
        <v/>
      </c>
      <c r="K2694" s="1569"/>
      <c r="L2694" s="2220"/>
      <c r="M2694" s="2220"/>
      <c r="N2694" s="1432" t="str">
        <f>IF(AND(F2694&lt;=F2696),"","X")</f>
        <v/>
      </c>
    </row>
    <row r="2695" spans="2:14" s="580" customFormat="1" ht="15" customHeight="1">
      <c r="B2695" s="18"/>
      <c r="C2695" s="3015" t="s">
        <v>1936</v>
      </c>
      <c r="D2695" s="3014" t="s">
        <v>509</v>
      </c>
      <c r="E2695" s="1112" t="s">
        <v>1931</v>
      </c>
      <c r="F2695" s="2708"/>
      <c r="H2695" s="1431" t="str">
        <f t="shared" si="464"/>
        <v/>
      </c>
      <c r="I2695" s="1288" t="str">
        <f t="shared" si="465"/>
        <v/>
      </c>
      <c r="J2695" s="1288" t="str">
        <f>IF(C2678="","",IF(AND(C2678&lt;&gt;"&lt;Enter connection point name&gt;",F2695=""),"X",""))</f>
        <v/>
      </c>
      <c r="K2695" s="1569"/>
      <c r="L2695" s="2220"/>
      <c r="M2695" s="2220"/>
      <c r="N2695" s="1432" t="str">
        <f>IF(AND(F2693&lt;=F2695),"","X")</f>
        <v/>
      </c>
    </row>
    <row r="2696" spans="2:14" s="580" customFormat="1" ht="15" customHeight="1">
      <c r="B2696" s="18"/>
      <c r="C2696" s="3015"/>
      <c r="D2696" s="3014"/>
      <c r="E2696" s="1112" t="s">
        <v>1932</v>
      </c>
      <c r="F2696" s="2708"/>
      <c r="H2696" s="1431" t="str">
        <f t="shared" si="464"/>
        <v/>
      </c>
      <c r="I2696" s="1288" t="str">
        <f t="shared" si="465"/>
        <v/>
      </c>
      <c r="J2696" s="1288" t="str">
        <f>IF(C2678="","",IF(AND(C2678&lt;&gt;"&lt;Enter connection point name&gt;",F2696=""),"X",""))</f>
        <v/>
      </c>
      <c r="K2696" s="1569"/>
      <c r="L2696" s="2220"/>
      <c r="M2696" s="2220"/>
      <c r="N2696" s="1432" t="str">
        <f>IF(AND(F2694&lt;=F2696),"","X")</f>
        <v/>
      </c>
    </row>
    <row r="2697" spans="2:14" s="580" customFormat="1" ht="15" customHeight="1">
      <c r="B2697" s="18"/>
      <c r="C2697" s="3015" t="s">
        <v>1937</v>
      </c>
      <c r="D2697" s="3014" t="s">
        <v>497</v>
      </c>
      <c r="E2697" s="1112" t="s">
        <v>1931</v>
      </c>
      <c r="F2697" s="2708"/>
      <c r="H2697" s="1431" t="str">
        <f t="shared" si="464"/>
        <v/>
      </c>
      <c r="I2697" s="1288" t="str">
        <f t="shared" si="465"/>
        <v/>
      </c>
      <c r="J2697" s="1288" t="str">
        <f>IF(C2678="","",IF(AND(C2678&lt;&gt;"&lt;Enter connection point name&gt;",F2697=""),"X",""))</f>
        <v/>
      </c>
      <c r="K2697" s="1569"/>
      <c r="L2697" s="2220"/>
      <c r="M2697" s="2220"/>
      <c r="N2697" s="1432" t="str">
        <f>IF(AND(F2697&lt;=F2699),"","X")</f>
        <v/>
      </c>
    </row>
    <row r="2698" spans="2:14" s="580" customFormat="1" ht="15" customHeight="1">
      <c r="B2698" s="18"/>
      <c r="C2698" s="3015"/>
      <c r="D2698" s="3014"/>
      <c r="E2698" s="1112" t="s">
        <v>1932</v>
      </c>
      <c r="F2698" s="2708"/>
      <c r="H2698" s="1431" t="str">
        <f t="shared" si="464"/>
        <v/>
      </c>
      <c r="I2698" s="1288" t="str">
        <f t="shared" si="465"/>
        <v/>
      </c>
      <c r="J2698" s="1288" t="str">
        <f>IF(C2678="","",IF(AND(C2678&lt;&gt;"&lt;Enter connection point name&gt;",F2698=""),"X",""))</f>
        <v/>
      </c>
      <c r="K2698" s="1569"/>
      <c r="L2698" s="2220"/>
      <c r="M2698" s="2220"/>
      <c r="N2698" s="1432" t="str">
        <f>IF(AND(F2698&lt;=F2700),"","X")</f>
        <v/>
      </c>
    </row>
    <row r="2699" spans="2:14" s="580" customFormat="1" ht="15" customHeight="1">
      <c r="B2699" s="18"/>
      <c r="C2699" s="3015" t="s">
        <v>1937</v>
      </c>
      <c r="D2699" s="3014" t="s">
        <v>509</v>
      </c>
      <c r="E2699" s="1112" t="s">
        <v>1931</v>
      </c>
      <c r="F2699" s="2708"/>
      <c r="H2699" s="1431" t="str">
        <f t="shared" si="464"/>
        <v/>
      </c>
      <c r="I2699" s="1288" t="str">
        <f t="shared" si="465"/>
        <v/>
      </c>
      <c r="J2699" s="1288" t="str">
        <f>IF(C2678="","",IF(AND(C2678&lt;&gt;"&lt;Enter connection point name&gt;",F2699=""),"X",""))</f>
        <v/>
      </c>
      <c r="K2699" s="1569"/>
      <c r="L2699" s="2220"/>
      <c r="M2699" s="2220"/>
      <c r="N2699" s="1432" t="str">
        <f>IF(AND(F2697&lt;=F2699),"","X")</f>
        <v/>
      </c>
    </row>
    <row r="2700" spans="2:14" s="580" customFormat="1" ht="15" customHeight="1">
      <c r="B2700" s="18"/>
      <c r="C2700" s="3018"/>
      <c r="D2700" s="3019"/>
      <c r="E2700" s="1113" t="s">
        <v>1932</v>
      </c>
      <c r="F2700" s="2714"/>
      <c r="H2700" s="1433" t="str">
        <f t="shared" si="464"/>
        <v/>
      </c>
      <c r="I2700" s="1434" t="str">
        <f t="shared" si="465"/>
        <v/>
      </c>
      <c r="J2700" s="1434" t="str">
        <f>IF(C2678="","",IF(AND(C2678&lt;&gt;"&lt;Enter connection point name&gt;",F2700=""),"X",""))</f>
        <v/>
      </c>
      <c r="K2700" s="1570"/>
      <c r="L2700" s="2221"/>
      <c r="M2700" s="2221"/>
      <c r="N2700" s="1435" t="str">
        <f>IF(AND(F2698&lt;=F2700),"","X")</f>
        <v/>
      </c>
    </row>
    <row r="2701" spans="2:14" s="580" customFormat="1" ht="15" customHeight="1">
      <c r="B2701" s="1046">
        <v>118</v>
      </c>
      <c r="C2701" s="1027" t="s">
        <v>1929</v>
      </c>
      <c r="D2701" s="575"/>
      <c r="E2701" s="1111"/>
      <c r="F2701" s="2711"/>
    </row>
    <row r="2702" spans="2:14" s="580" customFormat="1" ht="15" customHeight="1">
      <c r="B2702" s="1046"/>
      <c r="C2702" s="3016" t="s">
        <v>1930</v>
      </c>
      <c r="D2702" s="3017" t="s">
        <v>509</v>
      </c>
      <c r="E2702" s="1681" t="s">
        <v>1931</v>
      </c>
      <c r="F2702" s="2713"/>
      <c r="H2702" s="1503" t="str">
        <f>IF(ISNONTEXT(F2702)=TRUE,"","X")</f>
        <v/>
      </c>
      <c r="I2702" s="1542" t="str">
        <f>IF(AND(F2702&gt;=0)=TRUE,"","X")</f>
        <v/>
      </c>
      <c r="J2702" s="2024" t="str">
        <f>IF(C2701="","",IF(AND(C2701&lt;&gt;"&lt;Enter connection point name&gt;",F2702=""),"X",""))</f>
        <v/>
      </c>
      <c r="K2702" s="1568"/>
      <c r="L2702" s="2219"/>
      <c r="M2702" s="2219"/>
      <c r="N2702" s="2217"/>
    </row>
    <row r="2703" spans="2:14" s="580" customFormat="1" ht="15" customHeight="1">
      <c r="B2703" s="1046"/>
      <c r="C2703" s="3015"/>
      <c r="D2703" s="3014"/>
      <c r="E2703" s="1112" t="s">
        <v>1932</v>
      </c>
      <c r="F2703" s="2708"/>
      <c r="H2703" s="1431" t="str">
        <f>IF(ISNONTEXT(F2703)=TRUE,"","X")</f>
        <v/>
      </c>
      <c r="I2703" s="1288" t="str">
        <f>IF(AND(F2703&gt;=0)=TRUE,"","X")</f>
        <v/>
      </c>
      <c r="J2703" s="1288" t="str">
        <f>IF(C2701="","",IF(AND(C2701&lt;&gt;"&lt;Enter connection point name&gt;",F2703=""),"X",""))</f>
        <v/>
      </c>
      <c r="K2703" s="1569"/>
      <c r="L2703" s="2220"/>
      <c r="M2703" s="2220"/>
      <c r="N2703" s="2218"/>
    </row>
    <row r="2704" spans="2:14" s="580" customFormat="1" ht="15" customHeight="1">
      <c r="B2704" s="1046"/>
      <c r="C2704" s="3015" t="s">
        <v>1933</v>
      </c>
      <c r="D2704" s="3014" t="s">
        <v>497</v>
      </c>
      <c r="E2704" s="1112" t="s">
        <v>1931</v>
      </c>
      <c r="F2704" s="2708"/>
      <c r="H2704" s="1431" t="str">
        <f t="shared" ref="H2704:H2711" si="466">IF(ISNONTEXT(F2704)=TRUE,"","X")</f>
        <v/>
      </c>
      <c r="I2704" s="1288" t="str">
        <f>IF(AND(F2704&gt;=0)=TRUE,"","X")</f>
        <v/>
      </c>
      <c r="J2704" s="1288" t="str">
        <f>IF(C2701="","",IF(AND(C2701&lt;&gt;"&lt;Enter connection point name&gt;",F2704=""),"X",""))</f>
        <v/>
      </c>
      <c r="K2704" s="1569"/>
      <c r="L2704" s="2220"/>
      <c r="M2704" s="2220"/>
      <c r="N2704" s="1432" t="str">
        <f>IF(AND(F2704&lt;=F2706),"","X")</f>
        <v/>
      </c>
    </row>
    <row r="2705" spans="2:14" s="580" customFormat="1" ht="15" customHeight="1">
      <c r="B2705" s="1046"/>
      <c r="C2705" s="3015"/>
      <c r="D2705" s="3014"/>
      <c r="E2705" s="1112" t="s">
        <v>1932</v>
      </c>
      <c r="F2705" s="2708"/>
      <c r="H2705" s="1431" t="str">
        <f t="shared" si="466"/>
        <v/>
      </c>
      <c r="I2705" s="1288" t="str">
        <f t="shared" ref="I2705:I2708" si="467">IF(AND(F2705&gt;=0)=TRUE,"","X")</f>
        <v/>
      </c>
      <c r="J2705" s="1288" t="str">
        <f>IF(C2701="","",IF(AND(C2701&lt;&gt;"&lt;Enter connection point name&gt;",F2705=""),"X",""))</f>
        <v/>
      </c>
      <c r="K2705" s="1569"/>
      <c r="L2705" s="2220"/>
      <c r="M2705" s="2220"/>
      <c r="N2705" s="1432" t="str">
        <f>IF(AND(F2705&lt;=F2707),"","X")</f>
        <v/>
      </c>
    </row>
    <row r="2706" spans="2:14" s="580" customFormat="1" ht="15" customHeight="1">
      <c r="B2706" s="1046"/>
      <c r="C2706" s="3015" t="s">
        <v>1933</v>
      </c>
      <c r="D2706" s="3014" t="s">
        <v>509</v>
      </c>
      <c r="E2706" s="1112" t="s">
        <v>1931</v>
      </c>
      <c r="F2706" s="2708"/>
      <c r="H2706" s="1431" t="str">
        <f t="shared" si="466"/>
        <v/>
      </c>
      <c r="I2706" s="1288" t="str">
        <f t="shared" si="467"/>
        <v/>
      </c>
      <c r="J2706" s="1288" t="str">
        <f>IF(C2701="","",IF(AND(C2701&lt;&gt;"&lt;Enter connection point name&gt;",F2706=""),"X",""))</f>
        <v/>
      </c>
      <c r="K2706" s="1569"/>
      <c r="L2706" s="2220"/>
      <c r="M2706" s="2220"/>
      <c r="N2706" s="1432" t="str">
        <f>IF(AND(F2704&lt;=F2706),"","X")</f>
        <v/>
      </c>
    </row>
    <row r="2707" spans="2:14" s="580" customFormat="1" ht="15" customHeight="1">
      <c r="B2707" s="1046"/>
      <c r="C2707" s="3015"/>
      <c r="D2707" s="3014"/>
      <c r="E2707" s="1112" t="s">
        <v>1932</v>
      </c>
      <c r="F2707" s="2708"/>
      <c r="H2707" s="1431" t="str">
        <f t="shared" si="466"/>
        <v/>
      </c>
      <c r="I2707" s="1288" t="str">
        <f t="shared" si="467"/>
        <v/>
      </c>
      <c r="J2707" s="1288" t="str">
        <f>IF(C2701="","",IF(AND(C2701&lt;&gt;"&lt;Enter connection point name&gt;",F2707=""),"X",""))</f>
        <v/>
      </c>
      <c r="K2707" s="1569"/>
      <c r="L2707" s="2220"/>
      <c r="M2707" s="2220"/>
      <c r="N2707" s="1432" t="str">
        <f>IF(AND(F2705&lt;=F2707),"","X")</f>
        <v/>
      </c>
    </row>
    <row r="2708" spans="2:14" s="580" customFormat="1" ht="15" customHeight="1">
      <c r="B2708" s="1046"/>
      <c r="C2708" s="3015" t="s">
        <v>729</v>
      </c>
      <c r="D2708" s="3014" t="s">
        <v>1670</v>
      </c>
      <c r="E2708" s="1112" t="s">
        <v>1931</v>
      </c>
      <c r="F2708" s="2706"/>
      <c r="H2708" s="1431" t="str">
        <f t="shared" si="466"/>
        <v/>
      </c>
      <c r="I2708" s="1287" t="str">
        <f t="shared" si="467"/>
        <v/>
      </c>
      <c r="J2708" s="1288" t="str">
        <f>IF(C2701="","",IF(AND(C2701&lt;&gt;"&lt;Enter connection point name&gt;",F2708=""),"X",""))</f>
        <v/>
      </c>
      <c r="K2708" s="1569"/>
      <c r="L2708" s="1287"/>
      <c r="M2708" s="2220"/>
      <c r="N2708" s="2218"/>
    </row>
    <row r="2709" spans="2:14" s="580" customFormat="1" ht="15" customHeight="1">
      <c r="B2709" s="18"/>
      <c r="C2709" s="3015"/>
      <c r="D2709" s="3014"/>
      <c r="E2709" s="1112" t="s">
        <v>1932</v>
      </c>
      <c r="F2709" s="2706"/>
      <c r="H2709" s="1431" t="str">
        <f t="shared" si="466"/>
        <v/>
      </c>
      <c r="I2709" s="1287"/>
      <c r="J2709" s="1288" t="str">
        <f>IF(C2701="","",IF(AND(C2701&lt;&gt;"&lt;Enter connection point name&gt;",F2709=""),"X",""))</f>
        <v/>
      </c>
      <c r="K2709" s="1569"/>
      <c r="L2709" s="1287"/>
      <c r="M2709" s="2220"/>
      <c r="N2709" s="2218"/>
    </row>
    <row r="2710" spans="2:14" s="580" customFormat="1" ht="15" customHeight="1">
      <c r="B2710" s="18"/>
      <c r="C2710" s="3015" t="s">
        <v>730</v>
      </c>
      <c r="D2710" s="3014" t="s">
        <v>1671</v>
      </c>
      <c r="E2710" s="1112" t="s">
        <v>1931</v>
      </c>
      <c r="F2710" s="2712"/>
      <c r="H2710" s="1431" t="str">
        <f t="shared" si="466"/>
        <v/>
      </c>
      <c r="I2710" s="1287"/>
      <c r="J2710" s="1288" t="str">
        <f>IF(C2701="","",IF(AND(C2701&lt;&gt;"&lt;Enter connection point name&gt;",F2710=""),"X",""))</f>
        <v/>
      </c>
      <c r="K2710" s="1569"/>
      <c r="L2710" s="2220"/>
      <c r="M2710" s="1287"/>
      <c r="N2710" s="2218"/>
    </row>
    <row r="2711" spans="2:14" s="580" customFormat="1" ht="15" customHeight="1">
      <c r="B2711" s="18"/>
      <c r="C2711" s="3015"/>
      <c r="D2711" s="3014"/>
      <c r="E2711" s="1112" t="s">
        <v>1932</v>
      </c>
      <c r="F2711" s="2712"/>
      <c r="H2711" s="1431" t="str">
        <f t="shared" si="466"/>
        <v/>
      </c>
      <c r="I2711" s="1287"/>
      <c r="J2711" s="1288" t="str">
        <f>IF(C2701="","",IF(AND(C2701&lt;&gt;"&lt;Enter connection point name&gt;",F2711=""),"X",""))</f>
        <v/>
      </c>
      <c r="K2711" s="1569"/>
      <c r="L2711" s="2220"/>
      <c r="M2711" s="1287"/>
      <c r="N2711" s="2218"/>
    </row>
    <row r="2712" spans="2:14" s="580" customFormat="1" ht="15" customHeight="1">
      <c r="B2712" s="18"/>
      <c r="C2712" s="3015" t="s">
        <v>1934</v>
      </c>
      <c r="D2712" s="3014" t="s">
        <v>2045</v>
      </c>
      <c r="E2712" s="1112" t="s">
        <v>1931</v>
      </c>
      <c r="F2712" s="2708"/>
      <c r="H2712" s="1436"/>
      <c r="I2712" s="1287"/>
      <c r="J2712" s="1288" t="str">
        <f>IF(C2701="","",IF(AND(C2701&lt;&gt;"&lt;Enter connection point name&gt;",F2712=""),"X",""))</f>
        <v/>
      </c>
      <c r="K2712" s="1432" t="str">
        <f>IF(F2712="","",(IF(OR(F2712="Winter",F2712="Summer"),"","X")))</f>
        <v/>
      </c>
      <c r="L2712" s="2220"/>
      <c r="M2712" s="2220"/>
      <c r="N2712" s="2218"/>
    </row>
    <row r="2713" spans="2:14" s="580" customFormat="1" ht="15" customHeight="1">
      <c r="B2713" s="18"/>
      <c r="C2713" s="3015"/>
      <c r="D2713" s="3014"/>
      <c r="E2713" s="1112" t="s">
        <v>1932</v>
      </c>
      <c r="F2713" s="2708"/>
      <c r="H2713" s="1436"/>
      <c r="I2713" s="1287"/>
      <c r="J2713" s="1288" t="str">
        <f>IF(C2701="","",IF(AND(C2701&lt;&gt;"&lt;Enter connection point name&gt;",F2713=""),"X",""))</f>
        <v/>
      </c>
      <c r="K2713" s="1432" t="str">
        <f>IF(F2713="","",(IF(OR(F2713="Winter",F2713="Summer"),"","X")))</f>
        <v/>
      </c>
      <c r="L2713" s="2220"/>
      <c r="M2713" s="2220"/>
      <c r="N2713" s="2218"/>
    </row>
    <row r="2714" spans="2:14" s="580" customFormat="1" ht="15" customHeight="1">
      <c r="B2714" s="18"/>
      <c r="C2714" s="3015" t="s">
        <v>1935</v>
      </c>
      <c r="D2714" s="3014" t="s">
        <v>497</v>
      </c>
      <c r="E2714" s="1112" t="s">
        <v>1931</v>
      </c>
      <c r="F2714" s="2708"/>
      <c r="H2714" s="1431" t="str">
        <f t="shared" ref="H2714:H2723" si="468">IF(ISNONTEXT(F2714)=TRUE,"","X")</f>
        <v/>
      </c>
      <c r="I2714" s="1288" t="str">
        <f t="shared" ref="I2714:I2723" si="469">IF(AND(F2714&gt;=0)=TRUE,"","X")</f>
        <v/>
      </c>
      <c r="J2714" s="1288" t="str">
        <f>IF(C2701="","",IF(AND(C2701&lt;&gt;"&lt;Enter connection point name&gt;",F2714=""),"X",""))</f>
        <v/>
      </c>
      <c r="K2714" s="1569"/>
      <c r="L2714" s="2220"/>
      <c r="M2714" s="2220"/>
      <c r="N2714" s="2218"/>
    </row>
    <row r="2715" spans="2:14" s="580" customFormat="1" ht="15" customHeight="1">
      <c r="B2715" s="18"/>
      <c r="C2715" s="3015"/>
      <c r="D2715" s="3014"/>
      <c r="E2715" s="1112" t="s">
        <v>1932</v>
      </c>
      <c r="F2715" s="2708"/>
      <c r="H2715" s="1431" t="str">
        <f t="shared" si="468"/>
        <v/>
      </c>
      <c r="I2715" s="1288" t="str">
        <f t="shared" si="469"/>
        <v/>
      </c>
      <c r="J2715" s="1288" t="str">
        <f>IF(C2701="","",IF(AND(C2701&lt;&gt;"&lt;Enter connection point name&gt;",F2715=""),"X",""))</f>
        <v/>
      </c>
      <c r="K2715" s="1569"/>
      <c r="L2715" s="2220"/>
      <c r="M2715" s="2220"/>
      <c r="N2715" s="2218"/>
    </row>
    <row r="2716" spans="2:14" s="580" customFormat="1" ht="15" customHeight="1">
      <c r="B2716" s="18"/>
      <c r="C2716" s="3015" t="s">
        <v>1936</v>
      </c>
      <c r="D2716" s="3014" t="s">
        <v>497</v>
      </c>
      <c r="E2716" s="1112" t="s">
        <v>1931</v>
      </c>
      <c r="F2716" s="2708"/>
      <c r="H2716" s="1431" t="str">
        <f t="shared" si="468"/>
        <v/>
      </c>
      <c r="I2716" s="1288" t="str">
        <f t="shared" si="469"/>
        <v/>
      </c>
      <c r="J2716" s="1288" t="str">
        <f>IF(C2701="","",IF(AND(C2701&lt;&gt;"&lt;Enter connection point name&gt;",F2716=""),"X",""))</f>
        <v/>
      </c>
      <c r="K2716" s="1569"/>
      <c r="L2716" s="2220"/>
      <c r="M2716" s="2220"/>
      <c r="N2716" s="1432" t="str">
        <f>IF(AND(F2716&lt;=F2718),"","X")</f>
        <v/>
      </c>
    </row>
    <row r="2717" spans="2:14" s="580" customFormat="1" ht="15" customHeight="1">
      <c r="B2717" s="18"/>
      <c r="C2717" s="3015"/>
      <c r="D2717" s="3014"/>
      <c r="E2717" s="1112" t="s">
        <v>1932</v>
      </c>
      <c r="F2717" s="2708"/>
      <c r="H2717" s="1431" t="str">
        <f t="shared" si="468"/>
        <v/>
      </c>
      <c r="I2717" s="1288" t="str">
        <f t="shared" si="469"/>
        <v/>
      </c>
      <c r="J2717" s="1288" t="str">
        <f>IF(C2701="","",IF(AND(C2701&lt;&gt;"&lt;Enter connection point name&gt;",F2717=""),"X",""))</f>
        <v/>
      </c>
      <c r="K2717" s="1569"/>
      <c r="L2717" s="2220"/>
      <c r="M2717" s="2220"/>
      <c r="N2717" s="1432" t="str">
        <f>IF(AND(F2717&lt;=F2719),"","X")</f>
        <v/>
      </c>
    </row>
    <row r="2718" spans="2:14" s="580" customFormat="1" ht="15" customHeight="1">
      <c r="B2718" s="18"/>
      <c r="C2718" s="3015" t="s">
        <v>1936</v>
      </c>
      <c r="D2718" s="3014" t="s">
        <v>509</v>
      </c>
      <c r="E2718" s="1112" t="s">
        <v>1931</v>
      </c>
      <c r="F2718" s="2708"/>
      <c r="H2718" s="1431" t="str">
        <f t="shared" si="468"/>
        <v/>
      </c>
      <c r="I2718" s="1288" t="str">
        <f t="shared" si="469"/>
        <v/>
      </c>
      <c r="J2718" s="1288" t="str">
        <f>IF(C2701="","",IF(AND(C2701&lt;&gt;"&lt;Enter connection point name&gt;",F2718=""),"X",""))</f>
        <v/>
      </c>
      <c r="K2718" s="1569"/>
      <c r="L2718" s="2220"/>
      <c r="M2718" s="2220"/>
      <c r="N2718" s="1432" t="str">
        <f>IF(AND(F2716&lt;=F2718),"","X")</f>
        <v/>
      </c>
    </row>
    <row r="2719" spans="2:14" s="580" customFormat="1" ht="15" customHeight="1">
      <c r="B2719" s="18"/>
      <c r="C2719" s="3015"/>
      <c r="D2719" s="3014"/>
      <c r="E2719" s="1112" t="s">
        <v>1932</v>
      </c>
      <c r="F2719" s="2708"/>
      <c r="H2719" s="1431" t="str">
        <f t="shared" si="468"/>
        <v/>
      </c>
      <c r="I2719" s="1288" t="str">
        <f t="shared" si="469"/>
        <v/>
      </c>
      <c r="J2719" s="1288" t="str">
        <f>IF(C2701="","",IF(AND(C2701&lt;&gt;"&lt;Enter connection point name&gt;",F2719=""),"X",""))</f>
        <v/>
      </c>
      <c r="K2719" s="1569"/>
      <c r="L2719" s="2220"/>
      <c r="M2719" s="2220"/>
      <c r="N2719" s="1432" t="str">
        <f>IF(AND(F2717&lt;=F2719),"","X")</f>
        <v/>
      </c>
    </row>
    <row r="2720" spans="2:14" s="580" customFormat="1" ht="15" customHeight="1">
      <c r="B2720" s="18"/>
      <c r="C2720" s="3015" t="s">
        <v>1937</v>
      </c>
      <c r="D2720" s="3014" t="s">
        <v>497</v>
      </c>
      <c r="E2720" s="1112" t="s">
        <v>1931</v>
      </c>
      <c r="F2720" s="2708"/>
      <c r="H2720" s="1431" t="str">
        <f t="shared" si="468"/>
        <v/>
      </c>
      <c r="I2720" s="1288" t="str">
        <f t="shared" si="469"/>
        <v/>
      </c>
      <c r="J2720" s="1288" t="str">
        <f>IF(C2701="","",IF(AND(C2701&lt;&gt;"&lt;Enter connection point name&gt;",F2720=""),"X",""))</f>
        <v/>
      </c>
      <c r="K2720" s="1569"/>
      <c r="L2720" s="2220"/>
      <c r="M2720" s="2220"/>
      <c r="N2720" s="1432" t="str">
        <f>IF(AND(F2720&lt;=F2722),"","X")</f>
        <v/>
      </c>
    </row>
    <row r="2721" spans="2:14" s="580" customFormat="1" ht="15" customHeight="1">
      <c r="B2721" s="18"/>
      <c r="C2721" s="3015"/>
      <c r="D2721" s="3014"/>
      <c r="E2721" s="1112" t="s">
        <v>1932</v>
      </c>
      <c r="F2721" s="2708"/>
      <c r="H2721" s="1431" t="str">
        <f t="shared" si="468"/>
        <v/>
      </c>
      <c r="I2721" s="1288" t="str">
        <f t="shared" si="469"/>
        <v/>
      </c>
      <c r="J2721" s="1288" t="str">
        <f>IF(C2701="","",IF(AND(C2701&lt;&gt;"&lt;Enter connection point name&gt;",F2721=""),"X",""))</f>
        <v/>
      </c>
      <c r="K2721" s="1569"/>
      <c r="L2721" s="2220"/>
      <c r="M2721" s="2220"/>
      <c r="N2721" s="1432" t="str">
        <f>IF(AND(F2721&lt;=F2723),"","X")</f>
        <v/>
      </c>
    </row>
    <row r="2722" spans="2:14" s="580" customFormat="1" ht="15" customHeight="1">
      <c r="B2722" s="18"/>
      <c r="C2722" s="3015" t="s">
        <v>1937</v>
      </c>
      <c r="D2722" s="3014" t="s">
        <v>509</v>
      </c>
      <c r="E2722" s="1112" t="s">
        <v>1931</v>
      </c>
      <c r="F2722" s="2708"/>
      <c r="H2722" s="1431" t="str">
        <f t="shared" si="468"/>
        <v/>
      </c>
      <c r="I2722" s="1288" t="str">
        <f t="shared" si="469"/>
        <v/>
      </c>
      <c r="J2722" s="1288" t="str">
        <f>IF(C2701="","",IF(AND(C2701&lt;&gt;"&lt;Enter connection point name&gt;",F2722=""),"X",""))</f>
        <v/>
      </c>
      <c r="K2722" s="1569"/>
      <c r="L2722" s="2220"/>
      <c r="M2722" s="2220"/>
      <c r="N2722" s="1432" t="str">
        <f>IF(AND(F2720&lt;=F2722),"","X")</f>
        <v/>
      </c>
    </row>
    <row r="2723" spans="2:14" s="580" customFormat="1" ht="15" customHeight="1">
      <c r="B2723" s="18"/>
      <c r="C2723" s="3018"/>
      <c r="D2723" s="3019"/>
      <c r="E2723" s="1113" t="s">
        <v>1932</v>
      </c>
      <c r="F2723" s="2714"/>
      <c r="H2723" s="1433" t="str">
        <f t="shared" si="468"/>
        <v/>
      </c>
      <c r="I2723" s="1434" t="str">
        <f t="shared" si="469"/>
        <v/>
      </c>
      <c r="J2723" s="1434" t="str">
        <f>IF(C2701="","",IF(AND(C2701&lt;&gt;"&lt;Enter connection point name&gt;",F2723=""),"X",""))</f>
        <v/>
      </c>
      <c r="K2723" s="1570"/>
      <c r="L2723" s="2221"/>
      <c r="M2723" s="2221"/>
      <c r="N2723" s="1435" t="str">
        <f>IF(AND(F2721&lt;=F2723),"","X")</f>
        <v/>
      </c>
    </row>
    <row r="2724" spans="2:14" s="580" customFormat="1" ht="15" customHeight="1">
      <c r="B2724" s="1046">
        <v>119</v>
      </c>
      <c r="C2724" s="1027" t="s">
        <v>1929</v>
      </c>
      <c r="D2724" s="575"/>
      <c r="E2724" s="1111"/>
      <c r="F2724" s="2711"/>
    </row>
    <row r="2725" spans="2:14" s="580" customFormat="1" ht="15" customHeight="1">
      <c r="B2725" s="1046"/>
      <c r="C2725" s="3016" t="s">
        <v>1930</v>
      </c>
      <c r="D2725" s="3017" t="s">
        <v>509</v>
      </c>
      <c r="E2725" s="1681" t="s">
        <v>1931</v>
      </c>
      <c r="F2725" s="2713"/>
      <c r="H2725" s="1503" t="str">
        <f>IF(ISNONTEXT(F2725)=TRUE,"","X")</f>
        <v/>
      </c>
      <c r="I2725" s="1542" t="str">
        <f>IF(AND(F2725&gt;=0)=TRUE,"","X")</f>
        <v/>
      </c>
      <c r="J2725" s="2024" t="str">
        <f>IF(C2724="","",IF(AND(C2724&lt;&gt;"&lt;Enter connection point name&gt;",F2725=""),"X",""))</f>
        <v/>
      </c>
      <c r="K2725" s="1568"/>
      <c r="L2725" s="2219"/>
      <c r="M2725" s="2219"/>
      <c r="N2725" s="2217"/>
    </row>
    <row r="2726" spans="2:14" s="580" customFormat="1" ht="15" customHeight="1">
      <c r="B2726" s="1046"/>
      <c r="C2726" s="3015"/>
      <c r="D2726" s="3014"/>
      <c r="E2726" s="1112" t="s">
        <v>1932</v>
      </c>
      <c r="F2726" s="2708"/>
      <c r="H2726" s="1431" t="str">
        <f>IF(ISNONTEXT(F2726)=TRUE,"","X")</f>
        <v/>
      </c>
      <c r="I2726" s="1288" t="str">
        <f>IF(AND(F2726&gt;=0)=TRUE,"","X")</f>
        <v/>
      </c>
      <c r="J2726" s="1288" t="str">
        <f>IF(C2724="","",IF(AND(C2724&lt;&gt;"&lt;Enter connection point name&gt;",F2726=""),"X",""))</f>
        <v/>
      </c>
      <c r="K2726" s="1569"/>
      <c r="L2726" s="2220"/>
      <c r="M2726" s="2220"/>
      <c r="N2726" s="2218"/>
    </row>
    <row r="2727" spans="2:14" s="580" customFormat="1" ht="15" customHeight="1">
      <c r="B2727" s="1046"/>
      <c r="C2727" s="3015" t="s">
        <v>1933</v>
      </c>
      <c r="D2727" s="3014" t="s">
        <v>497</v>
      </c>
      <c r="E2727" s="1112" t="s">
        <v>1931</v>
      </c>
      <c r="F2727" s="2708"/>
      <c r="H2727" s="1431" t="str">
        <f t="shared" ref="H2727:H2734" si="470">IF(ISNONTEXT(F2727)=TRUE,"","X")</f>
        <v/>
      </c>
      <c r="I2727" s="1288" t="str">
        <f>IF(AND(F2727&gt;=0)=TRUE,"","X")</f>
        <v/>
      </c>
      <c r="J2727" s="1288" t="str">
        <f>IF(C2724="","",IF(AND(C2724&lt;&gt;"&lt;Enter connection point name&gt;",F2727=""),"X",""))</f>
        <v/>
      </c>
      <c r="K2727" s="1569"/>
      <c r="L2727" s="2220"/>
      <c r="M2727" s="2220"/>
      <c r="N2727" s="1432" t="str">
        <f>IF(AND(F2727&lt;=F2729),"","X")</f>
        <v/>
      </c>
    </row>
    <row r="2728" spans="2:14" s="580" customFormat="1" ht="15" customHeight="1">
      <c r="B2728" s="1046"/>
      <c r="C2728" s="3015"/>
      <c r="D2728" s="3014"/>
      <c r="E2728" s="1112" t="s">
        <v>1932</v>
      </c>
      <c r="F2728" s="2708"/>
      <c r="H2728" s="1431" t="str">
        <f t="shared" si="470"/>
        <v/>
      </c>
      <c r="I2728" s="1288" t="str">
        <f t="shared" ref="I2728:I2731" si="471">IF(AND(F2728&gt;=0)=TRUE,"","X")</f>
        <v/>
      </c>
      <c r="J2728" s="1288" t="str">
        <f>IF(C2724="","",IF(AND(C2724&lt;&gt;"&lt;Enter connection point name&gt;",F2728=""),"X",""))</f>
        <v/>
      </c>
      <c r="K2728" s="1569"/>
      <c r="L2728" s="2220"/>
      <c r="M2728" s="2220"/>
      <c r="N2728" s="1432" t="str">
        <f>IF(AND(F2728&lt;=F2730),"","X")</f>
        <v/>
      </c>
    </row>
    <row r="2729" spans="2:14" s="580" customFormat="1" ht="15" customHeight="1">
      <c r="B2729" s="1046"/>
      <c r="C2729" s="3015" t="s">
        <v>1933</v>
      </c>
      <c r="D2729" s="3014" t="s">
        <v>509</v>
      </c>
      <c r="E2729" s="1112" t="s">
        <v>1931</v>
      </c>
      <c r="F2729" s="2708"/>
      <c r="H2729" s="1431" t="str">
        <f t="shared" si="470"/>
        <v/>
      </c>
      <c r="I2729" s="1288" t="str">
        <f t="shared" si="471"/>
        <v/>
      </c>
      <c r="J2729" s="1288" t="str">
        <f>IF(C2724="","",IF(AND(C2724&lt;&gt;"&lt;Enter connection point name&gt;",F2729=""),"X",""))</f>
        <v/>
      </c>
      <c r="K2729" s="1569"/>
      <c r="L2729" s="2220"/>
      <c r="M2729" s="2220"/>
      <c r="N2729" s="1432" t="str">
        <f>IF(AND(F2727&lt;=F2729),"","X")</f>
        <v/>
      </c>
    </row>
    <row r="2730" spans="2:14" s="580" customFormat="1" ht="15" customHeight="1">
      <c r="B2730" s="1046"/>
      <c r="C2730" s="3015"/>
      <c r="D2730" s="3014"/>
      <c r="E2730" s="1112" t="s">
        <v>1932</v>
      </c>
      <c r="F2730" s="2708"/>
      <c r="H2730" s="1431" t="str">
        <f t="shared" si="470"/>
        <v/>
      </c>
      <c r="I2730" s="1288" t="str">
        <f t="shared" si="471"/>
        <v/>
      </c>
      <c r="J2730" s="1288" t="str">
        <f>IF(C2724="","",IF(AND(C2724&lt;&gt;"&lt;Enter connection point name&gt;",F2730=""),"X",""))</f>
        <v/>
      </c>
      <c r="K2730" s="1569"/>
      <c r="L2730" s="2220"/>
      <c r="M2730" s="2220"/>
      <c r="N2730" s="1432" t="str">
        <f>IF(AND(F2728&lt;=F2730),"","X")</f>
        <v/>
      </c>
    </row>
    <row r="2731" spans="2:14" s="580" customFormat="1" ht="15" customHeight="1">
      <c r="B2731" s="1046"/>
      <c r="C2731" s="3015" t="s">
        <v>729</v>
      </c>
      <c r="D2731" s="3014" t="s">
        <v>1670</v>
      </c>
      <c r="E2731" s="1112" t="s">
        <v>1931</v>
      </c>
      <c r="F2731" s="2706"/>
      <c r="H2731" s="1431" t="str">
        <f t="shared" si="470"/>
        <v/>
      </c>
      <c r="I2731" s="1287" t="str">
        <f t="shared" si="471"/>
        <v/>
      </c>
      <c r="J2731" s="1288" t="str">
        <f>IF(C2724="","",IF(AND(C2724&lt;&gt;"&lt;Enter connection point name&gt;",F2731=""),"X",""))</f>
        <v/>
      </c>
      <c r="K2731" s="1569"/>
      <c r="L2731" s="1287"/>
      <c r="M2731" s="2220"/>
      <c r="N2731" s="2218"/>
    </row>
    <row r="2732" spans="2:14" s="580" customFormat="1" ht="15" customHeight="1">
      <c r="B2732" s="18"/>
      <c r="C2732" s="3015"/>
      <c r="D2732" s="3014"/>
      <c r="E2732" s="1112" t="s">
        <v>1932</v>
      </c>
      <c r="F2732" s="2706"/>
      <c r="H2732" s="1431" t="str">
        <f t="shared" si="470"/>
        <v/>
      </c>
      <c r="I2732" s="1287"/>
      <c r="J2732" s="1288" t="str">
        <f>IF(C2724="","",IF(AND(C2724&lt;&gt;"&lt;Enter connection point name&gt;",F2732=""),"X",""))</f>
        <v/>
      </c>
      <c r="K2732" s="1569"/>
      <c r="L2732" s="1287"/>
      <c r="M2732" s="2220"/>
      <c r="N2732" s="2218"/>
    </row>
    <row r="2733" spans="2:14" s="580" customFormat="1" ht="15" customHeight="1">
      <c r="B2733" s="18"/>
      <c r="C2733" s="3015" t="s">
        <v>730</v>
      </c>
      <c r="D2733" s="3014" t="s">
        <v>1671</v>
      </c>
      <c r="E2733" s="1112" t="s">
        <v>1931</v>
      </c>
      <c r="F2733" s="2712"/>
      <c r="H2733" s="1431" t="str">
        <f t="shared" si="470"/>
        <v/>
      </c>
      <c r="I2733" s="1287"/>
      <c r="J2733" s="1288" t="str">
        <f>IF(C2724="","",IF(AND(C2724&lt;&gt;"&lt;Enter connection point name&gt;",F2733=""),"X",""))</f>
        <v/>
      </c>
      <c r="K2733" s="1569"/>
      <c r="L2733" s="2220"/>
      <c r="M2733" s="1287"/>
      <c r="N2733" s="2218"/>
    </row>
    <row r="2734" spans="2:14" s="580" customFormat="1" ht="15" customHeight="1">
      <c r="B2734" s="18"/>
      <c r="C2734" s="3015"/>
      <c r="D2734" s="3014"/>
      <c r="E2734" s="1112" t="s">
        <v>1932</v>
      </c>
      <c r="F2734" s="2712"/>
      <c r="H2734" s="1431" t="str">
        <f t="shared" si="470"/>
        <v/>
      </c>
      <c r="I2734" s="1287"/>
      <c r="J2734" s="1288" t="str">
        <f>IF(C2724="","",IF(AND(C2724&lt;&gt;"&lt;Enter connection point name&gt;",F2734=""),"X",""))</f>
        <v/>
      </c>
      <c r="K2734" s="1569"/>
      <c r="L2734" s="2220"/>
      <c r="M2734" s="1287"/>
      <c r="N2734" s="2218"/>
    </row>
    <row r="2735" spans="2:14" s="580" customFormat="1" ht="15" customHeight="1">
      <c r="B2735" s="18"/>
      <c r="C2735" s="3015" t="s">
        <v>1934</v>
      </c>
      <c r="D2735" s="3014" t="s">
        <v>2045</v>
      </c>
      <c r="E2735" s="1112" t="s">
        <v>1931</v>
      </c>
      <c r="F2735" s="2708"/>
      <c r="H2735" s="1436"/>
      <c r="I2735" s="1287"/>
      <c r="J2735" s="1288" t="str">
        <f>IF(C2724="","",IF(AND(C2724&lt;&gt;"&lt;Enter connection point name&gt;",F2735=""),"X",""))</f>
        <v/>
      </c>
      <c r="K2735" s="1432" t="str">
        <f>IF(F2735="","",(IF(OR(F2735="Winter",F2735="Summer"),"","X")))</f>
        <v/>
      </c>
      <c r="L2735" s="2220"/>
      <c r="M2735" s="2220"/>
      <c r="N2735" s="2218"/>
    </row>
    <row r="2736" spans="2:14" s="580" customFormat="1" ht="15" customHeight="1">
      <c r="B2736" s="18"/>
      <c r="C2736" s="3015"/>
      <c r="D2736" s="3014"/>
      <c r="E2736" s="1112" t="s">
        <v>1932</v>
      </c>
      <c r="F2736" s="2708"/>
      <c r="H2736" s="1436"/>
      <c r="I2736" s="1287"/>
      <c r="J2736" s="1288" t="str">
        <f>IF(C2724="","",IF(AND(C2724&lt;&gt;"&lt;Enter connection point name&gt;",F2736=""),"X",""))</f>
        <v/>
      </c>
      <c r="K2736" s="1432" t="str">
        <f>IF(F2736="","",(IF(OR(F2736="Winter",F2736="Summer"),"","X")))</f>
        <v/>
      </c>
      <c r="L2736" s="2220"/>
      <c r="M2736" s="2220"/>
      <c r="N2736" s="2218"/>
    </row>
    <row r="2737" spans="2:14" s="580" customFormat="1" ht="15" customHeight="1">
      <c r="B2737" s="18"/>
      <c r="C2737" s="3015" t="s">
        <v>1935</v>
      </c>
      <c r="D2737" s="3014" t="s">
        <v>497</v>
      </c>
      <c r="E2737" s="1112" t="s">
        <v>1931</v>
      </c>
      <c r="F2737" s="2708"/>
      <c r="H2737" s="1431" t="str">
        <f t="shared" ref="H2737:H2746" si="472">IF(ISNONTEXT(F2737)=TRUE,"","X")</f>
        <v/>
      </c>
      <c r="I2737" s="1288" t="str">
        <f t="shared" ref="I2737:I2746" si="473">IF(AND(F2737&gt;=0)=TRUE,"","X")</f>
        <v/>
      </c>
      <c r="J2737" s="1288" t="str">
        <f>IF(C2724="","",IF(AND(C2724&lt;&gt;"&lt;Enter connection point name&gt;",F2737=""),"X",""))</f>
        <v/>
      </c>
      <c r="K2737" s="1569"/>
      <c r="L2737" s="2220"/>
      <c r="M2737" s="2220"/>
      <c r="N2737" s="2218"/>
    </row>
    <row r="2738" spans="2:14" s="580" customFormat="1" ht="15" customHeight="1">
      <c r="B2738" s="18"/>
      <c r="C2738" s="3015"/>
      <c r="D2738" s="3014"/>
      <c r="E2738" s="1112" t="s">
        <v>1932</v>
      </c>
      <c r="F2738" s="2708"/>
      <c r="H2738" s="1431" t="str">
        <f t="shared" si="472"/>
        <v/>
      </c>
      <c r="I2738" s="1288" t="str">
        <f t="shared" si="473"/>
        <v/>
      </c>
      <c r="J2738" s="1288" t="str">
        <f>IF(C2724="","",IF(AND(C2724&lt;&gt;"&lt;Enter connection point name&gt;",F2738=""),"X",""))</f>
        <v/>
      </c>
      <c r="K2738" s="1569"/>
      <c r="L2738" s="2220"/>
      <c r="M2738" s="2220"/>
      <c r="N2738" s="2218"/>
    </row>
    <row r="2739" spans="2:14" s="580" customFormat="1" ht="15" customHeight="1">
      <c r="B2739" s="18"/>
      <c r="C2739" s="3015" t="s">
        <v>1936</v>
      </c>
      <c r="D2739" s="3014" t="s">
        <v>497</v>
      </c>
      <c r="E2739" s="1112" t="s">
        <v>1931</v>
      </c>
      <c r="F2739" s="2708"/>
      <c r="H2739" s="1431" t="str">
        <f t="shared" si="472"/>
        <v/>
      </c>
      <c r="I2739" s="1288" t="str">
        <f t="shared" si="473"/>
        <v/>
      </c>
      <c r="J2739" s="1288" t="str">
        <f>IF(C2724="","",IF(AND(C2724&lt;&gt;"&lt;Enter connection point name&gt;",F2739=""),"X",""))</f>
        <v/>
      </c>
      <c r="K2739" s="1569"/>
      <c r="L2739" s="2220"/>
      <c r="M2739" s="2220"/>
      <c r="N2739" s="1432" t="str">
        <f>IF(AND(F2739&lt;=F2741),"","X")</f>
        <v/>
      </c>
    </row>
    <row r="2740" spans="2:14" s="580" customFormat="1" ht="15" customHeight="1">
      <c r="B2740" s="18"/>
      <c r="C2740" s="3015"/>
      <c r="D2740" s="3014"/>
      <c r="E2740" s="1112" t="s">
        <v>1932</v>
      </c>
      <c r="F2740" s="2708"/>
      <c r="H2740" s="1431" t="str">
        <f t="shared" si="472"/>
        <v/>
      </c>
      <c r="I2740" s="1288" t="str">
        <f t="shared" si="473"/>
        <v/>
      </c>
      <c r="J2740" s="1288" t="str">
        <f>IF(C2724="","",IF(AND(C2724&lt;&gt;"&lt;Enter connection point name&gt;",F2740=""),"X",""))</f>
        <v/>
      </c>
      <c r="K2740" s="1569"/>
      <c r="L2740" s="2220"/>
      <c r="M2740" s="2220"/>
      <c r="N2740" s="1432" t="str">
        <f>IF(AND(F2740&lt;=F2742),"","X")</f>
        <v/>
      </c>
    </row>
    <row r="2741" spans="2:14" s="580" customFormat="1" ht="15" customHeight="1">
      <c r="B2741" s="18"/>
      <c r="C2741" s="3015" t="s">
        <v>1936</v>
      </c>
      <c r="D2741" s="3014" t="s">
        <v>509</v>
      </c>
      <c r="E2741" s="1112" t="s">
        <v>1931</v>
      </c>
      <c r="F2741" s="2708"/>
      <c r="H2741" s="1431" t="str">
        <f t="shared" si="472"/>
        <v/>
      </c>
      <c r="I2741" s="1288" t="str">
        <f t="shared" si="473"/>
        <v/>
      </c>
      <c r="J2741" s="1288" t="str">
        <f>IF(C2724="","",IF(AND(C2724&lt;&gt;"&lt;Enter connection point name&gt;",F2741=""),"X",""))</f>
        <v/>
      </c>
      <c r="K2741" s="1569"/>
      <c r="L2741" s="2220"/>
      <c r="M2741" s="2220"/>
      <c r="N2741" s="1432" t="str">
        <f>IF(AND(F2739&lt;=F2741),"","X")</f>
        <v/>
      </c>
    </row>
    <row r="2742" spans="2:14" s="580" customFormat="1" ht="15" customHeight="1">
      <c r="B2742" s="18"/>
      <c r="C2742" s="3015"/>
      <c r="D2742" s="3014"/>
      <c r="E2742" s="1112" t="s">
        <v>1932</v>
      </c>
      <c r="F2742" s="2708"/>
      <c r="H2742" s="1431" t="str">
        <f t="shared" si="472"/>
        <v/>
      </c>
      <c r="I2742" s="1288" t="str">
        <f t="shared" si="473"/>
        <v/>
      </c>
      <c r="J2742" s="1288" t="str">
        <f>IF(C2724="","",IF(AND(C2724&lt;&gt;"&lt;Enter connection point name&gt;",F2742=""),"X",""))</f>
        <v/>
      </c>
      <c r="K2742" s="1569"/>
      <c r="L2742" s="2220"/>
      <c r="M2742" s="2220"/>
      <c r="N2742" s="1432" t="str">
        <f>IF(AND(F2740&lt;=F2742),"","X")</f>
        <v/>
      </c>
    </row>
    <row r="2743" spans="2:14" s="580" customFormat="1" ht="15" customHeight="1">
      <c r="B2743" s="18"/>
      <c r="C2743" s="3015" t="s">
        <v>1937</v>
      </c>
      <c r="D2743" s="3014" t="s">
        <v>497</v>
      </c>
      <c r="E2743" s="1112" t="s">
        <v>1931</v>
      </c>
      <c r="F2743" s="2708"/>
      <c r="H2743" s="1431" t="str">
        <f t="shared" si="472"/>
        <v/>
      </c>
      <c r="I2743" s="1288" t="str">
        <f t="shared" si="473"/>
        <v/>
      </c>
      <c r="J2743" s="1288" t="str">
        <f>IF(C2724="","",IF(AND(C2724&lt;&gt;"&lt;Enter connection point name&gt;",F2743=""),"X",""))</f>
        <v/>
      </c>
      <c r="K2743" s="1569"/>
      <c r="L2743" s="2220"/>
      <c r="M2743" s="2220"/>
      <c r="N2743" s="1432" t="str">
        <f>IF(AND(F2743&lt;=F2745),"","X")</f>
        <v/>
      </c>
    </row>
    <row r="2744" spans="2:14" s="580" customFormat="1" ht="15" customHeight="1">
      <c r="B2744" s="18"/>
      <c r="C2744" s="3015"/>
      <c r="D2744" s="3014"/>
      <c r="E2744" s="1112" t="s">
        <v>1932</v>
      </c>
      <c r="F2744" s="2708"/>
      <c r="H2744" s="1431" t="str">
        <f t="shared" si="472"/>
        <v/>
      </c>
      <c r="I2744" s="1288" t="str">
        <f t="shared" si="473"/>
        <v/>
      </c>
      <c r="J2744" s="1288" t="str">
        <f>IF(C2724="","",IF(AND(C2724&lt;&gt;"&lt;Enter connection point name&gt;",F2744=""),"X",""))</f>
        <v/>
      </c>
      <c r="K2744" s="1569"/>
      <c r="L2744" s="2220"/>
      <c r="M2744" s="2220"/>
      <c r="N2744" s="1432" t="str">
        <f>IF(AND(F2744&lt;=F2746),"","X")</f>
        <v/>
      </c>
    </row>
    <row r="2745" spans="2:14" s="580" customFormat="1" ht="15" customHeight="1">
      <c r="B2745" s="18"/>
      <c r="C2745" s="3015" t="s">
        <v>1937</v>
      </c>
      <c r="D2745" s="3014" t="s">
        <v>509</v>
      </c>
      <c r="E2745" s="1112" t="s">
        <v>1931</v>
      </c>
      <c r="F2745" s="2708"/>
      <c r="H2745" s="1431" t="str">
        <f t="shared" si="472"/>
        <v/>
      </c>
      <c r="I2745" s="1288" t="str">
        <f t="shared" si="473"/>
        <v/>
      </c>
      <c r="J2745" s="1288" t="str">
        <f>IF(C2724="","",IF(AND(C2724&lt;&gt;"&lt;Enter connection point name&gt;",F2745=""),"X",""))</f>
        <v/>
      </c>
      <c r="K2745" s="1569"/>
      <c r="L2745" s="2220"/>
      <c r="M2745" s="2220"/>
      <c r="N2745" s="1432" t="str">
        <f>IF(AND(F2743&lt;=F2745),"","X")</f>
        <v/>
      </c>
    </row>
    <row r="2746" spans="2:14" s="580" customFormat="1" ht="15" customHeight="1">
      <c r="B2746" s="18"/>
      <c r="C2746" s="3018"/>
      <c r="D2746" s="3019"/>
      <c r="E2746" s="1113" t="s">
        <v>1932</v>
      </c>
      <c r="F2746" s="2714"/>
      <c r="H2746" s="1433" t="str">
        <f t="shared" si="472"/>
        <v/>
      </c>
      <c r="I2746" s="1434" t="str">
        <f t="shared" si="473"/>
        <v/>
      </c>
      <c r="J2746" s="1434" t="str">
        <f>IF(C2724="","",IF(AND(C2724&lt;&gt;"&lt;Enter connection point name&gt;",F2746=""),"X",""))</f>
        <v/>
      </c>
      <c r="K2746" s="1570"/>
      <c r="L2746" s="2221"/>
      <c r="M2746" s="2221"/>
      <c r="N2746" s="1435" t="str">
        <f>IF(AND(F2744&lt;=F2746),"","X")</f>
        <v/>
      </c>
    </row>
    <row r="2747" spans="2:14" s="580" customFormat="1" ht="15" customHeight="1">
      <c r="B2747" s="1046">
        <v>120</v>
      </c>
      <c r="C2747" s="1027" t="s">
        <v>1929</v>
      </c>
      <c r="D2747" s="575"/>
      <c r="E2747" s="1111"/>
      <c r="F2747" s="2711"/>
    </row>
    <row r="2748" spans="2:14" s="580" customFormat="1" ht="15" customHeight="1">
      <c r="B2748" s="1046"/>
      <c r="C2748" s="3016" t="s">
        <v>1930</v>
      </c>
      <c r="D2748" s="3017" t="s">
        <v>509</v>
      </c>
      <c r="E2748" s="1681" t="s">
        <v>1931</v>
      </c>
      <c r="F2748" s="2713"/>
      <c r="H2748" s="1503" t="str">
        <f>IF(ISNONTEXT(F2748)=TRUE,"","X")</f>
        <v/>
      </c>
      <c r="I2748" s="1542" t="str">
        <f>IF(AND(F2748&gt;=0)=TRUE,"","X")</f>
        <v/>
      </c>
      <c r="J2748" s="2024" t="str">
        <f>IF(C2747="","",IF(AND(C2747&lt;&gt;"&lt;Enter connection point name&gt;",F2748=""),"X",""))</f>
        <v/>
      </c>
      <c r="K2748" s="1568"/>
      <c r="L2748" s="2219"/>
      <c r="M2748" s="2219"/>
      <c r="N2748" s="2217"/>
    </row>
    <row r="2749" spans="2:14" s="580" customFormat="1" ht="15" customHeight="1">
      <c r="B2749" s="1046"/>
      <c r="C2749" s="3015"/>
      <c r="D2749" s="3014"/>
      <c r="E2749" s="1112" t="s">
        <v>1932</v>
      </c>
      <c r="F2749" s="2708"/>
      <c r="H2749" s="1431" t="str">
        <f>IF(ISNONTEXT(F2749)=TRUE,"","X")</f>
        <v/>
      </c>
      <c r="I2749" s="1288" t="str">
        <f>IF(AND(F2749&gt;=0)=TRUE,"","X")</f>
        <v/>
      </c>
      <c r="J2749" s="1288" t="str">
        <f>IF(C2747="","",IF(AND(C2747&lt;&gt;"&lt;Enter connection point name&gt;",F2749=""),"X",""))</f>
        <v/>
      </c>
      <c r="K2749" s="1569"/>
      <c r="L2749" s="2220"/>
      <c r="M2749" s="2220"/>
      <c r="N2749" s="2218"/>
    </row>
    <row r="2750" spans="2:14" s="580" customFormat="1" ht="15" customHeight="1">
      <c r="B2750" s="1046"/>
      <c r="C2750" s="3015" t="s">
        <v>1933</v>
      </c>
      <c r="D2750" s="3014" t="s">
        <v>497</v>
      </c>
      <c r="E2750" s="1112" t="s">
        <v>1931</v>
      </c>
      <c r="F2750" s="2708"/>
      <c r="H2750" s="1431" t="str">
        <f t="shared" ref="H2750:H2757" si="474">IF(ISNONTEXT(F2750)=TRUE,"","X")</f>
        <v/>
      </c>
      <c r="I2750" s="1288" t="str">
        <f>IF(AND(F2750&gt;=0)=TRUE,"","X")</f>
        <v/>
      </c>
      <c r="J2750" s="1288" t="str">
        <f>IF(C2747="","",IF(AND(C2747&lt;&gt;"&lt;Enter connection point name&gt;",F2750=""),"X",""))</f>
        <v/>
      </c>
      <c r="K2750" s="1569"/>
      <c r="L2750" s="2220"/>
      <c r="M2750" s="2220"/>
      <c r="N2750" s="1432" t="str">
        <f>IF(AND(F2750&lt;=F2752),"","X")</f>
        <v/>
      </c>
    </row>
    <row r="2751" spans="2:14" s="580" customFormat="1" ht="15" customHeight="1">
      <c r="B2751" s="1046"/>
      <c r="C2751" s="3015"/>
      <c r="D2751" s="3014"/>
      <c r="E2751" s="1112" t="s">
        <v>1932</v>
      </c>
      <c r="F2751" s="2708"/>
      <c r="H2751" s="1431" t="str">
        <f t="shared" si="474"/>
        <v/>
      </c>
      <c r="I2751" s="1288" t="str">
        <f t="shared" ref="I2751:I2754" si="475">IF(AND(F2751&gt;=0)=TRUE,"","X")</f>
        <v/>
      </c>
      <c r="J2751" s="1288" t="str">
        <f>IF(C2747="","",IF(AND(C2747&lt;&gt;"&lt;Enter connection point name&gt;",F2751=""),"X",""))</f>
        <v/>
      </c>
      <c r="K2751" s="1569"/>
      <c r="L2751" s="2220"/>
      <c r="M2751" s="2220"/>
      <c r="N2751" s="1432" t="str">
        <f>IF(AND(F2751&lt;=F2753),"","X")</f>
        <v/>
      </c>
    </row>
    <row r="2752" spans="2:14" s="580" customFormat="1" ht="15" customHeight="1">
      <c r="B2752" s="1046"/>
      <c r="C2752" s="3015" t="s">
        <v>1933</v>
      </c>
      <c r="D2752" s="3014" t="s">
        <v>509</v>
      </c>
      <c r="E2752" s="1112" t="s">
        <v>1931</v>
      </c>
      <c r="F2752" s="2708"/>
      <c r="H2752" s="1431" t="str">
        <f t="shared" si="474"/>
        <v/>
      </c>
      <c r="I2752" s="1288" t="str">
        <f t="shared" si="475"/>
        <v/>
      </c>
      <c r="J2752" s="1288" t="str">
        <f>IF(C2747="","",IF(AND(C2747&lt;&gt;"&lt;Enter connection point name&gt;",F2752=""),"X",""))</f>
        <v/>
      </c>
      <c r="K2752" s="1569"/>
      <c r="L2752" s="2220"/>
      <c r="M2752" s="2220"/>
      <c r="N2752" s="1432" t="str">
        <f>IF(AND(F2750&lt;=F2752),"","X")</f>
        <v/>
      </c>
    </row>
    <row r="2753" spans="2:14" s="580" customFormat="1" ht="15" customHeight="1">
      <c r="B2753" s="1046"/>
      <c r="C2753" s="3015"/>
      <c r="D2753" s="3014"/>
      <c r="E2753" s="1112" t="s">
        <v>1932</v>
      </c>
      <c r="F2753" s="2708"/>
      <c r="H2753" s="1431" t="str">
        <f t="shared" si="474"/>
        <v/>
      </c>
      <c r="I2753" s="1288" t="str">
        <f t="shared" si="475"/>
        <v/>
      </c>
      <c r="J2753" s="1288" t="str">
        <f>IF(C2747="","",IF(AND(C2747&lt;&gt;"&lt;Enter connection point name&gt;",F2753=""),"X",""))</f>
        <v/>
      </c>
      <c r="K2753" s="1569"/>
      <c r="L2753" s="2220"/>
      <c r="M2753" s="2220"/>
      <c r="N2753" s="1432" t="str">
        <f>IF(AND(F2751&lt;=F2753),"","X")</f>
        <v/>
      </c>
    </row>
    <row r="2754" spans="2:14" s="580" customFormat="1" ht="15" customHeight="1">
      <c r="B2754" s="1046"/>
      <c r="C2754" s="3015" t="s">
        <v>729</v>
      </c>
      <c r="D2754" s="3014" t="s">
        <v>1670</v>
      </c>
      <c r="E2754" s="1112" t="s">
        <v>1931</v>
      </c>
      <c r="F2754" s="2706"/>
      <c r="H2754" s="1431" t="str">
        <f t="shared" si="474"/>
        <v/>
      </c>
      <c r="I2754" s="1287" t="str">
        <f t="shared" si="475"/>
        <v/>
      </c>
      <c r="J2754" s="1288" t="str">
        <f>IF(C2747="","",IF(AND(C2747&lt;&gt;"&lt;Enter connection point name&gt;",F2754=""),"X",""))</f>
        <v/>
      </c>
      <c r="K2754" s="1569"/>
      <c r="L2754" s="1287"/>
      <c r="M2754" s="2220"/>
      <c r="N2754" s="2218"/>
    </row>
    <row r="2755" spans="2:14" s="580" customFormat="1" ht="15" customHeight="1">
      <c r="B2755" s="18"/>
      <c r="C2755" s="3015"/>
      <c r="D2755" s="3014"/>
      <c r="E2755" s="1112" t="s">
        <v>1932</v>
      </c>
      <c r="F2755" s="2706"/>
      <c r="H2755" s="1431" t="str">
        <f t="shared" si="474"/>
        <v/>
      </c>
      <c r="I2755" s="1287"/>
      <c r="J2755" s="1288" t="str">
        <f>IF(C2747="","",IF(AND(C2747&lt;&gt;"&lt;Enter connection point name&gt;",F2755=""),"X",""))</f>
        <v/>
      </c>
      <c r="K2755" s="1569"/>
      <c r="L2755" s="1287"/>
      <c r="M2755" s="2220"/>
      <c r="N2755" s="2218"/>
    </row>
    <row r="2756" spans="2:14" s="580" customFormat="1" ht="15" customHeight="1">
      <c r="B2756" s="18"/>
      <c r="C2756" s="3015" t="s">
        <v>730</v>
      </c>
      <c r="D2756" s="3014" t="s">
        <v>1671</v>
      </c>
      <c r="E2756" s="1112" t="s">
        <v>1931</v>
      </c>
      <c r="F2756" s="2712"/>
      <c r="H2756" s="1431" t="str">
        <f t="shared" si="474"/>
        <v/>
      </c>
      <c r="I2756" s="1287"/>
      <c r="J2756" s="1288" t="str">
        <f>IF(C2747="","",IF(AND(C2747&lt;&gt;"&lt;Enter connection point name&gt;",F2756=""),"X",""))</f>
        <v/>
      </c>
      <c r="K2756" s="1569"/>
      <c r="L2756" s="2220"/>
      <c r="M2756" s="1287"/>
      <c r="N2756" s="2218"/>
    </row>
    <row r="2757" spans="2:14" s="580" customFormat="1" ht="15" customHeight="1">
      <c r="B2757" s="18"/>
      <c r="C2757" s="3015"/>
      <c r="D2757" s="3014"/>
      <c r="E2757" s="1112" t="s">
        <v>1932</v>
      </c>
      <c r="F2757" s="2712"/>
      <c r="H2757" s="1431" t="str">
        <f t="shared" si="474"/>
        <v/>
      </c>
      <c r="I2757" s="1287"/>
      <c r="J2757" s="1288" t="str">
        <f>IF(C2747="","",IF(AND(C2747&lt;&gt;"&lt;Enter connection point name&gt;",F2757=""),"X",""))</f>
        <v/>
      </c>
      <c r="K2757" s="1569"/>
      <c r="L2757" s="2220"/>
      <c r="M2757" s="1287"/>
      <c r="N2757" s="2218"/>
    </row>
    <row r="2758" spans="2:14" s="580" customFormat="1" ht="15" customHeight="1">
      <c r="B2758" s="18"/>
      <c r="C2758" s="3015" t="s">
        <v>1934</v>
      </c>
      <c r="D2758" s="3014" t="s">
        <v>2045</v>
      </c>
      <c r="E2758" s="1112" t="s">
        <v>1931</v>
      </c>
      <c r="F2758" s="2708"/>
      <c r="H2758" s="1436"/>
      <c r="I2758" s="1287"/>
      <c r="J2758" s="1288" t="str">
        <f>IF(C2747="","",IF(AND(C2747&lt;&gt;"&lt;Enter connection point name&gt;",F2758=""),"X",""))</f>
        <v/>
      </c>
      <c r="K2758" s="1432" t="str">
        <f>IF(F2758="","",(IF(OR(F2758="Winter",F2758="Summer"),"","X")))</f>
        <v/>
      </c>
      <c r="L2758" s="2220"/>
      <c r="M2758" s="2220"/>
      <c r="N2758" s="2218"/>
    </row>
    <row r="2759" spans="2:14" s="580" customFormat="1" ht="15" customHeight="1">
      <c r="B2759" s="18"/>
      <c r="C2759" s="3015"/>
      <c r="D2759" s="3014"/>
      <c r="E2759" s="1112" t="s">
        <v>1932</v>
      </c>
      <c r="F2759" s="2708"/>
      <c r="H2759" s="1436"/>
      <c r="I2759" s="1287"/>
      <c r="J2759" s="1288" t="str">
        <f>IF(C2747="","",IF(AND(C2747&lt;&gt;"&lt;Enter connection point name&gt;",F2759=""),"X",""))</f>
        <v/>
      </c>
      <c r="K2759" s="1432" t="str">
        <f>IF(F2759="","",(IF(OR(F2759="Winter",F2759="Summer"),"","X")))</f>
        <v/>
      </c>
      <c r="L2759" s="2220"/>
      <c r="M2759" s="2220"/>
      <c r="N2759" s="2218"/>
    </row>
    <row r="2760" spans="2:14" s="580" customFormat="1" ht="15" customHeight="1">
      <c r="B2760" s="18"/>
      <c r="C2760" s="3015" t="s">
        <v>1935</v>
      </c>
      <c r="D2760" s="3014" t="s">
        <v>497</v>
      </c>
      <c r="E2760" s="1112" t="s">
        <v>1931</v>
      </c>
      <c r="F2760" s="2708"/>
      <c r="H2760" s="1431" t="str">
        <f t="shared" ref="H2760:H2769" si="476">IF(ISNONTEXT(F2760)=TRUE,"","X")</f>
        <v/>
      </c>
      <c r="I2760" s="1288" t="str">
        <f t="shared" ref="I2760:I2769" si="477">IF(AND(F2760&gt;=0)=TRUE,"","X")</f>
        <v/>
      </c>
      <c r="J2760" s="1288" t="str">
        <f>IF(C2747="","",IF(AND(C2747&lt;&gt;"&lt;Enter connection point name&gt;",F2760=""),"X",""))</f>
        <v/>
      </c>
      <c r="K2760" s="1569"/>
      <c r="L2760" s="2220"/>
      <c r="M2760" s="2220"/>
      <c r="N2760" s="2218"/>
    </row>
    <row r="2761" spans="2:14" s="580" customFormat="1" ht="15" customHeight="1">
      <c r="B2761" s="18"/>
      <c r="C2761" s="3015"/>
      <c r="D2761" s="3014"/>
      <c r="E2761" s="1112" t="s">
        <v>1932</v>
      </c>
      <c r="F2761" s="2708"/>
      <c r="H2761" s="1431" t="str">
        <f t="shared" si="476"/>
        <v/>
      </c>
      <c r="I2761" s="1288" t="str">
        <f t="shared" si="477"/>
        <v/>
      </c>
      <c r="J2761" s="1288" t="str">
        <f>IF(C2747="","",IF(AND(C2747&lt;&gt;"&lt;Enter connection point name&gt;",F2761=""),"X",""))</f>
        <v/>
      </c>
      <c r="K2761" s="1569"/>
      <c r="L2761" s="2220"/>
      <c r="M2761" s="2220"/>
      <c r="N2761" s="2218"/>
    </row>
    <row r="2762" spans="2:14" s="580" customFormat="1" ht="15" customHeight="1">
      <c r="B2762" s="18"/>
      <c r="C2762" s="3015" t="s">
        <v>1936</v>
      </c>
      <c r="D2762" s="3014" t="s">
        <v>497</v>
      </c>
      <c r="E2762" s="1112" t="s">
        <v>1931</v>
      </c>
      <c r="F2762" s="2708"/>
      <c r="H2762" s="1431" t="str">
        <f t="shared" si="476"/>
        <v/>
      </c>
      <c r="I2762" s="1288" t="str">
        <f t="shared" si="477"/>
        <v/>
      </c>
      <c r="J2762" s="1288" t="str">
        <f>IF(C2747="","",IF(AND(C2747&lt;&gt;"&lt;Enter connection point name&gt;",F2762=""),"X",""))</f>
        <v/>
      </c>
      <c r="K2762" s="1569"/>
      <c r="L2762" s="2220"/>
      <c r="M2762" s="2220"/>
      <c r="N2762" s="1432" t="str">
        <f>IF(AND(F2762&lt;=F2764),"","X")</f>
        <v/>
      </c>
    </row>
    <row r="2763" spans="2:14" s="580" customFormat="1" ht="15" customHeight="1">
      <c r="B2763" s="18"/>
      <c r="C2763" s="3015"/>
      <c r="D2763" s="3014"/>
      <c r="E2763" s="1112" t="s">
        <v>1932</v>
      </c>
      <c r="F2763" s="2708"/>
      <c r="H2763" s="1431" t="str">
        <f t="shared" si="476"/>
        <v/>
      </c>
      <c r="I2763" s="1288" t="str">
        <f t="shared" si="477"/>
        <v/>
      </c>
      <c r="J2763" s="1288" t="str">
        <f>IF(C2747="","",IF(AND(C2747&lt;&gt;"&lt;Enter connection point name&gt;",F2763=""),"X",""))</f>
        <v/>
      </c>
      <c r="K2763" s="1569"/>
      <c r="L2763" s="2220"/>
      <c r="M2763" s="2220"/>
      <c r="N2763" s="1432" t="str">
        <f>IF(AND(F2763&lt;=F2765),"","X")</f>
        <v/>
      </c>
    </row>
    <row r="2764" spans="2:14" s="580" customFormat="1" ht="15" customHeight="1">
      <c r="B2764" s="18"/>
      <c r="C2764" s="3015" t="s">
        <v>1936</v>
      </c>
      <c r="D2764" s="3014" t="s">
        <v>509</v>
      </c>
      <c r="E2764" s="1112" t="s">
        <v>1931</v>
      </c>
      <c r="F2764" s="2708"/>
      <c r="H2764" s="1431" t="str">
        <f t="shared" si="476"/>
        <v/>
      </c>
      <c r="I2764" s="1288" t="str">
        <f t="shared" si="477"/>
        <v/>
      </c>
      <c r="J2764" s="1288" t="str">
        <f>IF(C2747="","",IF(AND(C2747&lt;&gt;"&lt;Enter connection point name&gt;",F2764=""),"X",""))</f>
        <v/>
      </c>
      <c r="K2764" s="1569"/>
      <c r="L2764" s="2220"/>
      <c r="M2764" s="2220"/>
      <c r="N2764" s="1432" t="str">
        <f>IF(AND(F2762&lt;=F2764),"","X")</f>
        <v/>
      </c>
    </row>
    <row r="2765" spans="2:14" s="580" customFormat="1" ht="15" customHeight="1">
      <c r="B2765" s="18"/>
      <c r="C2765" s="3015"/>
      <c r="D2765" s="3014"/>
      <c r="E2765" s="1112" t="s">
        <v>1932</v>
      </c>
      <c r="F2765" s="2708"/>
      <c r="H2765" s="1431" t="str">
        <f t="shared" si="476"/>
        <v/>
      </c>
      <c r="I2765" s="1288" t="str">
        <f t="shared" si="477"/>
        <v/>
      </c>
      <c r="J2765" s="1288" t="str">
        <f>IF(C2747="","",IF(AND(C2747&lt;&gt;"&lt;Enter connection point name&gt;",F2765=""),"X",""))</f>
        <v/>
      </c>
      <c r="K2765" s="1569"/>
      <c r="L2765" s="2220"/>
      <c r="M2765" s="2220"/>
      <c r="N2765" s="1432" t="str">
        <f>IF(AND(F2763&lt;=F2765),"","X")</f>
        <v/>
      </c>
    </row>
    <row r="2766" spans="2:14" s="580" customFormat="1" ht="15" customHeight="1">
      <c r="B2766" s="18"/>
      <c r="C2766" s="3015" t="s">
        <v>1937</v>
      </c>
      <c r="D2766" s="3014" t="s">
        <v>497</v>
      </c>
      <c r="E2766" s="1112" t="s">
        <v>1931</v>
      </c>
      <c r="F2766" s="2708"/>
      <c r="H2766" s="1431" t="str">
        <f t="shared" si="476"/>
        <v/>
      </c>
      <c r="I2766" s="1288" t="str">
        <f t="shared" si="477"/>
        <v/>
      </c>
      <c r="J2766" s="1288" t="str">
        <f>IF(C2747="","",IF(AND(C2747&lt;&gt;"&lt;Enter connection point name&gt;",F2766=""),"X",""))</f>
        <v/>
      </c>
      <c r="K2766" s="1569"/>
      <c r="L2766" s="2220"/>
      <c r="M2766" s="2220"/>
      <c r="N2766" s="1432" t="str">
        <f>IF(AND(F2766&lt;=F2768),"","X")</f>
        <v/>
      </c>
    </row>
    <row r="2767" spans="2:14" s="580" customFormat="1" ht="15" customHeight="1">
      <c r="B2767" s="18"/>
      <c r="C2767" s="3015"/>
      <c r="D2767" s="3014"/>
      <c r="E2767" s="1112" t="s">
        <v>1932</v>
      </c>
      <c r="F2767" s="2708"/>
      <c r="H2767" s="1431" t="str">
        <f t="shared" si="476"/>
        <v/>
      </c>
      <c r="I2767" s="1288" t="str">
        <f t="shared" si="477"/>
        <v/>
      </c>
      <c r="J2767" s="1288" t="str">
        <f>IF(C2747="","",IF(AND(C2747&lt;&gt;"&lt;Enter connection point name&gt;",F2767=""),"X",""))</f>
        <v/>
      </c>
      <c r="K2767" s="1569"/>
      <c r="L2767" s="2220"/>
      <c r="M2767" s="2220"/>
      <c r="N2767" s="1432" t="str">
        <f>IF(AND(F2767&lt;=F2769),"","X")</f>
        <v/>
      </c>
    </row>
    <row r="2768" spans="2:14" s="580" customFormat="1" ht="15" customHeight="1">
      <c r="B2768" s="18"/>
      <c r="C2768" s="3015" t="s">
        <v>1937</v>
      </c>
      <c r="D2768" s="3014" t="s">
        <v>509</v>
      </c>
      <c r="E2768" s="1112" t="s">
        <v>1931</v>
      </c>
      <c r="F2768" s="2708"/>
      <c r="H2768" s="1431" t="str">
        <f t="shared" si="476"/>
        <v/>
      </c>
      <c r="I2768" s="1288" t="str">
        <f t="shared" si="477"/>
        <v/>
      </c>
      <c r="J2768" s="1288" t="str">
        <f>IF(C2747="","",IF(AND(C2747&lt;&gt;"&lt;Enter connection point name&gt;",F2768=""),"X",""))</f>
        <v/>
      </c>
      <c r="K2768" s="1569"/>
      <c r="L2768" s="2220"/>
      <c r="M2768" s="2220"/>
      <c r="N2768" s="1432" t="str">
        <f>IF(AND(F2766&lt;=F2768),"","X")</f>
        <v/>
      </c>
    </row>
    <row r="2769" spans="2:14" s="580" customFormat="1" ht="15" customHeight="1">
      <c r="B2769" s="18"/>
      <c r="C2769" s="3018"/>
      <c r="D2769" s="3019"/>
      <c r="E2769" s="1113" t="s">
        <v>1932</v>
      </c>
      <c r="F2769" s="2714"/>
      <c r="H2769" s="1433" t="str">
        <f t="shared" si="476"/>
        <v/>
      </c>
      <c r="I2769" s="1434" t="str">
        <f t="shared" si="477"/>
        <v/>
      </c>
      <c r="J2769" s="1434" t="str">
        <f>IF(C2747="","",IF(AND(C2747&lt;&gt;"&lt;Enter connection point name&gt;",F2769=""),"X",""))</f>
        <v/>
      </c>
      <c r="K2769" s="1570"/>
      <c r="L2769" s="2221"/>
      <c r="M2769" s="2221"/>
      <c r="N2769" s="1435" t="str">
        <f>IF(AND(F2767&lt;=F2769),"","X")</f>
        <v/>
      </c>
    </row>
    <row r="2770" spans="2:14" s="580" customFormat="1" ht="15" customHeight="1">
      <c r="B2770" s="1046">
        <v>121</v>
      </c>
      <c r="C2770" s="1027" t="s">
        <v>1929</v>
      </c>
      <c r="D2770" s="575"/>
      <c r="E2770" s="1111"/>
      <c r="F2770" s="2711"/>
    </row>
    <row r="2771" spans="2:14" s="580" customFormat="1" ht="15" customHeight="1">
      <c r="B2771" s="1046"/>
      <c r="C2771" s="3016" t="s">
        <v>1930</v>
      </c>
      <c r="D2771" s="3017" t="s">
        <v>509</v>
      </c>
      <c r="E2771" s="1681" t="s">
        <v>1931</v>
      </c>
      <c r="F2771" s="2713"/>
      <c r="H2771" s="1503" t="str">
        <f>IF(ISNONTEXT(F2771)=TRUE,"","X")</f>
        <v/>
      </c>
      <c r="I2771" s="1542" t="str">
        <f>IF(AND(F2771&gt;=0)=TRUE,"","X")</f>
        <v/>
      </c>
      <c r="J2771" s="2024" t="str">
        <f>IF(C2770="","",IF(AND(C2770&lt;&gt;"&lt;Enter connection point name&gt;",F2771=""),"X",""))</f>
        <v/>
      </c>
      <c r="K2771" s="1568"/>
      <c r="L2771" s="2219"/>
      <c r="M2771" s="2219"/>
      <c r="N2771" s="2217"/>
    </row>
    <row r="2772" spans="2:14" s="580" customFormat="1" ht="15" customHeight="1">
      <c r="B2772" s="1046"/>
      <c r="C2772" s="3015"/>
      <c r="D2772" s="3014"/>
      <c r="E2772" s="1112" t="s">
        <v>1932</v>
      </c>
      <c r="F2772" s="2708"/>
      <c r="H2772" s="1431" t="str">
        <f>IF(ISNONTEXT(F2772)=TRUE,"","X")</f>
        <v/>
      </c>
      <c r="I2772" s="1288" t="str">
        <f>IF(AND(F2772&gt;=0)=TRUE,"","X")</f>
        <v/>
      </c>
      <c r="J2772" s="1288" t="str">
        <f>IF(C2770="","",IF(AND(C2770&lt;&gt;"&lt;Enter connection point name&gt;",F2772=""),"X",""))</f>
        <v/>
      </c>
      <c r="K2772" s="1569"/>
      <c r="L2772" s="2220"/>
      <c r="M2772" s="2220"/>
      <c r="N2772" s="2218"/>
    </row>
    <row r="2773" spans="2:14" s="580" customFormat="1" ht="15" customHeight="1">
      <c r="B2773" s="1046"/>
      <c r="C2773" s="3015" t="s">
        <v>1933</v>
      </c>
      <c r="D2773" s="3014" t="s">
        <v>497</v>
      </c>
      <c r="E2773" s="1112" t="s">
        <v>1931</v>
      </c>
      <c r="F2773" s="2708"/>
      <c r="H2773" s="1431" t="str">
        <f t="shared" ref="H2773:H2780" si="478">IF(ISNONTEXT(F2773)=TRUE,"","X")</f>
        <v/>
      </c>
      <c r="I2773" s="1288" t="str">
        <f>IF(AND(F2773&gt;=0)=TRUE,"","X")</f>
        <v/>
      </c>
      <c r="J2773" s="1288" t="str">
        <f>IF(C2770="","",IF(AND(C2770&lt;&gt;"&lt;Enter connection point name&gt;",F2773=""),"X",""))</f>
        <v/>
      </c>
      <c r="K2773" s="1569"/>
      <c r="L2773" s="2220"/>
      <c r="M2773" s="2220"/>
      <c r="N2773" s="1432" t="str">
        <f>IF(AND(F2773&lt;=F2775),"","X")</f>
        <v/>
      </c>
    </row>
    <row r="2774" spans="2:14" s="580" customFormat="1" ht="15" customHeight="1">
      <c r="B2774" s="1046"/>
      <c r="C2774" s="3015"/>
      <c r="D2774" s="3014"/>
      <c r="E2774" s="1112" t="s">
        <v>1932</v>
      </c>
      <c r="F2774" s="2708"/>
      <c r="H2774" s="1431" t="str">
        <f t="shared" si="478"/>
        <v/>
      </c>
      <c r="I2774" s="1288" t="str">
        <f t="shared" ref="I2774:I2777" si="479">IF(AND(F2774&gt;=0)=TRUE,"","X")</f>
        <v/>
      </c>
      <c r="J2774" s="1288" t="str">
        <f>IF(C2770="","",IF(AND(C2770&lt;&gt;"&lt;Enter connection point name&gt;",F2774=""),"X",""))</f>
        <v/>
      </c>
      <c r="K2774" s="1569"/>
      <c r="L2774" s="2220"/>
      <c r="M2774" s="2220"/>
      <c r="N2774" s="1432" t="str">
        <f>IF(AND(F2774&lt;=F2776),"","X")</f>
        <v/>
      </c>
    </row>
    <row r="2775" spans="2:14" s="580" customFormat="1" ht="15" customHeight="1">
      <c r="B2775" s="1046"/>
      <c r="C2775" s="3015" t="s">
        <v>1933</v>
      </c>
      <c r="D2775" s="3014" t="s">
        <v>509</v>
      </c>
      <c r="E2775" s="1112" t="s">
        <v>1931</v>
      </c>
      <c r="F2775" s="2708"/>
      <c r="H2775" s="1431" t="str">
        <f t="shared" si="478"/>
        <v/>
      </c>
      <c r="I2775" s="1288" t="str">
        <f t="shared" si="479"/>
        <v/>
      </c>
      <c r="J2775" s="1288" t="str">
        <f>IF(C2770="","",IF(AND(C2770&lt;&gt;"&lt;Enter connection point name&gt;",F2775=""),"X",""))</f>
        <v/>
      </c>
      <c r="K2775" s="1569"/>
      <c r="L2775" s="2220"/>
      <c r="M2775" s="2220"/>
      <c r="N2775" s="1432" t="str">
        <f>IF(AND(F2773&lt;=F2775),"","X")</f>
        <v/>
      </c>
    </row>
    <row r="2776" spans="2:14" s="580" customFormat="1" ht="15" customHeight="1">
      <c r="B2776" s="1046"/>
      <c r="C2776" s="3015"/>
      <c r="D2776" s="3014"/>
      <c r="E2776" s="1112" t="s">
        <v>1932</v>
      </c>
      <c r="F2776" s="2708"/>
      <c r="H2776" s="1431" t="str">
        <f t="shared" si="478"/>
        <v/>
      </c>
      <c r="I2776" s="1288" t="str">
        <f t="shared" si="479"/>
        <v/>
      </c>
      <c r="J2776" s="1288" t="str">
        <f>IF(C2770="","",IF(AND(C2770&lt;&gt;"&lt;Enter connection point name&gt;",F2776=""),"X",""))</f>
        <v/>
      </c>
      <c r="K2776" s="1569"/>
      <c r="L2776" s="2220"/>
      <c r="M2776" s="2220"/>
      <c r="N2776" s="1432" t="str">
        <f>IF(AND(F2774&lt;=F2776),"","X")</f>
        <v/>
      </c>
    </row>
    <row r="2777" spans="2:14" s="580" customFormat="1" ht="15" customHeight="1">
      <c r="B2777" s="1046"/>
      <c r="C2777" s="3015" t="s">
        <v>729</v>
      </c>
      <c r="D2777" s="3014" t="s">
        <v>1670</v>
      </c>
      <c r="E2777" s="1112" t="s">
        <v>1931</v>
      </c>
      <c r="F2777" s="2706"/>
      <c r="H2777" s="1431" t="str">
        <f t="shared" si="478"/>
        <v/>
      </c>
      <c r="I2777" s="1287" t="str">
        <f t="shared" si="479"/>
        <v/>
      </c>
      <c r="J2777" s="1288" t="str">
        <f>IF(C2770="","",IF(AND(C2770&lt;&gt;"&lt;Enter connection point name&gt;",F2777=""),"X",""))</f>
        <v/>
      </c>
      <c r="K2777" s="1569"/>
      <c r="L2777" s="1287"/>
      <c r="M2777" s="2220"/>
      <c r="N2777" s="2218"/>
    </row>
    <row r="2778" spans="2:14" s="580" customFormat="1" ht="15" customHeight="1">
      <c r="B2778" s="18"/>
      <c r="C2778" s="3015"/>
      <c r="D2778" s="3014"/>
      <c r="E2778" s="1112" t="s">
        <v>1932</v>
      </c>
      <c r="F2778" s="2706"/>
      <c r="H2778" s="1431" t="str">
        <f t="shared" si="478"/>
        <v/>
      </c>
      <c r="I2778" s="1287"/>
      <c r="J2778" s="1288" t="str">
        <f>IF(C2770="","",IF(AND(C2770&lt;&gt;"&lt;Enter connection point name&gt;",F2778=""),"X",""))</f>
        <v/>
      </c>
      <c r="K2778" s="1569"/>
      <c r="L2778" s="1287"/>
      <c r="M2778" s="2220"/>
      <c r="N2778" s="2218"/>
    </row>
    <row r="2779" spans="2:14" s="580" customFormat="1" ht="15" customHeight="1">
      <c r="B2779" s="18"/>
      <c r="C2779" s="3015" t="s">
        <v>730</v>
      </c>
      <c r="D2779" s="3014" t="s">
        <v>1671</v>
      </c>
      <c r="E2779" s="1112" t="s">
        <v>1931</v>
      </c>
      <c r="F2779" s="2712"/>
      <c r="H2779" s="1431" t="str">
        <f t="shared" si="478"/>
        <v/>
      </c>
      <c r="I2779" s="1287"/>
      <c r="J2779" s="1288" t="str">
        <f>IF(C2770="","",IF(AND(C2770&lt;&gt;"&lt;Enter connection point name&gt;",F2779=""),"X",""))</f>
        <v/>
      </c>
      <c r="K2779" s="1569"/>
      <c r="L2779" s="2220"/>
      <c r="M2779" s="1287"/>
      <c r="N2779" s="2218"/>
    </row>
    <row r="2780" spans="2:14" s="580" customFormat="1" ht="15" customHeight="1">
      <c r="B2780" s="18"/>
      <c r="C2780" s="3015"/>
      <c r="D2780" s="3014"/>
      <c r="E2780" s="1112" t="s">
        <v>1932</v>
      </c>
      <c r="F2780" s="2712"/>
      <c r="H2780" s="1431" t="str">
        <f t="shared" si="478"/>
        <v/>
      </c>
      <c r="I2780" s="1287"/>
      <c r="J2780" s="1288" t="str">
        <f>IF(C2770="","",IF(AND(C2770&lt;&gt;"&lt;Enter connection point name&gt;",F2780=""),"X",""))</f>
        <v/>
      </c>
      <c r="K2780" s="1569"/>
      <c r="L2780" s="2220"/>
      <c r="M2780" s="1287"/>
      <c r="N2780" s="2218"/>
    </row>
    <row r="2781" spans="2:14" s="580" customFormat="1" ht="15" customHeight="1">
      <c r="B2781" s="18"/>
      <c r="C2781" s="3015" t="s">
        <v>1934</v>
      </c>
      <c r="D2781" s="3014" t="s">
        <v>2045</v>
      </c>
      <c r="E2781" s="1112" t="s">
        <v>1931</v>
      </c>
      <c r="F2781" s="2708"/>
      <c r="H2781" s="1436"/>
      <c r="I2781" s="1287"/>
      <c r="J2781" s="1288" t="str">
        <f>IF(C2770="","",IF(AND(C2770&lt;&gt;"&lt;Enter connection point name&gt;",F2781=""),"X",""))</f>
        <v/>
      </c>
      <c r="K2781" s="1432" t="str">
        <f>IF(F2781="","",(IF(OR(F2781="Winter",F2781="Summer"),"","X")))</f>
        <v/>
      </c>
      <c r="L2781" s="2220"/>
      <c r="M2781" s="2220"/>
      <c r="N2781" s="2218"/>
    </row>
    <row r="2782" spans="2:14" s="580" customFormat="1" ht="15" customHeight="1">
      <c r="B2782" s="18"/>
      <c r="C2782" s="3015"/>
      <c r="D2782" s="3014"/>
      <c r="E2782" s="1112" t="s">
        <v>1932</v>
      </c>
      <c r="F2782" s="2708"/>
      <c r="H2782" s="1436"/>
      <c r="I2782" s="1287"/>
      <c r="J2782" s="1288" t="str">
        <f>IF(C2770="","",IF(AND(C2770&lt;&gt;"&lt;Enter connection point name&gt;",F2782=""),"X",""))</f>
        <v/>
      </c>
      <c r="K2782" s="1432" t="str">
        <f>IF(F2782="","",(IF(OR(F2782="Winter",F2782="Summer"),"","X")))</f>
        <v/>
      </c>
      <c r="L2782" s="2220"/>
      <c r="M2782" s="2220"/>
      <c r="N2782" s="2218"/>
    </row>
    <row r="2783" spans="2:14" s="580" customFormat="1" ht="15" customHeight="1">
      <c r="B2783" s="18"/>
      <c r="C2783" s="3015" t="s">
        <v>1935</v>
      </c>
      <c r="D2783" s="3014" t="s">
        <v>497</v>
      </c>
      <c r="E2783" s="1112" t="s">
        <v>1931</v>
      </c>
      <c r="F2783" s="2708"/>
      <c r="H2783" s="1431" t="str">
        <f t="shared" ref="H2783:H2792" si="480">IF(ISNONTEXT(F2783)=TRUE,"","X")</f>
        <v/>
      </c>
      <c r="I2783" s="1288" t="str">
        <f t="shared" ref="I2783:I2792" si="481">IF(AND(F2783&gt;=0)=TRUE,"","X")</f>
        <v/>
      </c>
      <c r="J2783" s="1288" t="str">
        <f>IF(C2770="","",IF(AND(C2770&lt;&gt;"&lt;Enter connection point name&gt;",F2783=""),"X",""))</f>
        <v/>
      </c>
      <c r="K2783" s="1569"/>
      <c r="L2783" s="2220"/>
      <c r="M2783" s="2220"/>
      <c r="N2783" s="2218"/>
    </row>
    <row r="2784" spans="2:14" s="580" customFormat="1" ht="15" customHeight="1">
      <c r="B2784" s="18"/>
      <c r="C2784" s="3015"/>
      <c r="D2784" s="3014"/>
      <c r="E2784" s="1112" t="s">
        <v>1932</v>
      </c>
      <c r="F2784" s="2708"/>
      <c r="H2784" s="1431" t="str">
        <f t="shared" si="480"/>
        <v/>
      </c>
      <c r="I2784" s="1288" t="str">
        <f t="shared" si="481"/>
        <v/>
      </c>
      <c r="J2784" s="1288" t="str">
        <f>IF(C2770="","",IF(AND(C2770&lt;&gt;"&lt;Enter connection point name&gt;",F2784=""),"X",""))</f>
        <v/>
      </c>
      <c r="K2784" s="1569"/>
      <c r="L2784" s="2220"/>
      <c r="M2784" s="2220"/>
      <c r="N2784" s="2218"/>
    </row>
    <row r="2785" spans="2:14" s="580" customFormat="1" ht="15" customHeight="1">
      <c r="B2785" s="18"/>
      <c r="C2785" s="3015" t="s">
        <v>1936</v>
      </c>
      <c r="D2785" s="3014" t="s">
        <v>497</v>
      </c>
      <c r="E2785" s="1112" t="s">
        <v>1931</v>
      </c>
      <c r="F2785" s="2708"/>
      <c r="H2785" s="1431" t="str">
        <f t="shared" si="480"/>
        <v/>
      </c>
      <c r="I2785" s="1288" t="str">
        <f t="shared" si="481"/>
        <v/>
      </c>
      <c r="J2785" s="1288" t="str">
        <f>IF(C2770="","",IF(AND(C2770&lt;&gt;"&lt;Enter connection point name&gt;",F2785=""),"X",""))</f>
        <v/>
      </c>
      <c r="K2785" s="1569"/>
      <c r="L2785" s="2220"/>
      <c r="M2785" s="2220"/>
      <c r="N2785" s="1432" t="str">
        <f>IF(AND(F2785&lt;=F2787),"","X")</f>
        <v/>
      </c>
    </row>
    <row r="2786" spans="2:14" s="580" customFormat="1" ht="15" customHeight="1">
      <c r="B2786" s="18"/>
      <c r="C2786" s="3015"/>
      <c r="D2786" s="3014"/>
      <c r="E2786" s="1112" t="s">
        <v>1932</v>
      </c>
      <c r="F2786" s="2708"/>
      <c r="H2786" s="1431" t="str">
        <f t="shared" si="480"/>
        <v/>
      </c>
      <c r="I2786" s="1288" t="str">
        <f t="shared" si="481"/>
        <v/>
      </c>
      <c r="J2786" s="1288" t="str">
        <f>IF(C2770="","",IF(AND(C2770&lt;&gt;"&lt;Enter connection point name&gt;",F2786=""),"X",""))</f>
        <v/>
      </c>
      <c r="K2786" s="1569"/>
      <c r="L2786" s="2220"/>
      <c r="M2786" s="2220"/>
      <c r="N2786" s="1432" t="str">
        <f>IF(AND(F2786&lt;=F2788),"","X")</f>
        <v/>
      </c>
    </row>
    <row r="2787" spans="2:14" s="580" customFormat="1" ht="15" customHeight="1">
      <c r="B2787" s="18"/>
      <c r="C2787" s="3015" t="s">
        <v>1936</v>
      </c>
      <c r="D2787" s="3014" t="s">
        <v>509</v>
      </c>
      <c r="E2787" s="1112" t="s">
        <v>1931</v>
      </c>
      <c r="F2787" s="2708"/>
      <c r="H2787" s="1431" t="str">
        <f t="shared" si="480"/>
        <v/>
      </c>
      <c r="I2787" s="1288" t="str">
        <f t="shared" si="481"/>
        <v/>
      </c>
      <c r="J2787" s="1288" t="str">
        <f>IF(C2770="","",IF(AND(C2770&lt;&gt;"&lt;Enter connection point name&gt;",F2787=""),"X",""))</f>
        <v/>
      </c>
      <c r="K2787" s="1569"/>
      <c r="L2787" s="2220"/>
      <c r="M2787" s="2220"/>
      <c r="N2787" s="1432" t="str">
        <f>IF(AND(F2785&lt;=F2787),"","X")</f>
        <v/>
      </c>
    </row>
    <row r="2788" spans="2:14" s="580" customFormat="1" ht="15" customHeight="1">
      <c r="B2788" s="18"/>
      <c r="C2788" s="3015"/>
      <c r="D2788" s="3014"/>
      <c r="E2788" s="1112" t="s">
        <v>1932</v>
      </c>
      <c r="F2788" s="2708"/>
      <c r="H2788" s="1431" t="str">
        <f t="shared" si="480"/>
        <v/>
      </c>
      <c r="I2788" s="1288" t="str">
        <f t="shared" si="481"/>
        <v/>
      </c>
      <c r="J2788" s="1288" t="str">
        <f>IF(C2770="","",IF(AND(C2770&lt;&gt;"&lt;Enter connection point name&gt;",F2788=""),"X",""))</f>
        <v/>
      </c>
      <c r="K2788" s="1569"/>
      <c r="L2788" s="2220"/>
      <c r="M2788" s="2220"/>
      <c r="N2788" s="1432" t="str">
        <f>IF(AND(F2786&lt;=F2788),"","X")</f>
        <v/>
      </c>
    </row>
    <row r="2789" spans="2:14" s="580" customFormat="1" ht="15" customHeight="1">
      <c r="B2789" s="18"/>
      <c r="C2789" s="3015" t="s">
        <v>1937</v>
      </c>
      <c r="D2789" s="3014" t="s">
        <v>497</v>
      </c>
      <c r="E2789" s="1112" t="s">
        <v>1931</v>
      </c>
      <c r="F2789" s="2708"/>
      <c r="H2789" s="1431" t="str">
        <f t="shared" si="480"/>
        <v/>
      </c>
      <c r="I2789" s="1288" t="str">
        <f t="shared" si="481"/>
        <v/>
      </c>
      <c r="J2789" s="1288" t="str">
        <f>IF(C2770="","",IF(AND(C2770&lt;&gt;"&lt;Enter connection point name&gt;",F2789=""),"X",""))</f>
        <v/>
      </c>
      <c r="K2789" s="1569"/>
      <c r="L2789" s="2220"/>
      <c r="M2789" s="2220"/>
      <c r="N2789" s="1432" t="str">
        <f>IF(AND(F2789&lt;=F2791),"","X")</f>
        <v/>
      </c>
    </row>
    <row r="2790" spans="2:14" s="580" customFormat="1" ht="15" customHeight="1">
      <c r="B2790" s="18"/>
      <c r="C2790" s="3015"/>
      <c r="D2790" s="3014"/>
      <c r="E2790" s="1112" t="s">
        <v>1932</v>
      </c>
      <c r="F2790" s="2708"/>
      <c r="H2790" s="1431" t="str">
        <f t="shared" si="480"/>
        <v/>
      </c>
      <c r="I2790" s="1288" t="str">
        <f t="shared" si="481"/>
        <v/>
      </c>
      <c r="J2790" s="1288" t="str">
        <f>IF(C2770="","",IF(AND(C2770&lt;&gt;"&lt;Enter connection point name&gt;",F2790=""),"X",""))</f>
        <v/>
      </c>
      <c r="K2790" s="1569"/>
      <c r="L2790" s="2220"/>
      <c r="M2790" s="2220"/>
      <c r="N2790" s="1432" t="str">
        <f>IF(AND(F2790&lt;=F2792),"","X")</f>
        <v/>
      </c>
    </row>
    <row r="2791" spans="2:14" s="580" customFormat="1" ht="15" customHeight="1">
      <c r="B2791" s="18"/>
      <c r="C2791" s="3015" t="s">
        <v>1937</v>
      </c>
      <c r="D2791" s="3014" t="s">
        <v>509</v>
      </c>
      <c r="E2791" s="1112" t="s">
        <v>1931</v>
      </c>
      <c r="F2791" s="2708"/>
      <c r="H2791" s="1431" t="str">
        <f t="shared" si="480"/>
        <v/>
      </c>
      <c r="I2791" s="1288" t="str">
        <f t="shared" si="481"/>
        <v/>
      </c>
      <c r="J2791" s="1288" t="str">
        <f>IF(C2770="","",IF(AND(C2770&lt;&gt;"&lt;Enter connection point name&gt;",F2791=""),"X",""))</f>
        <v/>
      </c>
      <c r="K2791" s="1569"/>
      <c r="L2791" s="2220"/>
      <c r="M2791" s="2220"/>
      <c r="N2791" s="1432" t="str">
        <f>IF(AND(F2789&lt;=F2791),"","X")</f>
        <v/>
      </c>
    </row>
    <row r="2792" spans="2:14" s="580" customFormat="1" ht="15" customHeight="1">
      <c r="B2792" s="18"/>
      <c r="C2792" s="3018"/>
      <c r="D2792" s="3019"/>
      <c r="E2792" s="1113" t="s">
        <v>1932</v>
      </c>
      <c r="F2792" s="2714"/>
      <c r="H2792" s="1433" t="str">
        <f t="shared" si="480"/>
        <v/>
      </c>
      <c r="I2792" s="1434" t="str">
        <f t="shared" si="481"/>
        <v/>
      </c>
      <c r="J2792" s="1434" t="str">
        <f>IF(C2770="","",IF(AND(C2770&lt;&gt;"&lt;Enter connection point name&gt;",F2792=""),"X",""))</f>
        <v/>
      </c>
      <c r="K2792" s="1570"/>
      <c r="L2792" s="2221"/>
      <c r="M2792" s="2221"/>
      <c r="N2792" s="1435" t="str">
        <f>IF(AND(F2790&lt;=F2792),"","X")</f>
        <v/>
      </c>
    </row>
    <row r="2793" spans="2:14" s="580" customFormat="1" ht="15" customHeight="1">
      <c r="B2793" s="1046">
        <v>122</v>
      </c>
      <c r="C2793" s="1027" t="s">
        <v>1929</v>
      </c>
      <c r="D2793" s="575"/>
      <c r="E2793" s="1111"/>
      <c r="F2793" s="2711"/>
    </row>
    <row r="2794" spans="2:14" s="580" customFormat="1" ht="15" customHeight="1">
      <c r="B2794" s="1046"/>
      <c r="C2794" s="3016" t="s">
        <v>1930</v>
      </c>
      <c r="D2794" s="3017" t="s">
        <v>509</v>
      </c>
      <c r="E2794" s="1681" t="s">
        <v>1931</v>
      </c>
      <c r="F2794" s="2713"/>
      <c r="H2794" s="1503" t="str">
        <f>IF(ISNONTEXT(F2794)=TRUE,"","X")</f>
        <v/>
      </c>
      <c r="I2794" s="1542" t="str">
        <f>IF(AND(F2794&gt;=0)=TRUE,"","X")</f>
        <v/>
      </c>
      <c r="J2794" s="2024" t="str">
        <f>IF(C2793="","",IF(AND(C2793&lt;&gt;"&lt;Enter connection point name&gt;",F2794=""),"X",""))</f>
        <v/>
      </c>
      <c r="K2794" s="1568"/>
      <c r="L2794" s="2219"/>
      <c r="M2794" s="2219"/>
      <c r="N2794" s="2217"/>
    </row>
    <row r="2795" spans="2:14" s="580" customFormat="1" ht="15" customHeight="1">
      <c r="B2795" s="1046"/>
      <c r="C2795" s="3015"/>
      <c r="D2795" s="3014"/>
      <c r="E2795" s="1112" t="s">
        <v>1932</v>
      </c>
      <c r="F2795" s="2708"/>
      <c r="H2795" s="1431" t="str">
        <f>IF(ISNONTEXT(F2795)=TRUE,"","X")</f>
        <v/>
      </c>
      <c r="I2795" s="1288" t="str">
        <f>IF(AND(F2795&gt;=0)=TRUE,"","X")</f>
        <v/>
      </c>
      <c r="J2795" s="1288" t="str">
        <f>IF(C2793="","",IF(AND(C2793&lt;&gt;"&lt;Enter connection point name&gt;",F2795=""),"X",""))</f>
        <v/>
      </c>
      <c r="K2795" s="1569"/>
      <c r="L2795" s="2220"/>
      <c r="M2795" s="2220"/>
      <c r="N2795" s="2218"/>
    </row>
    <row r="2796" spans="2:14" s="580" customFormat="1" ht="15" customHeight="1">
      <c r="B2796" s="1046"/>
      <c r="C2796" s="3015" t="s">
        <v>1933</v>
      </c>
      <c r="D2796" s="3014" t="s">
        <v>497</v>
      </c>
      <c r="E2796" s="1112" t="s">
        <v>1931</v>
      </c>
      <c r="F2796" s="2708"/>
      <c r="H2796" s="1431" t="str">
        <f t="shared" ref="H2796:H2803" si="482">IF(ISNONTEXT(F2796)=TRUE,"","X")</f>
        <v/>
      </c>
      <c r="I2796" s="1288" t="str">
        <f>IF(AND(F2796&gt;=0)=TRUE,"","X")</f>
        <v/>
      </c>
      <c r="J2796" s="1288" t="str">
        <f>IF(C2793="","",IF(AND(C2793&lt;&gt;"&lt;Enter connection point name&gt;",F2796=""),"X",""))</f>
        <v/>
      </c>
      <c r="K2796" s="1569"/>
      <c r="L2796" s="2220"/>
      <c r="M2796" s="2220"/>
      <c r="N2796" s="1432" t="str">
        <f>IF(AND(F2796&lt;=F2798),"","X")</f>
        <v/>
      </c>
    </row>
    <row r="2797" spans="2:14" s="580" customFormat="1" ht="15" customHeight="1">
      <c r="B2797" s="1046"/>
      <c r="C2797" s="3015"/>
      <c r="D2797" s="3014"/>
      <c r="E2797" s="1112" t="s">
        <v>1932</v>
      </c>
      <c r="F2797" s="2708"/>
      <c r="H2797" s="1431" t="str">
        <f t="shared" si="482"/>
        <v/>
      </c>
      <c r="I2797" s="1288" t="str">
        <f t="shared" ref="I2797:I2800" si="483">IF(AND(F2797&gt;=0)=TRUE,"","X")</f>
        <v/>
      </c>
      <c r="J2797" s="1288" t="str">
        <f>IF(C2793="","",IF(AND(C2793&lt;&gt;"&lt;Enter connection point name&gt;",F2797=""),"X",""))</f>
        <v/>
      </c>
      <c r="K2797" s="1569"/>
      <c r="L2797" s="2220"/>
      <c r="M2797" s="2220"/>
      <c r="N2797" s="1432" t="str">
        <f>IF(AND(F2797&lt;=F2799),"","X")</f>
        <v/>
      </c>
    </row>
    <row r="2798" spans="2:14" s="580" customFormat="1" ht="15" customHeight="1">
      <c r="B2798" s="1046"/>
      <c r="C2798" s="3015" t="s">
        <v>1933</v>
      </c>
      <c r="D2798" s="3014" t="s">
        <v>509</v>
      </c>
      <c r="E2798" s="1112" t="s">
        <v>1931</v>
      </c>
      <c r="F2798" s="2708"/>
      <c r="H2798" s="1431" t="str">
        <f t="shared" si="482"/>
        <v/>
      </c>
      <c r="I2798" s="1288" t="str">
        <f t="shared" si="483"/>
        <v/>
      </c>
      <c r="J2798" s="1288" t="str">
        <f>IF(C2793="","",IF(AND(C2793&lt;&gt;"&lt;Enter connection point name&gt;",F2798=""),"X",""))</f>
        <v/>
      </c>
      <c r="K2798" s="1569"/>
      <c r="L2798" s="2220"/>
      <c r="M2798" s="2220"/>
      <c r="N2798" s="1432" t="str">
        <f>IF(AND(F2796&lt;=F2798),"","X")</f>
        <v/>
      </c>
    </row>
    <row r="2799" spans="2:14" s="580" customFormat="1" ht="15" customHeight="1">
      <c r="B2799" s="1046"/>
      <c r="C2799" s="3015"/>
      <c r="D2799" s="3014"/>
      <c r="E2799" s="1112" t="s">
        <v>1932</v>
      </c>
      <c r="F2799" s="2708"/>
      <c r="H2799" s="1431" t="str">
        <f t="shared" si="482"/>
        <v/>
      </c>
      <c r="I2799" s="1288" t="str">
        <f t="shared" si="483"/>
        <v/>
      </c>
      <c r="J2799" s="1288" t="str">
        <f>IF(C2793="","",IF(AND(C2793&lt;&gt;"&lt;Enter connection point name&gt;",F2799=""),"X",""))</f>
        <v/>
      </c>
      <c r="K2799" s="1569"/>
      <c r="L2799" s="2220"/>
      <c r="M2799" s="2220"/>
      <c r="N2799" s="1432" t="str">
        <f>IF(AND(F2797&lt;=F2799),"","X")</f>
        <v/>
      </c>
    </row>
    <row r="2800" spans="2:14" s="580" customFormat="1" ht="15" customHeight="1">
      <c r="B2800" s="1046"/>
      <c r="C2800" s="3015" t="s">
        <v>729</v>
      </c>
      <c r="D2800" s="3014" t="s">
        <v>1670</v>
      </c>
      <c r="E2800" s="1112" t="s">
        <v>1931</v>
      </c>
      <c r="F2800" s="2706"/>
      <c r="H2800" s="1431" t="str">
        <f t="shared" si="482"/>
        <v/>
      </c>
      <c r="I2800" s="1287" t="str">
        <f t="shared" si="483"/>
        <v/>
      </c>
      <c r="J2800" s="1288" t="str">
        <f>IF(C2793="","",IF(AND(C2793&lt;&gt;"&lt;Enter connection point name&gt;",F2800=""),"X",""))</f>
        <v/>
      </c>
      <c r="K2800" s="1569"/>
      <c r="L2800" s="1287"/>
      <c r="M2800" s="2220"/>
      <c r="N2800" s="2218"/>
    </row>
    <row r="2801" spans="2:14" s="580" customFormat="1" ht="15" customHeight="1">
      <c r="B2801" s="18"/>
      <c r="C2801" s="3015"/>
      <c r="D2801" s="3014"/>
      <c r="E2801" s="1112" t="s">
        <v>1932</v>
      </c>
      <c r="F2801" s="2706"/>
      <c r="H2801" s="1431" t="str">
        <f t="shared" si="482"/>
        <v/>
      </c>
      <c r="I2801" s="1287"/>
      <c r="J2801" s="1288" t="str">
        <f>IF(C2793="","",IF(AND(C2793&lt;&gt;"&lt;Enter connection point name&gt;",F2801=""),"X",""))</f>
        <v/>
      </c>
      <c r="K2801" s="1569"/>
      <c r="L2801" s="1287"/>
      <c r="M2801" s="2220"/>
      <c r="N2801" s="2218"/>
    </row>
    <row r="2802" spans="2:14" s="580" customFormat="1" ht="15" customHeight="1">
      <c r="B2802" s="18"/>
      <c r="C2802" s="3015" t="s">
        <v>730</v>
      </c>
      <c r="D2802" s="3014" t="s">
        <v>1671</v>
      </c>
      <c r="E2802" s="1112" t="s">
        <v>1931</v>
      </c>
      <c r="F2802" s="2712"/>
      <c r="H2802" s="1431" t="str">
        <f t="shared" si="482"/>
        <v/>
      </c>
      <c r="I2802" s="1287"/>
      <c r="J2802" s="1288" t="str">
        <f>IF(C2793="","",IF(AND(C2793&lt;&gt;"&lt;Enter connection point name&gt;",F2802=""),"X",""))</f>
        <v/>
      </c>
      <c r="K2802" s="1569"/>
      <c r="L2802" s="2220"/>
      <c r="M2802" s="1287"/>
      <c r="N2802" s="2218"/>
    </row>
    <row r="2803" spans="2:14" s="580" customFormat="1" ht="15" customHeight="1">
      <c r="B2803" s="18"/>
      <c r="C2803" s="3015"/>
      <c r="D2803" s="3014"/>
      <c r="E2803" s="1112" t="s">
        <v>1932</v>
      </c>
      <c r="F2803" s="2712"/>
      <c r="H2803" s="1431" t="str">
        <f t="shared" si="482"/>
        <v/>
      </c>
      <c r="I2803" s="1287"/>
      <c r="J2803" s="1288" t="str">
        <f>IF(C2793="","",IF(AND(C2793&lt;&gt;"&lt;Enter connection point name&gt;",F2803=""),"X",""))</f>
        <v/>
      </c>
      <c r="K2803" s="1569"/>
      <c r="L2803" s="2220"/>
      <c r="M2803" s="1287"/>
      <c r="N2803" s="2218"/>
    </row>
    <row r="2804" spans="2:14" s="580" customFormat="1" ht="15" customHeight="1">
      <c r="B2804" s="18"/>
      <c r="C2804" s="3015" t="s">
        <v>1934</v>
      </c>
      <c r="D2804" s="3014" t="s">
        <v>2045</v>
      </c>
      <c r="E2804" s="1112" t="s">
        <v>1931</v>
      </c>
      <c r="F2804" s="2708"/>
      <c r="H2804" s="1436"/>
      <c r="I2804" s="1287"/>
      <c r="J2804" s="1288" t="str">
        <f>IF(C2793="","",IF(AND(C2793&lt;&gt;"&lt;Enter connection point name&gt;",F2804=""),"X",""))</f>
        <v/>
      </c>
      <c r="K2804" s="1432" t="str">
        <f>IF(F2804="","",(IF(OR(F2804="Winter",F2804="Summer"),"","X")))</f>
        <v/>
      </c>
      <c r="L2804" s="2220"/>
      <c r="M2804" s="2220"/>
      <c r="N2804" s="2218"/>
    </row>
    <row r="2805" spans="2:14" s="580" customFormat="1" ht="15" customHeight="1">
      <c r="B2805" s="18"/>
      <c r="C2805" s="3015"/>
      <c r="D2805" s="3014"/>
      <c r="E2805" s="1112" t="s">
        <v>1932</v>
      </c>
      <c r="F2805" s="2708"/>
      <c r="H2805" s="1436"/>
      <c r="I2805" s="1287"/>
      <c r="J2805" s="1288" t="str">
        <f>IF(C2793="","",IF(AND(C2793&lt;&gt;"&lt;Enter connection point name&gt;",F2805=""),"X",""))</f>
        <v/>
      </c>
      <c r="K2805" s="1432" t="str">
        <f>IF(F2805="","",(IF(OR(F2805="Winter",F2805="Summer"),"","X")))</f>
        <v/>
      </c>
      <c r="L2805" s="2220"/>
      <c r="M2805" s="2220"/>
      <c r="N2805" s="2218"/>
    </row>
    <row r="2806" spans="2:14" s="580" customFormat="1" ht="15" customHeight="1">
      <c r="B2806" s="18"/>
      <c r="C2806" s="3015" t="s">
        <v>1935</v>
      </c>
      <c r="D2806" s="3014" t="s">
        <v>497</v>
      </c>
      <c r="E2806" s="1112" t="s">
        <v>1931</v>
      </c>
      <c r="F2806" s="2708"/>
      <c r="H2806" s="1431" t="str">
        <f t="shared" ref="H2806:H2815" si="484">IF(ISNONTEXT(F2806)=TRUE,"","X")</f>
        <v/>
      </c>
      <c r="I2806" s="1288" t="str">
        <f t="shared" ref="I2806:I2815" si="485">IF(AND(F2806&gt;=0)=TRUE,"","X")</f>
        <v/>
      </c>
      <c r="J2806" s="1288" t="str">
        <f>IF(C2793="","",IF(AND(C2793&lt;&gt;"&lt;Enter connection point name&gt;",F2806=""),"X",""))</f>
        <v/>
      </c>
      <c r="K2806" s="1569"/>
      <c r="L2806" s="2220"/>
      <c r="M2806" s="2220"/>
      <c r="N2806" s="2218"/>
    </row>
    <row r="2807" spans="2:14" s="580" customFormat="1" ht="15" customHeight="1">
      <c r="B2807" s="18"/>
      <c r="C2807" s="3015"/>
      <c r="D2807" s="3014"/>
      <c r="E2807" s="1112" t="s">
        <v>1932</v>
      </c>
      <c r="F2807" s="2708"/>
      <c r="H2807" s="1431" t="str">
        <f t="shared" si="484"/>
        <v/>
      </c>
      <c r="I2807" s="1288" t="str">
        <f t="shared" si="485"/>
        <v/>
      </c>
      <c r="J2807" s="1288" t="str">
        <f>IF(C2793="","",IF(AND(C2793&lt;&gt;"&lt;Enter connection point name&gt;",F2807=""),"X",""))</f>
        <v/>
      </c>
      <c r="K2807" s="1569"/>
      <c r="L2807" s="2220"/>
      <c r="M2807" s="2220"/>
      <c r="N2807" s="2218"/>
    </row>
    <row r="2808" spans="2:14" s="580" customFormat="1" ht="15" customHeight="1">
      <c r="B2808" s="18"/>
      <c r="C2808" s="3015" t="s">
        <v>1936</v>
      </c>
      <c r="D2808" s="3014" t="s">
        <v>497</v>
      </c>
      <c r="E2808" s="1112" t="s">
        <v>1931</v>
      </c>
      <c r="F2808" s="2708"/>
      <c r="H2808" s="1431" t="str">
        <f t="shared" si="484"/>
        <v/>
      </c>
      <c r="I2808" s="1288" t="str">
        <f t="shared" si="485"/>
        <v/>
      </c>
      <c r="J2808" s="1288" t="str">
        <f>IF(C2793="","",IF(AND(C2793&lt;&gt;"&lt;Enter connection point name&gt;",F2808=""),"X",""))</f>
        <v/>
      </c>
      <c r="K2808" s="1569"/>
      <c r="L2808" s="2220"/>
      <c r="M2808" s="2220"/>
      <c r="N2808" s="1432" t="str">
        <f>IF(AND(F2808&lt;=F2810),"","X")</f>
        <v/>
      </c>
    </row>
    <row r="2809" spans="2:14" s="580" customFormat="1" ht="15" customHeight="1">
      <c r="B2809" s="18"/>
      <c r="C2809" s="3015"/>
      <c r="D2809" s="3014"/>
      <c r="E2809" s="1112" t="s">
        <v>1932</v>
      </c>
      <c r="F2809" s="2708"/>
      <c r="H2809" s="1431" t="str">
        <f t="shared" si="484"/>
        <v/>
      </c>
      <c r="I2809" s="1288" t="str">
        <f t="shared" si="485"/>
        <v/>
      </c>
      <c r="J2809" s="1288" t="str">
        <f>IF(C2793="","",IF(AND(C2793&lt;&gt;"&lt;Enter connection point name&gt;",F2809=""),"X",""))</f>
        <v/>
      </c>
      <c r="K2809" s="1569"/>
      <c r="L2809" s="2220"/>
      <c r="M2809" s="2220"/>
      <c r="N2809" s="1432" t="str">
        <f>IF(AND(F2809&lt;=F2811),"","X")</f>
        <v/>
      </c>
    </row>
    <row r="2810" spans="2:14" s="580" customFormat="1" ht="15" customHeight="1">
      <c r="B2810" s="18"/>
      <c r="C2810" s="3015" t="s">
        <v>1936</v>
      </c>
      <c r="D2810" s="3014" t="s">
        <v>509</v>
      </c>
      <c r="E2810" s="1112" t="s">
        <v>1931</v>
      </c>
      <c r="F2810" s="2708"/>
      <c r="H2810" s="1431" t="str">
        <f t="shared" si="484"/>
        <v/>
      </c>
      <c r="I2810" s="1288" t="str">
        <f t="shared" si="485"/>
        <v/>
      </c>
      <c r="J2810" s="1288" t="str">
        <f>IF(C2793="","",IF(AND(C2793&lt;&gt;"&lt;Enter connection point name&gt;",F2810=""),"X",""))</f>
        <v/>
      </c>
      <c r="K2810" s="1569"/>
      <c r="L2810" s="2220"/>
      <c r="M2810" s="2220"/>
      <c r="N2810" s="1432" t="str">
        <f>IF(AND(F2808&lt;=F2810),"","X")</f>
        <v/>
      </c>
    </row>
    <row r="2811" spans="2:14" s="580" customFormat="1" ht="15" customHeight="1">
      <c r="B2811" s="18"/>
      <c r="C2811" s="3015"/>
      <c r="D2811" s="3014"/>
      <c r="E2811" s="1112" t="s">
        <v>1932</v>
      </c>
      <c r="F2811" s="2708"/>
      <c r="H2811" s="1431" t="str">
        <f t="shared" si="484"/>
        <v/>
      </c>
      <c r="I2811" s="1288" t="str">
        <f t="shared" si="485"/>
        <v/>
      </c>
      <c r="J2811" s="1288" t="str">
        <f>IF(C2793="","",IF(AND(C2793&lt;&gt;"&lt;Enter connection point name&gt;",F2811=""),"X",""))</f>
        <v/>
      </c>
      <c r="K2811" s="1569"/>
      <c r="L2811" s="2220"/>
      <c r="M2811" s="2220"/>
      <c r="N2811" s="1432" t="str">
        <f>IF(AND(F2809&lt;=F2811),"","X")</f>
        <v/>
      </c>
    </row>
    <row r="2812" spans="2:14" s="580" customFormat="1" ht="15" customHeight="1">
      <c r="B2812" s="18"/>
      <c r="C2812" s="3015" t="s">
        <v>1937</v>
      </c>
      <c r="D2812" s="3014" t="s">
        <v>497</v>
      </c>
      <c r="E2812" s="1112" t="s">
        <v>1931</v>
      </c>
      <c r="F2812" s="2708"/>
      <c r="H2812" s="1431" t="str">
        <f t="shared" si="484"/>
        <v/>
      </c>
      <c r="I2812" s="1288" t="str">
        <f t="shared" si="485"/>
        <v/>
      </c>
      <c r="J2812" s="1288" t="str">
        <f>IF(C2793="","",IF(AND(C2793&lt;&gt;"&lt;Enter connection point name&gt;",F2812=""),"X",""))</f>
        <v/>
      </c>
      <c r="K2812" s="1569"/>
      <c r="L2812" s="2220"/>
      <c r="M2812" s="2220"/>
      <c r="N2812" s="1432" t="str">
        <f>IF(AND(F2812&lt;=F2814),"","X")</f>
        <v/>
      </c>
    </row>
    <row r="2813" spans="2:14" s="580" customFormat="1" ht="15" customHeight="1">
      <c r="B2813" s="18"/>
      <c r="C2813" s="3015"/>
      <c r="D2813" s="3014"/>
      <c r="E2813" s="1112" t="s">
        <v>1932</v>
      </c>
      <c r="F2813" s="2708"/>
      <c r="H2813" s="1431" t="str">
        <f t="shared" si="484"/>
        <v/>
      </c>
      <c r="I2813" s="1288" t="str">
        <f t="shared" si="485"/>
        <v/>
      </c>
      <c r="J2813" s="1288" t="str">
        <f>IF(C2793="","",IF(AND(C2793&lt;&gt;"&lt;Enter connection point name&gt;",F2813=""),"X",""))</f>
        <v/>
      </c>
      <c r="K2813" s="1569"/>
      <c r="L2813" s="2220"/>
      <c r="M2813" s="2220"/>
      <c r="N2813" s="1432" t="str">
        <f>IF(AND(F2813&lt;=F2815),"","X")</f>
        <v/>
      </c>
    </row>
    <row r="2814" spans="2:14" s="580" customFormat="1" ht="15" customHeight="1">
      <c r="B2814" s="18"/>
      <c r="C2814" s="3015" t="s">
        <v>1937</v>
      </c>
      <c r="D2814" s="3014" t="s">
        <v>509</v>
      </c>
      <c r="E2814" s="1112" t="s">
        <v>1931</v>
      </c>
      <c r="F2814" s="2708"/>
      <c r="H2814" s="1431" t="str">
        <f t="shared" si="484"/>
        <v/>
      </c>
      <c r="I2814" s="1288" t="str">
        <f t="shared" si="485"/>
        <v/>
      </c>
      <c r="J2814" s="1288" t="str">
        <f>IF(C2793="","",IF(AND(C2793&lt;&gt;"&lt;Enter connection point name&gt;",F2814=""),"X",""))</f>
        <v/>
      </c>
      <c r="K2814" s="1569"/>
      <c r="L2814" s="2220"/>
      <c r="M2814" s="2220"/>
      <c r="N2814" s="1432" t="str">
        <f>IF(AND(F2812&lt;=F2814),"","X")</f>
        <v/>
      </c>
    </row>
    <row r="2815" spans="2:14" s="580" customFormat="1" ht="15" customHeight="1">
      <c r="B2815" s="18"/>
      <c r="C2815" s="3018"/>
      <c r="D2815" s="3019"/>
      <c r="E2815" s="1113" t="s">
        <v>1932</v>
      </c>
      <c r="F2815" s="2714"/>
      <c r="H2815" s="1433" t="str">
        <f t="shared" si="484"/>
        <v/>
      </c>
      <c r="I2815" s="1434" t="str">
        <f t="shared" si="485"/>
        <v/>
      </c>
      <c r="J2815" s="1434" t="str">
        <f>IF(C2793="","",IF(AND(C2793&lt;&gt;"&lt;Enter connection point name&gt;",F2815=""),"X",""))</f>
        <v/>
      </c>
      <c r="K2815" s="1570"/>
      <c r="L2815" s="2221"/>
      <c r="M2815" s="2221"/>
      <c r="N2815" s="1435" t="str">
        <f>IF(AND(F2813&lt;=F2815),"","X")</f>
        <v/>
      </c>
    </row>
    <row r="2816" spans="2:14" s="580" customFormat="1" ht="15" customHeight="1">
      <c r="B2816" s="1046">
        <v>123</v>
      </c>
      <c r="C2816" s="1027" t="s">
        <v>1929</v>
      </c>
      <c r="D2816" s="575"/>
      <c r="E2816" s="1111"/>
      <c r="F2816" s="2711"/>
    </row>
    <row r="2817" spans="2:14" s="580" customFormat="1" ht="15" customHeight="1">
      <c r="B2817" s="1046"/>
      <c r="C2817" s="3016" t="s">
        <v>1930</v>
      </c>
      <c r="D2817" s="3017" t="s">
        <v>509</v>
      </c>
      <c r="E2817" s="1681" t="s">
        <v>1931</v>
      </c>
      <c r="F2817" s="2713"/>
      <c r="H2817" s="1503" t="str">
        <f>IF(ISNONTEXT(F2817)=TRUE,"","X")</f>
        <v/>
      </c>
      <c r="I2817" s="1542" t="str">
        <f>IF(AND(F2817&gt;=0)=TRUE,"","X")</f>
        <v/>
      </c>
      <c r="J2817" s="2024" t="str">
        <f>IF(C2816="","",IF(AND(C2816&lt;&gt;"&lt;Enter connection point name&gt;",F2817=""),"X",""))</f>
        <v/>
      </c>
      <c r="K2817" s="1568"/>
      <c r="L2817" s="2219"/>
      <c r="M2817" s="2219"/>
      <c r="N2817" s="2217"/>
    </row>
    <row r="2818" spans="2:14" s="580" customFormat="1" ht="15" customHeight="1">
      <c r="B2818" s="1046"/>
      <c r="C2818" s="3015"/>
      <c r="D2818" s="3014"/>
      <c r="E2818" s="1112" t="s">
        <v>1932</v>
      </c>
      <c r="F2818" s="2708"/>
      <c r="H2818" s="1431" t="str">
        <f>IF(ISNONTEXT(F2818)=TRUE,"","X")</f>
        <v/>
      </c>
      <c r="I2818" s="1288" t="str">
        <f>IF(AND(F2818&gt;=0)=TRUE,"","X")</f>
        <v/>
      </c>
      <c r="J2818" s="1288" t="str">
        <f>IF(C2816="","",IF(AND(C2816&lt;&gt;"&lt;Enter connection point name&gt;",F2818=""),"X",""))</f>
        <v/>
      </c>
      <c r="K2818" s="1569"/>
      <c r="L2818" s="2220"/>
      <c r="M2818" s="2220"/>
      <c r="N2818" s="2218"/>
    </row>
    <row r="2819" spans="2:14" s="580" customFormat="1" ht="15" customHeight="1">
      <c r="B2819" s="1046"/>
      <c r="C2819" s="3015" t="s">
        <v>1933</v>
      </c>
      <c r="D2819" s="3014" t="s">
        <v>497</v>
      </c>
      <c r="E2819" s="1112" t="s">
        <v>1931</v>
      </c>
      <c r="F2819" s="2708"/>
      <c r="H2819" s="1431" t="str">
        <f t="shared" ref="H2819:H2826" si="486">IF(ISNONTEXT(F2819)=TRUE,"","X")</f>
        <v/>
      </c>
      <c r="I2819" s="1288" t="str">
        <f>IF(AND(F2819&gt;=0)=TRUE,"","X")</f>
        <v/>
      </c>
      <c r="J2819" s="1288" t="str">
        <f>IF(C2816="","",IF(AND(C2816&lt;&gt;"&lt;Enter connection point name&gt;",F2819=""),"X",""))</f>
        <v/>
      </c>
      <c r="K2819" s="1569"/>
      <c r="L2819" s="2220"/>
      <c r="M2819" s="2220"/>
      <c r="N2819" s="1432" t="str">
        <f>IF(AND(F2819&lt;=F2821),"","X")</f>
        <v/>
      </c>
    </row>
    <row r="2820" spans="2:14" s="580" customFormat="1" ht="15" customHeight="1">
      <c r="B2820" s="1046"/>
      <c r="C2820" s="3015"/>
      <c r="D2820" s="3014"/>
      <c r="E2820" s="1112" t="s">
        <v>1932</v>
      </c>
      <c r="F2820" s="2708"/>
      <c r="H2820" s="1431" t="str">
        <f t="shared" si="486"/>
        <v/>
      </c>
      <c r="I2820" s="1288" t="str">
        <f t="shared" ref="I2820:I2823" si="487">IF(AND(F2820&gt;=0)=TRUE,"","X")</f>
        <v/>
      </c>
      <c r="J2820" s="1288" t="str">
        <f>IF(C2816="","",IF(AND(C2816&lt;&gt;"&lt;Enter connection point name&gt;",F2820=""),"X",""))</f>
        <v/>
      </c>
      <c r="K2820" s="1569"/>
      <c r="L2820" s="2220"/>
      <c r="M2820" s="2220"/>
      <c r="N2820" s="1432" t="str">
        <f>IF(AND(F2820&lt;=F2822),"","X")</f>
        <v/>
      </c>
    </row>
    <row r="2821" spans="2:14" s="580" customFormat="1" ht="15" customHeight="1">
      <c r="B2821" s="1046"/>
      <c r="C2821" s="3015" t="s">
        <v>1933</v>
      </c>
      <c r="D2821" s="3014" t="s">
        <v>509</v>
      </c>
      <c r="E2821" s="1112" t="s">
        <v>1931</v>
      </c>
      <c r="F2821" s="2708"/>
      <c r="H2821" s="1431" t="str">
        <f t="shared" si="486"/>
        <v/>
      </c>
      <c r="I2821" s="1288" t="str">
        <f t="shared" si="487"/>
        <v/>
      </c>
      <c r="J2821" s="1288" t="str">
        <f>IF(C2816="","",IF(AND(C2816&lt;&gt;"&lt;Enter connection point name&gt;",F2821=""),"X",""))</f>
        <v/>
      </c>
      <c r="K2821" s="1569"/>
      <c r="L2821" s="2220"/>
      <c r="M2821" s="2220"/>
      <c r="N2821" s="1432" t="str">
        <f>IF(AND(F2819&lt;=F2821),"","X")</f>
        <v/>
      </c>
    </row>
    <row r="2822" spans="2:14" s="580" customFormat="1" ht="15" customHeight="1">
      <c r="B2822" s="1046"/>
      <c r="C2822" s="3015"/>
      <c r="D2822" s="3014"/>
      <c r="E2822" s="1112" t="s">
        <v>1932</v>
      </c>
      <c r="F2822" s="2708"/>
      <c r="H2822" s="1431" t="str">
        <f t="shared" si="486"/>
        <v/>
      </c>
      <c r="I2822" s="1288" t="str">
        <f t="shared" si="487"/>
        <v/>
      </c>
      <c r="J2822" s="1288" t="str">
        <f>IF(C2816="","",IF(AND(C2816&lt;&gt;"&lt;Enter connection point name&gt;",F2822=""),"X",""))</f>
        <v/>
      </c>
      <c r="K2822" s="1569"/>
      <c r="L2822" s="2220"/>
      <c r="M2822" s="2220"/>
      <c r="N2822" s="1432" t="str">
        <f>IF(AND(F2820&lt;=F2822),"","X")</f>
        <v/>
      </c>
    </row>
    <row r="2823" spans="2:14" s="580" customFormat="1" ht="15" customHeight="1">
      <c r="B2823" s="1046"/>
      <c r="C2823" s="3015" t="s">
        <v>729</v>
      </c>
      <c r="D2823" s="3014" t="s">
        <v>1670</v>
      </c>
      <c r="E2823" s="1112" t="s">
        <v>1931</v>
      </c>
      <c r="F2823" s="2706"/>
      <c r="H2823" s="1431" t="str">
        <f t="shared" si="486"/>
        <v/>
      </c>
      <c r="I2823" s="1287" t="str">
        <f t="shared" si="487"/>
        <v/>
      </c>
      <c r="J2823" s="1288" t="str">
        <f>IF(C2816="","",IF(AND(C2816&lt;&gt;"&lt;Enter connection point name&gt;",F2823=""),"X",""))</f>
        <v/>
      </c>
      <c r="K2823" s="1569"/>
      <c r="L2823" s="1287"/>
      <c r="M2823" s="2220"/>
      <c r="N2823" s="2218"/>
    </row>
    <row r="2824" spans="2:14" s="580" customFormat="1" ht="15" customHeight="1">
      <c r="B2824" s="18"/>
      <c r="C2824" s="3015"/>
      <c r="D2824" s="3014"/>
      <c r="E2824" s="1112" t="s">
        <v>1932</v>
      </c>
      <c r="F2824" s="2706"/>
      <c r="H2824" s="1431" t="str">
        <f t="shared" si="486"/>
        <v/>
      </c>
      <c r="I2824" s="1287"/>
      <c r="J2824" s="1288" t="str">
        <f>IF(C2816="","",IF(AND(C2816&lt;&gt;"&lt;Enter connection point name&gt;",F2824=""),"X",""))</f>
        <v/>
      </c>
      <c r="K2824" s="1569"/>
      <c r="L2824" s="1287"/>
      <c r="M2824" s="2220"/>
      <c r="N2824" s="2218"/>
    </row>
    <row r="2825" spans="2:14" s="580" customFormat="1" ht="15" customHeight="1">
      <c r="B2825" s="18"/>
      <c r="C2825" s="3015" t="s">
        <v>730</v>
      </c>
      <c r="D2825" s="3014" t="s">
        <v>1671</v>
      </c>
      <c r="E2825" s="1112" t="s">
        <v>1931</v>
      </c>
      <c r="F2825" s="2712"/>
      <c r="H2825" s="1431" t="str">
        <f t="shared" si="486"/>
        <v/>
      </c>
      <c r="I2825" s="1287"/>
      <c r="J2825" s="1288" t="str">
        <f>IF(C2816="","",IF(AND(C2816&lt;&gt;"&lt;Enter connection point name&gt;",F2825=""),"X",""))</f>
        <v/>
      </c>
      <c r="K2825" s="1569"/>
      <c r="L2825" s="2220"/>
      <c r="M2825" s="1287"/>
      <c r="N2825" s="2218"/>
    </row>
    <row r="2826" spans="2:14" s="580" customFormat="1" ht="15" customHeight="1">
      <c r="B2826" s="18"/>
      <c r="C2826" s="3015"/>
      <c r="D2826" s="3014"/>
      <c r="E2826" s="1112" t="s">
        <v>1932</v>
      </c>
      <c r="F2826" s="2712"/>
      <c r="H2826" s="1431" t="str">
        <f t="shared" si="486"/>
        <v/>
      </c>
      <c r="I2826" s="1287"/>
      <c r="J2826" s="1288" t="str">
        <f>IF(C2816="","",IF(AND(C2816&lt;&gt;"&lt;Enter connection point name&gt;",F2826=""),"X",""))</f>
        <v/>
      </c>
      <c r="K2826" s="1569"/>
      <c r="L2826" s="2220"/>
      <c r="M2826" s="1287"/>
      <c r="N2826" s="2218"/>
    </row>
    <row r="2827" spans="2:14" s="580" customFormat="1" ht="15" customHeight="1">
      <c r="B2827" s="18"/>
      <c r="C2827" s="3015" t="s">
        <v>1934</v>
      </c>
      <c r="D2827" s="3014" t="s">
        <v>2045</v>
      </c>
      <c r="E2827" s="1112" t="s">
        <v>1931</v>
      </c>
      <c r="F2827" s="2708"/>
      <c r="H2827" s="1436"/>
      <c r="I2827" s="1287"/>
      <c r="J2827" s="1288" t="str">
        <f>IF(C2816="","",IF(AND(C2816&lt;&gt;"&lt;Enter connection point name&gt;",F2827=""),"X",""))</f>
        <v/>
      </c>
      <c r="K2827" s="1432" t="str">
        <f>IF(F2827="","",(IF(OR(F2827="Winter",F2827="Summer"),"","X")))</f>
        <v/>
      </c>
      <c r="L2827" s="2220"/>
      <c r="M2827" s="2220"/>
      <c r="N2827" s="2218"/>
    </row>
    <row r="2828" spans="2:14" s="580" customFormat="1" ht="15" customHeight="1">
      <c r="B2828" s="18"/>
      <c r="C2828" s="3015"/>
      <c r="D2828" s="3014"/>
      <c r="E2828" s="1112" t="s">
        <v>1932</v>
      </c>
      <c r="F2828" s="2708"/>
      <c r="H2828" s="1436"/>
      <c r="I2828" s="1287"/>
      <c r="J2828" s="1288" t="str">
        <f>IF(C2816="","",IF(AND(C2816&lt;&gt;"&lt;Enter connection point name&gt;",F2828=""),"X",""))</f>
        <v/>
      </c>
      <c r="K2828" s="1432" t="str">
        <f>IF(F2828="","",(IF(OR(F2828="Winter",F2828="Summer"),"","X")))</f>
        <v/>
      </c>
      <c r="L2828" s="2220"/>
      <c r="M2828" s="2220"/>
      <c r="N2828" s="2218"/>
    </row>
    <row r="2829" spans="2:14" s="580" customFormat="1" ht="15" customHeight="1">
      <c r="B2829" s="18"/>
      <c r="C2829" s="3015" t="s">
        <v>1935</v>
      </c>
      <c r="D2829" s="3014" t="s">
        <v>497</v>
      </c>
      <c r="E2829" s="1112" t="s">
        <v>1931</v>
      </c>
      <c r="F2829" s="2708"/>
      <c r="H2829" s="1431" t="str">
        <f t="shared" ref="H2829:H2838" si="488">IF(ISNONTEXT(F2829)=TRUE,"","X")</f>
        <v/>
      </c>
      <c r="I2829" s="1288" t="str">
        <f t="shared" ref="I2829:I2838" si="489">IF(AND(F2829&gt;=0)=TRUE,"","X")</f>
        <v/>
      </c>
      <c r="J2829" s="1288" t="str">
        <f>IF(C2816="","",IF(AND(C2816&lt;&gt;"&lt;Enter connection point name&gt;",F2829=""),"X",""))</f>
        <v/>
      </c>
      <c r="K2829" s="1569"/>
      <c r="L2829" s="2220"/>
      <c r="M2829" s="2220"/>
      <c r="N2829" s="2218"/>
    </row>
    <row r="2830" spans="2:14" s="580" customFormat="1" ht="15" customHeight="1">
      <c r="B2830" s="18"/>
      <c r="C2830" s="3015"/>
      <c r="D2830" s="3014"/>
      <c r="E2830" s="1112" t="s">
        <v>1932</v>
      </c>
      <c r="F2830" s="2708"/>
      <c r="H2830" s="1431" t="str">
        <f t="shared" si="488"/>
        <v/>
      </c>
      <c r="I2830" s="1288" t="str">
        <f t="shared" si="489"/>
        <v/>
      </c>
      <c r="J2830" s="1288" t="str">
        <f>IF(C2816="","",IF(AND(C2816&lt;&gt;"&lt;Enter connection point name&gt;",F2830=""),"X",""))</f>
        <v/>
      </c>
      <c r="K2830" s="1569"/>
      <c r="L2830" s="2220"/>
      <c r="M2830" s="2220"/>
      <c r="N2830" s="2218"/>
    </row>
    <row r="2831" spans="2:14" s="580" customFormat="1" ht="15" customHeight="1">
      <c r="B2831" s="18"/>
      <c r="C2831" s="3015" t="s">
        <v>1936</v>
      </c>
      <c r="D2831" s="3014" t="s">
        <v>497</v>
      </c>
      <c r="E2831" s="1112" t="s">
        <v>1931</v>
      </c>
      <c r="F2831" s="2708"/>
      <c r="H2831" s="1431" t="str">
        <f t="shared" si="488"/>
        <v/>
      </c>
      <c r="I2831" s="1288" t="str">
        <f t="shared" si="489"/>
        <v/>
      </c>
      <c r="J2831" s="1288" t="str">
        <f>IF(C2816="","",IF(AND(C2816&lt;&gt;"&lt;Enter connection point name&gt;",F2831=""),"X",""))</f>
        <v/>
      </c>
      <c r="K2831" s="1569"/>
      <c r="L2831" s="2220"/>
      <c r="M2831" s="2220"/>
      <c r="N2831" s="1432" t="str">
        <f>IF(AND(F2831&lt;=F2833),"","X")</f>
        <v/>
      </c>
    </row>
    <row r="2832" spans="2:14" s="580" customFormat="1" ht="15" customHeight="1">
      <c r="B2832" s="18"/>
      <c r="C2832" s="3015"/>
      <c r="D2832" s="3014"/>
      <c r="E2832" s="1112" t="s">
        <v>1932</v>
      </c>
      <c r="F2832" s="2708"/>
      <c r="H2832" s="1431" t="str">
        <f t="shared" si="488"/>
        <v/>
      </c>
      <c r="I2832" s="1288" t="str">
        <f t="shared" si="489"/>
        <v/>
      </c>
      <c r="J2832" s="1288" t="str">
        <f>IF(C2816="","",IF(AND(C2816&lt;&gt;"&lt;Enter connection point name&gt;",F2832=""),"X",""))</f>
        <v/>
      </c>
      <c r="K2832" s="1569"/>
      <c r="L2832" s="2220"/>
      <c r="M2832" s="2220"/>
      <c r="N2832" s="1432" t="str">
        <f>IF(AND(F2832&lt;=F2834),"","X")</f>
        <v/>
      </c>
    </row>
    <row r="2833" spans="2:14" s="580" customFormat="1" ht="15" customHeight="1">
      <c r="B2833" s="18"/>
      <c r="C2833" s="3015" t="s">
        <v>1936</v>
      </c>
      <c r="D2833" s="3014" t="s">
        <v>509</v>
      </c>
      <c r="E2833" s="1112" t="s">
        <v>1931</v>
      </c>
      <c r="F2833" s="2708"/>
      <c r="H2833" s="1431" t="str">
        <f t="shared" si="488"/>
        <v/>
      </c>
      <c r="I2833" s="1288" t="str">
        <f t="shared" si="489"/>
        <v/>
      </c>
      <c r="J2833" s="1288" t="str">
        <f>IF(C2816="","",IF(AND(C2816&lt;&gt;"&lt;Enter connection point name&gt;",F2833=""),"X",""))</f>
        <v/>
      </c>
      <c r="K2833" s="1569"/>
      <c r="L2833" s="2220"/>
      <c r="M2833" s="2220"/>
      <c r="N2833" s="1432" t="str">
        <f>IF(AND(F2831&lt;=F2833),"","X")</f>
        <v/>
      </c>
    </row>
    <row r="2834" spans="2:14" s="580" customFormat="1" ht="15" customHeight="1">
      <c r="B2834" s="18"/>
      <c r="C2834" s="3015"/>
      <c r="D2834" s="3014"/>
      <c r="E2834" s="1112" t="s">
        <v>1932</v>
      </c>
      <c r="F2834" s="2708"/>
      <c r="H2834" s="1431" t="str">
        <f t="shared" si="488"/>
        <v/>
      </c>
      <c r="I2834" s="1288" t="str">
        <f t="shared" si="489"/>
        <v/>
      </c>
      <c r="J2834" s="1288" t="str">
        <f>IF(C2816="","",IF(AND(C2816&lt;&gt;"&lt;Enter connection point name&gt;",F2834=""),"X",""))</f>
        <v/>
      </c>
      <c r="K2834" s="1569"/>
      <c r="L2834" s="2220"/>
      <c r="M2834" s="2220"/>
      <c r="N2834" s="1432" t="str">
        <f>IF(AND(F2832&lt;=F2834),"","X")</f>
        <v/>
      </c>
    </row>
    <row r="2835" spans="2:14" s="580" customFormat="1" ht="15" customHeight="1">
      <c r="B2835" s="18"/>
      <c r="C2835" s="3015" t="s">
        <v>1937</v>
      </c>
      <c r="D2835" s="3014" t="s">
        <v>497</v>
      </c>
      <c r="E2835" s="1112" t="s">
        <v>1931</v>
      </c>
      <c r="F2835" s="2708"/>
      <c r="H2835" s="1431" t="str">
        <f t="shared" si="488"/>
        <v/>
      </c>
      <c r="I2835" s="1288" t="str">
        <f t="shared" si="489"/>
        <v/>
      </c>
      <c r="J2835" s="1288" t="str">
        <f>IF(C2816="","",IF(AND(C2816&lt;&gt;"&lt;Enter connection point name&gt;",F2835=""),"X",""))</f>
        <v/>
      </c>
      <c r="K2835" s="1569"/>
      <c r="L2835" s="2220"/>
      <c r="M2835" s="2220"/>
      <c r="N2835" s="1432" t="str">
        <f>IF(AND(F2835&lt;=F2837),"","X")</f>
        <v/>
      </c>
    </row>
    <row r="2836" spans="2:14" s="580" customFormat="1" ht="15" customHeight="1">
      <c r="B2836" s="18"/>
      <c r="C2836" s="3015"/>
      <c r="D2836" s="3014"/>
      <c r="E2836" s="1112" t="s">
        <v>1932</v>
      </c>
      <c r="F2836" s="2708"/>
      <c r="H2836" s="1431" t="str">
        <f t="shared" si="488"/>
        <v/>
      </c>
      <c r="I2836" s="1288" t="str">
        <f t="shared" si="489"/>
        <v/>
      </c>
      <c r="J2836" s="1288" t="str">
        <f>IF(C2816="","",IF(AND(C2816&lt;&gt;"&lt;Enter connection point name&gt;",F2836=""),"X",""))</f>
        <v/>
      </c>
      <c r="K2836" s="1569"/>
      <c r="L2836" s="2220"/>
      <c r="M2836" s="2220"/>
      <c r="N2836" s="1432" t="str">
        <f>IF(AND(F2836&lt;=F2838),"","X")</f>
        <v/>
      </c>
    </row>
    <row r="2837" spans="2:14" s="580" customFormat="1" ht="15" customHeight="1">
      <c r="B2837" s="18"/>
      <c r="C2837" s="3015" t="s">
        <v>1937</v>
      </c>
      <c r="D2837" s="3014" t="s">
        <v>509</v>
      </c>
      <c r="E2837" s="1112" t="s">
        <v>1931</v>
      </c>
      <c r="F2837" s="2708"/>
      <c r="H2837" s="1431" t="str">
        <f t="shared" si="488"/>
        <v/>
      </c>
      <c r="I2837" s="1288" t="str">
        <f t="shared" si="489"/>
        <v/>
      </c>
      <c r="J2837" s="1288" t="str">
        <f>IF(C2816="","",IF(AND(C2816&lt;&gt;"&lt;Enter connection point name&gt;",F2837=""),"X",""))</f>
        <v/>
      </c>
      <c r="K2837" s="1569"/>
      <c r="L2837" s="2220"/>
      <c r="M2837" s="2220"/>
      <c r="N2837" s="1432" t="str">
        <f>IF(AND(F2835&lt;=F2837),"","X")</f>
        <v/>
      </c>
    </row>
    <row r="2838" spans="2:14" s="580" customFormat="1" ht="15" customHeight="1">
      <c r="B2838" s="18"/>
      <c r="C2838" s="3018"/>
      <c r="D2838" s="3019"/>
      <c r="E2838" s="1113" t="s">
        <v>1932</v>
      </c>
      <c r="F2838" s="2714"/>
      <c r="H2838" s="1433" t="str">
        <f t="shared" si="488"/>
        <v/>
      </c>
      <c r="I2838" s="1434" t="str">
        <f t="shared" si="489"/>
        <v/>
      </c>
      <c r="J2838" s="1434" t="str">
        <f>IF(C2816="","",IF(AND(C2816&lt;&gt;"&lt;Enter connection point name&gt;",F2838=""),"X",""))</f>
        <v/>
      </c>
      <c r="K2838" s="1570"/>
      <c r="L2838" s="2221"/>
      <c r="M2838" s="2221"/>
      <c r="N2838" s="1435" t="str">
        <f>IF(AND(F2836&lt;=F2838),"","X")</f>
        <v/>
      </c>
    </row>
    <row r="2839" spans="2:14" s="580" customFormat="1" ht="15" customHeight="1">
      <c r="B2839" s="1046">
        <v>124</v>
      </c>
      <c r="C2839" s="1027" t="s">
        <v>1929</v>
      </c>
      <c r="D2839" s="575"/>
      <c r="E2839" s="1111"/>
      <c r="F2839" s="2711"/>
    </row>
    <row r="2840" spans="2:14" s="580" customFormat="1" ht="15" customHeight="1">
      <c r="B2840" s="1046"/>
      <c r="C2840" s="3016" t="s">
        <v>1930</v>
      </c>
      <c r="D2840" s="3017" t="s">
        <v>509</v>
      </c>
      <c r="E2840" s="1681" t="s">
        <v>1931</v>
      </c>
      <c r="F2840" s="2713"/>
      <c r="H2840" s="1503" t="str">
        <f>IF(ISNONTEXT(F2840)=TRUE,"","X")</f>
        <v/>
      </c>
      <c r="I2840" s="1542" t="str">
        <f>IF(AND(F2840&gt;=0)=TRUE,"","X")</f>
        <v/>
      </c>
      <c r="J2840" s="2024" t="str">
        <f>IF(C2839="","",IF(AND(C2839&lt;&gt;"&lt;Enter connection point name&gt;",F2840=""),"X",""))</f>
        <v/>
      </c>
      <c r="K2840" s="1568"/>
      <c r="L2840" s="2219"/>
      <c r="M2840" s="2219"/>
      <c r="N2840" s="2217"/>
    </row>
    <row r="2841" spans="2:14" s="580" customFormat="1" ht="15" customHeight="1">
      <c r="B2841" s="1046"/>
      <c r="C2841" s="3015"/>
      <c r="D2841" s="3014"/>
      <c r="E2841" s="1112" t="s">
        <v>1932</v>
      </c>
      <c r="F2841" s="2708"/>
      <c r="H2841" s="1431" t="str">
        <f>IF(ISNONTEXT(F2841)=TRUE,"","X")</f>
        <v/>
      </c>
      <c r="I2841" s="1288" t="str">
        <f>IF(AND(F2841&gt;=0)=TRUE,"","X")</f>
        <v/>
      </c>
      <c r="J2841" s="1288" t="str">
        <f>IF(C2839="","",IF(AND(C2839&lt;&gt;"&lt;Enter connection point name&gt;",F2841=""),"X",""))</f>
        <v/>
      </c>
      <c r="K2841" s="1569"/>
      <c r="L2841" s="2220"/>
      <c r="M2841" s="2220"/>
      <c r="N2841" s="2218"/>
    </row>
    <row r="2842" spans="2:14" s="580" customFormat="1" ht="15" customHeight="1">
      <c r="B2842" s="1046"/>
      <c r="C2842" s="3015" t="s">
        <v>1933</v>
      </c>
      <c r="D2842" s="3014" t="s">
        <v>497</v>
      </c>
      <c r="E2842" s="1112" t="s">
        <v>1931</v>
      </c>
      <c r="F2842" s="2708"/>
      <c r="H2842" s="1431" t="str">
        <f t="shared" ref="H2842:H2849" si="490">IF(ISNONTEXT(F2842)=TRUE,"","X")</f>
        <v/>
      </c>
      <c r="I2842" s="1288" t="str">
        <f>IF(AND(F2842&gt;=0)=TRUE,"","X")</f>
        <v/>
      </c>
      <c r="J2842" s="1288" t="str">
        <f>IF(C2839="","",IF(AND(C2839&lt;&gt;"&lt;Enter connection point name&gt;",F2842=""),"X",""))</f>
        <v/>
      </c>
      <c r="K2842" s="1569"/>
      <c r="L2842" s="2220"/>
      <c r="M2842" s="2220"/>
      <c r="N2842" s="1432" t="str">
        <f>IF(AND(F2842&lt;=F2844),"","X")</f>
        <v/>
      </c>
    </row>
    <row r="2843" spans="2:14" s="580" customFormat="1" ht="15" customHeight="1">
      <c r="B2843" s="1046"/>
      <c r="C2843" s="3015"/>
      <c r="D2843" s="3014"/>
      <c r="E2843" s="1112" t="s">
        <v>1932</v>
      </c>
      <c r="F2843" s="2708"/>
      <c r="H2843" s="1431" t="str">
        <f t="shared" si="490"/>
        <v/>
      </c>
      <c r="I2843" s="1288" t="str">
        <f t="shared" ref="I2843:I2846" si="491">IF(AND(F2843&gt;=0)=TRUE,"","X")</f>
        <v/>
      </c>
      <c r="J2843" s="1288" t="str">
        <f>IF(C2839="","",IF(AND(C2839&lt;&gt;"&lt;Enter connection point name&gt;",F2843=""),"X",""))</f>
        <v/>
      </c>
      <c r="K2843" s="1569"/>
      <c r="L2843" s="2220"/>
      <c r="M2843" s="2220"/>
      <c r="N2843" s="1432" t="str">
        <f>IF(AND(F2843&lt;=F2845),"","X")</f>
        <v/>
      </c>
    </row>
    <row r="2844" spans="2:14" s="580" customFormat="1" ht="15" customHeight="1">
      <c r="B2844" s="1046"/>
      <c r="C2844" s="3015" t="s">
        <v>1933</v>
      </c>
      <c r="D2844" s="3014" t="s">
        <v>509</v>
      </c>
      <c r="E2844" s="1112" t="s">
        <v>1931</v>
      </c>
      <c r="F2844" s="2708"/>
      <c r="H2844" s="1431" t="str">
        <f t="shared" si="490"/>
        <v/>
      </c>
      <c r="I2844" s="1288" t="str">
        <f t="shared" si="491"/>
        <v/>
      </c>
      <c r="J2844" s="1288" t="str">
        <f>IF(C2839="","",IF(AND(C2839&lt;&gt;"&lt;Enter connection point name&gt;",F2844=""),"X",""))</f>
        <v/>
      </c>
      <c r="K2844" s="1569"/>
      <c r="L2844" s="2220"/>
      <c r="M2844" s="2220"/>
      <c r="N2844" s="1432" t="str">
        <f>IF(AND(F2842&lt;=F2844),"","X")</f>
        <v/>
      </c>
    </row>
    <row r="2845" spans="2:14" s="580" customFormat="1" ht="15" customHeight="1">
      <c r="B2845" s="1046"/>
      <c r="C2845" s="3015"/>
      <c r="D2845" s="3014"/>
      <c r="E2845" s="1112" t="s">
        <v>1932</v>
      </c>
      <c r="F2845" s="2708"/>
      <c r="H2845" s="1431" t="str">
        <f t="shared" si="490"/>
        <v/>
      </c>
      <c r="I2845" s="1288" t="str">
        <f t="shared" si="491"/>
        <v/>
      </c>
      <c r="J2845" s="1288" t="str">
        <f>IF(C2839="","",IF(AND(C2839&lt;&gt;"&lt;Enter connection point name&gt;",F2845=""),"X",""))</f>
        <v/>
      </c>
      <c r="K2845" s="1569"/>
      <c r="L2845" s="2220"/>
      <c r="M2845" s="2220"/>
      <c r="N2845" s="1432" t="str">
        <f>IF(AND(F2843&lt;=F2845),"","X")</f>
        <v/>
      </c>
    </row>
    <row r="2846" spans="2:14" s="580" customFormat="1" ht="15" customHeight="1">
      <c r="B2846" s="1046"/>
      <c r="C2846" s="3015" t="s">
        <v>729</v>
      </c>
      <c r="D2846" s="3014" t="s">
        <v>1670</v>
      </c>
      <c r="E2846" s="1112" t="s">
        <v>1931</v>
      </c>
      <c r="F2846" s="2706"/>
      <c r="H2846" s="1431" t="str">
        <f t="shared" si="490"/>
        <v/>
      </c>
      <c r="I2846" s="1287" t="str">
        <f t="shared" si="491"/>
        <v/>
      </c>
      <c r="J2846" s="1288" t="str">
        <f>IF(C2839="","",IF(AND(C2839&lt;&gt;"&lt;Enter connection point name&gt;",F2846=""),"X",""))</f>
        <v/>
      </c>
      <c r="K2846" s="1569"/>
      <c r="L2846" s="1287"/>
      <c r="M2846" s="2220"/>
      <c r="N2846" s="2218"/>
    </row>
    <row r="2847" spans="2:14" s="580" customFormat="1" ht="15" customHeight="1">
      <c r="B2847" s="18"/>
      <c r="C2847" s="3015"/>
      <c r="D2847" s="3014"/>
      <c r="E2847" s="1112" t="s">
        <v>1932</v>
      </c>
      <c r="F2847" s="2706"/>
      <c r="H2847" s="1431" t="str">
        <f t="shared" si="490"/>
        <v/>
      </c>
      <c r="I2847" s="1287"/>
      <c r="J2847" s="1288" t="str">
        <f>IF(C2839="","",IF(AND(C2839&lt;&gt;"&lt;Enter connection point name&gt;",F2847=""),"X",""))</f>
        <v/>
      </c>
      <c r="K2847" s="1569"/>
      <c r="L2847" s="1287"/>
      <c r="M2847" s="2220"/>
      <c r="N2847" s="2218"/>
    </row>
    <row r="2848" spans="2:14" s="580" customFormat="1" ht="15" customHeight="1">
      <c r="B2848" s="18"/>
      <c r="C2848" s="3015" t="s">
        <v>730</v>
      </c>
      <c r="D2848" s="3014" t="s">
        <v>1671</v>
      </c>
      <c r="E2848" s="1112" t="s">
        <v>1931</v>
      </c>
      <c r="F2848" s="2712"/>
      <c r="H2848" s="1431" t="str">
        <f t="shared" si="490"/>
        <v/>
      </c>
      <c r="I2848" s="1287"/>
      <c r="J2848" s="1288" t="str">
        <f>IF(C2839="","",IF(AND(C2839&lt;&gt;"&lt;Enter connection point name&gt;",F2848=""),"X",""))</f>
        <v/>
      </c>
      <c r="K2848" s="1569"/>
      <c r="L2848" s="2220"/>
      <c r="M2848" s="1287"/>
      <c r="N2848" s="2218"/>
    </row>
    <row r="2849" spans="2:14" s="580" customFormat="1" ht="15" customHeight="1">
      <c r="B2849" s="18"/>
      <c r="C2849" s="3015"/>
      <c r="D2849" s="3014"/>
      <c r="E2849" s="1112" t="s">
        <v>1932</v>
      </c>
      <c r="F2849" s="2712"/>
      <c r="H2849" s="1431" t="str">
        <f t="shared" si="490"/>
        <v/>
      </c>
      <c r="I2849" s="1287"/>
      <c r="J2849" s="1288" t="str">
        <f>IF(C2839="","",IF(AND(C2839&lt;&gt;"&lt;Enter connection point name&gt;",F2849=""),"X",""))</f>
        <v/>
      </c>
      <c r="K2849" s="1569"/>
      <c r="L2849" s="2220"/>
      <c r="M2849" s="1287"/>
      <c r="N2849" s="2218"/>
    </row>
    <row r="2850" spans="2:14" s="580" customFormat="1" ht="15" customHeight="1">
      <c r="B2850" s="18"/>
      <c r="C2850" s="3015" t="s">
        <v>1934</v>
      </c>
      <c r="D2850" s="3014" t="s">
        <v>2045</v>
      </c>
      <c r="E2850" s="1112" t="s">
        <v>1931</v>
      </c>
      <c r="F2850" s="2708"/>
      <c r="H2850" s="1436"/>
      <c r="I2850" s="1287"/>
      <c r="J2850" s="1288" t="str">
        <f>IF(C2839="","",IF(AND(C2839&lt;&gt;"&lt;Enter connection point name&gt;",F2850=""),"X",""))</f>
        <v/>
      </c>
      <c r="K2850" s="1432" t="str">
        <f>IF(F2850="","",(IF(OR(F2850="Winter",F2850="Summer"),"","X")))</f>
        <v/>
      </c>
      <c r="L2850" s="2220"/>
      <c r="M2850" s="2220"/>
      <c r="N2850" s="2218"/>
    </row>
    <row r="2851" spans="2:14" s="580" customFormat="1" ht="15" customHeight="1">
      <c r="B2851" s="18"/>
      <c r="C2851" s="3015"/>
      <c r="D2851" s="3014"/>
      <c r="E2851" s="1112" t="s">
        <v>1932</v>
      </c>
      <c r="F2851" s="2708"/>
      <c r="H2851" s="1436"/>
      <c r="I2851" s="1287"/>
      <c r="J2851" s="1288" t="str">
        <f>IF(C2839="","",IF(AND(C2839&lt;&gt;"&lt;Enter connection point name&gt;",F2851=""),"X",""))</f>
        <v/>
      </c>
      <c r="K2851" s="1432" t="str">
        <f>IF(F2851="","",(IF(OR(F2851="Winter",F2851="Summer"),"","X")))</f>
        <v/>
      </c>
      <c r="L2851" s="2220"/>
      <c r="M2851" s="2220"/>
      <c r="N2851" s="2218"/>
    </row>
    <row r="2852" spans="2:14" s="580" customFormat="1" ht="15" customHeight="1">
      <c r="B2852" s="18"/>
      <c r="C2852" s="3015" t="s">
        <v>1935</v>
      </c>
      <c r="D2852" s="3014" t="s">
        <v>497</v>
      </c>
      <c r="E2852" s="1112" t="s">
        <v>1931</v>
      </c>
      <c r="F2852" s="2708"/>
      <c r="H2852" s="1431" t="str">
        <f t="shared" ref="H2852:H2861" si="492">IF(ISNONTEXT(F2852)=TRUE,"","X")</f>
        <v/>
      </c>
      <c r="I2852" s="1288" t="str">
        <f t="shared" ref="I2852:I2861" si="493">IF(AND(F2852&gt;=0)=TRUE,"","X")</f>
        <v/>
      </c>
      <c r="J2852" s="1288" t="str">
        <f>IF(C2839="","",IF(AND(C2839&lt;&gt;"&lt;Enter connection point name&gt;",F2852=""),"X",""))</f>
        <v/>
      </c>
      <c r="K2852" s="1569"/>
      <c r="L2852" s="2220"/>
      <c r="M2852" s="2220"/>
      <c r="N2852" s="2218"/>
    </row>
    <row r="2853" spans="2:14" s="580" customFormat="1" ht="15" customHeight="1">
      <c r="B2853" s="18"/>
      <c r="C2853" s="3015"/>
      <c r="D2853" s="3014"/>
      <c r="E2853" s="1112" t="s">
        <v>1932</v>
      </c>
      <c r="F2853" s="2708"/>
      <c r="H2853" s="1431" t="str">
        <f t="shared" si="492"/>
        <v/>
      </c>
      <c r="I2853" s="1288" t="str">
        <f t="shared" si="493"/>
        <v/>
      </c>
      <c r="J2853" s="1288" t="str">
        <f>IF(C2839="","",IF(AND(C2839&lt;&gt;"&lt;Enter connection point name&gt;",F2853=""),"X",""))</f>
        <v/>
      </c>
      <c r="K2853" s="1569"/>
      <c r="L2853" s="2220"/>
      <c r="M2853" s="2220"/>
      <c r="N2853" s="2218"/>
    </row>
    <row r="2854" spans="2:14" s="580" customFormat="1" ht="15" customHeight="1">
      <c r="B2854" s="18"/>
      <c r="C2854" s="3015" t="s">
        <v>1936</v>
      </c>
      <c r="D2854" s="3014" t="s">
        <v>497</v>
      </c>
      <c r="E2854" s="1112" t="s">
        <v>1931</v>
      </c>
      <c r="F2854" s="2708"/>
      <c r="H2854" s="1431" t="str">
        <f t="shared" si="492"/>
        <v/>
      </c>
      <c r="I2854" s="1288" t="str">
        <f t="shared" si="493"/>
        <v/>
      </c>
      <c r="J2854" s="1288" t="str">
        <f>IF(C2839="","",IF(AND(C2839&lt;&gt;"&lt;Enter connection point name&gt;",F2854=""),"X",""))</f>
        <v/>
      </c>
      <c r="K2854" s="1569"/>
      <c r="L2854" s="2220"/>
      <c r="M2854" s="2220"/>
      <c r="N2854" s="1432" t="str">
        <f>IF(AND(F2854&lt;=F2856),"","X")</f>
        <v/>
      </c>
    </row>
    <row r="2855" spans="2:14" s="580" customFormat="1" ht="15" customHeight="1">
      <c r="B2855" s="18"/>
      <c r="C2855" s="3015"/>
      <c r="D2855" s="3014"/>
      <c r="E2855" s="1112" t="s">
        <v>1932</v>
      </c>
      <c r="F2855" s="2708"/>
      <c r="H2855" s="1431" t="str">
        <f t="shared" si="492"/>
        <v/>
      </c>
      <c r="I2855" s="1288" t="str">
        <f t="shared" si="493"/>
        <v/>
      </c>
      <c r="J2855" s="1288" t="str">
        <f>IF(C2839="","",IF(AND(C2839&lt;&gt;"&lt;Enter connection point name&gt;",F2855=""),"X",""))</f>
        <v/>
      </c>
      <c r="K2855" s="1569"/>
      <c r="L2855" s="2220"/>
      <c r="M2855" s="2220"/>
      <c r="N2855" s="1432" t="str">
        <f>IF(AND(F2855&lt;=F2857),"","X")</f>
        <v/>
      </c>
    </row>
    <row r="2856" spans="2:14" s="580" customFormat="1" ht="15" customHeight="1">
      <c r="B2856" s="18"/>
      <c r="C2856" s="3015" t="s">
        <v>1936</v>
      </c>
      <c r="D2856" s="3014" t="s">
        <v>509</v>
      </c>
      <c r="E2856" s="1112" t="s">
        <v>1931</v>
      </c>
      <c r="F2856" s="2708"/>
      <c r="H2856" s="1431" t="str">
        <f t="shared" si="492"/>
        <v/>
      </c>
      <c r="I2856" s="1288" t="str">
        <f t="shared" si="493"/>
        <v/>
      </c>
      <c r="J2856" s="1288" t="str">
        <f>IF(C2839="","",IF(AND(C2839&lt;&gt;"&lt;Enter connection point name&gt;",F2856=""),"X",""))</f>
        <v/>
      </c>
      <c r="K2856" s="1569"/>
      <c r="L2856" s="2220"/>
      <c r="M2856" s="2220"/>
      <c r="N2856" s="1432" t="str">
        <f>IF(AND(F2854&lt;=F2856),"","X")</f>
        <v/>
      </c>
    </row>
    <row r="2857" spans="2:14" s="580" customFormat="1" ht="15" customHeight="1">
      <c r="B2857" s="18"/>
      <c r="C2857" s="3015"/>
      <c r="D2857" s="3014"/>
      <c r="E2857" s="1112" t="s">
        <v>1932</v>
      </c>
      <c r="F2857" s="2708"/>
      <c r="H2857" s="1431" t="str">
        <f t="shared" si="492"/>
        <v/>
      </c>
      <c r="I2857" s="1288" t="str">
        <f t="shared" si="493"/>
        <v/>
      </c>
      <c r="J2857" s="1288" t="str">
        <f>IF(C2839="","",IF(AND(C2839&lt;&gt;"&lt;Enter connection point name&gt;",F2857=""),"X",""))</f>
        <v/>
      </c>
      <c r="K2857" s="1569"/>
      <c r="L2857" s="2220"/>
      <c r="M2857" s="2220"/>
      <c r="N2857" s="1432" t="str">
        <f>IF(AND(F2855&lt;=F2857),"","X")</f>
        <v/>
      </c>
    </row>
    <row r="2858" spans="2:14" s="580" customFormat="1" ht="15" customHeight="1">
      <c r="B2858" s="18"/>
      <c r="C2858" s="3015" t="s">
        <v>1937</v>
      </c>
      <c r="D2858" s="3014" t="s">
        <v>497</v>
      </c>
      <c r="E2858" s="1112" t="s">
        <v>1931</v>
      </c>
      <c r="F2858" s="2708"/>
      <c r="H2858" s="1431" t="str">
        <f t="shared" si="492"/>
        <v/>
      </c>
      <c r="I2858" s="1288" t="str">
        <f t="shared" si="493"/>
        <v/>
      </c>
      <c r="J2858" s="1288" t="str">
        <f>IF(C2839="","",IF(AND(C2839&lt;&gt;"&lt;Enter connection point name&gt;",F2858=""),"X",""))</f>
        <v/>
      </c>
      <c r="K2858" s="1569"/>
      <c r="L2858" s="2220"/>
      <c r="M2858" s="2220"/>
      <c r="N2858" s="1432" t="str">
        <f>IF(AND(F2858&lt;=F2860),"","X")</f>
        <v/>
      </c>
    </row>
    <row r="2859" spans="2:14" s="580" customFormat="1" ht="15" customHeight="1">
      <c r="B2859" s="18"/>
      <c r="C2859" s="3015"/>
      <c r="D2859" s="3014"/>
      <c r="E2859" s="1112" t="s">
        <v>1932</v>
      </c>
      <c r="F2859" s="2708"/>
      <c r="H2859" s="1431" t="str">
        <f t="shared" si="492"/>
        <v/>
      </c>
      <c r="I2859" s="1288" t="str">
        <f t="shared" si="493"/>
        <v/>
      </c>
      <c r="J2859" s="1288" t="str">
        <f>IF(C2839="","",IF(AND(C2839&lt;&gt;"&lt;Enter connection point name&gt;",F2859=""),"X",""))</f>
        <v/>
      </c>
      <c r="K2859" s="1569"/>
      <c r="L2859" s="2220"/>
      <c r="M2859" s="2220"/>
      <c r="N2859" s="1432" t="str">
        <f>IF(AND(F2859&lt;=F2861),"","X")</f>
        <v/>
      </c>
    </row>
    <row r="2860" spans="2:14" s="580" customFormat="1" ht="15" customHeight="1">
      <c r="B2860" s="18"/>
      <c r="C2860" s="3015" t="s">
        <v>1937</v>
      </c>
      <c r="D2860" s="3014" t="s">
        <v>509</v>
      </c>
      <c r="E2860" s="1112" t="s">
        <v>1931</v>
      </c>
      <c r="F2860" s="2708"/>
      <c r="H2860" s="1431" t="str">
        <f t="shared" si="492"/>
        <v/>
      </c>
      <c r="I2860" s="1288" t="str">
        <f t="shared" si="493"/>
        <v/>
      </c>
      <c r="J2860" s="1288" t="str">
        <f>IF(C2839="","",IF(AND(C2839&lt;&gt;"&lt;Enter connection point name&gt;",F2860=""),"X",""))</f>
        <v/>
      </c>
      <c r="K2860" s="1569"/>
      <c r="L2860" s="2220"/>
      <c r="M2860" s="2220"/>
      <c r="N2860" s="1432" t="str">
        <f>IF(AND(F2858&lt;=F2860),"","X")</f>
        <v/>
      </c>
    </row>
    <row r="2861" spans="2:14" s="580" customFormat="1" ht="15" customHeight="1">
      <c r="B2861" s="18"/>
      <c r="C2861" s="3018"/>
      <c r="D2861" s="3019"/>
      <c r="E2861" s="1113" t="s">
        <v>1932</v>
      </c>
      <c r="F2861" s="2714"/>
      <c r="H2861" s="1433" t="str">
        <f t="shared" si="492"/>
        <v/>
      </c>
      <c r="I2861" s="1434" t="str">
        <f t="shared" si="493"/>
        <v/>
      </c>
      <c r="J2861" s="1434" t="str">
        <f>IF(C2839="","",IF(AND(C2839&lt;&gt;"&lt;Enter connection point name&gt;",F2861=""),"X",""))</f>
        <v/>
      </c>
      <c r="K2861" s="1570"/>
      <c r="L2861" s="2221"/>
      <c r="M2861" s="2221"/>
      <c r="N2861" s="1435" t="str">
        <f>IF(AND(F2859&lt;=F2861),"","X")</f>
        <v/>
      </c>
    </row>
    <row r="2862" spans="2:14" s="580" customFormat="1" ht="15" customHeight="1">
      <c r="B2862" s="1046">
        <v>125</v>
      </c>
      <c r="C2862" s="1027" t="s">
        <v>1929</v>
      </c>
      <c r="D2862" s="575"/>
      <c r="E2862" s="1111"/>
      <c r="F2862" s="2711"/>
    </row>
    <row r="2863" spans="2:14" s="580" customFormat="1" ht="15" customHeight="1">
      <c r="B2863" s="1046"/>
      <c r="C2863" s="3016" t="s">
        <v>1930</v>
      </c>
      <c r="D2863" s="3017" t="s">
        <v>509</v>
      </c>
      <c r="E2863" s="1681" t="s">
        <v>1931</v>
      </c>
      <c r="F2863" s="2713"/>
      <c r="H2863" s="1503" t="str">
        <f>IF(ISNONTEXT(F2863)=TRUE,"","X")</f>
        <v/>
      </c>
      <c r="I2863" s="1542" t="str">
        <f>IF(AND(F2863&gt;=0)=TRUE,"","X")</f>
        <v/>
      </c>
      <c r="J2863" s="2024" t="str">
        <f>IF(C2862="","",IF(AND(C2862&lt;&gt;"&lt;Enter connection point name&gt;",F2863=""),"X",""))</f>
        <v/>
      </c>
      <c r="K2863" s="1568"/>
      <c r="L2863" s="2219"/>
      <c r="M2863" s="2219"/>
      <c r="N2863" s="2217"/>
    </row>
    <row r="2864" spans="2:14" s="580" customFormat="1" ht="15" customHeight="1">
      <c r="B2864" s="1046"/>
      <c r="C2864" s="3015"/>
      <c r="D2864" s="3014"/>
      <c r="E2864" s="1112" t="s">
        <v>1932</v>
      </c>
      <c r="F2864" s="2708"/>
      <c r="H2864" s="1431" t="str">
        <f>IF(ISNONTEXT(F2864)=TRUE,"","X")</f>
        <v/>
      </c>
      <c r="I2864" s="1288" t="str">
        <f>IF(AND(F2864&gt;=0)=TRUE,"","X")</f>
        <v/>
      </c>
      <c r="J2864" s="1288" t="str">
        <f>IF(C2862="","",IF(AND(C2862&lt;&gt;"&lt;Enter connection point name&gt;",F2864=""),"X",""))</f>
        <v/>
      </c>
      <c r="K2864" s="1569"/>
      <c r="L2864" s="2220"/>
      <c r="M2864" s="2220"/>
      <c r="N2864" s="2218"/>
    </row>
    <row r="2865" spans="2:14" s="580" customFormat="1" ht="15" customHeight="1">
      <c r="B2865" s="1046"/>
      <c r="C2865" s="3015" t="s">
        <v>1933</v>
      </c>
      <c r="D2865" s="3014" t="s">
        <v>497</v>
      </c>
      <c r="E2865" s="1112" t="s">
        <v>1931</v>
      </c>
      <c r="F2865" s="2708"/>
      <c r="H2865" s="1431" t="str">
        <f t="shared" ref="H2865:H2872" si="494">IF(ISNONTEXT(F2865)=TRUE,"","X")</f>
        <v/>
      </c>
      <c r="I2865" s="1288" t="str">
        <f>IF(AND(F2865&gt;=0)=TRUE,"","X")</f>
        <v/>
      </c>
      <c r="J2865" s="1288" t="str">
        <f>IF(C2862="","",IF(AND(C2862&lt;&gt;"&lt;Enter connection point name&gt;",F2865=""),"X",""))</f>
        <v/>
      </c>
      <c r="K2865" s="1569"/>
      <c r="L2865" s="2220"/>
      <c r="M2865" s="2220"/>
      <c r="N2865" s="1432" t="str">
        <f>IF(AND(F2865&lt;=F2867),"","X")</f>
        <v/>
      </c>
    </row>
    <row r="2866" spans="2:14" s="580" customFormat="1" ht="15" customHeight="1">
      <c r="B2866" s="1046"/>
      <c r="C2866" s="3015"/>
      <c r="D2866" s="3014"/>
      <c r="E2866" s="1112" t="s">
        <v>1932</v>
      </c>
      <c r="F2866" s="2708"/>
      <c r="H2866" s="1431" t="str">
        <f t="shared" si="494"/>
        <v/>
      </c>
      <c r="I2866" s="1288" t="str">
        <f t="shared" ref="I2866:I2869" si="495">IF(AND(F2866&gt;=0)=TRUE,"","X")</f>
        <v/>
      </c>
      <c r="J2866" s="1288" t="str">
        <f>IF(C2862="","",IF(AND(C2862&lt;&gt;"&lt;Enter connection point name&gt;",F2866=""),"X",""))</f>
        <v/>
      </c>
      <c r="K2866" s="1569"/>
      <c r="L2866" s="2220"/>
      <c r="M2866" s="2220"/>
      <c r="N2866" s="1432" t="str">
        <f>IF(AND(F2866&lt;=F2868),"","X")</f>
        <v/>
      </c>
    </row>
    <row r="2867" spans="2:14" s="580" customFormat="1" ht="15" customHeight="1">
      <c r="B2867" s="1046"/>
      <c r="C2867" s="3015" t="s">
        <v>1933</v>
      </c>
      <c r="D2867" s="3014" t="s">
        <v>509</v>
      </c>
      <c r="E2867" s="1112" t="s">
        <v>1931</v>
      </c>
      <c r="F2867" s="2708"/>
      <c r="H2867" s="1431" t="str">
        <f t="shared" si="494"/>
        <v/>
      </c>
      <c r="I2867" s="1288" t="str">
        <f t="shared" si="495"/>
        <v/>
      </c>
      <c r="J2867" s="1288" t="str">
        <f>IF(C2862="","",IF(AND(C2862&lt;&gt;"&lt;Enter connection point name&gt;",F2867=""),"X",""))</f>
        <v/>
      </c>
      <c r="K2867" s="1569"/>
      <c r="L2867" s="2220"/>
      <c r="M2867" s="2220"/>
      <c r="N2867" s="1432" t="str">
        <f>IF(AND(F2865&lt;=F2867),"","X")</f>
        <v/>
      </c>
    </row>
    <row r="2868" spans="2:14" s="580" customFormat="1" ht="15" customHeight="1">
      <c r="B2868" s="1046"/>
      <c r="C2868" s="3015"/>
      <c r="D2868" s="3014"/>
      <c r="E2868" s="1112" t="s">
        <v>1932</v>
      </c>
      <c r="F2868" s="2708"/>
      <c r="H2868" s="1431" t="str">
        <f t="shared" si="494"/>
        <v/>
      </c>
      <c r="I2868" s="1288" t="str">
        <f t="shared" si="495"/>
        <v/>
      </c>
      <c r="J2868" s="1288" t="str">
        <f>IF(C2862="","",IF(AND(C2862&lt;&gt;"&lt;Enter connection point name&gt;",F2868=""),"X",""))</f>
        <v/>
      </c>
      <c r="K2868" s="1569"/>
      <c r="L2868" s="2220"/>
      <c r="M2868" s="2220"/>
      <c r="N2868" s="1432" t="str">
        <f>IF(AND(F2866&lt;=F2868),"","X")</f>
        <v/>
      </c>
    </row>
    <row r="2869" spans="2:14" s="580" customFormat="1" ht="15" customHeight="1">
      <c r="B2869" s="1046"/>
      <c r="C2869" s="3015" t="s">
        <v>729</v>
      </c>
      <c r="D2869" s="3014" t="s">
        <v>1670</v>
      </c>
      <c r="E2869" s="1112" t="s">
        <v>1931</v>
      </c>
      <c r="F2869" s="2706"/>
      <c r="H2869" s="1431" t="str">
        <f t="shared" si="494"/>
        <v/>
      </c>
      <c r="I2869" s="1287" t="str">
        <f t="shared" si="495"/>
        <v/>
      </c>
      <c r="J2869" s="1288" t="str">
        <f>IF(C2862="","",IF(AND(C2862&lt;&gt;"&lt;Enter connection point name&gt;",F2869=""),"X",""))</f>
        <v/>
      </c>
      <c r="K2869" s="1569"/>
      <c r="L2869" s="1287"/>
      <c r="M2869" s="2220"/>
      <c r="N2869" s="2218"/>
    </row>
    <row r="2870" spans="2:14" s="580" customFormat="1" ht="15" customHeight="1">
      <c r="B2870" s="18"/>
      <c r="C2870" s="3015"/>
      <c r="D2870" s="3014"/>
      <c r="E2870" s="1112" t="s">
        <v>1932</v>
      </c>
      <c r="F2870" s="2706"/>
      <c r="H2870" s="1431" t="str">
        <f t="shared" si="494"/>
        <v/>
      </c>
      <c r="I2870" s="1287"/>
      <c r="J2870" s="1288" t="str">
        <f>IF(C2862="","",IF(AND(C2862&lt;&gt;"&lt;Enter connection point name&gt;",F2870=""),"X",""))</f>
        <v/>
      </c>
      <c r="K2870" s="1569"/>
      <c r="L2870" s="1287"/>
      <c r="M2870" s="2220"/>
      <c r="N2870" s="2218"/>
    </row>
    <row r="2871" spans="2:14" s="580" customFormat="1" ht="15" customHeight="1">
      <c r="B2871" s="18"/>
      <c r="C2871" s="3015" t="s">
        <v>730</v>
      </c>
      <c r="D2871" s="3014" t="s">
        <v>1671</v>
      </c>
      <c r="E2871" s="1112" t="s">
        <v>1931</v>
      </c>
      <c r="F2871" s="2712"/>
      <c r="H2871" s="1431" t="str">
        <f t="shared" si="494"/>
        <v/>
      </c>
      <c r="I2871" s="1287"/>
      <c r="J2871" s="1288" t="str">
        <f>IF(C2862="","",IF(AND(C2862&lt;&gt;"&lt;Enter connection point name&gt;",F2871=""),"X",""))</f>
        <v/>
      </c>
      <c r="K2871" s="1569"/>
      <c r="L2871" s="2220"/>
      <c r="M2871" s="1287"/>
      <c r="N2871" s="2218"/>
    </row>
    <row r="2872" spans="2:14" s="580" customFormat="1" ht="15" customHeight="1">
      <c r="B2872" s="18"/>
      <c r="C2872" s="3015"/>
      <c r="D2872" s="3014"/>
      <c r="E2872" s="1112" t="s">
        <v>1932</v>
      </c>
      <c r="F2872" s="2712"/>
      <c r="H2872" s="1431" t="str">
        <f t="shared" si="494"/>
        <v/>
      </c>
      <c r="I2872" s="1287"/>
      <c r="J2872" s="1288" t="str">
        <f>IF(C2862="","",IF(AND(C2862&lt;&gt;"&lt;Enter connection point name&gt;",F2872=""),"X",""))</f>
        <v/>
      </c>
      <c r="K2872" s="1569"/>
      <c r="L2872" s="2220"/>
      <c r="M2872" s="1287"/>
      <c r="N2872" s="2218"/>
    </row>
    <row r="2873" spans="2:14" s="580" customFormat="1" ht="15" customHeight="1">
      <c r="B2873" s="18"/>
      <c r="C2873" s="3015" t="s">
        <v>1934</v>
      </c>
      <c r="D2873" s="3014" t="s">
        <v>2045</v>
      </c>
      <c r="E2873" s="1112" t="s">
        <v>1931</v>
      </c>
      <c r="F2873" s="2708"/>
      <c r="H2873" s="1436"/>
      <c r="I2873" s="1287"/>
      <c r="J2873" s="1288" t="str">
        <f>IF(C2862="","",IF(AND(C2862&lt;&gt;"&lt;Enter connection point name&gt;",F2873=""),"X",""))</f>
        <v/>
      </c>
      <c r="K2873" s="1432" t="str">
        <f>IF(F2873="","",(IF(OR(F2873="Winter",F2873="Summer"),"","X")))</f>
        <v/>
      </c>
      <c r="L2873" s="2220"/>
      <c r="M2873" s="2220"/>
      <c r="N2873" s="2218"/>
    </row>
    <row r="2874" spans="2:14" s="580" customFormat="1" ht="15" customHeight="1">
      <c r="B2874" s="18"/>
      <c r="C2874" s="3015"/>
      <c r="D2874" s="3014"/>
      <c r="E2874" s="1112" t="s">
        <v>1932</v>
      </c>
      <c r="F2874" s="2708"/>
      <c r="H2874" s="1436"/>
      <c r="I2874" s="1287"/>
      <c r="J2874" s="1288" t="str">
        <f>IF(C2862="","",IF(AND(C2862&lt;&gt;"&lt;Enter connection point name&gt;",F2874=""),"X",""))</f>
        <v/>
      </c>
      <c r="K2874" s="1432" t="str">
        <f>IF(F2874="","",(IF(OR(F2874="Winter",F2874="Summer"),"","X")))</f>
        <v/>
      </c>
      <c r="L2874" s="2220"/>
      <c r="M2874" s="2220"/>
      <c r="N2874" s="2218"/>
    </row>
    <row r="2875" spans="2:14" s="580" customFormat="1" ht="15" customHeight="1">
      <c r="B2875" s="18"/>
      <c r="C2875" s="3015" t="s">
        <v>1935</v>
      </c>
      <c r="D2875" s="3014" t="s">
        <v>497</v>
      </c>
      <c r="E2875" s="1112" t="s">
        <v>1931</v>
      </c>
      <c r="F2875" s="2708"/>
      <c r="H2875" s="1431" t="str">
        <f t="shared" ref="H2875:H2884" si="496">IF(ISNONTEXT(F2875)=TRUE,"","X")</f>
        <v/>
      </c>
      <c r="I2875" s="1288" t="str">
        <f t="shared" ref="I2875:I2884" si="497">IF(AND(F2875&gt;=0)=TRUE,"","X")</f>
        <v/>
      </c>
      <c r="J2875" s="1288" t="str">
        <f>IF(C2862="","",IF(AND(C2862&lt;&gt;"&lt;Enter connection point name&gt;",F2875=""),"X",""))</f>
        <v/>
      </c>
      <c r="K2875" s="1569"/>
      <c r="L2875" s="2220"/>
      <c r="M2875" s="2220"/>
      <c r="N2875" s="2218"/>
    </row>
    <row r="2876" spans="2:14" s="580" customFormat="1" ht="15" customHeight="1">
      <c r="B2876" s="18"/>
      <c r="C2876" s="3015"/>
      <c r="D2876" s="3014"/>
      <c r="E2876" s="1112" t="s">
        <v>1932</v>
      </c>
      <c r="F2876" s="2708"/>
      <c r="H2876" s="1431" t="str">
        <f t="shared" si="496"/>
        <v/>
      </c>
      <c r="I2876" s="1288" t="str">
        <f t="shared" si="497"/>
        <v/>
      </c>
      <c r="J2876" s="1288" t="str">
        <f>IF(C2862="","",IF(AND(C2862&lt;&gt;"&lt;Enter connection point name&gt;",F2876=""),"X",""))</f>
        <v/>
      </c>
      <c r="K2876" s="1569"/>
      <c r="L2876" s="2220"/>
      <c r="M2876" s="2220"/>
      <c r="N2876" s="2218"/>
    </row>
    <row r="2877" spans="2:14" s="580" customFormat="1" ht="15" customHeight="1">
      <c r="B2877" s="18"/>
      <c r="C2877" s="3015" t="s">
        <v>1936</v>
      </c>
      <c r="D2877" s="3014" t="s">
        <v>497</v>
      </c>
      <c r="E2877" s="1112" t="s">
        <v>1931</v>
      </c>
      <c r="F2877" s="2708"/>
      <c r="H2877" s="1431" t="str">
        <f t="shared" si="496"/>
        <v/>
      </c>
      <c r="I2877" s="1288" t="str">
        <f t="shared" si="497"/>
        <v/>
      </c>
      <c r="J2877" s="1288" t="str">
        <f>IF(C2862="","",IF(AND(C2862&lt;&gt;"&lt;Enter connection point name&gt;",F2877=""),"X",""))</f>
        <v/>
      </c>
      <c r="K2877" s="1569"/>
      <c r="L2877" s="2220"/>
      <c r="M2877" s="2220"/>
      <c r="N2877" s="1432" t="str">
        <f>IF(AND(F2877&lt;=F2879),"","X")</f>
        <v/>
      </c>
    </row>
    <row r="2878" spans="2:14" s="580" customFormat="1" ht="15" customHeight="1">
      <c r="B2878" s="18"/>
      <c r="C2878" s="3015"/>
      <c r="D2878" s="3014"/>
      <c r="E2878" s="1112" t="s">
        <v>1932</v>
      </c>
      <c r="F2878" s="2708"/>
      <c r="H2878" s="1431" t="str">
        <f t="shared" si="496"/>
        <v/>
      </c>
      <c r="I2878" s="1288" t="str">
        <f t="shared" si="497"/>
        <v/>
      </c>
      <c r="J2878" s="1288" t="str">
        <f>IF(C2862="","",IF(AND(C2862&lt;&gt;"&lt;Enter connection point name&gt;",F2878=""),"X",""))</f>
        <v/>
      </c>
      <c r="K2878" s="1569"/>
      <c r="L2878" s="2220"/>
      <c r="M2878" s="2220"/>
      <c r="N2878" s="1432" t="str">
        <f>IF(AND(F2878&lt;=F2880),"","X")</f>
        <v/>
      </c>
    </row>
    <row r="2879" spans="2:14" s="580" customFormat="1" ht="15" customHeight="1">
      <c r="B2879" s="18"/>
      <c r="C2879" s="3015" t="s">
        <v>1936</v>
      </c>
      <c r="D2879" s="3014" t="s">
        <v>509</v>
      </c>
      <c r="E2879" s="1112" t="s">
        <v>1931</v>
      </c>
      <c r="F2879" s="2708"/>
      <c r="H2879" s="1431" t="str">
        <f t="shared" si="496"/>
        <v/>
      </c>
      <c r="I2879" s="1288" t="str">
        <f t="shared" si="497"/>
        <v/>
      </c>
      <c r="J2879" s="1288" t="str">
        <f>IF(C2862="","",IF(AND(C2862&lt;&gt;"&lt;Enter connection point name&gt;",F2879=""),"X",""))</f>
        <v/>
      </c>
      <c r="K2879" s="1569"/>
      <c r="L2879" s="2220"/>
      <c r="M2879" s="2220"/>
      <c r="N2879" s="1432" t="str">
        <f>IF(AND(F2877&lt;=F2879),"","X")</f>
        <v/>
      </c>
    </row>
    <row r="2880" spans="2:14" s="580" customFormat="1" ht="15" customHeight="1">
      <c r="B2880" s="18"/>
      <c r="C2880" s="3015"/>
      <c r="D2880" s="3014"/>
      <c r="E2880" s="1112" t="s">
        <v>1932</v>
      </c>
      <c r="F2880" s="2708"/>
      <c r="H2880" s="1431" t="str">
        <f t="shared" si="496"/>
        <v/>
      </c>
      <c r="I2880" s="1288" t="str">
        <f t="shared" si="497"/>
        <v/>
      </c>
      <c r="J2880" s="1288" t="str">
        <f>IF(C2862="","",IF(AND(C2862&lt;&gt;"&lt;Enter connection point name&gt;",F2880=""),"X",""))</f>
        <v/>
      </c>
      <c r="K2880" s="1569"/>
      <c r="L2880" s="2220"/>
      <c r="M2880" s="2220"/>
      <c r="N2880" s="1432" t="str">
        <f>IF(AND(F2878&lt;=F2880),"","X")</f>
        <v/>
      </c>
    </row>
    <row r="2881" spans="2:14" s="580" customFormat="1" ht="15" customHeight="1">
      <c r="B2881" s="18"/>
      <c r="C2881" s="3015" t="s">
        <v>1937</v>
      </c>
      <c r="D2881" s="3014" t="s">
        <v>497</v>
      </c>
      <c r="E2881" s="1112" t="s">
        <v>1931</v>
      </c>
      <c r="F2881" s="2708"/>
      <c r="H2881" s="1431" t="str">
        <f t="shared" si="496"/>
        <v/>
      </c>
      <c r="I2881" s="1288" t="str">
        <f t="shared" si="497"/>
        <v/>
      </c>
      <c r="J2881" s="1288" t="str">
        <f>IF(C2862="","",IF(AND(C2862&lt;&gt;"&lt;Enter connection point name&gt;",F2881=""),"X",""))</f>
        <v/>
      </c>
      <c r="K2881" s="1569"/>
      <c r="L2881" s="2220"/>
      <c r="M2881" s="2220"/>
      <c r="N2881" s="1432" t="str">
        <f>IF(AND(F2881&lt;=F2883),"","X")</f>
        <v/>
      </c>
    </row>
    <row r="2882" spans="2:14" s="580" customFormat="1" ht="15" customHeight="1">
      <c r="B2882" s="18"/>
      <c r="C2882" s="3015"/>
      <c r="D2882" s="3014"/>
      <c r="E2882" s="1112" t="s">
        <v>1932</v>
      </c>
      <c r="F2882" s="2708"/>
      <c r="H2882" s="1431" t="str">
        <f t="shared" si="496"/>
        <v/>
      </c>
      <c r="I2882" s="1288" t="str">
        <f t="shared" si="497"/>
        <v/>
      </c>
      <c r="J2882" s="1288" t="str">
        <f>IF(C2862="","",IF(AND(C2862&lt;&gt;"&lt;Enter connection point name&gt;",F2882=""),"X",""))</f>
        <v/>
      </c>
      <c r="K2882" s="1569"/>
      <c r="L2882" s="2220"/>
      <c r="M2882" s="2220"/>
      <c r="N2882" s="1432" t="str">
        <f>IF(AND(F2882&lt;=F2884),"","X")</f>
        <v/>
      </c>
    </row>
    <row r="2883" spans="2:14" s="580" customFormat="1" ht="15" customHeight="1">
      <c r="B2883" s="18"/>
      <c r="C2883" s="3015" t="s">
        <v>1937</v>
      </c>
      <c r="D2883" s="3014" t="s">
        <v>509</v>
      </c>
      <c r="E2883" s="1112" t="s">
        <v>1931</v>
      </c>
      <c r="F2883" s="2708"/>
      <c r="H2883" s="1431" t="str">
        <f t="shared" si="496"/>
        <v/>
      </c>
      <c r="I2883" s="1288" t="str">
        <f t="shared" si="497"/>
        <v/>
      </c>
      <c r="J2883" s="1288" t="str">
        <f>IF(C2862="","",IF(AND(C2862&lt;&gt;"&lt;Enter connection point name&gt;",F2883=""),"X",""))</f>
        <v/>
      </c>
      <c r="K2883" s="1569"/>
      <c r="L2883" s="2220"/>
      <c r="M2883" s="2220"/>
      <c r="N2883" s="1432" t="str">
        <f>IF(AND(F2881&lt;=F2883),"","X")</f>
        <v/>
      </c>
    </row>
    <row r="2884" spans="2:14" s="580" customFormat="1" ht="15" customHeight="1">
      <c r="B2884" s="18"/>
      <c r="C2884" s="3018"/>
      <c r="D2884" s="3019"/>
      <c r="E2884" s="1113" t="s">
        <v>1932</v>
      </c>
      <c r="F2884" s="2714"/>
      <c r="H2884" s="1433" t="str">
        <f t="shared" si="496"/>
        <v/>
      </c>
      <c r="I2884" s="1434" t="str">
        <f t="shared" si="497"/>
        <v/>
      </c>
      <c r="J2884" s="1434" t="str">
        <f>IF(C2862="","",IF(AND(C2862&lt;&gt;"&lt;Enter connection point name&gt;",F2884=""),"X",""))</f>
        <v/>
      </c>
      <c r="K2884" s="1570"/>
      <c r="L2884" s="2221"/>
      <c r="M2884" s="2221"/>
      <c r="N2884" s="1435" t="str">
        <f>IF(AND(F2882&lt;=F2884),"","X")</f>
        <v/>
      </c>
    </row>
    <row r="2885" spans="2:14" s="580" customFormat="1" ht="15" customHeight="1">
      <c r="B2885" s="1046">
        <v>126</v>
      </c>
      <c r="C2885" s="1027" t="s">
        <v>1929</v>
      </c>
      <c r="D2885" s="575"/>
      <c r="E2885" s="1111"/>
      <c r="F2885" s="2711"/>
    </row>
    <row r="2886" spans="2:14" s="580" customFormat="1" ht="15" customHeight="1">
      <c r="B2886" s="1046"/>
      <c r="C2886" s="3016" t="s">
        <v>1930</v>
      </c>
      <c r="D2886" s="3017" t="s">
        <v>509</v>
      </c>
      <c r="E2886" s="1681" t="s">
        <v>1931</v>
      </c>
      <c r="F2886" s="2713"/>
      <c r="H2886" s="1503" t="str">
        <f>IF(ISNONTEXT(F2886)=TRUE,"","X")</f>
        <v/>
      </c>
      <c r="I2886" s="1542" t="str">
        <f>IF(AND(F2886&gt;=0)=TRUE,"","X")</f>
        <v/>
      </c>
      <c r="J2886" s="2024" t="str">
        <f>IF(C2885="","",IF(AND(C2885&lt;&gt;"&lt;Enter connection point name&gt;",F2886=""),"X",""))</f>
        <v/>
      </c>
      <c r="K2886" s="1568"/>
      <c r="L2886" s="2219"/>
      <c r="M2886" s="2219"/>
      <c r="N2886" s="2217"/>
    </row>
    <row r="2887" spans="2:14" s="580" customFormat="1" ht="15" customHeight="1">
      <c r="B2887" s="1046"/>
      <c r="C2887" s="3015"/>
      <c r="D2887" s="3014"/>
      <c r="E2887" s="1112" t="s">
        <v>1932</v>
      </c>
      <c r="F2887" s="2708"/>
      <c r="H2887" s="1431" t="str">
        <f>IF(ISNONTEXT(F2887)=TRUE,"","X")</f>
        <v/>
      </c>
      <c r="I2887" s="1288" t="str">
        <f>IF(AND(F2887&gt;=0)=TRUE,"","X")</f>
        <v/>
      </c>
      <c r="J2887" s="1288" t="str">
        <f>IF(C2885="","",IF(AND(C2885&lt;&gt;"&lt;Enter connection point name&gt;",F2887=""),"X",""))</f>
        <v/>
      </c>
      <c r="K2887" s="1569"/>
      <c r="L2887" s="2220"/>
      <c r="M2887" s="2220"/>
      <c r="N2887" s="2218"/>
    </row>
    <row r="2888" spans="2:14" s="580" customFormat="1" ht="15" customHeight="1">
      <c r="B2888" s="1046"/>
      <c r="C2888" s="3015" t="s">
        <v>1933</v>
      </c>
      <c r="D2888" s="3014" t="s">
        <v>497</v>
      </c>
      <c r="E2888" s="1112" t="s">
        <v>1931</v>
      </c>
      <c r="F2888" s="2708"/>
      <c r="H2888" s="1431" t="str">
        <f t="shared" ref="H2888:H2895" si="498">IF(ISNONTEXT(F2888)=TRUE,"","X")</f>
        <v/>
      </c>
      <c r="I2888" s="1288" t="str">
        <f>IF(AND(F2888&gt;=0)=TRUE,"","X")</f>
        <v/>
      </c>
      <c r="J2888" s="1288" t="str">
        <f>IF(C2885="","",IF(AND(C2885&lt;&gt;"&lt;Enter connection point name&gt;",F2888=""),"X",""))</f>
        <v/>
      </c>
      <c r="K2888" s="1569"/>
      <c r="L2888" s="2220"/>
      <c r="M2888" s="2220"/>
      <c r="N2888" s="1432" t="str">
        <f>IF(AND(F2888&lt;=F2890),"","X")</f>
        <v/>
      </c>
    </row>
    <row r="2889" spans="2:14" s="580" customFormat="1" ht="15" customHeight="1">
      <c r="B2889" s="1046"/>
      <c r="C2889" s="3015"/>
      <c r="D2889" s="3014"/>
      <c r="E2889" s="1112" t="s">
        <v>1932</v>
      </c>
      <c r="F2889" s="2708"/>
      <c r="H2889" s="1431" t="str">
        <f t="shared" si="498"/>
        <v/>
      </c>
      <c r="I2889" s="1288" t="str">
        <f t="shared" ref="I2889:I2892" si="499">IF(AND(F2889&gt;=0)=TRUE,"","X")</f>
        <v/>
      </c>
      <c r="J2889" s="1288" t="str">
        <f>IF(C2885="","",IF(AND(C2885&lt;&gt;"&lt;Enter connection point name&gt;",F2889=""),"X",""))</f>
        <v/>
      </c>
      <c r="K2889" s="1569"/>
      <c r="L2889" s="2220"/>
      <c r="M2889" s="2220"/>
      <c r="N2889" s="1432" t="str">
        <f>IF(AND(F2889&lt;=F2891),"","X")</f>
        <v/>
      </c>
    </row>
    <row r="2890" spans="2:14" s="580" customFormat="1" ht="15" customHeight="1">
      <c r="B2890" s="1046"/>
      <c r="C2890" s="3015" t="s">
        <v>1933</v>
      </c>
      <c r="D2890" s="3014" t="s">
        <v>509</v>
      </c>
      <c r="E2890" s="1112" t="s">
        <v>1931</v>
      </c>
      <c r="F2890" s="2708"/>
      <c r="H2890" s="1431" t="str">
        <f t="shared" si="498"/>
        <v/>
      </c>
      <c r="I2890" s="1288" t="str">
        <f t="shared" si="499"/>
        <v/>
      </c>
      <c r="J2890" s="1288" t="str">
        <f>IF(C2885="","",IF(AND(C2885&lt;&gt;"&lt;Enter connection point name&gt;",F2890=""),"X",""))</f>
        <v/>
      </c>
      <c r="K2890" s="1569"/>
      <c r="L2890" s="2220"/>
      <c r="M2890" s="2220"/>
      <c r="N2890" s="1432" t="str">
        <f>IF(AND(F2888&lt;=F2890),"","X")</f>
        <v/>
      </c>
    </row>
    <row r="2891" spans="2:14" s="580" customFormat="1" ht="15" customHeight="1">
      <c r="B2891" s="1046"/>
      <c r="C2891" s="3015"/>
      <c r="D2891" s="3014"/>
      <c r="E2891" s="1112" t="s">
        <v>1932</v>
      </c>
      <c r="F2891" s="2708"/>
      <c r="H2891" s="1431" t="str">
        <f t="shared" si="498"/>
        <v/>
      </c>
      <c r="I2891" s="1288" t="str">
        <f t="shared" si="499"/>
        <v/>
      </c>
      <c r="J2891" s="1288" t="str">
        <f>IF(C2885="","",IF(AND(C2885&lt;&gt;"&lt;Enter connection point name&gt;",F2891=""),"X",""))</f>
        <v/>
      </c>
      <c r="K2891" s="1569"/>
      <c r="L2891" s="2220"/>
      <c r="M2891" s="2220"/>
      <c r="N2891" s="1432" t="str">
        <f>IF(AND(F2889&lt;=F2891),"","X")</f>
        <v/>
      </c>
    </row>
    <row r="2892" spans="2:14" s="580" customFormat="1" ht="15" customHeight="1">
      <c r="B2892" s="1046"/>
      <c r="C2892" s="3015" t="s">
        <v>729</v>
      </c>
      <c r="D2892" s="3014" t="s">
        <v>1670</v>
      </c>
      <c r="E2892" s="1112" t="s">
        <v>1931</v>
      </c>
      <c r="F2892" s="2706"/>
      <c r="H2892" s="1431" t="str">
        <f t="shared" si="498"/>
        <v/>
      </c>
      <c r="I2892" s="1287" t="str">
        <f t="shared" si="499"/>
        <v/>
      </c>
      <c r="J2892" s="1288" t="str">
        <f>IF(C2885="","",IF(AND(C2885&lt;&gt;"&lt;Enter connection point name&gt;",F2892=""),"X",""))</f>
        <v/>
      </c>
      <c r="K2892" s="1569"/>
      <c r="L2892" s="1287"/>
      <c r="M2892" s="2220"/>
      <c r="N2892" s="2218"/>
    </row>
    <row r="2893" spans="2:14" s="580" customFormat="1" ht="15" customHeight="1">
      <c r="B2893" s="18"/>
      <c r="C2893" s="3015"/>
      <c r="D2893" s="3014"/>
      <c r="E2893" s="1112" t="s">
        <v>1932</v>
      </c>
      <c r="F2893" s="2706"/>
      <c r="H2893" s="1431" t="str">
        <f t="shared" si="498"/>
        <v/>
      </c>
      <c r="I2893" s="1287"/>
      <c r="J2893" s="1288" t="str">
        <f>IF(C2885="","",IF(AND(C2885&lt;&gt;"&lt;Enter connection point name&gt;",F2893=""),"X",""))</f>
        <v/>
      </c>
      <c r="K2893" s="1569"/>
      <c r="L2893" s="1287"/>
      <c r="M2893" s="2220"/>
      <c r="N2893" s="2218"/>
    </row>
    <row r="2894" spans="2:14" s="580" customFormat="1" ht="15" customHeight="1">
      <c r="B2894" s="18"/>
      <c r="C2894" s="3015" t="s">
        <v>730</v>
      </c>
      <c r="D2894" s="3014" t="s">
        <v>1671</v>
      </c>
      <c r="E2894" s="1112" t="s">
        <v>1931</v>
      </c>
      <c r="F2894" s="2712"/>
      <c r="H2894" s="1431" t="str">
        <f t="shared" si="498"/>
        <v/>
      </c>
      <c r="I2894" s="1287"/>
      <c r="J2894" s="1288" t="str">
        <f>IF(C2885="","",IF(AND(C2885&lt;&gt;"&lt;Enter connection point name&gt;",F2894=""),"X",""))</f>
        <v/>
      </c>
      <c r="K2894" s="1569"/>
      <c r="L2894" s="2220"/>
      <c r="M2894" s="1287"/>
      <c r="N2894" s="2218"/>
    </row>
    <row r="2895" spans="2:14" s="580" customFormat="1" ht="15" customHeight="1">
      <c r="B2895" s="18"/>
      <c r="C2895" s="3015"/>
      <c r="D2895" s="3014"/>
      <c r="E2895" s="1112" t="s">
        <v>1932</v>
      </c>
      <c r="F2895" s="2712"/>
      <c r="H2895" s="1431" t="str">
        <f t="shared" si="498"/>
        <v/>
      </c>
      <c r="I2895" s="1287"/>
      <c r="J2895" s="1288" t="str">
        <f>IF(C2885="","",IF(AND(C2885&lt;&gt;"&lt;Enter connection point name&gt;",F2895=""),"X",""))</f>
        <v/>
      </c>
      <c r="K2895" s="1569"/>
      <c r="L2895" s="2220"/>
      <c r="M2895" s="1287"/>
      <c r="N2895" s="2218"/>
    </row>
    <row r="2896" spans="2:14" s="580" customFormat="1" ht="15" customHeight="1">
      <c r="B2896" s="18"/>
      <c r="C2896" s="3015" t="s">
        <v>1934</v>
      </c>
      <c r="D2896" s="3014" t="s">
        <v>2045</v>
      </c>
      <c r="E2896" s="1112" t="s">
        <v>1931</v>
      </c>
      <c r="F2896" s="2708"/>
      <c r="H2896" s="1436"/>
      <c r="I2896" s="1287"/>
      <c r="J2896" s="1288" t="str">
        <f>IF(C2885="","",IF(AND(C2885&lt;&gt;"&lt;Enter connection point name&gt;",F2896=""),"X",""))</f>
        <v/>
      </c>
      <c r="K2896" s="1432" t="str">
        <f>IF(F2896="","",(IF(OR(F2896="Winter",F2896="Summer"),"","X")))</f>
        <v/>
      </c>
      <c r="L2896" s="2220"/>
      <c r="M2896" s="2220"/>
      <c r="N2896" s="2218"/>
    </row>
    <row r="2897" spans="2:14" s="580" customFormat="1" ht="15" customHeight="1">
      <c r="B2897" s="18"/>
      <c r="C2897" s="3015"/>
      <c r="D2897" s="3014"/>
      <c r="E2897" s="1112" t="s">
        <v>1932</v>
      </c>
      <c r="F2897" s="2708"/>
      <c r="H2897" s="1436"/>
      <c r="I2897" s="1287"/>
      <c r="J2897" s="1288" t="str">
        <f>IF(C2885="","",IF(AND(C2885&lt;&gt;"&lt;Enter connection point name&gt;",F2897=""),"X",""))</f>
        <v/>
      </c>
      <c r="K2897" s="1432" t="str">
        <f>IF(F2897="","",(IF(OR(F2897="Winter",F2897="Summer"),"","X")))</f>
        <v/>
      </c>
      <c r="L2897" s="2220"/>
      <c r="M2897" s="2220"/>
      <c r="N2897" s="2218"/>
    </row>
    <row r="2898" spans="2:14" s="580" customFormat="1" ht="15" customHeight="1">
      <c r="B2898" s="18"/>
      <c r="C2898" s="3015" t="s">
        <v>1935</v>
      </c>
      <c r="D2898" s="3014" t="s">
        <v>497</v>
      </c>
      <c r="E2898" s="1112" t="s">
        <v>1931</v>
      </c>
      <c r="F2898" s="2708"/>
      <c r="H2898" s="1431" t="str">
        <f t="shared" ref="H2898:H2907" si="500">IF(ISNONTEXT(F2898)=TRUE,"","X")</f>
        <v/>
      </c>
      <c r="I2898" s="1288" t="str">
        <f t="shared" ref="I2898:I2907" si="501">IF(AND(F2898&gt;=0)=TRUE,"","X")</f>
        <v/>
      </c>
      <c r="J2898" s="1288" t="str">
        <f>IF(C2885="","",IF(AND(C2885&lt;&gt;"&lt;Enter connection point name&gt;",F2898=""),"X",""))</f>
        <v/>
      </c>
      <c r="K2898" s="1569"/>
      <c r="L2898" s="2220"/>
      <c r="M2898" s="2220"/>
      <c r="N2898" s="2218"/>
    </row>
    <row r="2899" spans="2:14" s="580" customFormat="1" ht="15" customHeight="1">
      <c r="B2899" s="18"/>
      <c r="C2899" s="3015"/>
      <c r="D2899" s="3014"/>
      <c r="E2899" s="1112" t="s">
        <v>1932</v>
      </c>
      <c r="F2899" s="2708"/>
      <c r="H2899" s="1431" t="str">
        <f t="shared" si="500"/>
        <v/>
      </c>
      <c r="I2899" s="1288" t="str">
        <f t="shared" si="501"/>
        <v/>
      </c>
      <c r="J2899" s="1288" t="str">
        <f>IF(C2885="","",IF(AND(C2885&lt;&gt;"&lt;Enter connection point name&gt;",F2899=""),"X",""))</f>
        <v/>
      </c>
      <c r="K2899" s="1569"/>
      <c r="L2899" s="2220"/>
      <c r="M2899" s="2220"/>
      <c r="N2899" s="2218"/>
    </row>
    <row r="2900" spans="2:14" s="580" customFormat="1" ht="15" customHeight="1">
      <c r="B2900" s="18"/>
      <c r="C2900" s="3015" t="s">
        <v>1936</v>
      </c>
      <c r="D2900" s="3014" t="s">
        <v>497</v>
      </c>
      <c r="E2900" s="1112" t="s">
        <v>1931</v>
      </c>
      <c r="F2900" s="2708"/>
      <c r="H2900" s="1431" t="str">
        <f t="shared" si="500"/>
        <v/>
      </c>
      <c r="I2900" s="1288" t="str">
        <f t="shared" si="501"/>
        <v/>
      </c>
      <c r="J2900" s="1288" t="str">
        <f>IF(C2885="","",IF(AND(C2885&lt;&gt;"&lt;Enter connection point name&gt;",F2900=""),"X",""))</f>
        <v/>
      </c>
      <c r="K2900" s="1569"/>
      <c r="L2900" s="2220"/>
      <c r="M2900" s="2220"/>
      <c r="N2900" s="1432" t="str">
        <f>IF(AND(F2900&lt;=F2902),"","X")</f>
        <v/>
      </c>
    </row>
    <row r="2901" spans="2:14" s="580" customFormat="1" ht="15" customHeight="1">
      <c r="B2901" s="18"/>
      <c r="C2901" s="3015"/>
      <c r="D2901" s="3014"/>
      <c r="E2901" s="1112" t="s">
        <v>1932</v>
      </c>
      <c r="F2901" s="2708"/>
      <c r="H2901" s="1431" t="str">
        <f t="shared" si="500"/>
        <v/>
      </c>
      <c r="I2901" s="1288" t="str">
        <f t="shared" si="501"/>
        <v/>
      </c>
      <c r="J2901" s="1288" t="str">
        <f>IF(C2885="","",IF(AND(C2885&lt;&gt;"&lt;Enter connection point name&gt;",F2901=""),"X",""))</f>
        <v/>
      </c>
      <c r="K2901" s="1569"/>
      <c r="L2901" s="2220"/>
      <c r="M2901" s="2220"/>
      <c r="N2901" s="1432" t="str">
        <f>IF(AND(F2901&lt;=F2903),"","X")</f>
        <v/>
      </c>
    </row>
    <row r="2902" spans="2:14" s="580" customFormat="1" ht="15" customHeight="1">
      <c r="B2902" s="18"/>
      <c r="C2902" s="3015" t="s">
        <v>1936</v>
      </c>
      <c r="D2902" s="3014" t="s">
        <v>509</v>
      </c>
      <c r="E2902" s="1112" t="s">
        <v>1931</v>
      </c>
      <c r="F2902" s="2708"/>
      <c r="H2902" s="1431" t="str">
        <f t="shared" si="500"/>
        <v/>
      </c>
      <c r="I2902" s="1288" t="str">
        <f t="shared" si="501"/>
        <v/>
      </c>
      <c r="J2902" s="1288" t="str">
        <f>IF(C2885="","",IF(AND(C2885&lt;&gt;"&lt;Enter connection point name&gt;",F2902=""),"X",""))</f>
        <v/>
      </c>
      <c r="K2902" s="1569"/>
      <c r="L2902" s="2220"/>
      <c r="M2902" s="2220"/>
      <c r="N2902" s="1432" t="str">
        <f>IF(AND(F2900&lt;=F2902),"","X")</f>
        <v/>
      </c>
    </row>
    <row r="2903" spans="2:14" s="580" customFormat="1" ht="15" customHeight="1">
      <c r="B2903" s="18"/>
      <c r="C2903" s="3015"/>
      <c r="D2903" s="3014"/>
      <c r="E2903" s="1112" t="s">
        <v>1932</v>
      </c>
      <c r="F2903" s="2708"/>
      <c r="H2903" s="1431" t="str">
        <f t="shared" si="500"/>
        <v/>
      </c>
      <c r="I2903" s="1288" t="str">
        <f t="shared" si="501"/>
        <v/>
      </c>
      <c r="J2903" s="1288" t="str">
        <f>IF(C2885="","",IF(AND(C2885&lt;&gt;"&lt;Enter connection point name&gt;",F2903=""),"X",""))</f>
        <v/>
      </c>
      <c r="K2903" s="1569"/>
      <c r="L2903" s="2220"/>
      <c r="M2903" s="2220"/>
      <c r="N2903" s="1432" t="str">
        <f>IF(AND(F2901&lt;=F2903),"","X")</f>
        <v/>
      </c>
    </row>
    <row r="2904" spans="2:14" s="580" customFormat="1" ht="15" customHeight="1">
      <c r="B2904" s="18"/>
      <c r="C2904" s="3015" t="s">
        <v>1937</v>
      </c>
      <c r="D2904" s="3014" t="s">
        <v>497</v>
      </c>
      <c r="E2904" s="1112" t="s">
        <v>1931</v>
      </c>
      <c r="F2904" s="2708"/>
      <c r="H2904" s="1431" t="str">
        <f t="shared" si="500"/>
        <v/>
      </c>
      <c r="I2904" s="1288" t="str">
        <f t="shared" si="501"/>
        <v/>
      </c>
      <c r="J2904" s="1288" t="str">
        <f>IF(C2885="","",IF(AND(C2885&lt;&gt;"&lt;Enter connection point name&gt;",F2904=""),"X",""))</f>
        <v/>
      </c>
      <c r="K2904" s="1569"/>
      <c r="L2904" s="2220"/>
      <c r="M2904" s="2220"/>
      <c r="N2904" s="1432" t="str">
        <f>IF(AND(F2904&lt;=F2906),"","X")</f>
        <v/>
      </c>
    </row>
    <row r="2905" spans="2:14" s="580" customFormat="1" ht="15" customHeight="1">
      <c r="B2905" s="18"/>
      <c r="C2905" s="3015"/>
      <c r="D2905" s="3014"/>
      <c r="E2905" s="1112" t="s">
        <v>1932</v>
      </c>
      <c r="F2905" s="2708"/>
      <c r="H2905" s="1431" t="str">
        <f t="shared" si="500"/>
        <v/>
      </c>
      <c r="I2905" s="1288" t="str">
        <f t="shared" si="501"/>
        <v/>
      </c>
      <c r="J2905" s="1288" t="str">
        <f>IF(C2885="","",IF(AND(C2885&lt;&gt;"&lt;Enter connection point name&gt;",F2905=""),"X",""))</f>
        <v/>
      </c>
      <c r="K2905" s="1569"/>
      <c r="L2905" s="2220"/>
      <c r="M2905" s="2220"/>
      <c r="N2905" s="1432" t="str">
        <f>IF(AND(F2905&lt;=F2907),"","X")</f>
        <v/>
      </c>
    </row>
    <row r="2906" spans="2:14" s="580" customFormat="1" ht="15" customHeight="1">
      <c r="B2906" s="18"/>
      <c r="C2906" s="3015" t="s">
        <v>1937</v>
      </c>
      <c r="D2906" s="3014" t="s">
        <v>509</v>
      </c>
      <c r="E2906" s="1112" t="s">
        <v>1931</v>
      </c>
      <c r="F2906" s="2708"/>
      <c r="H2906" s="1431" t="str">
        <f t="shared" si="500"/>
        <v/>
      </c>
      <c r="I2906" s="1288" t="str">
        <f t="shared" si="501"/>
        <v/>
      </c>
      <c r="J2906" s="1288" t="str">
        <f>IF(C2885="","",IF(AND(C2885&lt;&gt;"&lt;Enter connection point name&gt;",F2906=""),"X",""))</f>
        <v/>
      </c>
      <c r="K2906" s="1569"/>
      <c r="L2906" s="2220"/>
      <c r="M2906" s="2220"/>
      <c r="N2906" s="1432" t="str">
        <f>IF(AND(F2904&lt;=F2906),"","X")</f>
        <v/>
      </c>
    </row>
    <row r="2907" spans="2:14" s="580" customFormat="1" ht="15" customHeight="1">
      <c r="B2907" s="18"/>
      <c r="C2907" s="3018"/>
      <c r="D2907" s="3019"/>
      <c r="E2907" s="1113" t="s">
        <v>1932</v>
      </c>
      <c r="F2907" s="2714"/>
      <c r="H2907" s="1433" t="str">
        <f t="shared" si="500"/>
        <v/>
      </c>
      <c r="I2907" s="1434" t="str">
        <f t="shared" si="501"/>
        <v/>
      </c>
      <c r="J2907" s="1434" t="str">
        <f>IF(C2885="","",IF(AND(C2885&lt;&gt;"&lt;Enter connection point name&gt;",F2907=""),"X",""))</f>
        <v/>
      </c>
      <c r="K2907" s="1570"/>
      <c r="L2907" s="2221"/>
      <c r="M2907" s="2221"/>
      <c r="N2907" s="1435" t="str">
        <f>IF(AND(F2905&lt;=F2907),"","X")</f>
        <v/>
      </c>
    </row>
    <row r="2908" spans="2:14" s="580" customFormat="1" ht="15" customHeight="1">
      <c r="B2908" s="1046">
        <v>127</v>
      </c>
      <c r="C2908" s="1027" t="s">
        <v>1929</v>
      </c>
      <c r="D2908" s="575"/>
      <c r="E2908" s="1111"/>
      <c r="F2908" s="2711"/>
    </row>
    <row r="2909" spans="2:14" s="580" customFormat="1" ht="15" customHeight="1">
      <c r="B2909" s="1046"/>
      <c r="C2909" s="3016" t="s">
        <v>1930</v>
      </c>
      <c r="D2909" s="3017" t="s">
        <v>509</v>
      </c>
      <c r="E2909" s="1681" t="s">
        <v>1931</v>
      </c>
      <c r="F2909" s="2713"/>
      <c r="H2909" s="1503" t="str">
        <f>IF(ISNONTEXT(F2909)=TRUE,"","X")</f>
        <v/>
      </c>
      <c r="I2909" s="1542" t="str">
        <f>IF(AND(F2909&gt;=0)=TRUE,"","X")</f>
        <v/>
      </c>
      <c r="J2909" s="2024" t="str">
        <f>IF(C2908="","",IF(AND(C2908&lt;&gt;"&lt;Enter connection point name&gt;",F2909=""),"X",""))</f>
        <v/>
      </c>
      <c r="K2909" s="1568"/>
      <c r="L2909" s="2219"/>
      <c r="M2909" s="2219"/>
      <c r="N2909" s="2217"/>
    </row>
    <row r="2910" spans="2:14" s="580" customFormat="1" ht="15" customHeight="1">
      <c r="B2910" s="1046"/>
      <c r="C2910" s="3015"/>
      <c r="D2910" s="3014"/>
      <c r="E2910" s="1112" t="s">
        <v>1932</v>
      </c>
      <c r="F2910" s="2708"/>
      <c r="H2910" s="1431" t="str">
        <f>IF(ISNONTEXT(F2910)=TRUE,"","X")</f>
        <v/>
      </c>
      <c r="I2910" s="1288" t="str">
        <f>IF(AND(F2910&gt;=0)=TRUE,"","X")</f>
        <v/>
      </c>
      <c r="J2910" s="1288" t="str">
        <f>IF(C2908="","",IF(AND(C2908&lt;&gt;"&lt;Enter connection point name&gt;",F2910=""),"X",""))</f>
        <v/>
      </c>
      <c r="K2910" s="1569"/>
      <c r="L2910" s="2220"/>
      <c r="M2910" s="2220"/>
      <c r="N2910" s="2218"/>
    </row>
    <row r="2911" spans="2:14" s="580" customFormat="1" ht="15" customHeight="1">
      <c r="B2911" s="1046"/>
      <c r="C2911" s="3015" t="s">
        <v>1933</v>
      </c>
      <c r="D2911" s="3014" t="s">
        <v>497</v>
      </c>
      <c r="E2911" s="1112" t="s">
        <v>1931</v>
      </c>
      <c r="F2911" s="2708"/>
      <c r="H2911" s="1431" t="str">
        <f t="shared" ref="H2911:H2918" si="502">IF(ISNONTEXT(F2911)=TRUE,"","X")</f>
        <v/>
      </c>
      <c r="I2911" s="1288" t="str">
        <f>IF(AND(F2911&gt;=0)=TRUE,"","X")</f>
        <v/>
      </c>
      <c r="J2911" s="1288" t="str">
        <f>IF(C2908="","",IF(AND(C2908&lt;&gt;"&lt;Enter connection point name&gt;",F2911=""),"X",""))</f>
        <v/>
      </c>
      <c r="K2911" s="1569"/>
      <c r="L2911" s="2220"/>
      <c r="M2911" s="2220"/>
      <c r="N2911" s="1432" t="str">
        <f>IF(AND(F2911&lt;=F2913),"","X")</f>
        <v/>
      </c>
    </row>
    <row r="2912" spans="2:14" s="580" customFormat="1" ht="15" customHeight="1">
      <c r="B2912" s="1046"/>
      <c r="C2912" s="3015"/>
      <c r="D2912" s="3014"/>
      <c r="E2912" s="1112" t="s">
        <v>1932</v>
      </c>
      <c r="F2912" s="2708"/>
      <c r="H2912" s="1431" t="str">
        <f t="shared" si="502"/>
        <v/>
      </c>
      <c r="I2912" s="1288" t="str">
        <f t="shared" ref="I2912:I2915" si="503">IF(AND(F2912&gt;=0)=TRUE,"","X")</f>
        <v/>
      </c>
      <c r="J2912" s="1288" t="str">
        <f>IF(C2908="","",IF(AND(C2908&lt;&gt;"&lt;Enter connection point name&gt;",F2912=""),"X",""))</f>
        <v/>
      </c>
      <c r="K2912" s="1569"/>
      <c r="L2912" s="2220"/>
      <c r="M2912" s="2220"/>
      <c r="N2912" s="1432" t="str">
        <f>IF(AND(F2912&lt;=F2914),"","X")</f>
        <v/>
      </c>
    </row>
    <row r="2913" spans="2:14" s="580" customFormat="1" ht="15" customHeight="1">
      <c r="B2913" s="1046"/>
      <c r="C2913" s="3015" t="s">
        <v>1933</v>
      </c>
      <c r="D2913" s="3014" t="s">
        <v>509</v>
      </c>
      <c r="E2913" s="1112" t="s">
        <v>1931</v>
      </c>
      <c r="F2913" s="2708"/>
      <c r="H2913" s="1431" t="str">
        <f t="shared" si="502"/>
        <v/>
      </c>
      <c r="I2913" s="1288" t="str">
        <f t="shared" si="503"/>
        <v/>
      </c>
      <c r="J2913" s="1288" t="str">
        <f>IF(C2908="","",IF(AND(C2908&lt;&gt;"&lt;Enter connection point name&gt;",F2913=""),"X",""))</f>
        <v/>
      </c>
      <c r="K2913" s="1569"/>
      <c r="L2913" s="2220"/>
      <c r="M2913" s="2220"/>
      <c r="N2913" s="1432" t="str">
        <f>IF(AND(F2911&lt;=F2913),"","X")</f>
        <v/>
      </c>
    </row>
    <row r="2914" spans="2:14" s="580" customFormat="1" ht="15" customHeight="1">
      <c r="B2914" s="1046"/>
      <c r="C2914" s="3015"/>
      <c r="D2914" s="3014"/>
      <c r="E2914" s="1112" t="s">
        <v>1932</v>
      </c>
      <c r="F2914" s="2708"/>
      <c r="H2914" s="1431" t="str">
        <f t="shared" si="502"/>
        <v/>
      </c>
      <c r="I2914" s="1288" t="str">
        <f t="shared" si="503"/>
        <v/>
      </c>
      <c r="J2914" s="1288" t="str">
        <f>IF(C2908="","",IF(AND(C2908&lt;&gt;"&lt;Enter connection point name&gt;",F2914=""),"X",""))</f>
        <v/>
      </c>
      <c r="K2914" s="1569"/>
      <c r="L2914" s="2220"/>
      <c r="M2914" s="2220"/>
      <c r="N2914" s="1432" t="str">
        <f>IF(AND(F2912&lt;=F2914),"","X")</f>
        <v/>
      </c>
    </row>
    <row r="2915" spans="2:14" s="580" customFormat="1" ht="15" customHeight="1">
      <c r="B2915" s="1046"/>
      <c r="C2915" s="3015" t="s">
        <v>729</v>
      </c>
      <c r="D2915" s="3014" t="s">
        <v>1670</v>
      </c>
      <c r="E2915" s="1112" t="s">
        <v>1931</v>
      </c>
      <c r="F2915" s="2706"/>
      <c r="H2915" s="1431" t="str">
        <f t="shared" si="502"/>
        <v/>
      </c>
      <c r="I2915" s="1287" t="str">
        <f t="shared" si="503"/>
        <v/>
      </c>
      <c r="J2915" s="1288" t="str">
        <f>IF(C2908="","",IF(AND(C2908&lt;&gt;"&lt;Enter connection point name&gt;",F2915=""),"X",""))</f>
        <v/>
      </c>
      <c r="K2915" s="1569"/>
      <c r="L2915" s="1287"/>
      <c r="M2915" s="2220"/>
      <c r="N2915" s="2218"/>
    </row>
    <row r="2916" spans="2:14" s="580" customFormat="1" ht="15" customHeight="1">
      <c r="B2916" s="18"/>
      <c r="C2916" s="3015"/>
      <c r="D2916" s="3014"/>
      <c r="E2916" s="1112" t="s">
        <v>1932</v>
      </c>
      <c r="F2916" s="2706"/>
      <c r="H2916" s="1431" t="str">
        <f t="shared" si="502"/>
        <v/>
      </c>
      <c r="I2916" s="1287"/>
      <c r="J2916" s="1288" t="str">
        <f>IF(C2908="","",IF(AND(C2908&lt;&gt;"&lt;Enter connection point name&gt;",F2916=""),"X",""))</f>
        <v/>
      </c>
      <c r="K2916" s="1569"/>
      <c r="L2916" s="1287"/>
      <c r="M2916" s="2220"/>
      <c r="N2916" s="2218"/>
    </row>
    <row r="2917" spans="2:14" s="580" customFormat="1" ht="15" customHeight="1">
      <c r="B2917" s="18"/>
      <c r="C2917" s="3015" t="s">
        <v>730</v>
      </c>
      <c r="D2917" s="3014" t="s">
        <v>1671</v>
      </c>
      <c r="E2917" s="1112" t="s">
        <v>1931</v>
      </c>
      <c r="F2917" s="2712"/>
      <c r="H2917" s="1431" t="str">
        <f t="shared" si="502"/>
        <v/>
      </c>
      <c r="I2917" s="1287"/>
      <c r="J2917" s="1288" t="str">
        <f>IF(C2908="","",IF(AND(C2908&lt;&gt;"&lt;Enter connection point name&gt;",F2917=""),"X",""))</f>
        <v/>
      </c>
      <c r="K2917" s="1569"/>
      <c r="L2917" s="2220"/>
      <c r="M2917" s="1287"/>
      <c r="N2917" s="2218"/>
    </row>
    <row r="2918" spans="2:14" s="580" customFormat="1" ht="15" customHeight="1">
      <c r="B2918" s="18"/>
      <c r="C2918" s="3015"/>
      <c r="D2918" s="3014"/>
      <c r="E2918" s="1112" t="s">
        <v>1932</v>
      </c>
      <c r="F2918" s="2712"/>
      <c r="H2918" s="1431" t="str">
        <f t="shared" si="502"/>
        <v/>
      </c>
      <c r="I2918" s="1287"/>
      <c r="J2918" s="1288" t="str">
        <f>IF(C2908="","",IF(AND(C2908&lt;&gt;"&lt;Enter connection point name&gt;",F2918=""),"X",""))</f>
        <v/>
      </c>
      <c r="K2918" s="1569"/>
      <c r="L2918" s="2220"/>
      <c r="M2918" s="1287"/>
      <c r="N2918" s="2218"/>
    </row>
    <row r="2919" spans="2:14" s="580" customFormat="1" ht="15" customHeight="1">
      <c r="B2919" s="18"/>
      <c r="C2919" s="3015" t="s">
        <v>1934</v>
      </c>
      <c r="D2919" s="3014" t="s">
        <v>2045</v>
      </c>
      <c r="E2919" s="1112" t="s">
        <v>1931</v>
      </c>
      <c r="F2919" s="2708"/>
      <c r="H2919" s="1436"/>
      <c r="I2919" s="1287"/>
      <c r="J2919" s="1288" t="str">
        <f>IF(C2908="","",IF(AND(C2908&lt;&gt;"&lt;Enter connection point name&gt;",F2919=""),"X",""))</f>
        <v/>
      </c>
      <c r="K2919" s="1432" t="str">
        <f>IF(F2919="","",(IF(OR(F2919="Winter",F2919="Summer"),"","X")))</f>
        <v/>
      </c>
      <c r="L2919" s="2220"/>
      <c r="M2919" s="2220"/>
      <c r="N2919" s="2218"/>
    </row>
    <row r="2920" spans="2:14" s="580" customFormat="1" ht="15" customHeight="1">
      <c r="B2920" s="18"/>
      <c r="C2920" s="3015"/>
      <c r="D2920" s="3014"/>
      <c r="E2920" s="1112" t="s">
        <v>1932</v>
      </c>
      <c r="F2920" s="2708"/>
      <c r="H2920" s="1436"/>
      <c r="I2920" s="1287"/>
      <c r="J2920" s="1288" t="str">
        <f>IF(C2908="","",IF(AND(C2908&lt;&gt;"&lt;Enter connection point name&gt;",F2920=""),"X",""))</f>
        <v/>
      </c>
      <c r="K2920" s="1432" t="str">
        <f>IF(F2920="","",(IF(OR(F2920="Winter",F2920="Summer"),"","X")))</f>
        <v/>
      </c>
      <c r="L2920" s="2220"/>
      <c r="M2920" s="2220"/>
      <c r="N2920" s="2218"/>
    </row>
    <row r="2921" spans="2:14" s="580" customFormat="1" ht="15" customHeight="1">
      <c r="B2921" s="18"/>
      <c r="C2921" s="3015" t="s">
        <v>1935</v>
      </c>
      <c r="D2921" s="3014" t="s">
        <v>497</v>
      </c>
      <c r="E2921" s="1112" t="s">
        <v>1931</v>
      </c>
      <c r="F2921" s="2708"/>
      <c r="H2921" s="1431" t="str">
        <f t="shared" ref="H2921:H2930" si="504">IF(ISNONTEXT(F2921)=TRUE,"","X")</f>
        <v/>
      </c>
      <c r="I2921" s="1288" t="str">
        <f t="shared" ref="I2921:I2930" si="505">IF(AND(F2921&gt;=0)=TRUE,"","X")</f>
        <v/>
      </c>
      <c r="J2921" s="1288" t="str">
        <f>IF(C2908="","",IF(AND(C2908&lt;&gt;"&lt;Enter connection point name&gt;",F2921=""),"X",""))</f>
        <v/>
      </c>
      <c r="K2921" s="1569"/>
      <c r="L2921" s="2220"/>
      <c r="M2921" s="2220"/>
      <c r="N2921" s="2218"/>
    </row>
    <row r="2922" spans="2:14" s="580" customFormat="1" ht="15" customHeight="1">
      <c r="B2922" s="18"/>
      <c r="C2922" s="3015"/>
      <c r="D2922" s="3014"/>
      <c r="E2922" s="1112" t="s">
        <v>1932</v>
      </c>
      <c r="F2922" s="2708"/>
      <c r="H2922" s="1431" t="str">
        <f t="shared" si="504"/>
        <v/>
      </c>
      <c r="I2922" s="1288" t="str">
        <f t="shared" si="505"/>
        <v/>
      </c>
      <c r="J2922" s="1288" t="str">
        <f>IF(C2908="","",IF(AND(C2908&lt;&gt;"&lt;Enter connection point name&gt;",F2922=""),"X",""))</f>
        <v/>
      </c>
      <c r="K2922" s="1569"/>
      <c r="L2922" s="2220"/>
      <c r="M2922" s="2220"/>
      <c r="N2922" s="2218"/>
    </row>
    <row r="2923" spans="2:14" s="580" customFormat="1" ht="15" customHeight="1">
      <c r="B2923" s="18"/>
      <c r="C2923" s="3015" t="s">
        <v>1936</v>
      </c>
      <c r="D2923" s="3014" t="s">
        <v>497</v>
      </c>
      <c r="E2923" s="1112" t="s">
        <v>1931</v>
      </c>
      <c r="F2923" s="2708"/>
      <c r="H2923" s="1431" t="str">
        <f t="shared" si="504"/>
        <v/>
      </c>
      <c r="I2923" s="1288" t="str">
        <f t="shared" si="505"/>
        <v/>
      </c>
      <c r="J2923" s="1288" t="str">
        <f>IF(C2908="","",IF(AND(C2908&lt;&gt;"&lt;Enter connection point name&gt;",F2923=""),"X",""))</f>
        <v/>
      </c>
      <c r="K2923" s="1569"/>
      <c r="L2923" s="2220"/>
      <c r="M2923" s="2220"/>
      <c r="N2923" s="1432" t="str">
        <f>IF(AND(F2923&lt;=F2925),"","X")</f>
        <v/>
      </c>
    </row>
    <row r="2924" spans="2:14" s="580" customFormat="1" ht="15" customHeight="1">
      <c r="B2924" s="18"/>
      <c r="C2924" s="3015"/>
      <c r="D2924" s="3014"/>
      <c r="E2924" s="1112" t="s">
        <v>1932</v>
      </c>
      <c r="F2924" s="2708"/>
      <c r="H2924" s="1431" t="str">
        <f t="shared" si="504"/>
        <v/>
      </c>
      <c r="I2924" s="1288" t="str">
        <f t="shared" si="505"/>
        <v/>
      </c>
      <c r="J2924" s="1288" t="str">
        <f>IF(C2908="","",IF(AND(C2908&lt;&gt;"&lt;Enter connection point name&gt;",F2924=""),"X",""))</f>
        <v/>
      </c>
      <c r="K2924" s="1569"/>
      <c r="L2924" s="2220"/>
      <c r="M2924" s="2220"/>
      <c r="N2924" s="1432" t="str">
        <f>IF(AND(F2924&lt;=F2926),"","X")</f>
        <v/>
      </c>
    </row>
    <row r="2925" spans="2:14" s="580" customFormat="1" ht="15" customHeight="1">
      <c r="B2925" s="18"/>
      <c r="C2925" s="3015" t="s">
        <v>1936</v>
      </c>
      <c r="D2925" s="3014" t="s">
        <v>509</v>
      </c>
      <c r="E2925" s="1112" t="s">
        <v>1931</v>
      </c>
      <c r="F2925" s="2708"/>
      <c r="H2925" s="1431" t="str">
        <f t="shared" si="504"/>
        <v/>
      </c>
      <c r="I2925" s="1288" t="str">
        <f t="shared" si="505"/>
        <v/>
      </c>
      <c r="J2925" s="1288" t="str">
        <f>IF(C2908="","",IF(AND(C2908&lt;&gt;"&lt;Enter connection point name&gt;",F2925=""),"X",""))</f>
        <v/>
      </c>
      <c r="K2925" s="1569"/>
      <c r="L2925" s="2220"/>
      <c r="M2925" s="2220"/>
      <c r="N2925" s="1432" t="str">
        <f>IF(AND(F2923&lt;=F2925),"","X")</f>
        <v/>
      </c>
    </row>
    <row r="2926" spans="2:14" s="580" customFormat="1" ht="15" customHeight="1">
      <c r="B2926" s="18"/>
      <c r="C2926" s="3015"/>
      <c r="D2926" s="3014"/>
      <c r="E2926" s="1112" t="s">
        <v>1932</v>
      </c>
      <c r="F2926" s="2708"/>
      <c r="H2926" s="1431" t="str">
        <f t="shared" si="504"/>
        <v/>
      </c>
      <c r="I2926" s="1288" t="str">
        <f t="shared" si="505"/>
        <v/>
      </c>
      <c r="J2926" s="1288" t="str">
        <f>IF(C2908="","",IF(AND(C2908&lt;&gt;"&lt;Enter connection point name&gt;",F2926=""),"X",""))</f>
        <v/>
      </c>
      <c r="K2926" s="1569"/>
      <c r="L2926" s="2220"/>
      <c r="M2926" s="2220"/>
      <c r="N2926" s="1432" t="str">
        <f>IF(AND(F2924&lt;=F2926),"","X")</f>
        <v/>
      </c>
    </row>
    <row r="2927" spans="2:14" s="580" customFormat="1" ht="15" customHeight="1">
      <c r="B2927" s="18"/>
      <c r="C2927" s="3015" t="s">
        <v>1937</v>
      </c>
      <c r="D2927" s="3014" t="s">
        <v>497</v>
      </c>
      <c r="E2927" s="1112" t="s">
        <v>1931</v>
      </c>
      <c r="F2927" s="2708"/>
      <c r="H2927" s="1431" t="str">
        <f t="shared" si="504"/>
        <v/>
      </c>
      <c r="I2927" s="1288" t="str">
        <f t="shared" si="505"/>
        <v/>
      </c>
      <c r="J2927" s="1288" t="str">
        <f>IF(C2908="","",IF(AND(C2908&lt;&gt;"&lt;Enter connection point name&gt;",F2927=""),"X",""))</f>
        <v/>
      </c>
      <c r="K2927" s="1569"/>
      <c r="L2927" s="2220"/>
      <c r="M2927" s="2220"/>
      <c r="N2927" s="1432" t="str">
        <f>IF(AND(F2927&lt;=F2929),"","X")</f>
        <v/>
      </c>
    </row>
    <row r="2928" spans="2:14" s="580" customFormat="1" ht="15" customHeight="1">
      <c r="B2928" s="18"/>
      <c r="C2928" s="3015"/>
      <c r="D2928" s="3014"/>
      <c r="E2928" s="1112" t="s">
        <v>1932</v>
      </c>
      <c r="F2928" s="2708"/>
      <c r="H2928" s="1431" t="str">
        <f t="shared" si="504"/>
        <v/>
      </c>
      <c r="I2928" s="1288" t="str">
        <f t="shared" si="505"/>
        <v/>
      </c>
      <c r="J2928" s="1288" t="str">
        <f>IF(C2908="","",IF(AND(C2908&lt;&gt;"&lt;Enter connection point name&gt;",F2928=""),"X",""))</f>
        <v/>
      </c>
      <c r="K2928" s="1569"/>
      <c r="L2928" s="2220"/>
      <c r="M2928" s="2220"/>
      <c r="N2928" s="1432" t="str">
        <f>IF(AND(F2928&lt;=F2930),"","X")</f>
        <v/>
      </c>
    </row>
    <row r="2929" spans="2:14" s="580" customFormat="1" ht="15" customHeight="1">
      <c r="B2929" s="18"/>
      <c r="C2929" s="3015" t="s">
        <v>1937</v>
      </c>
      <c r="D2929" s="3014" t="s">
        <v>509</v>
      </c>
      <c r="E2929" s="1112" t="s">
        <v>1931</v>
      </c>
      <c r="F2929" s="2708"/>
      <c r="H2929" s="1431" t="str">
        <f t="shared" si="504"/>
        <v/>
      </c>
      <c r="I2929" s="1288" t="str">
        <f t="shared" si="505"/>
        <v/>
      </c>
      <c r="J2929" s="1288" t="str">
        <f>IF(C2908="","",IF(AND(C2908&lt;&gt;"&lt;Enter connection point name&gt;",F2929=""),"X",""))</f>
        <v/>
      </c>
      <c r="K2929" s="1569"/>
      <c r="L2929" s="2220"/>
      <c r="M2929" s="2220"/>
      <c r="N2929" s="1432" t="str">
        <f>IF(AND(F2927&lt;=F2929),"","X")</f>
        <v/>
      </c>
    </row>
    <row r="2930" spans="2:14" s="580" customFormat="1" ht="15" customHeight="1">
      <c r="B2930" s="18"/>
      <c r="C2930" s="3018"/>
      <c r="D2930" s="3019"/>
      <c r="E2930" s="1113" t="s">
        <v>1932</v>
      </c>
      <c r="F2930" s="2714"/>
      <c r="H2930" s="1433" t="str">
        <f t="shared" si="504"/>
        <v/>
      </c>
      <c r="I2930" s="1434" t="str">
        <f t="shared" si="505"/>
        <v/>
      </c>
      <c r="J2930" s="1434" t="str">
        <f>IF(C2908="","",IF(AND(C2908&lt;&gt;"&lt;Enter connection point name&gt;",F2930=""),"X",""))</f>
        <v/>
      </c>
      <c r="K2930" s="1570"/>
      <c r="L2930" s="2221"/>
      <c r="M2930" s="2221"/>
      <c r="N2930" s="1435" t="str">
        <f>IF(AND(F2928&lt;=F2930),"","X")</f>
        <v/>
      </c>
    </row>
    <row r="2931" spans="2:14" s="580" customFormat="1" ht="15" customHeight="1">
      <c r="B2931" s="1046">
        <v>128</v>
      </c>
      <c r="C2931" s="1027" t="s">
        <v>1929</v>
      </c>
      <c r="D2931" s="575"/>
      <c r="E2931" s="1111"/>
      <c r="F2931" s="2711"/>
    </row>
    <row r="2932" spans="2:14" s="580" customFormat="1" ht="15" customHeight="1">
      <c r="B2932" s="1046"/>
      <c r="C2932" s="3016" t="s">
        <v>1930</v>
      </c>
      <c r="D2932" s="3017" t="s">
        <v>509</v>
      </c>
      <c r="E2932" s="1681" t="s">
        <v>1931</v>
      </c>
      <c r="F2932" s="2713"/>
      <c r="H2932" s="1503" t="str">
        <f>IF(ISNONTEXT(F2932)=TRUE,"","X")</f>
        <v/>
      </c>
      <c r="I2932" s="1542" t="str">
        <f>IF(AND(F2932&gt;=0)=TRUE,"","X")</f>
        <v/>
      </c>
      <c r="J2932" s="2024" t="str">
        <f>IF(C2931="","",IF(AND(C2931&lt;&gt;"&lt;Enter connection point name&gt;",F2932=""),"X",""))</f>
        <v/>
      </c>
      <c r="K2932" s="1568"/>
      <c r="L2932" s="2219"/>
      <c r="M2932" s="2219"/>
      <c r="N2932" s="2217"/>
    </row>
    <row r="2933" spans="2:14" s="580" customFormat="1" ht="15" customHeight="1">
      <c r="B2933" s="1046"/>
      <c r="C2933" s="3015"/>
      <c r="D2933" s="3014"/>
      <c r="E2933" s="1112" t="s">
        <v>1932</v>
      </c>
      <c r="F2933" s="2708"/>
      <c r="H2933" s="1431" t="str">
        <f>IF(ISNONTEXT(F2933)=TRUE,"","X")</f>
        <v/>
      </c>
      <c r="I2933" s="1288" t="str">
        <f>IF(AND(F2933&gt;=0)=TRUE,"","X")</f>
        <v/>
      </c>
      <c r="J2933" s="1288" t="str">
        <f>IF(C2931="","",IF(AND(C2931&lt;&gt;"&lt;Enter connection point name&gt;",F2933=""),"X",""))</f>
        <v/>
      </c>
      <c r="K2933" s="1569"/>
      <c r="L2933" s="2220"/>
      <c r="M2933" s="2220"/>
      <c r="N2933" s="2218"/>
    </row>
    <row r="2934" spans="2:14" s="580" customFormat="1" ht="15" customHeight="1">
      <c r="B2934" s="1046"/>
      <c r="C2934" s="3015" t="s">
        <v>1933</v>
      </c>
      <c r="D2934" s="3014" t="s">
        <v>497</v>
      </c>
      <c r="E2934" s="1112" t="s">
        <v>1931</v>
      </c>
      <c r="F2934" s="2708"/>
      <c r="H2934" s="1431" t="str">
        <f t="shared" ref="H2934:H2941" si="506">IF(ISNONTEXT(F2934)=TRUE,"","X")</f>
        <v/>
      </c>
      <c r="I2934" s="1288" t="str">
        <f>IF(AND(F2934&gt;=0)=TRUE,"","X")</f>
        <v/>
      </c>
      <c r="J2934" s="1288" t="str">
        <f>IF(C2931="","",IF(AND(C2931&lt;&gt;"&lt;Enter connection point name&gt;",F2934=""),"X",""))</f>
        <v/>
      </c>
      <c r="K2934" s="1569"/>
      <c r="L2934" s="2220"/>
      <c r="M2934" s="2220"/>
      <c r="N2934" s="1432" t="str">
        <f>IF(AND(F2934&lt;=F2936),"","X")</f>
        <v/>
      </c>
    </row>
    <row r="2935" spans="2:14" s="580" customFormat="1" ht="15" customHeight="1">
      <c r="B2935" s="1046"/>
      <c r="C2935" s="3015"/>
      <c r="D2935" s="3014"/>
      <c r="E2935" s="1112" t="s">
        <v>1932</v>
      </c>
      <c r="F2935" s="2708"/>
      <c r="H2935" s="1431" t="str">
        <f t="shared" si="506"/>
        <v/>
      </c>
      <c r="I2935" s="1288" t="str">
        <f t="shared" ref="I2935:I2938" si="507">IF(AND(F2935&gt;=0)=TRUE,"","X")</f>
        <v/>
      </c>
      <c r="J2935" s="1288" t="str">
        <f>IF(C2931="","",IF(AND(C2931&lt;&gt;"&lt;Enter connection point name&gt;",F2935=""),"X",""))</f>
        <v/>
      </c>
      <c r="K2935" s="1569"/>
      <c r="L2935" s="2220"/>
      <c r="M2935" s="2220"/>
      <c r="N2935" s="1432" t="str">
        <f>IF(AND(F2935&lt;=F2937),"","X")</f>
        <v/>
      </c>
    </row>
    <row r="2936" spans="2:14" s="580" customFormat="1" ht="15" customHeight="1">
      <c r="B2936" s="1046"/>
      <c r="C2936" s="3015" t="s">
        <v>1933</v>
      </c>
      <c r="D2936" s="3014" t="s">
        <v>509</v>
      </c>
      <c r="E2936" s="1112" t="s">
        <v>1931</v>
      </c>
      <c r="F2936" s="2708"/>
      <c r="H2936" s="1431" t="str">
        <f t="shared" si="506"/>
        <v/>
      </c>
      <c r="I2936" s="1288" t="str">
        <f t="shared" si="507"/>
        <v/>
      </c>
      <c r="J2936" s="1288" t="str">
        <f>IF(C2931="","",IF(AND(C2931&lt;&gt;"&lt;Enter connection point name&gt;",F2936=""),"X",""))</f>
        <v/>
      </c>
      <c r="K2936" s="1569"/>
      <c r="L2936" s="2220"/>
      <c r="M2936" s="2220"/>
      <c r="N2936" s="1432" t="str">
        <f>IF(AND(F2934&lt;=F2936),"","X")</f>
        <v/>
      </c>
    </row>
    <row r="2937" spans="2:14" s="580" customFormat="1" ht="15" customHeight="1">
      <c r="B2937" s="1046"/>
      <c r="C2937" s="3015"/>
      <c r="D2937" s="3014"/>
      <c r="E2937" s="1112" t="s">
        <v>1932</v>
      </c>
      <c r="F2937" s="2708"/>
      <c r="H2937" s="1431" t="str">
        <f t="shared" si="506"/>
        <v/>
      </c>
      <c r="I2937" s="1288" t="str">
        <f t="shared" si="507"/>
        <v/>
      </c>
      <c r="J2937" s="1288" t="str">
        <f>IF(C2931="","",IF(AND(C2931&lt;&gt;"&lt;Enter connection point name&gt;",F2937=""),"X",""))</f>
        <v/>
      </c>
      <c r="K2937" s="1569"/>
      <c r="L2937" s="2220"/>
      <c r="M2937" s="2220"/>
      <c r="N2937" s="1432" t="str">
        <f>IF(AND(F2935&lt;=F2937),"","X")</f>
        <v/>
      </c>
    </row>
    <row r="2938" spans="2:14" s="580" customFormat="1" ht="15" customHeight="1">
      <c r="B2938" s="1046"/>
      <c r="C2938" s="3015" t="s">
        <v>729</v>
      </c>
      <c r="D2938" s="3014" t="s">
        <v>1670</v>
      </c>
      <c r="E2938" s="1112" t="s">
        <v>1931</v>
      </c>
      <c r="F2938" s="2706"/>
      <c r="H2938" s="1431" t="str">
        <f t="shared" si="506"/>
        <v/>
      </c>
      <c r="I2938" s="1287" t="str">
        <f t="shared" si="507"/>
        <v/>
      </c>
      <c r="J2938" s="1288" t="str">
        <f>IF(C2931="","",IF(AND(C2931&lt;&gt;"&lt;Enter connection point name&gt;",F2938=""),"X",""))</f>
        <v/>
      </c>
      <c r="K2938" s="1569"/>
      <c r="L2938" s="1287"/>
      <c r="M2938" s="2220"/>
      <c r="N2938" s="2218"/>
    </row>
    <row r="2939" spans="2:14" s="580" customFormat="1" ht="15" customHeight="1">
      <c r="B2939" s="18"/>
      <c r="C2939" s="3015"/>
      <c r="D2939" s="3014"/>
      <c r="E2939" s="1112" t="s">
        <v>1932</v>
      </c>
      <c r="F2939" s="2706"/>
      <c r="H2939" s="1431" t="str">
        <f t="shared" si="506"/>
        <v/>
      </c>
      <c r="I2939" s="1287"/>
      <c r="J2939" s="1288" t="str">
        <f>IF(C2931="","",IF(AND(C2931&lt;&gt;"&lt;Enter connection point name&gt;",F2939=""),"X",""))</f>
        <v/>
      </c>
      <c r="K2939" s="1569"/>
      <c r="L2939" s="1287"/>
      <c r="M2939" s="2220"/>
      <c r="N2939" s="2218"/>
    </row>
    <row r="2940" spans="2:14" s="580" customFormat="1" ht="15" customHeight="1">
      <c r="B2940" s="18"/>
      <c r="C2940" s="3015" t="s">
        <v>730</v>
      </c>
      <c r="D2940" s="3014" t="s">
        <v>1671</v>
      </c>
      <c r="E2940" s="1112" t="s">
        <v>1931</v>
      </c>
      <c r="F2940" s="2712"/>
      <c r="H2940" s="1431" t="str">
        <f t="shared" si="506"/>
        <v/>
      </c>
      <c r="I2940" s="1287"/>
      <c r="J2940" s="1288" t="str">
        <f>IF(C2931="","",IF(AND(C2931&lt;&gt;"&lt;Enter connection point name&gt;",F2940=""),"X",""))</f>
        <v/>
      </c>
      <c r="K2940" s="1569"/>
      <c r="L2940" s="2220"/>
      <c r="M2940" s="1287"/>
      <c r="N2940" s="2218"/>
    </row>
    <row r="2941" spans="2:14" s="580" customFormat="1" ht="15" customHeight="1">
      <c r="B2941" s="18"/>
      <c r="C2941" s="3015"/>
      <c r="D2941" s="3014"/>
      <c r="E2941" s="1112" t="s">
        <v>1932</v>
      </c>
      <c r="F2941" s="2712"/>
      <c r="H2941" s="1431" t="str">
        <f t="shared" si="506"/>
        <v/>
      </c>
      <c r="I2941" s="1287"/>
      <c r="J2941" s="1288" t="str">
        <f>IF(C2931="","",IF(AND(C2931&lt;&gt;"&lt;Enter connection point name&gt;",F2941=""),"X",""))</f>
        <v/>
      </c>
      <c r="K2941" s="1569"/>
      <c r="L2941" s="2220"/>
      <c r="M2941" s="1287"/>
      <c r="N2941" s="2218"/>
    </row>
    <row r="2942" spans="2:14" s="580" customFormat="1" ht="15" customHeight="1">
      <c r="B2942" s="18"/>
      <c r="C2942" s="3015" t="s">
        <v>1934</v>
      </c>
      <c r="D2942" s="3014" t="s">
        <v>2045</v>
      </c>
      <c r="E2942" s="1112" t="s">
        <v>1931</v>
      </c>
      <c r="F2942" s="2708"/>
      <c r="H2942" s="1436"/>
      <c r="I2942" s="1287"/>
      <c r="J2942" s="1288" t="str">
        <f>IF(C2931="","",IF(AND(C2931&lt;&gt;"&lt;Enter connection point name&gt;",F2942=""),"X",""))</f>
        <v/>
      </c>
      <c r="K2942" s="1432" t="str">
        <f>IF(F2942="","",(IF(OR(F2942="Winter",F2942="Summer"),"","X")))</f>
        <v/>
      </c>
      <c r="L2942" s="2220"/>
      <c r="M2942" s="2220"/>
      <c r="N2942" s="2218"/>
    </row>
    <row r="2943" spans="2:14" s="580" customFormat="1" ht="15" customHeight="1">
      <c r="B2943" s="18"/>
      <c r="C2943" s="3015"/>
      <c r="D2943" s="3014"/>
      <c r="E2943" s="1112" t="s">
        <v>1932</v>
      </c>
      <c r="F2943" s="2708"/>
      <c r="H2943" s="1436"/>
      <c r="I2943" s="1287"/>
      <c r="J2943" s="1288" t="str">
        <f>IF(C2931="","",IF(AND(C2931&lt;&gt;"&lt;Enter connection point name&gt;",F2943=""),"X",""))</f>
        <v/>
      </c>
      <c r="K2943" s="1432" t="str">
        <f>IF(F2943="","",(IF(OR(F2943="Winter",F2943="Summer"),"","X")))</f>
        <v/>
      </c>
      <c r="L2943" s="2220"/>
      <c r="M2943" s="2220"/>
      <c r="N2943" s="2218"/>
    </row>
    <row r="2944" spans="2:14" s="580" customFormat="1" ht="15" customHeight="1">
      <c r="B2944" s="18"/>
      <c r="C2944" s="3015" t="s">
        <v>1935</v>
      </c>
      <c r="D2944" s="3014" t="s">
        <v>497</v>
      </c>
      <c r="E2944" s="1112" t="s">
        <v>1931</v>
      </c>
      <c r="F2944" s="2708"/>
      <c r="H2944" s="1431" t="str">
        <f t="shared" ref="H2944:H2953" si="508">IF(ISNONTEXT(F2944)=TRUE,"","X")</f>
        <v/>
      </c>
      <c r="I2944" s="1288" t="str">
        <f t="shared" ref="I2944:I2953" si="509">IF(AND(F2944&gt;=0)=TRUE,"","X")</f>
        <v/>
      </c>
      <c r="J2944" s="1288" t="str">
        <f>IF(C2931="","",IF(AND(C2931&lt;&gt;"&lt;Enter connection point name&gt;",F2944=""),"X",""))</f>
        <v/>
      </c>
      <c r="K2944" s="1569"/>
      <c r="L2944" s="2220"/>
      <c r="M2944" s="2220"/>
      <c r="N2944" s="2218"/>
    </row>
    <row r="2945" spans="2:14" s="580" customFormat="1" ht="15" customHeight="1">
      <c r="B2945" s="18"/>
      <c r="C2945" s="3015"/>
      <c r="D2945" s="3014"/>
      <c r="E2945" s="1112" t="s">
        <v>1932</v>
      </c>
      <c r="F2945" s="2708"/>
      <c r="H2945" s="1431" t="str">
        <f t="shared" si="508"/>
        <v/>
      </c>
      <c r="I2945" s="1288" t="str">
        <f t="shared" si="509"/>
        <v/>
      </c>
      <c r="J2945" s="1288" t="str">
        <f>IF(C2931="","",IF(AND(C2931&lt;&gt;"&lt;Enter connection point name&gt;",F2945=""),"X",""))</f>
        <v/>
      </c>
      <c r="K2945" s="1569"/>
      <c r="L2945" s="2220"/>
      <c r="M2945" s="2220"/>
      <c r="N2945" s="2218"/>
    </row>
    <row r="2946" spans="2:14" s="580" customFormat="1" ht="15" customHeight="1">
      <c r="B2946" s="18"/>
      <c r="C2946" s="3015" t="s">
        <v>1936</v>
      </c>
      <c r="D2946" s="3014" t="s">
        <v>497</v>
      </c>
      <c r="E2946" s="1112" t="s">
        <v>1931</v>
      </c>
      <c r="F2946" s="2708"/>
      <c r="H2946" s="1431" t="str">
        <f t="shared" si="508"/>
        <v/>
      </c>
      <c r="I2946" s="1288" t="str">
        <f t="shared" si="509"/>
        <v/>
      </c>
      <c r="J2946" s="1288" t="str">
        <f>IF(C2931="","",IF(AND(C2931&lt;&gt;"&lt;Enter connection point name&gt;",F2946=""),"X",""))</f>
        <v/>
      </c>
      <c r="K2946" s="1569"/>
      <c r="L2946" s="2220"/>
      <c r="M2946" s="2220"/>
      <c r="N2946" s="1432" t="str">
        <f>IF(AND(F2946&lt;=F2948),"","X")</f>
        <v/>
      </c>
    </row>
    <row r="2947" spans="2:14" s="580" customFormat="1" ht="15" customHeight="1">
      <c r="B2947" s="18"/>
      <c r="C2947" s="3015"/>
      <c r="D2947" s="3014"/>
      <c r="E2947" s="1112" t="s">
        <v>1932</v>
      </c>
      <c r="F2947" s="2708"/>
      <c r="H2947" s="1431" t="str">
        <f t="shared" si="508"/>
        <v/>
      </c>
      <c r="I2947" s="1288" t="str">
        <f t="shared" si="509"/>
        <v/>
      </c>
      <c r="J2947" s="1288" t="str">
        <f>IF(C2931="","",IF(AND(C2931&lt;&gt;"&lt;Enter connection point name&gt;",F2947=""),"X",""))</f>
        <v/>
      </c>
      <c r="K2947" s="1569"/>
      <c r="L2947" s="2220"/>
      <c r="M2947" s="2220"/>
      <c r="N2947" s="1432" t="str">
        <f>IF(AND(F2947&lt;=F2949),"","X")</f>
        <v/>
      </c>
    </row>
    <row r="2948" spans="2:14" s="580" customFormat="1" ht="15" customHeight="1">
      <c r="B2948" s="18"/>
      <c r="C2948" s="3015" t="s">
        <v>1936</v>
      </c>
      <c r="D2948" s="3014" t="s">
        <v>509</v>
      </c>
      <c r="E2948" s="1112" t="s">
        <v>1931</v>
      </c>
      <c r="F2948" s="2708"/>
      <c r="H2948" s="1431" t="str">
        <f t="shared" si="508"/>
        <v/>
      </c>
      <c r="I2948" s="1288" t="str">
        <f t="shared" si="509"/>
        <v/>
      </c>
      <c r="J2948" s="1288" t="str">
        <f>IF(C2931="","",IF(AND(C2931&lt;&gt;"&lt;Enter connection point name&gt;",F2948=""),"X",""))</f>
        <v/>
      </c>
      <c r="K2948" s="1569"/>
      <c r="L2948" s="2220"/>
      <c r="M2948" s="2220"/>
      <c r="N2948" s="1432" t="str">
        <f>IF(AND(F2946&lt;=F2948),"","X")</f>
        <v/>
      </c>
    </row>
    <row r="2949" spans="2:14" s="580" customFormat="1" ht="15" customHeight="1">
      <c r="B2949" s="18"/>
      <c r="C2949" s="3015"/>
      <c r="D2949" s="3014"/>
      <c r="E2949" s="1112" t="s">
        <v>1932</v>
      </c>
      <c r="F2949" s="2708"/>
      <c r="H2949" s="1431" t="str">
        <f t="shared" si="508"/>
        <v/>
      </c>
      <c r="I2949" s="1288" t="str">
        <f t="shared" si="509"/>
        <v/>
      </c>
      <c r="J2949" s="1288" t="str">
        <f>IF(C2931="","",IF(AND(C2931&lt;&gt;"&lt;Enter connection point name&gt;",F2949=""),"X",""))</f>
        <v/>
      </c>
      <c r="K2949" s="1569"/>
      <c r="L2949" s="2220"/>
      <c r="M2949" s="2220"/>
      <c r="N2949" s="1432" t="str">
        <f>IF(AND(F2947&lt;=F2949),"","X")</f>
        <v/>
      </c>
    </row>
    <row r="2950" spans="2:14" s="580" customFormat="1" ht="15" customHeight="1">
      <c r="B2950" s="18"/>
      <c r="C2950" s="3015" t="s">
        <v>1937</v>
      </c>
      <c r="D2950" s="3014" t="s">
        <v>497</v>
      </c>
      <c r="E2950" s="1112" t="s">
        <v>1931</v>
      </c>
      <c r="F2950" s="2708"/>
      <c r="H2950" s="1431" t="str">
        <f t="shared" si="508"/>
        <v/>
      </c>
      <c r="I2950" s="1288" t="str">
        <f t="shared" si="509"/>
        <v/>
      </c>
      <c r="J2950" s="1288" t="str">
        <f>IF(C2931="","",IF(AND(C2931&lt;&gt;"&lt;Enter connection point name&gt;",F2950=""),"X",""))</f>
        <v/>
      </c>
      <c r="K2950" s="1569"/>
      <c r="L2950" s="2220"/>
      <c r="M2950" s="2220"/>
      <c r="N2950" s="1432" t="str">
        <f>IF(AND(F2950&lt;=F2952),"","X")</f>
        <v/>
      </c>
    </row>
    <row r="2951" spans="2:14" s="580" customFormat="1" ht="15" customHeight="1">
      <c r="B2951" s="18"/>
      <c r="C2951" s="3015"/>
      <c r="D2951" s="3014"/>
      <c r="E2951" s="1112" t="s">
        <v>1932</v>
      </c>
      <c r="F2951" s="2708"/>
      <c r="H2951" s="1431" t="str">
        <f t="shared" si="508"/>
        <v/>
      </c>
      <c r="I2951" s="1288" t="str">
        <f t="shared" si="509"/>
        <v/>
      </c>
      <c r="J2951" s="1288" t="str">
        <f>IF(C2931="","",IF(AND(C2931&lt;&gt;"&lt;Enter connection point name&gt;",F2951=""),"X",""))</f>
        <v/>
      </c>
      <c r="K2951" s="1569"/>
      <c r="L2951" s="2220"/>
      <c r="M2951" s="2220"/>
      <c r="N2951" s="1432" t="str">
        <f>IF(AND(F2951&lt;=F2953),"","X")</f>
        <v/>
      </c>
    </row>
    <row r="2952" spans="2:14" s="580" customFormat="1" ht="15" customHeight="1">
      <c r="B2952" s="18"/>
      <c r="C2952" s="3015" t="s">
        <v>1937</v>
      </c>
      <c r="D2952" s="3014" t="s">
        <v>509</v>
      </c>
      <c r="E2952" s="1112" t="s">
        <v>1931</v>
      </c>
      <c r="F2952" s="2708"/>
      <c r="H2952" s="1431" t="str">
        <f t="shared" si="508"/>
        <v/>
      </c>
      <c r="I2952" s="1288" t="str">
        <f t="shared" si="509"/>
        <v/>
      </c>
      <c r="J2952" s="1288" t="str">
        <f>IF(C2931="","",IF(AND(C2931&lt;&gt;"&lt;Enter connection point name&gt;",F2952=""),"X",""))</f>
        <v/>
      </c>
      <c r="K2952" s="1569"/>
      <c r="L2952" s="2220"/>
      <c r="M2952" s="2220"/>
      <c r="N2952" s="1432" t="str">
        <f>IF(AND(F2950&lt;=F2952),"","X")</f>
        <v/>
      </c>
    </row>
    <row r="2953" spans="2:14" s="580" customFormat="1" ht="15" customHeight="1">
      <c r="B2953" s="18"/>
      <c r="C2953" s="3018"/>
      <c r="D2953" s="3019"/>
      <c r="E2953" s="1113" t="s">
        <v>1932</v>
      </c>
      <c r="F2953" s="2714"/>
      <c r="H2953" s="1433" t="str">
        <f t="shared" si="508"/>
        <v/>
      </c>
      <c r="I2953" s="1434" t="str">
        <f t="shared" si="509"/>
        <v/>
      </c>
      <c r="J2953" s="1434" t="str">
        <f>IF(C2931="","",IF(AND(C2931&lt;&gt;"&lt;Enter connection point name&gt;",F2953=""),"X",""))</f>
        <v/>
      </c>
      <c r="K2953" s="1570"/>
      <c r="L2953" s="2221"/>
      <c r="M2953" s="2221"/>
      <c r="N2953" s="1435" t="str">
        <f>IF(AND(F2951&lt;=F2953),"","X")</f>
        <v/>
      </c>
    </row>
    <row r="2954" spans="2:14" s="580" customFormat="1" ht="15" customHeight="1">
      <c r="B2954" s="1046">
        <v>129</v>
      </c>
      <c r="C2954" s="1027" t="s">
        <v>1929</v>
      </c>
      <c r="D2954" s="575"/>
      <c r="E2954" s="1111"/>
      <c r="F2954" s="2711"/>
    </row>
    <row r="2955" spans="2:14" s="580" customFormat="1" ht="15" customHeight="1">
      <c r="B2955" s="1046"/>
      <c r="C2955" s="3016" t="s">
        <v>1930</v>
      </c>
      <c r="D2955" s="3017" t="s">
        <v>509</v>
      </c>
      <c r="E2955" s="1681" t="s">
        <v>1931</v>
      </c>
      <c r="F2955" s="2713"/>
      <c r="H2955" s="1503" t="str">
        <f>IF(ISNONTEXT(F2955)=TRUE,"","X")</f>
        <v/>
      </c>
      <c r="I2955" s="1542" t="str">
        <f>IF(AND(F2955&gt;=0)=TRUE,"","X")</f>
        <v/>
      </c>
      <c r="J2955" s="2024" t="str">
        <f>IF(C2954="","",IF(AND(C2954&lt;&gt;"&lt;Enter connection point name&gt;",F2955=""),"X",""))</f>
        <v/>
      </c>
      <c r="K2955" s="1568"/>
      <c r="L2955" s="2219"/>
      <c r="M2955" s="2219"/>
      <c r="N2955" s="2217"/>
    </row>
    <row r="2956" spans="2:14" s="580" customFormat="1" ht="15" customHeight="1">
      <c r="B2956" s="1046"/>
      <c r="C2956" s="3015"/>
      <c r="D2956" s="3014"/>
      <c r="E2956" s="1112" t="s">
        <v>1932</v>
      </c>
      <c r="F2956" s="2708"/>
      <c r="H2956" s="1431" t="str">
        <f>IF(ISNONTEXT(F2956)=TRUE,"","X")</f>
        <v/>
      </c>
      <c r="I2956" s="1288" t="str">
        <f>IF(AND(F2956&gt;=0)=TRUE,"","X")</f>
        <v/>
      </c>
      <c r="J2956" s="1288" t="str">
        <f>IF(C2954="","",IF(AND(C2954&lt;&gt;"&lt;Enter connection point name&gt;",F2956=""),"X",""))</f>
        <v/>
      </c>
      <c r="K2956" s="1569"/>
      <c r="L2956" s="2220"/>
      <c r="M2956" s="2220"/>
      <c r="N2956" s="2218"/>
    </row>
    <row r="2957" spans="2:14" s="580" customFormat="1" ht="15" customHeight="1">
      <c r="B2957" s="1046"/>
      <c r="C2957" s="3015" t="s">
        <v>1933</v>
      </c>
      <c r="D2957" s="3014" t="s">
        <v>497</v>
      </c>
      <c r="E2957" s="1112" t="s">
        <v>1931</v>
      </c>
      <c r="F2957" s="2708"/>
      <c r="H2957" s="1431" t="str">
        <f t="shared" ref="H2957:H2964" si="510">IF(ISNONTEXT(F2957)=TRUE,"","X")</f>
        <v/>
      </c>
      <c r="I2957" s="1288" t="str">
        <f>IF(AND(F2957&gt;=0)=TRUE,"","X")</f>
        <v/>
      </c>
      <c r="J2957" s="1288" t="str">
        <f>IF(C2954="","",IF(AND(C2954&lt;&gt;"&lt;Enter connection point name&gt;",F2957=""),"X",""))</f>
        <v/>
      </c>
      <c r="K2957" s="1569"/>
      <c r="L2957" s="2220"/>
      <c r="M2957" s="2220"/>
      <c r="N2957" s="1432" t="str">
        <f>IF(AND(F2957&lt;=F2959),"","X")</f>
        <v/>
      </c>
    </row>
    <row r="2958" spans="2:14" s="580" customFormat="1" ht="15" customHeight="1">
      <c r="B2958" s="1046"/>
      <c r="C2958" s="3015"/>
      <c r="D2958" s="3014"/>
      <c r="E2958" s="1112" t="s">
        <v>1932</v>
      </c>
      <c r="F2958" s="2708"/>
      <c r="H2958" s="1431" t="str">
        <f t="shared" si="510"/>
        <v/>
      </c>
      <c r="I2958" s="1288" t="str">
        <f t="shared" ref="I2958:I2961" si="511">IF(AND(F2958&gt;=0)=TRUE,"","X")</f>
        <v/>
      </c>
      <c r="J2958" s="1288" t="str">
        <f>IF(C2954="","",IF(AND(C2954&lt;&gt;"&lt;Enter connection point name&gt;",F2958=""),"X",""))</f>
        <v/>
      </c>
      <c r="K2958" s="1569"/>
      <c r="L2958" s="2220"/>
      <c r="M2958" s="2220"/>
      <c r="N2958" s="1432" t="str">
        <f>IF(AND(F2958&lt;=F2960),"","X")</f>
        <v/>
      </c>
    </row>
    <row r="2959" spans="2:14" s="580" customFormat="1" ht="15" customHeight="1">
      <c r="B2959" s="1046"/>
      <c r="C2959" s="3015" t="s">
        <v>1933</v>
      </c>
      <c r="D2959" s="3014" t="s">
        <v>509</v>
      </c>
      <c r="E2959" s="1112" t="s">
        <v>1931</v>
      </c>
      <c r="F2959" s="2708"/>
      <c r="H2959" s="1431" t="str">
        <f t="shared" si="510"/>
        <v/>
      </c>
      <c r="I2959" s="1288" t="str">
        <f t="shared" si="511"/>
        <v/>
      </c>
      <c r="J2959" s="1288" t="str">
        <f>IF(C2954="","",IF(AND(C2954&lt;&gt;"&lt;Enter connection point name&gt;",F2959=""),"X",""))</f>
        <v/>
      </c>
      <c r="K2959" s="1569"/>
      <c r="L2959" s="2220"/>
      <c r="M2959" s="2220"/>
      <c r="N2959" s="1432" t="str">
        <f>IF(AND(F2957&lt;=F2959),"","X")</f>
        <v/>
      </c>
    </row>
    <row r="2960" spans="2:14" s="580" customFormat="1" ht="15" customHeight="1">
      <c r="B2960" s="1046"/>
      <c r="C2960" s="3015"/>
      <c r="D2960" s="3014"/>
      <c r="E2960" s="1112" t="s">
        <v>1932</v>
      </c>
      <c r="F2960" s="2708"/>
      <c r="H2960" s="1431" t="str">
        <f t="shared" si="510"/>
        <v/>
      </c>
      <c r="I2960" s="1288" t="str">
        <f t="shared" si="511"/>
        <v/>
      </c>
      <c r="J2960" s="1288" t="str">
        <f>IF(C2954="","",IF(AND(C2954&lt;&gt;"&lt;Enter connection point name&gt;",F2960=""),"X",""))</f>
        <v/>
      </c>
      <c r="K2960" s="1569"/>
      <c r="L2960" s="2220"/>
      <c r="M2960" s="2220"/>
      <c r="N2960" s="1432" t="str">
        <f>IF(AND(F2958&lt;=F2960),"","X")</f>
        <v/>
      </c>
    </row>
    <row r="2961" spans="2:14" s="580" customFormat="1" ht="15" customHeight="1">
      <c r="B2961" s="1046"/>
      <c r="C2961" s="3015" t="s">
        <v>729</v>
      </c>
      <c r="D2961" s="3014" t="s">
        <v>1670</v>
      </c>
      <c r="E2961" s="1112" t="s">
        <v>1931</v>
      </c>
      <c r="F2961" s="2706"/>
      <c r="H2961" s="1431" t="str">
        <f t="shared" si="510"/>
        <v/>
      </c>
      <c r="I2961" s="1287" t="str">
        <f t="shared" si="511"/>
        <v/>
      </c>
      <c r="J2961" s="1288" t="str">
        <f>IF(C2954="","",IF(AND(C2954&lt;&gt;"&lt;Enter connection point name&gt;",F2961=""),"X",""))</f>
        <v/>
      </c>
      <c r="K2961" s="1569"/>
      <c r="L2961" s="1287"/>
      <c r="M2961" s="2220"/>
      <c r="N2961" s="2218"/>
    </row>
    <row r="2962" spans="2:14" s="580" customFormat="1" ht="15" customHeight="1">
      <c r="B2962" s="18"/>
      <c r="C2962" s="3015"/>
      <c r="D2962" s="3014"/>
      <c r="E2962" s="1112" t="s">
        <v>1932</v>
      </c>
      <c r="F2962" s="2706"/>
      <c r="H2962" s="1431" t="str">
        <f t="shared" si="510"/>
        <v/>
      </c>
      <c r="I2962" s="1287"/>
      <c r="J2962" s="1288" t="str">
        <f>IF(C2954="","",IF(AND(C2954&lt;&gt;"&lt;Enter connection point name&gt;",F2962=""),"X",""))</f>
        <v/>
      </c>
      <c r="K2962" s="1569"/>
      <c r="L2962" s="1287"/>
      <c r="M2962" s="2220"/>
      <c r="N2962" s="2218"/>
    </row>
    <row r="2963" spans="2:14" s="580" customFormat="1" ht="15" customHeight="1">
      <c r="B2963" s="18"/>
      <c r="C2963" s="3015" t="s">
        <v>730</v>
      </c>
      <c r="D2963" s="3014" t="s">
        <v>1671</v>
      </c>
      <c r="E2963" s="1112" t="s">
        <v>1931</v>
      </c>
      <c r="F2963" s="2712"/>
      <c r="H2963" s="1431" t="str">
        <f t="shared" si="510"/>
        <v/>
      </c>
      <c r="I2963" s="1287"/>
      <c r="J2963" s="1288" t="str">
        <f>IF(C2954="","",IF(AND(C2954&lt;&gt;"&lt;Enter connection point name&gt;",F2963=""),"X",""))</f>
        <v/>
      </c>
      <c r="K2963" s="1569"/>
      <c r="L2963" s="2220"/>
      <c r="M2963" s="1287"/>
      <c r="N2963" s="2218"/>
    </row>
    <row r="2964" spans="2:14" s="580" customFormat="1" ht="15" customHeight="1">
      <c r="B2964" s="18"/>
      <c r="C2964" s="3015"/>
      <c r="D2964" s="3014"/>
      <c r="E2964" s="1112" t="s">
        <v>1932</v>
      </c>
      <c r="F2964" s="2712"/>
      <c r="H2964" s="1431" t="str">
        <f t="shared" si="510"/>
        <v/>
      </c>
      <c r="I2964" s="1287"/>
      <c r="J2964" s="1288" t="str">
        <f>IF(C2954="","",IF(AND(C2954&lt;&gt;"&lt;Enter connection point name&gt;",F2964=""),"X",""))</f>
        <v/>
      </c>
      <c r="K2964" s="1569"/>
      <c r="L2964" s="2220"/>
      <c r="M2964" s="1287"/>
      <c r="N2964" s="2218"/>
    </row>
    <row r="2965" spans="2:14" s="580" customFormat="1" ht="15" customHeight="1">
      <c r="B2965" s="18"/>
      <c r="C2965" s="3015" t="s">
        <v>1934</v>
      </c>
      <c r="D2965" s="3014" t="s">
        <v>2045</v>
      </c>
      <c r="E2965" s="1112" t="s">
        <v>1931</v>
      </c>
      <c r="F2965" s="2708"/>
      <c r="H2965" s="1436"/>
      <c r="I2965" s="1287"/>
      <c r="J2965" s="1288" t="str">
        <f>IF(C2954="","",IF(AND(C2954&lt;&gt;"&lt;Enter connection point name&gt;",F2965=""),"X",""))</f>
        <v/>
      </c>
      <c r="K2965" s="1432" t="str">
        <f>IF(F2965="","",(IF(OR(F2965="Winter",F2965="Summer"),"","X")))</f>
        <v/>
      </c>
      <c r="L2965" s="2220"/>
      <c r="M2965" s="2220"/>
      <c r="N2965" s="2218"/>
    </row>
    <row r="2966" spans="2:14" s="580" customFormat="1" ht="15" customHeight="1">
      <c r="B2966" s="18"/>
      <c r="C2966" s="3015"/>
      <c r="D2966" s="3014"/>
      <c r="E2966" s="1112" t="s">
        <v>1932</v>
      </c>
      <c r="F2966" s="2708"/>
      <c r="H2966" s="1436"/>
      <c r="I2966" s="1287"/>
      <c r="J2966" s="1288" t="str">
        <f>IF(C2954="","",IF(AND(C2954&lt;&gt;"&lt;Enter connection point name&gt;",F2966=""),"X",""))</f>
        <v/>
      </c>
      <c r="K2966" s="1432" t="str">
        <f>IF(F2966="","",(IF(OR(F2966="Winter",F2966="Summer"),"","X")))</f>
        <v/>
      </c>
      <c r="L2966" s="2220"/>
      <c r="M2966" s="2220"/>
      <c r="N2966" s="2218"/>
    </row>
    <row r="2967" spans="2:14" s="580" customFormat="1" ht="15" customHeight="1">
      <c r="B2967" s="18"/>
      <c r="C2967" s="3015" t="s">
        <v>1935</v>
      </c>
      <c r="D2967" s="3014" t="s">
        <v>497</v>
      </c>
      <c r="E2967" s="1112" t="s">
        <v>1931</v>
      </c>
      <c r="F2967" s="2708"/>
      <c r="H2967" s="1431" t="str">
        <f t="shared" ref="H2967:H2976" si="512">IF(ISNONTEXT(F2967)=TRUE,"","X")</f>
        <v/>
      </c>
      <c r="I2967" s="1288" t="str">
        <f t="shared" ref="I2967:I2976" si="513">IF(AND(F2967&gt;=0)=TRUE,"","X")</f>
        <v/>
      </c>
      <c r="J2967" s="1288" t="str">
        <f>IF(C2954="","",IF(AND(C2954&lt;&gt;"&lt;Enter connection point name&gt;",F2967=""),"X",""))</f>
        <v/>
      </c>
      <c r="K2967" s="1569"/>
      <c r="L2967" s="2220"/>
      <c r="M2967" s="2220"/>
      <c r="N2967" s="2218"/>
    </row>
    <row r="2968" spans="2:14" s="580" customFormat="1" ht="15" customHeight="1">
      <c r="B2968" s="18"/>
      <c r="C2968" s="3015"/>
      <c r="D2968" s="3014"/>
      <c r="E2968" s="1112" t="s">
        <v>1932</v>
      </c>
      <c r="F2968" s="2708"/>
      <c r="H2968" s="1431" t="str">
        <f t="shared" si="512"/>
        <v/>
      </c>
      <c r="I2968" s="1288" t="str">
        <f t="shared" si="513"/>
        <v/>
      </c>
      <c r="J2968" s="1288" t="str">
        <f>IF(C2954="","",IF(AND(C2954&lt;&gt;"&lt;Enter connection point name&gt;",F2968=""),"X",""))</f>
        <v/>
      </c>
      <c r="K2968" s="1569"/>
      <c r="L2968" s="2220"/>
      <c r="M2968" s="2220"/>
      <c r="N2968" s="2218"/>
    </row>
    <row r="2969" spans="2:14" s="580" customFormat="1" ht="15" customHeight="1">
      <c r="B2969" s="18"/>
      <c r="C2969" s="3015" t="s">
        <v>1936</v>
      </c>
      <c r="D2969" s="3014" t="s">
        <v>497</v>
      </c>
      <c r="E2969" s="1112" t="s">
        <v>1931</v>
      </c>
      <c r="F2969" s="2708"/>
      <c r="H2969" s="1431" t="str">
        <f t="shared" si="512"/>
        <v/>
      </c>
      <c r="I2969" s="1288" t="str">
        <f t="shared" si="513"/>
        <v/>
      </c>
      <c r="J2969" s="1288" t="str">
        <f>IF(C2954="","",IF(AND(C2954&lt;&gt;"&lt;Enter connection point name&gt;",F2969=""),"X",""))</f>
        <v/>
      </c>
      <c r="K2969" s="1569"/>
      <c r="L2969" s="2220"/>
      <c r="M2969" s="2220"/>
      <c r="N2969" s="1432" t="str">
        <f>IF(AND(F2969&lt;=F2971),"","X")</f>
        <v/>
      </c>
    </row>
    <row r="2970" spans="2:14" s="580" customFormat="1" ht="15" customHeight="1">
      <c r="B2970" s="18"/>
      <c r="C2970" s="3015"/>
      <c r="D2970" s="3014"/>
      <c r="E2970" s="1112" t="s">
        <v>1932</v>
      </c>
      <c r="F2970" s="2708"/>
      <c r="H2970" s="1431" t="str">
        <f t="shared" si="512"/>
        <v/>
      </c>
      <c r="I2970" s="1288" t="str">
        <f t="shared" si="513"/>
        <v/>
      </c>
      <c r="J2970" s="1288" t="str">
        <f>IF(C2954="","",IF(AND(C2954&lt;&gt;"&lt;Enter connection point name&gt;",F2970=""),"X",""))</f>
        <v/>
      </c>
      <c r="K2970" s="1569"/>
      <c r="L2970" s="2220"/>
      <c r="M2970" s="2220"/>
      <c r="N2970" s="1432" t="str">
        <f>IF(AND(F2970&lt;=F2972),"","X")</f>
        <v/>
      </c>
    </row>
    <row r="2971" spans="2:14" s="580" customFormat="1" ht="15" customHeight="1">
      <c r="B2971" s="18"/>
      <c r="C2971" s="3015" t="s">
        <v>1936</v>
      </c>
      <c r="D2971" s="3014" t="s">
        <v>509</v>
      </c>
      <c r="E2971" s="1112" t="s">
        <v>1931</v>
      </c>
      <c r="F2971" s="2708"/>
      <c r="H2971" s="1431" t="str">
        <f t="shared" si="512"/>
        <v/>
      </c>
      <c r="I2971" s="1288" t="str">
        <f t="shared" si="513"/>
        <v/>
      </c>
      <c r="J2971" s="1288" t="str">
        <f>IF(C2954="","",IF(AND(C2954&lt;&gt;"&lt;Enter connection point name&gt;",F2971=""),"X",""))</f>
        <v/>
      </c>
      <c r="K2971" s="1569"/>
      <c r="L2971" s="2220"/>
      <c r="M2971" s="2220"/>
      <c r="N2971" s="1432" t="str">
        <f>IF(AND(F2969&lt;=F2971),"","X")</f>
        <v/>
      </c>
    </row>
    <row r="2972" spans="2:14" s="580" customFormat="1" ht="15" customHeight="1">
      <c r="B2972" s="18"/>
      <c r="C2972" s="3015"/>
      <c r="D2972" s="3014"/>
      <c r="E2972" s="1112" t="s">
        <v>1932</v>
      </c>
      <c r="F2972" s="2708"/>
      <c r="H2972" s="1431" t="str">
        <f t="shared" si="512"/>
        <v/>
      </c>
      <c r="I2972" s="1288" t="str">
        <f t="shared" si="513"/>
        <v/>
      </c>
      <c r="J2972" s="1288" t="str">
        <f>IF(C2954="","",IF(AND(C2954&lt;&gt;"&lt;Enter connection point name&gt;",F2972=""),"X",""))</f>
        <v/>
      </c>
      <c r="K2972" s="1569"/>
      <c r="L2972" s="2220"/>
      <c r="M2972" s="2220"/>
      <c r="N2972" s="1432" t="str">
        <f>IF(AND(F2970&lt;=F2972),"","X")</f>
        <v/>
      </c>
    </row>
    <row r="2973" spans="2:14" s="580" customFormat="1" ht="15" customHeight="1">
      <c r="B2973" s="18"/>
      <c r="C2973" s="3015" t="s">
        <v>1937</v>
      </c>
      <c r="D2973" s="3014" t="s">
        <v>497</v>
      </c>
      <c r="E2973" s="1112" t="s">
        <v>1931</v>
      </c>
      <c r="F2973" s="2708"/>
      <c r="H2973" s="1431" t="str">
        <f t="shared" si="512"/>
        <v/>
      </c>
      <c r="I2973" s="1288" t="str">
        <f t="shared" si="513"/>
        <v/>
      </c>
      <c r="J2973" s="1288" t="str">
        <f>IF(C2954="","",IF(AND(C2954&lt;&gt;"&lt;Enter connection point name&gt;",F2973=""),"X",""))</f>
        <v/>
      </c>
      <c r="K2973" s="1569"/>
      <c r="L2973" s="2220"/>
      <c r="M2973" s="2220"/>
      <c r="N2973" s="1432" t="str">
        <f>IF(AND(F2973&lt;=F2975),"","X")</f>
        <v/>
      </c>
    </row>
    <row r="2974" spans="2:14" s="580" customFormat="1" ht="15" customHeight="1">
      <c r="B2974" s="18"/>
      <c r="C2974" s="3015"/>
      <c r="D2974" s="3014"/>
      <c r="E2974" s="1112" t="s">
        <v>1932</v>
      </c>
      <c r="F2974" s="2708"/>
      <c r="H2974" s="1431" t="str">
        <f t="shared" si="512"/>
        <v/>
      </c>
      <c r="I2974" s="1288" t="str">
        <f t="shared" si="513"/>
        <v/>
      </c>
      <c r="J2974" s="1288" t="str">
        <f>IF(C2954="","",IF(AND(C2954&lt;&gt;"&lt;Enter connection point name&gt;",F2974=""),"X",""))</f>
        <v/>
      </c>
      <c r="K2974" s="1569"/>
      <c r="L2974" s="2220"/>
      <c r="M2974" s="2220"/>
      <c r="N2974" s="1432" t="str">
        <f>IF(AND(F2974&lt;=F2976),"","X")</f>
        <v/>
      </c>
    </row>
    <row r="2975" spans="2:14" s="580" customFormat="1" ht="15" customHeight="1">
      <c r="B2975" s="18"/>
      <c r="C2975" s="3015" t="s">
        <v>1937</v>
      </c>
      <c r="D2975" s="3014" t="s">
        <v>509</v>
      </c>
      <c r="E2975" s="1112" t="s">
        <v>1931</v>
      </c>
      <c r="F2975" s="2708"/>
      <c r="H2975" s="1431" t="str">
        <f t="shared" si="512"/>
        <v/>
      </c>
      <c r="I2975" s="1288" t="str">
        <f t="shared" si="513"/>
        <v/>
      </c>
      <c r="J2975" s="1288" t="str">
        <f>IF(C2954="","",IF(AND(C2954&lt;&gt;"&lt;Enter connection point name&gt;",F2975=""),"X",""))</f>
        <v/>
      </c>
      <c r="K2975" s="1569"/>
      <c r="L2975" s="2220"/>
      <c r="M2975" s="2220"/>
      <c r="N2975" s="1432" t="str">
        <f>IF(AND(F2973&lt;=F2975),"","X")</f>
        <v/>
      </c>
    </row>
    <row r="2976" spans="2:14" s="580" customFormat="1" ht="15" customHeight="1">
      <c r="B2976" s="18"/>
      <c r="C2976" s="3018"/>
      <c r="D2976" s="3019"/>
      <c r="E2976" s="1113" t="s">
        <v>1932</v>
      </c>
      <c r="F2976" s="2714"/>
      <c r="H2976" s="1433" t="str">
        <f t="shared" si="512"/>
        <v/>
      </c>
      <c r="I2976" s="1434" t="str">
        <f t="shared" si="513"/>
        <v/>
      </c>
      <c r="J2976" s="1434" t="str">
        <f>IF(C2954="","",IF(AND(C2954&lt;&gt;"&lt;Enter connection point name&gt;",F2976=""),"X",""))</f>
        <v/>
      </c>
      <c r="K2976" s="1570"/>
      <c r="L2976" s="2221"/>
      <c r="M2976" s="2221"/>
      <c r="N2976" s="1435" t="str">
        <f>IF(AND(F2974&lt;=F2976),"","X")</f>
        <v/>
      </c>
    </row>
    <row r="2977" spans="2:14" s="580" customFormat="1" ht="15" customHeight="1">
      <c r="B2977" s="1046">
        <v>130</v>
      </c>
      <c r="C2977" s="1027" t="s">
        <v>1929</v>
      </c>
      <c r="D2977" s="575"/>
      <c r="E2977" s="1111"/>
      <c r="F2977" s="2711"/>
    </row>
    <row r="2978" spans="2:14" s="580" customFormat="1" ht="15" customHeight="1">
      <c r="B2978" s="1046"/>
      <c r="C2978" s="3016" t="s">
        <v>1930</v>
      </c>
      <c r="D2978" s="3017" t="s">
        <v>509</v>
      </c>
      <c r="E2978" s="1681" t="s">
        <v>1931</v>
      </c>
      <c r="F2978" s="2713"/>
      <c r="H2978" s="1503" t="str">
        <f>IF(ISNONTEXT(F2978)=TRUE,"","X")</f>
        <v/>
      </c>
      <c r="I2978" s="1542" t="str">
        <f>IF(AND(F2978&gt;=0)=TRUE,"","X")</f>
        <v/>
      </c>
      <c r="J2978" s="2024" t="str">
        <f>IF(C2977="","",IF(AND(C2977&lt;&gt;"&lt;Enter connection point name&gt;",F2978=""),"X",""))</f>
        <v/>
      </c>
      <c r="K2978" s="1568"/>
      <c r="L2978" s="2219"/>
      <c r="M2978" s="2219"/>
      <c r="N2978" s="2217"/>
    </row>
    <row r="2979" spans="2:14" s="580" customFormat="1" ht="15" customHeight="1">
      <c r="B2979" s="1046"/>
      <c r="C2979" s="3015"/>
      <c r="D2979" s="3014"/>
      <c r="E2979" s="1112" t="s">
        <v>1932</v>
      </c>
      <c r="F2979" s="2708"/>
      <c r="H2979" s="1431" t="str">
        <f>IF(ISNONTEXT(F2979)=TRUE,"","X")</f>
        <v/>
      </c>
      <c r="I2979" s="1288" t="str">
        <f>IF(AND(F2979&gt;=0)=TRUE,"","X")</f>
        <v/>
      </c>
      <c r="J2979" s="1288" t="str">
        <f>IF(C2977="","",IF(AND(C2977&lt;&gt;"&lt;Enter connection point name&gt;",F2979=""),"X",""))</f>
        <v/>
      </c>
      <c r="K2979" s="1569"/>
      <c r="L2979" s="2220"/>
      <c r="M2979" s="2220"/>
      <c r="N2979" s="2218"/>
    </row>
    <row r="2980" spans="2:14" s="580" customFormat="1" ht="15" customHeight="1">
      <c r="B2980" s="1046"/>
      <c r="C2980" s="3015" t="s">
        <v>1933</v>
      </c>
      <c r="D2980" s="3014" t="s">
        <v>497</v>
      </c>
      <c r="E2980" s="1112" t="s">
        <v>1931</v>
      </c>
      <c r="F2980" s="2708"/>
      <c r="H2980" s="1431" t="str">
        <f t="shared" ref="H2980:H2987" si="514">IF(ISNONTEXT(F2980)=TRUE,"","X")</f>
        <v/>
      </c>
      <c r="I2980" s="1288" t="str">
        <f>IF(AND(F2980&gt;=0)=TRUE,"","X")</f>
        <v/>
      </c>
      <c r="J2980" s="1288" t="str">
        <f>IF(C2977="","",IF(AND(C2977&lt;&gt;"&lt;Enter connection point name&gt;",F2980=""),"X",""))</f>
        <v/>
      </c>
      <c r="K2980" s="1569"/>
      <c r="L2980" s="2220"/>
      <c r="M2980" s="2220"/>
      <c r="N2980" s="1432" t="str">
        <f>IF(AND(F2980&lt;=F2982),"","X")</f>
        <v/>
      </c>
    </row>
    <row r="2981" spans="2:14" s="580" customFormat="1" ht="15" customHeight="1">
      <c r="B2981" s="1046"/>
      <c r="C2981" s="3015"/>
      <c r="D2981" s="3014"/>
      <c r="E2981" s="1112" t="s">
        <v>1932</v>
      </c>
      <c r="F2981" s="2708"/>
      <c r="H2981" s="1431" t="str">
        <f t="shared" si="514"/>
        <v/>
      </c>
      <c r="I2981" s="1288" t="str">
        <f t="shared" ref="I2981:I2984" si="515">IF(AND(F2981&gt;=0)=TRUE,"","X")</f>
        <v/>
      </c>
      <c r="J2981" s="1288" t="str">
        <f>IF(C2977="","",IF(AND(C2977&lt;&gt;"&lt;Enter connection point name&gt;",F2981=""),"X",""))</f>
        <v/>
      </c>
      <c r="K2981" s="1569"/>
      <c r="L2981" s="2220"/>
      <c r="M2981" s="2220"/>
      <c r="N2981" s="1432" t="str">
        <f>IF(AND(F2981&lt;=F2983),"","X")</f>
        <v/>
      </c>
    </row>
    <row r="2982" spans="2:14" s="580" customFormat="1" ht="15" customHeight="1">
      <c r="B2982" s="1046"/>
      <c r="C2982" s="3015" t="s">
        <v>1933</v>
      </c>
      <c r="D2982" s="3014" t="s">
        <v>509</v>
      </c>
      <c r="E2982" s="1112" t="s">
        <v>1931</v>
      </c>
      <c r="F2982" s="2708"/>
      <c r="H2982" s="1431" t="str">
        <f t="shared" si="514"/>
        <v/>
      </c>
      <c r="I2982" s="1288" t="str">
        <f t="shared" si="515"/>
        <v/>
      </c>
      <c r="J2982" s="1288" t="str">
        <f>IF(C2977="","",IF(AND(C2977&lt;&gt;"&lt;Enter connection point name&gt;",F2982=""),"X",""))</f>
        <v/>
      </c>
      <c r="K2982" s="1569"/>
      <c r="L2982" s="2220"/>
      <c r="M2982" s="2220"/>
      <c r="N2982" s="1432" t="str">
        <f>IF(AND(F2980&lt;=F2982),"","X")</f>
        <v/>
      </c>
    </row>
    <row r="2983" spans="2:14" s="580" customFormat="1" ht="15" customHeight="1">
      <c r="B2983" s="1046"/>
      <c r="C2983" s="3015"/>
      <c r="D2983" s="3014"/>
      <c r="E2983" s="1112" t="s">
        <v>1932</v>
      </c>
      <c r="F2983" s="2708"/>
      <c r="H2983" s="1431" t="str">
        <f t="shared" si="514"/>
        <v/>
      </c>
      <c r="I2983" s="1288" t="str">
        <f t="shared" si="515"/>
        <v/>
      </c>
      <c r="J2983" s="1288" t="str">
        <f>IF(C2977="","",IF(AND(C2977&lt;&gt;"&lt;Enter connection point name&gt;",F2983=""),"X",""))</f>
        <v/>
      </c>
      <c r="K2983" s="1569"/>
      <c r="L2983" s="2220"/>
      <c r="M2983" s="2220"/>
      <c r="N2983" s="1432" t="str">
        <f>IF(AND(F2981&lt;=F2983),"","X")</f>
        <v/>
      </c>
    </row>
    <row r="2984" spans="2:14" s="580" customFormat="1" ht="15" customHeight="1">
      <c r="B2984" s="1046"/>
      <c r="C2984" s="3015" t="s">
        <v>729</v>
      </c>
      <c r="D2984" s="3014" t="s">
        <v>1670</v>
      </c>
      <c r="E2984" s="1112" t="s">
        <v>1931</v>
      </c>
      <c r="F2984" s="2706"/>
      <c r="H2984" s="1431" t="str">
        <f t="shared" si="514"/>
        <v/>
      </c>
      <c r="I2984" s="1287" t="str">
        <f t="shared" si="515"/>
        <v/>
      </c>
      <c r="J2984" s="1288" t="str">
        <f>IF(C2977="","",IF(AND(C2977&lt;&gt;"&lt;Enter connection point name&gt;",F2984=""),"X",""))</f>
        <v/>
      </c>
      <c r="K2984" s="1569"/>
      <c r="L2984" s="1287"/>
      <c r="M2984" s="2220"/>
      <c r="N2984" s="2218"/>
    </row>
    <row r="2985" spans="2:14" s="580" customFormat="1" ht="15" customHeight="1">
      <c r="B2985" s="18"/>
      <c r="C2985" s="3015"/>
      <c r="D2985" s="3014"/>
      <c r="E2985" s="1112" t="s">
        <v>1932</v>
      </c>
      <c r="F2985" s="2706"/>
      <c r="H2985" s="1431" t="str">
        <f t="shared" si="514"/>
        <v/>
      </c>
      <c r="I2985" s="1287"/>
      <c r="J2985" s="1288" t="str">
        <f>IF(C2977="","",IF(AND(C2977&lt;&gt;"&lt;Enter connection point name&gt;",F2985=""),"X",""))</f>
        <v/>
      </c>
      <c r="K2985" s="1569"/>
      <c r="L2985" s="1287"/>
      <c r="M2985" s="2220"/>
      <c r="N2985" s="2218"/>
    </row>
    <row r="2986" spans="2:14" s="580" customFormat="1" ht="15" customHeight="1">
      <c r="B2986" s="18"/>
      <c r="C2986" s="3015" t="s">
        <v>730</v>
      </c>
      <c r="D2986" s="3014" t="s">
        <v>1671</v>
      </c>
      <c r="E2986" s="1112" t="s">
        <v>1931</v>
      </c>
      <c r="F2986" s="2712"/>
      <c r="H2986" s="1431" t="str">
        <f t="shared" si="514"/>
        <v/>
      </c>
      <c r="I2986" s="1287"/>
      <c r="J2986" s="1288" t="str">
        <f>IF(C2977="","",IF(AND(C2977&lt;&gt;"&lt;Enter connection point name&gt;",F2986=""),"X",""))</f>
        <v/>
      </c>
      <c r="K2986" s="1569"/>
      <c r="L2986" s="2220"/>
      <c r="M2986" s="1287"/>
      <c r="N2986" s="2218"/>
    </row>
    <row r="2987" spans="2:14" s="580" customFormat="1" ht="15" customHeight="1">
      <c r="B2987" s="18"/>
      <c r="C2987" s="3015"/>
      <c r="D2987" s="3014"/>
      <c r="E2987" s="1112" t="s">
        <v>1932</v>
      </c>
      <c r="F2987" s="2712"/>
      <c r="H2987" s="1431" t="str">
        <f t="shared" si="514"/>
        <v/>
      </c>
      <c r="I2987" s="1287"/>
      <c r="J2987" s="1288" t="str">
        <f>IF(C2977="","",IF(AND(C2977&lt;&gt;"&lt;Enter connection point name&gt;",F2987=""),"X",""))</f>
        <v/>
      </c>
      <c r="K2987" s="1569"/>
      <c r="L2987" s="2220"/>
      <c r="M2987" s="1287"/>
      <c r="N2987" s="2218"/>
    </row>
    <row r="2988" spans="2:14" s="580" customFormat="1" ht="15" customHeight="1">
      <c r="B2988" s="18"/>
      <c r="C2988" s="3015" t="s">
        <v>1934</v>
      </c>
      <c r="D2988" s="3014" t="s">
        <v>2045</v>
      </c>
      <c r="E2988" s="1112" t="s">
        <v>1931</v>
      </c>
      <c r="F2988" s="2708"/>
      <c r="H2988" s="1436"/>
      <c r="I2988" s="1287"/>
      <c r="J2988" s="1288" t="str">
        <f>IF(C2977="","",IF(AND(C2977&lt;&gt;"&lt;Enter connection point name&gt;",F2988=""),"X",""))</f>
        <v/>
      </c>
      <c r="K2988" s="1432" t="str">
        <f>IF(F2988="","",(IF(OR(F2988="Winter",F2988="Summer"),"","X")))</f>
        <v/>
      </c>
      <c r="L2988" s="2220"/>
      <c r="M2988" s="2220"/>
      <c r="N2988" s="2218"/>
    </row>
    <row r="2989" spans="2:14" s="580" customFormat="1" ht="15" customHeight="1">
      <c r="B2989" s="18"/>
      <c r="C2989" s="3015"/>
      <c r="D2989" s="3014"/>
      <c r="E2989" s="1112" t="s">
        <v>1932</v>
      </c>
      <c r="F2989" s="2708"/>
      <c r="H2989" s="1436"/>
      <c r="I2989" s="1287"/>
      <c r="J2989" s="1288" t="str">
        <f>IF(C2977="","",IF(AND(C2977&lt;&gt;"&lt;Enter connection point name&gt;",F2989=""),"X",""))</f>
        <v/>
      </c>
      <c r="K2989" s="1432" t="str">
        <f>IF(F2989="","",(IF(OR(F2989="Winter",F2989="Summer"),"","X")))</f>
        <v/>
      </c>
      <c r="L2989" s="2220"/>
      <c r="M2989" s="2220"/>
      <c r="N2989" s="2218"/>
    </row>
    <row r="2990" spans="2:14" s="580" customFormat="1" ht="15" customHeight="1">
      <c r="B2990" s="18"/>
      <c r="C2990" s="3015" t="s">
        <v>1935</v>
      </c>
      <c r="D2990" s="3014" t="s">
        <v>497</v>
      </c>
      <c r="E2990" s="1112" t="s">
        <v>1931</v>
      </c>
      <c r="F2990" s="2708"/>
      <c r="H2990" s="1431" t="str">
        <f t="shared" ref="H2990:H2999" si="516">IF(ISNONTEXT(F2990)=TRUE,"","X")</f>
        <v/>
      </c>
      <c r="I2990" s="1288" t="str">
        <f t="shared" ref="I2990:I2999" si="517">IF(AND(F2990&gt;=0)=TRUE,"","X")</f>
        <v/>
      </c>
      <c r="J2990" s="1288" t="str">
        <f>IF(C2977="","",IF(AND(C2977&lt;&gt;"&lt;Enter connection point name&gt;",F2990=""),"X",""))</f>
        <v/>
      </c>
      <c r="K2990" s="1569"/>
      <c r="L2990" s="2220"/>
      <c r="M2990" s="2220"/>
      <c r="N2990" s="2218"/>
    </row>
    <row r="2991" spans="2:14" s="580" customFormat="1" ht="15" customHeight="1">
      <c r="B2991" s="18"/>
      <c r="C2991" s="3015"/>
      <c r="D2991" s="3014"/>
      <c r="E2991" s="1112" t="s">
        <v>1932</v>
      </c>
      <c r="F2991" s="2708"/>
      <c r="H2991" s="1431" t="str">
        <f t="shared" si="516"/>
        <v/>
      </c>
      <c r="I2991" s="1288" t="str">
        <f t="shared" si="517"/>
        <v/>
      </c>
      <c r="J2991" s="1288" t="str">
        <f>IF(C2977="","",IF(AND(C2977&lt;&gt;"&lt;Enter connection point name&gt;",F2991=""),"X",""))</f>
        <v/>
      </c>
      <c r="K2991" s="1569"/>
      <c r="L2991" s="2220"/>
      <c r="M2991" s="2220"/>
      <c r="N2991" s="2218"/>
    </row>
    <row r="2992" spans="2:14" s="580" customFormat="1" ht="15" customHeight="1">
      <c r="B2992" s="18"/>
      <c r="C2992" s="3015" t="s">
        <v>1936</v>
      </c>
      <c r="D2992" s="3014" t="s">
        <v>497</v>
      </c>
      <c r="E2992" s="1112" t="s">
        <v>1931</v>
      </c>
      <c r="F2992" s="2708"/>
      <c r="H2992" s="1431" t="str">
        <f t="shared" si="516"/>
        <v/>
      </c>
      <c r="I2992" s="1288" t="str">
        <f t="shared" si="517"/>
        <v/>
      </c>
      <c r="J2992" s="1288" t="str">
        <f>IF(C2977="","",IF(AND(C2977&lt;&gt;"&lt;Enter connection point name&gt;",F2992=""),"X",""))</f>
        <v/>
      </c>
      <c r="K2992" s="1569"/>
      <c r="L2992" s="2220"/>
      <c r="M2992" s="2220"/>
      <c r="N2992" s="1432" t="str">
        <f>IF(AND(F2992&lt;=F2994),"","X")</f>
        <v/>
      </c>
    </row>
    <row r="2993" spans="2:14" s="580" customFormat="1" ht="15" customHeight="1">
      <c r="B2993" s="18"/>
      <c r="C2993" s="3015"/>
      <c r="D2993" s="3014"/>
      <c r="E2993" s="1112" t="s">
        <v>1932</v>
      </c>
      <c r="F2993" s="2708"/>
      <c r="H2993" s="1431" t="str">
        <f t="shared" si="516"/>
        <v/>
      </c>
      <c r="I2993" s="1288" t="str">
        <f t="shared" si="517"/>
        <v/>
      </c>
      <c r="J2993" s="1288" t="str">
        <f>IF(C2977="","",IF(AND(C2977&lt;&gt;"&lt;Enter connection point name&gt;",F2993=""),"X",""))</f>
        <v/>
      </c>
      <c r="K2993" s="1569"/>
      <c r="L2993" s="2220"/>
      <c r="M2993" s="2220"/>
      <c r="N2993" s="1432" t="str">
        <f>IF(AND(F2993&lt;=F2995),"","X")</f>
        <v/>
      </c>
    </row>
    <row r="2994" spans="2:14" s="580" customFormat="1" ht="15" customHeight="1">
      <c r="B2994" s="18"/>
      <c r="C2994" s="3015" t="s">
        <v>1936</v>
      </c>
      <c r="D2994" s="3014" t="s">
        <v>509</v>
      </c>
      <c r="E2994" s="1112" t="s">
        <v>1931</v>
      </c>
      <c r="F2994" s="2708"/>
      <c r="H2994" s="1431" t="str">
        <f t="shared" si="516"/>
        <v/>
      </c>
      <c r="I2994" s="1288" t="str">
        <f t="shared" si="517"/>
        <v/>
      </c>
      <c r="J2994" s="1288" t="str">
        <f>IF(C2977="","",IF(AND(C2977&lt;&gt;"&lt;Enter connection point name&gt;",F2994=""),"X",""))</f>
        <v/>
      </c>
      <c r="K2994" s="1569"/>
      <c r="L2994" s="2220"/>
      <c r="M2994" s="2220"/>
      <c r="N2994" s="1432" t="str">
        <f>IF(AND(F2992&lt;=F2994),"","X")</f>
        <v/>
      </c>
    </row>
    <row r="2995" spans="2:14" s="580" customFormat="1" ht="15" customHeight="1">
      <c r="B2995" s="18"/>
      <c r="C2995" s="3015"/>
      <c r="D2995" s="3014"/>
      <c r="E2995" s="1112" t="s">
        <v>1932</v>
      </c>
      <c r="F2995" s="2708"/>
      <c r="H2995" s="1431" t="str">
        <f t="shared" si="516"/>
        <v/>
      </c>
      <c r="I2995" s="1288" t="str">
        <f t="shared" si="517"/>
        <v/>
      </c>
      <c r="J2995" s="1288" t="str">
        <f>IF(C2977="","",IF(AND(C2977&lt;&gt;"&lt;Enter connection point name&gt;",F2995=""),"X",""))</f>
        <v/>
      </c>
      <c r="K2995" s="1569"/>
      <c r="L2995" s="2220"/>
      <c r="M2995" s="2220"/>
      <c r="N2995" s="1432" t="str">
        <f>IF(AND(F2993&lt;=F2995),"","X")</f>
        <v/>
      </c>
    </row>
    <row r="2996" spans="2:14" s="580" customFormat="1" ht="15" customHeight="1">
      <c r="B2996" s="18"/>
      <c r="C2996" s="3015" t="s">
        <v>1937</v>
      </c>
      <c r="D2996" s="3014" t="s">
        <v>497</v>
      </c>
      <c r="E2996" s="1112" t="s">
        <v>1931</v>
      </c>
      <c r="F2996" s="2708"/>
      <c r="H2996" s="1431" t="str">
        <f t="shared" si="516"/>
        <v/>
      </c>
      <c r="I2996" s="1288" t="str">
        <f t="shared" si="517"/>
        <v/>
      </c>
      <c r="J2996" s="1288" t="str">
        <f>IF(C2977="","",IF(AND(C2977&lt;&gt;"&lt;Enter connection point name&gt;",F2996=""),"X",""))</f>
        <v/>
      </c>
      <c r="K2996" s="1569"/>
      <c r="L2996" s="2220"/>
      <c r="M2996" s="2220"/>
      <c r="N2996" s="1432" t="str">
        <f>IF(AND(F2996&lt;=F2998),"","X")</f>
        <v/>
      </c>
    </row>
    <row r="2997" spans="2:14" s="580" customFormat="1" ht="15" customHeight="1">
      <c r="B2997" s="18"/>
      <c r="C2997" s="3015"/>
      <c r="D2997" s="3014"/>
      <c r="E2997" s="1112" t="s">
        <v>1932</v>
      </c>
      <c r="F2997" s="2708"/>
      <c r="H2997" s="1431" t="str">
        <f t="shared" si="516"/>
        <v/>
      </c>
      <c r="I2997" s="1288" t="str">
        <f t="shared" si="517"/>
        <v/>
      </c>
      <c r="J2997" s="1288" t="str">
        <f>IF(C2977="","",IF(AND(C2977&lt;&gt;"&lt;Enter connection point name&gt;",F2997=""),"X",""))</f>
        <v/>
      </c>
      <c r="K2997" s="1569"/>
      <c r="L2997" s="2220"/>
      <c r="M2997" s="2220"/>
      <c r="N2997" s="1432" t="str">
        <f>IF(AND(F2997&lt;=F2999),"","X")</f>
        <v/>
      </c>
    </row>
    <row r="2998" spans="2:14" s="580" customFormat="1" ht="15" customHeight="1">
      <c r="B2998" s="18"/>
      <c r="C2998" s="3015" t="s">
        <v>1937</v>
      </c>
      <c r="D2998" s="3014" t="s">
        <v>509</v>
      </c>
      <c r="E2998" s="1112" t="s">
        <v>1931</v>
      </c>
      <c r="F2998" s="2708"/>
      <c r="H2998" s="1431" t="str">
        <f t="shared" si="516"/>
        <v/>
      </c>
      <c r="I2998" s="1288" t="str">
        <f t="shared" si="517"/>
        <v/>
      </c>
      <c r="J2998" s="1288" t="str">
        <f>IF(C2977="","",IF(AND(C2977&lt;&gt;"&lt;Enter connection point name&gt;",F2998=""),"X",""))</f>
        <v/>
      </c>
      <c r="K2998" s="1569"/>
      <c r="L2998" s="2220"/>
      <c r="M2998" s="2220"/>
      <c r="N2998" s="1432" t="str">
        <f>IF(AND(F2996&lt;=F2998),"","X")</f>
        <v/>
      </c>
    </row>
    <row r="2999" spans="2:14" s="580" customFormat="1" ht="15" customHeight="1">
      <c r="B2999" s="18"/>
      <c r="C2999" s="3018"/>
      <c r="D2999" s="3019"/>
      <c r="E2999" s="1113" t="s">
        <v>1932</v>
      </c>
      <c r="F2999" s="2714"/>
      <c r="H2999" s="1433" t="str">
        <f t="shared" si="516"/>
        <v/>
      </c>
      <c r="I2999" s="1434" t="str">
        <f t="shared" si="517"/>
        <v/>
      </c>
      <c r="J2999" s="1434" t="str">
        <f>IF(C2977="","",IF(AND(C2977&lt;&gt;"&lt;Enter connection point name&gt;",F2999=""),"X",""))</f>
        <v/>
      </c>
      <c r="K2999" s="1570"/>
      <c r="L2999" s="2221"/>
      <c r="M2999" s="2221"/>
      <c r="N2999" s="1435" t="str">
        <f>IF(AND(F2997&lt;=F2999),"","X")</f>
        <v/>
      </c>
    </row>
    <row r="3000" spans="2:14" ht="15" customHeight="1">
      <c r="H3000" s="580"/>
      <c r="I3000" s="580"/>
      <c r="J3000" s="580"/>
      <c r="K3000" s="580"/>
      <c r="L3000" s="580"/>
      <c r="M3000" s="580"/>
      <c r="N3000" s="580"/>
    </row>
    <row r="3001" spans="2:14" ht="15" customHeight="1">
      <c r="H3001" s="580"/>
      <c r="I3001" s="580"/>
      <c r="J3001" s="580"/>
      <c r="K3001" s="580"/>
      <c r="L3001" s="580"/>
      <c r="M3001" s="580"/>
      <c r="N3001" s="580"/>
    </row>
    <row r="3002" spans="2:14" ht="15" customHeight="1"/>
    <row r="3003" spans="2:14" ht="15" customHeight="1">
      <c r="C3003" s="1406" t="s">
        <v>2332</v>
      </c>
      <c r="D3003" s="1407"/>
    </row>
    <row r="3004" spans="2:14" ht="15" customHeight="1">
      <c r="C3004" s="1642" t="s">
        <v>2409</v>
      </c>
    </row>
    <row r="3005" spans="2:14" ht="15" customHeight="1"/>
    <row r="3006" spans="2:14" ht="15" customHeight="1"/>
    <row r="3007" spans="2:14" ht="15" customHeight="1"/>
    <row r="3008" spans="2:14" ht="15" customHeight="1"/>
    <row r="3009" ht="15" customHeight="1"/>
  </sheetData>
  <mergeCells count="2863">
    <mergeCell ref="A1:B1"/>
    <mergeCell ref="A2:B2"/>
    <mergeCell ref="C2994:C2995"/>
    <mergeCell ref="D2994:D2995"/>
    <mergeCell ref="C2996:C2997"/>
    <mergeCell ref="D2996:D2997"/>
    <mergeCell ref="C2998:C2999"/>
    <mergeCell ref="D2998:D2999"/>
    <mergeCell ref="C2988:C2989"/>
    <mergeCell ref="D2988:D2989"/>
    <mergeCell ref="C2990:C2991"/>
    <mergeCell ref="D2990:D2991"/>
    <mergeCell ref="C2992:C2993"/>
    <mergeCell ref="D2992:D2993"/>
    <mergeCell ref="C2982:C2983"/>
    <mergeCell ref="D2982:D2983"/>
    <mergeCell ref="C2984:C2985"/>
    <mergeCell ref="D2984:D2985"/>
    <mergeCell ref="C2986:C2987"/>
    <mergeCell ref="D2986:D2987"/>
    <mergeCell ref="C2975:C2976"/>
    <mergeCell ref="D2975:D2976"/>
    <mergeCell ref="C2978:C2979"/>
    <mergeCell ref="D2978:D2979"/>
    <mergeCell ref="C2980:C2981"/>
    <mergeCell ref="D2980:D2981"/>
    <mergeCell ref="C2969:C2970"/>
    <mergeCell ref="D2969:D2970"/>
    <mergeCell ref="C2971:C2972"/>
    <mergeCell ref="D2971:D2972"/>
    <mergeCell ref="C2973:C2974"/>
    <mergeCell ref="D2973:D2974"/>
    <mergeCell ref="C2963:C2964"/>
    <mergeCell ref="D2963:D2964"/>
    <mergeCell ref="C2965:C2966"/>
    <mergeCell ref="D2965:D2966"/>
    <mergeCell ref="C2967:C2968"/>
    <mergeCell ref="D2967:D2968"/>
    <mergeCell ref="C2957:C2958"/>
    <mergeCell ref="D2957:D2958"/>
    <mergeCell ref="C2959:C2960"/>
    <mergeCell ref="D2959:D2960"/>
    <mergeCell ref="C2961:C2962"/>
    <mergeCell ref="D2961:D2962"/>
    <mergeCell ref="C2950:C2951"/>
    <mergeCell ref="D2950:D2951"/>
    <mergeCell ref="C2952:C2953"/>
    <mergeCell ref="D2952:D2953"/>
    <mergeCell ref="C2955:C2956"/>
    <mergeCell ref="D2955:D2956"/>
    <mergeCell ref="C2944:C2945"/>
    <mergeCell ref="D2944:D2945"/>
    <mergeCell ref="C2946:C2947"/>
    <mergeCell ref="D2946:D2947"/>
    <mergeCell ref="C2948:C2949"/>
    <mergeCell ref="D2948:D2949"/>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5:C2926"/>
    <mergeCell ref="D2925:D2926"/>
    <mergeCell ref="C2927:C2928"/>
    <mergeCell ref="D2927:D2928"/>
    <mergeCell ref="C2929:C2930"/>
    <mergeCell ref="D2929:D2930"/>
    <mergeCell ref="C2919:C2920"/>
    <mergeCell ref="D2919:D2920"/>
    <mergeCell ref="C2921:C2922"/>
    <mergeCell ref="D2921:D2922"/>
    <mergeCell ref="C2923:C2924"/>
    <mergeCell ref="D2923:D2924"/>
    <mergeCell ref="C2913:C2914"/>
    <mergeCell ref="D2913:D2914"/>
    <mergeCell ref="C2915:C2916"/>
    <mergeCell ref="D2915:D2916"/>
    <mergeCell ref="C2917:C2918"/>
    <mergeCell ref="D2917:D2918"/>
    <mergeCell ref="C2906:C2907"/>
    <mergeCell ref="D2906:D2907"/>
    <mergeCell ref="C2909:C2910"/>
    <mergeCell ref="D2909:D2910"/>
    <mergeCell ref="C2911:C2912"/>
    <mergeCell ref="D2911:D2912"/>
    <mergeCell ref="C2900:C2901"/>
    <mergeCell ref="D2900:D2901"/>
    <mergeCell ref="C2902:C2903"/>
    <mergeCell ref="D2902:D2903"/>
    <mergeCell ref="C2904:C2905"/>
    <mergeCell ref="D2904:D2905"/>
    <mergeCell ref="C2894:C2895"/>
    <mergeCell ref="D2894:D2895"/>
    <mergeCell ref="C2896:C2897"/>
    <mergeCell ref="D2896:D2897"/>
    <mergeCell ref="C2898:C2899"/>
    <mergeCell ref="D2898:D2899"/>
    <mergeCell ref="C2888:C2889"/>
    <mergeCell ref="D2888:D2889"/>
    <mergeCell ref="C2890:C2891"/>
    <mergeCell ref="D2890:D2891"/>
    <mergeCell ref="C2892:C2893"/>
    <mergeCell ref="D2892:D2893"/>
    <mergeCell ref="C2881:C2882"/>
    <mergeCell ref="D2881:D2882"/>
    <mergeCell ref="C2883:C2884"/>
    <mergeCell ref="D2883:D2884"/>
    <mergeCell ref="C2886:C2887"/>
    <mergeCell ref="D2886:D2887"/>
    <mergeCell ref="C2875:C2876"/>
    <mergeCell ref="D2875:D2876"/>
    <mergeCell ref="C2877:C2878"/>
    <mergeCell ref="D2877:D2878"/>
    <mergeCell ref="C2879:C2880"/>
    <mergeCell ref="D2879:D2880"/>
    <mergeCell ref="C2869:C2870"/>
    <mergeCell ref="D2869:D2870"/>
    <mergeCell ref="C2871:C2872"/>
    <mergeCell ref="D2871:D2872"/>
    <mergeCell ref="C2873:C2874"/>
    <mergeCell ref="D2873:D2874"/>
    <mergeCell ref="C2863:C2864"/>
    <mergeCell ref="D2863:D2864"/>
    <mergeCell ref="C2865:C2866"/>
    <mergeCell ref="D2865:D2866"/>
    <mergeCell ref="C2867:C2868"/>
    <mergeCell ref="D2867:D2868"/>
    <mergeCell ref="C2856:C2857"/>
    <mergeCell ref="D2856:D2857"/>
    <mergeCell ref="C2858:C2859"/>
    <mergeCell ref="D2858:D2859"/>
    <mergeCell ref="C2860:C2861"/>
    <mergeCell ref="D2860:D2861"/>
    <mergeCell ref="C2850:C2851"/>
    <mergeCell ref="D2850:D2851"/>
    <mergeCell ref="C2852:C2853"/>
    <mergeCell ref="D2852:D2853"/>
    <mergeCell ref="C2854:C2855"/>
    <mergeCell ref="D2854:D2855"/>
    <mergeCell ref="C2844:C2845"/>
    <mergeCell ref="D2844:D2845"/>
    <mergeCell ref="C2846:C2847"/>
    <mergeCell ref="D2846:D2847"/>
    <mergeCell ref="C2848:C2849"/>
    <mergeCell ref="D2848:D2849"/>
    <mergeCell ref="C2837:C2838"/>
    <mergeCell ref="D2837:D2838"/>
    <mergeCell ref="C2840:C2841"/>
    <mergeCell ref="D2840:D2841"/>
    <mergeCell ref="C2842:C2843"/>
    <mergeCell ref="D2842:D2843"/>
    <mergeCell ref="C2831:C2832"/>
    <mergeCell ref="D2831:D2832"/>
    <mergeCell ref="C2833:C2834"/>
    <mergeCell ref="D2833:D2834"/>
    <mergeCell ref="C2835:C2836"/>
    <mergeCell ref="D2835:D2836"/>
    <mergeCell ref="C2825:C2826"/>
    <mergeCell ref="D2825:D2826"/>
    <mergeCell ref="C2827:C2828"/>
    <mergeCell ref="D2827:D2828"/>
    <mergeCell ref="C2829:C2830"/>
    <mergeCell ref="D2829:D2830"/>
    <mergeCell ref="C2819:C2820"/>
    <mergeCell ref="D2819:D2820"/>
    <mergeCell ref="C2821:C2822"/>
    <mergeCell ref="D2821:D2822"/>
    <mergeCell ref="C2823:C2824"/>
    <mergeCell ref="D2823:D2824"/>
    <mergeCell ref="C2812:C2813"/>
    <mergeCell ref="D2812:D2813"/>
    <mergeCell ref="C2814:C2815"/>
    <mergeCell ref="D2814:D2815"/>
    <mergeCell ref="C2817:C2818"/>
    <mergeCell ref="D2817:D2818"/>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794:C2795"/>
    <mergeCell ref="D2794:D2795"/>
    <mergeCell ref="C2796:C2797"/>
    <mergeCell ref="D2796:D2797"/>
    <mergeCell ref="C2798:C2799"/>
    <mergeCell ref="D2798:D2799"/>
    <mergeCell ref="C2787:C2788"/>
    <mergeCell ref="D2787:D2788"/>
    <mergeCell ref="C2789:C2790"/>
    <mergeCell ref="D2789:D2790"/>
    <mergeCell ref="C2791:C2792"/>
    <mergeCell ref="D2791:D2792"/>
    <mergeCell ref="C2781:C2782"/>
    <mergeCell ref="D2781:D2782"/>
    <mergeCell ref="C2783:C2784"/>
    <mergeCell ref="D2783:D2784"/>
    <mergeCell ref="C2785:C2786"/>
    <mergeCell ref="D2785:D2786"/>
    <mergeCell ref="C2775:C2776"/>
    <mergeCell ref="D2775:D2776"/>
    <mergeCell ref="C2777:C2778"/>
    <mergeCell ref="D2777:D2778"/>
    <mergeCell ref="C2779:C2780"/>
    <mergeCell ref="D2779:D2780"/>
    <mergeCell ref="C2768:C2769"/>
    <mergeCell ref="D2768:D2769"/>
    <mergeCell ref="C2771:C2772"/>
    <mergeCell ref="D2771:D2772"/>
    <mergeCell ref="C2773:C2774"/>
    <mergeCell ref="D2773:D2774"/>
    <mergeCell ref="C2762:C2763"/>
    <mergeCell ref="D2762:D2763"/>
    <mergeCell ref="C2764:C2765"/>
    <mergeCell ref="D2764:D2765"/>
    <mergeCell ref="C2766:C2767"/>
    <mergeCell ref="D2766:D2767"/>
    <mergeCell ref="C2756:C2757"/>
    <mergeCell ref="D2756:D2757"/>
    <mergeCell ref="C2758:C2759"/>
    <mergeCell ref="D2758:D2759"/>
    <mergeCell ref="C2760:C2761"/>
    <mergeCell ref="D2760:D2761"/>
    <mergeCell ref="C2750:C2751"/>
    <mergeCell ref="D2750:D2751"/>
    <mergeCell ref="C2752:C2753"/>
    <mergeCell ref="D2752:D2753"/>
    <mergeCell ref="C2754:C2755"/>
    <mergeCell ref="D2754:D2755"/>
    <mergeCell ref="C2743:C2744"/>
    <mergeCell ref="D2743:D2744"/>
    <mergeCell ref="C2745:C2746"/>
    <mergeCell ref="D2745:D2746"/>
    <mergeCell ref="C2748:C2749"/>
    <mergeCell ref="D2748:D2749"/>
    <mergeCell ref="C2737:C2738"/>
    <mergeCell ref="D2737:D2738"/>
    <mergeCell ref="C2739:C2740"/>
    <mergeCell ref="D2739:D2740"/>
    <mergeCell ref="C2741:C2742"/>
    <mergeCell ref="D2741:D2742"/>
    <mergeCell ref="C2731:C2732"/>
    <mergeCell ref="D2731:D2732"/>
    <mergeCell ref="C2733:C2734"/>
    <mergeCell ref="D2733:D2734"/>
    <mergeCell ref="C2735:C2736"/>
    <mergeCell ref="D2735:D2736"/>
    <mergeCell ref="C2725:C2726"/>
    <mergeCell ref="D2725:D2726"/>
    <mergeCell ref="C2727:C2728"/>
    <mergeCell ref="D2727:D2728"/>
    <mergeCell ref="C2729:C2730"/>
    <mergeCell ref="D2729:D2730"/>
    <mergeCell ref="C2718:C2719"/>
    <mergeCell ref="D2718:D2719"/>
    <mergeCell ref="C2720:C2721"/>
    <mergeCell ref="D2720:D2721"/>
    <mergeCell ref="C2722:C2723"/>
    <mergeCell ref="D2722:D2723"/>
    <mergeCell ref="C2712:C2713"/>
    <mergeCell ref="D2712:D2713"/>
    <mergeCell ref="C2714:C2715"/>
    <mergeCell ref="D2714:D2715"/>
    <mergeCell ref="C2716:C2717"/>
    <mergeCell ref="D2716:D2717"/>
    <mergeCell ref="C2706:C2707"/>
    <mergeCell ref="D2706:D2707"/>
    <mergeCell ref="C2708:C2709"/>
    <mergeCell ref="D2708:D2709"/>
    <mergeCell ref="C2710:C2711"/>
    <mergeCell ref="D2710:D2711"/>
    <mergeCell ref="C2699:C2700"/>
    <mergeCell ref="D2699:D2700"/>
    <mergeCell ref="C2702:C2703"/>
    <mergeCell ref="D2702:D2703"/>
    <mergeCell ref="C2704:C2705"/>
    <mergeCell ref="D2704:D2705"/>
    <mergeCell ref="C2693:C2694"/>
    <mergeCell ref="D2693:D2694"/>
    <mergeCell ref="C2695:C2696"/>
    <mergeCell ref="D2695:D2696"/>
    <mergeCell ref="C2697:C2698"/>
    <mergeCell ref="D2697:D2698"/>
    <mergeCell ref="C2687:C2688"/>
    <mergeCell ref="D2687:D2688"/>
    <mergeCell ref="C2689:C2690"/>
    <mergeCell ref="D2689:D2690"/>
    <mergeCell ref="C2691:C2692"/>
    <mergeCell ref="D2691:D2692"/>
    <mergeCell ref="C2681:C2682"/>
    <mergeCell ref="D2681:D2682"/>
    <mergeCell ref="C2683:C2684"/>
    <mergeCell ref="D2683:D2684"/>
    <mergeCell ref="C2685:C2686"/>
    <mergeCell ref="D2685:D2686"/>
    <mergeCell ref="C2674:C2675"/>
    <mergeCell ref="D2674:D2675"/>
    <mergeCell ref="C2676:C2677"/>
    <mergeCell ref="D2676:D2677"/>
    <mergeCell ref="C2679:C2680"/>
    <mergeCell ref="D2679:D2680"/>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49:C2650"/>
    <mergeCell ref="D2649:D2650"/>
    <mergeCell ref="C2651:C2652"/>
    <mergeCell ref="D2651:D2652"/>
    <mergeCell ref="C2653:C2654"/>
    <mergeCell ref="D2653:D2654"/>
    <mergeCell ref="C2643:C2644"/>
    <mergeCell ref="D2643:D2644"/>
    <mergeCell ref="C2645:C2646"/>
    <mergeCell ref="D2645:D2646"/>
    <mergeCell ref="C2647:C2648"/>
    <mergeCell ref="D2647:D2648"/>
    <mergeCell ref="C2637:C2638"/>
    <mergeCell ref="D2637:D2638"/>
    <mergeCell ref="C2639:C2640"/>
    <mergeCell ref="D2639:D2640"/>
    <mergeCell ref="C2641:C2642"/>
    <mergeCell ref="D2641:D2642"/>
    <mergeCell ref="C2630:C2631"/>
    <mergeCell ref="D2630:D2631"/>
    <mergeCell ref="C2633:C2634"/>
    <mergeCell ref="D2633:D2634"/>
    <mergeCell ref="C2635:C2636"/>
    <mergeCell ref="D2635:D2636"/>
    <mergeCell ref="C2624:C2625"/>
    <mergeCell ref="D2624:D2625"/>
    <mergeCell ref="C2626:C2627"/>
    <mergeCell ref="D2626:D2627"/>
    <mergeCell ref="C2628:C2629"/>
    <mergeCell ref="D2628:D2629"/>
    <mergeCell ref="C2618:C2619"/>
    <mergeCell ref="D2618:D2619"/>
    <mergeCell ref="C2620:C2621"/>
    <mergeCell ref="D2620:D2621"/>
    <mergeCell ref="C2622:C2623"/>
    <mergeCell ref="D2622:D2623"/>
    <mergeCell ref="C2612:C2613"/>
    <mergeCell ref="D2612:D2613"/>
    <mergeCell ref="C2614:C2615"/>
    <mergeCell ref="D2614:D2615"/>
    <mergeCell ref="C2616:C2617"/>
    <mergeCell ref="D2616:D2617"/>
    <mergeCell ref="C2605:C2606"/>
    <mergeCell ref="D2605:D2606"/>
    <mergeCell ref="C2607:C2608"/>
    <mergeCell ref="D2607:D2608"/>
    <mergeCell ref="C2610:C2611"/>
    <mergeCell ref="D2610:D2611"/>
    <mergeCell ref="C2599:C2600"/>
    <mergeCell ref="D2599:D2600"/>
    <mergeCell ref="C2601:C2602"/>
    <mergeCell ref="D2601:D2602"/>
    <mergeCell ref="C2603:C2604"/>
    <mergeCell ref="D2603:D2604"/>
    <mergeCell ref="C2593:C2594"/>
    <mergeCell ref="D2593:D2594"/>
    <mergeCell ref="C2595:C2596"/>
    <mergeCell ref="D2595:D2596"/>
    <mergeCell ref="C2597:C2598"/>
    <mergeCell ref="D2597:D2598"/>
    <mergeCell ref="C2587:C2588"/>
    <mergeCell ref="D2587:D2588"/>
    <mergeCell ref="C2589:C2590"/>
    <mergeCell ref="D2589:D2590"/>
    <mergeCell ref="C2591:C2592"/>
    <mergeCell ref="D2591:D2592"/>
    <mergeCell ref="C2580:C2581"/>
    <mergeCell ref="D2580:D2581"/>
    <mergeCell ref="C2582:C2583"/>
    <mergeCell ref="D2582:D2583"/>
    <mergeCell ref="C2584:C2585"/>
    <mergeCell ref="D2584:D2585"/>
    <mergeCell ref="C2574:C2575"/>
    <mergeCell ref="D2574:D2575"/>
    <mergeCell ref="C2576:C2577"/>
    <mergeCell ref="D2576:D2577"/>
    <mergeCell ref="C2578:C2579"/>
    <mergeCell ref="D2578:D2579"/>
    <mergeCell ref="C2568:C2569"/>
    <mergeCell ref="D2568:D2569"/>
    <mergeCell ref="C2570:C2571"/>
    <mergeCell ref="D2570:D2571"/>
    <mergeCell ref="C2572:C2573"/>
    <mergeCell ref="D2572:D2573"/>
    <mergeCell ref="C2561:C2562"/>
    <mergeCell ref="D2561:D2562"/>
    <mergeCell ref="C2564:C2565"/>
    <mergeCell ref="D2564:D2565"/>
    <mergeCell ref="C2566:C2567"/>
    <mergeCell ref="D2566:D2567"/>
    <mergeCell ref="C2555:C2556"/>
    <mergeCell ref="D2555:D2556"/>
    <mergeCell ref="C2557:C2558"/>
    <mergeCell ref="D2557:D2558"/>
    <mergeCell ref="C2559:C2560"/>
    <mergeCell ref="D2559:D2560"/>
    <mergeCell ref="C2549:C2550"/>
    <mergeCell ref="D2549:D2550"/>
    <mergeCell ref="C2551:C2552"/>
    <mergeCell ref="D2551:D2552"/>
    <mergeCell ref="C2553:C2554"/>
    <mergeCell ref="D2553:D2554"/>
    <mergeCell ref="C2543:C2544"/>
    <mergeCell ref="D2543:D2544"/>
    <mergeCell ref="C2545:C2546"/>
    <mergeCell ref="D2545:D2546"/>
    <mergeCell ref="C2547:C2548"/>
    <mergeCell ref="D2547:D2548"/>
    <mergeCell ref="C2536:C2537"/>
    <mergeCell ref="D2536:D2537"/>
    <mergeCell ref="C2538:C2539"/>
    <mergeCell ref="D2538:D2539"/>
    <mergeCell ref="C2541:C2542"/>
    <mergeCell ref="D2541:D2542"/>
    <mergeCell ref="C2530:C2531"/>
    <mergeCell ref="D2530:D2531"/>
    <mergeCell ref="C2532:C2533"/>
    <mergeCell ref="D2532:D2533"/>
    <mergeCell ref="C2534:C2535"/>
    <mergeCell ref="D2534:D2535"/>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1:C2512"/>
    <mergeCell ref="D2511:D2512"/>
    <mergeCell ref="C2513:C2514"/>
    <mergeCell ref="D2513:D2514"/>
    <mergeCell ref="C2515:C2516"/>
    <mergeCell ref="D2515:D2516"/>
    <mergeCell ref="C2505:C2506"/>
    <mergeCell ref="D2505:D2506"/>
    <mergeCell ref="C2507:C2508"/>
    <mergeCell ref="D2507:D2508"/>
    <mergeCell ref="C2509:C2510"/>
    <mergeCell ref="D2509:D2510"/>
    <mergeCell ref="C2499:C2500"/>
    <mergeCell ref="D2499:D2500"/>
    <mergeCell ref="C2501:C2502"/>
    <mergeCell ref="D2501:D2502"/>
    <mergeCell ref="C2503:C2504"/>
    <mergeCell ref="D2503:D2504"/>
    <mergeCell ref="C2492:C2493"/>
    <mergeCell ref="D2492:D2493"/>
    <mergeCell ref="C2495:C2496"/>
    <mergeCell ref="D2495:D2496"/>
    <mergeCell ref="C2497:C2498"/>
    <mergeCell ref="D2497:D2498"/>
    <mergeCell ref="C2486:C2487"/>
    <mergeCell ref="D2486:D2487"/>
    <mergeCell ref="C2488:C2489"/>
    <mergeCell ref="D2488:D2489"/>
    <mergeCell ref="C2490:C2491"/>
    <mergeCell ref="D2490:D2491"/>
    <mergeCell ref="C2480:C2481"/>
    <mergeCell ref="D2480:D2481"/>
    <mergeCell ref="C2482:C2483"/>
    <mergeCell ref="D2482:D2483"/>
    <mergeCell ref="C2484:C2485"/>
    <mergeCell ref="D2484:D2485"/>
    <mergeCell ref="C2474:C2475"/>
    <mergeCell ref="D2474:D2475"/>
    <mergeCell ref="C2476:C2477"/>
    <mergeCell ref="D2476:D2477"/>
    <mergeCell ref="C2478:C2479"/>
    <mergeCell ref="D2478:D2479"/>
    <mergeCell ref="C2467:C2468"/>
    <mergeCell ref="D2467:D2468"/>
    <mergeCell ref="C2469:C2470"/>
    <mergeCell ref="D2469:D2470"/>
    <mergeCell ref="C2472:C2473"/>
    <mergeCell ref="D2472:D2473"/>
    <mergeCell ref="C2461:C2462"/>
    <mergeCell ref="D2461:D2462"/>
    <mergeCell ref="C2463:C2464"/>
    <mergeCell ref="D2463:D2464"/>
    <mergeCell ref="C2465:C2466"/>
    <mergeCell ref="D2465:D2466"/>
    <mergeCell ref="C2455:C2456"/>
    <mergeCell ref="D2455:D2456"/>
    <mergeCell ref="C2457:C2458"/>
    <mergeCell ref="D2457:D2458"/>
    <mergeCell ref="C2459:C2460"/>
    <mergeCell ref="D2459:D2460"/>
    <mergeCell ref="C2449:C2450"/>
    <mergeCell ref="D2449:D2450"/>
    <mergeCell ref="C2451:C2452"/>
    <mergeCell ref="D2451:D2452"/>
    <mergeCell ref="C2453:C2454"/>
    <mergeCell ref="D2453:D2454"/>
    <mergeCell ref="C2442:C2443"/>
    <mergeCell ref="D2442:D2443"/>
    <mergeCell ref="C2444:C2445"/>
    <mergeCell ref="D2444:D2445"/>
    <mergeCell ref="C2446:C2447"/>
    <mergeCell ref="D2446:D2447"/>
    <mergeCell ref="C2436:C2437"/>
    <mergeCell ref="D2436:D2437"/>
    <mergeCell ref="C2438:C2439"/>
    <mergeCell ref="D2438:D2439"/>
    <mergeCell ref="C2440:C2441"/>
    <mergeCell ref="D2440:D2441"/>
    <mergeCell ref="C2430:C2431"/>
    <mergeCell ref="D2430:D2431"/>
    <mergeCell ref="C2432:C2433"/>
    <mergeCell ref="D2432:D2433"/>
    <mergeCell ref="C2434:C2435"/>
    <mergeCell ref="D2434:D2435"/>
    <mergeCell ref="C2423:C2424"/>
    <mergeCell ref="D2423:D2424"/>
    <mergeCell ref="C2426:C2427"/>
    <mergeCell ref="D2426:D2427"/>
    <mergeCell ref="C2428:C2429"/>
    <mergeCell ref="D2428:D2429"/>
    <mergeCell ref="C2417:C2418"/>
    <mergeCell ref="D2417:D2418"/>
    <mergeCell ref="C2419:C2420"/>
    <mergeCell ref="D2419:D2420"/>
    <mergeCell ref="C2421:C2422"/>
    <mergeCell ref="D2421:D2422"/>
    <mergeCell ref="C2411:C2412"/>
    <mergeCell ref="D2411:D2412"/>
    <mergeCell ref="C2413:C2414"/>
    <mergeCell ref="D2413:D2414"/>
    <mergeCell ref="C2415:C2416"/>
    <mergeCell ref="D2415:D2416"/>
    <mergeCell ref="C2405:C2406"/>
    <mergeCell ref="D2405:D2406"/>
    <mergeCell ref="C2407:C2408"/>
    <mergeCell ref="D2407:D2408"/>
    <mergeCell ref="C2409:C2410"/>
    <mergeCell ref="D2409:D2410"/>
    <mergeCell ref="C2398:C2399"/>
    <mergeCell ref="D2398:D2399"/>
    <mergeCell ref="C2400:C2401"/>
    <mergeCell ref="D2400:D2401"/>
    <mergeCell ref="C2403:C2404"/>
    <mergeCell ref="D2403:D2404"/>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380:C2381"/>
    <mergeCell ref="D2380:D2381"/>
    <mergeCell ref="C2382:C2383"/>
    <mergeCell ref="D2382:D2383"/>
    <mergeCell ref="C2384:C2385"/>
    <mergeCell ref="D2384:D2385"/>
    <mergeCell ref="C2373:C2374"/>
    <mergeCell ref="D2373:D2374"/>
    <mergeCell ref="C2375:C2376"/>
    <mergeCell ref="D2375:D2376"/>
    <mergeCell ref="C2377:C2378"/>
    <mergeCell ref="D2377:D2378"/>
    <mergeCell ref="C2367:C2368"/>
    <mergeCell ref="D2367:D2368"/>
    <mergeCell ref="C2369:C2370"/>
    <mergeCell ref="D2369:D2370"/>
    <mergeCell ref="C2371:C2372"/>
    <mergeCell ref="D2371:D2372"/>
    <mergeCell ref="C2361:C2362"/>
    <mergeCell ref="D2361:D2362"/>
    <mergeCell ref="C2363:C2364"/>
    <mergeCell ref="D2363:D2364"/>
    <mergeCell ref="C2365:C2366"/>
    <mergeCell ref="D2365:D2366"/>
    <mergeCell ref="C2354:C2355"/>
    <mergeCell ref="D2354:D2355"/>
    <mergeCell ref="C2357:C2358"/>
    <mergeCell ref="D2357:D2358"/>
    <mergeCell ref="C2359:C2360"/>
    <mergeCell ref="D2359:D2360"/>
    <mergeCell ref="C2348:C2349"/>
    <mergeCell ref="D2348:D2349"/>
    <mergeCell ref="C2350:C2351"/>
    <mergeCell ref="D2350:D2351"/>
    <mergeCell ref="C2352:C2353"/>
    <mergeCell ref="D2352:D2353"/>
    <mergeCell ref="C2342:C2343"/>
    <mergeCell ref="D2342:D2343"/>
    <mergeCell ref="C2344:C2345"/>
    <mergeCell ref="D2344:D2345"/>
    <mergeCell ref="C2346:C2347"/>
    <mergeCell ref="D2346:D2347"/>
    <mergeCell ref="C2336:C2337"/>
    <mergeCell ref="D2336:D2337"/>
    <mergeCell ref="C2338:C2339"/>
    <mergeCell ref="D2338:D2339"/>
    <mergeCell ref="C2340:C2341"/>
    <mergeCell ref="D2340:D2341"/>
    <mergeCell ref="C2329:C2330"/>
    <mergeCell ref="D2329:D2330"/>
    <mergeCell ref="C2331:C2332"/>
    <mergeCell ref="D2331:D2332"/>
    <mergeCell ref="C2334:C2335"/>
    <mergeCell ref="D2334:D2335"/>
    <mergeCell ref="C2323:C2324"/>
    <mergeCell ref="D2323:D2324"/>
    <mergeCell ref="C2325:C2326"/>
    <mergeCell ref="D2325:D2326"/>
    <mergeCell ref="C2327:C2328"/>
    <mergeCell ref="D2327:D2328"/>
    <mergeCell ref="C2317:C2318"/>
    <mergeCell ref="D2317:D2318"/>
    <mergeCell ref="C2319:C2320"/>
    <mergeCell ref="D2319:D2320"/>
    <mergeCell ref="C2321:C2322"/>
    <mergeCell ref="D2321:D2322"/>
    <mergeCell ref="C2311:C2312"/>
    <mergeCell ref="D2311:D2312"/>
    <mergeCell ref="C2313:C2314"/>
    <mergeCell ref="D2313:D2314"/>
    <mergeCell ref="C2315:C2316"/>
    <mergeCell ref="D2315:D2316"/>
    <mergeCell ref="C2304:C2305"/>
    <mergeCell ref="D2304:D2305"/>
    <mergeCell ref="C2306:C2307"/>
    <mergeCell ref="D2306:D2307"/>
    <mergeCell ref="C2308:C2309"/>
    <mergeCell ref="D2308:D2309"/>
    <mergeCell ref="C2298:C2299"/>
    <mergeCell ref="D2298:D2299"/>
    <mergeCell ref="C2300:C2301"/>
    <mergeCell ref="D2300:D2301"/>
    <mergeCell ref="C2302:C2303"/>
    <mergeCell ref="D2302:D2303"/>
    <mergeCell ref="C2292:C2293"/>
    <mergeCell ref="D2292:D2293"/>
    <mergeCell ref="C2294:C2295"/>
    <mergeCell ref="D2294:D2295"/>
    <mergeCell ref="C2296:C2297"/>
    <mergeCell ref="D2296:D2297"/>
    <mergeCell ref="C2285:C2286"/>
    <mergeCell ref="D2285:D2286"/>
    <mergeCell ref="C2288:C2289"/>
    <mergeCell ref="D2288:D2289"/>
    <mergeCell ref="C2290:C2291"/>
    <mergeCell ref="D2290:D2291"/>
    <mergeCell ref="C2279:C2280"/>
    <mergeCell ref="D2279:D2280"/>
    <mergeCell ref="C2281:C2282"/>
    <mergeCell ref="D2281:D2282"/>
    <mergeCell ref="C2283:C2284"/>
    <mergeCell ref="D2283:D2284"/>
    <mergeCell ref="C2273:C2274"/>
    <mergeCell ref="D2273:D2274"/>
    <mergeCell ref="C2275:C2276"/>
    <mergeCell ref="D2275:D2276"/>
    <mergeCell ref="C2277:C2278"/>
    <mergeCell ref="D2277:D2278"/>
    <mergeCell ref="C2267:C2268"/>
    <mergeCell ref="D2267:D2268"/>
    <mergeCell ref="C2269:C2270"/>
    <mergeCell ref="D2269:D2270"/>
    <mergeCell ref="C2271:C2272"/>
    <mergeCell ref="D2271:D2272"/>
    <mergeCell ref="C2260:C2261"/>
    <mergeCell ref="D2260:D2261"/>
    <mergeCell ref="C2262:C2263"/>
    <mergeCell ref="D2262:D2263"/>
    <mergeCell ref="C2265:C2266"/>
    <mergeCell ref="D2265:D2266"/>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35:C2236"/>
    <mergeCell ref="D2235:D2236"/>
    <mergeCell ref="C2237:C2238"/>
    <mergeCell ref="D2237:D2238"/>
    <mergeCell ref="C2239:C2240"/>
    <mergeCell ref="D2239:D2240"/>
    <mergeCell ref="C2229:C2230"/>
    <mergeCell ref="D2229:D2230"/>
    <mergeCell ref="C2231:C2232"/>
    <mergeCell ref="D2231:D2232"/>
    <mergeCell ref="C2233:C2234"/>
    <mergeCell ref="D2233:D2234"/>
    <mergeCell ref="C2223:C2224"/>
    <mergeCell ref="D2223:D2224"/>
    <mergeCell ref="C2225:C2226"/>
    <mergeCell ref="D2225:D2226"/>
    <mergeCell ref="C2227:C2228"/>
    <mergeCell ref="D2227:D2228"/>
    <mergeCell ref="C2216:C2217"/>
    <mergeCell ref="D2216:D2217"/>
    <mergeCell ref="C2219:C2220"/>
    <mergeCell ref="D2219:D2220"/>
    <mergeCell ref="C2221:C2222"/>
    <mergeCell ref="D2221:D2222"/>
    <mergeCell ref="C2210:C2211"/>
    <mergeCell ref="D2210:D2211"/>
    <mergeCell ref="C2212:C2213"/>
    <mergeCell ref="D2212:D2213"/>
    <mergeCell ref="C2214:C2215"/>
    <mergeCell ref="D2214:D2215"/>
    <mergeCell ref="C2204:C2205"/>
    <mergeCell ref="D2204:D2205"/>
    <mergeCell ref="C2206:C2207"/>
    <mergeCell ref="D2206:D2207"/>
    <mergeCell ref="C2208:C2209"/>
    <mergeCell ref="D2208:D2209"/>
    <mergeCell ref="C2198:C2199"/>
    <mergeCell ref="D2198:D2199"/>
    <mergeCell ref="C2200:C2201"/>
    <mergeCell ref="D2200:D2201"/>
    <mergeCell ref="C2202:C2203"/>
    <mergeCell ref="D2202:D2203"/>
    <mergeCell ref="C2191:C2192"/>
    <mergeCell ref="D2191:D2192"/>
    <mergeCell ref="C2193:C2194"/>
    <mergeCell ref="D2193:D2194"/>
    <mergeCell ref="C2196:C2197"/>
    <mergeCell ref="D2196:D2197"/>
    <mergeCell ref="C2185:C2186"/>
    <mergeCell ref="D2185:D2186"/>
    <mergeCell ref="C2187:C2188"/>
    <mergeCell ref="D2187:D2188"/>
    <mergeCell ref="C2189:C2190"/>
    <mergeCell ref="D2189:D2190"/>
    <mergeCell ref="C2179:C2180"/>
    <mergeCell ref="D2179:D2180"/>
    <mergeCell ref="C2181:C2182"/>
    <mergeCell ref="D2181:D2182"/>
    <mergeCell ref="C2183:C2184"/>
    <mergeCell ref="D2183:D2184"/>
    <mergeCell ref="C2173:C2174"/>
    <mergeCell ref="D2173:D2174"/>
    <mergeCell ref="C2175:C2176"/>
    <mergeCell ref="D2175:D2176"/>
    <mergeCell ref="C2177:C2178"/>
    <mergeCell ref="D2177:D2178"/>
    <mergeCell ref="C2166:C2167"/>
    <mergeCell ref="D2166:D2167"/>
    <mergeCell ref="C2168:C2169"/>
    <mergeCell ref="D2168:D2169"/>
    <mergeCell ref="C2170:C2171"/>
    <mergeCell ref="D2170:D2171"/>
    <mergeCell ref="C2160:C2161"/>
    <mergeCell ref="D2160:D2161"/>
    <mergeCell ref="C2162:C2163"/>
    <mergeCell ref="D2162:D2163"/>
    <mergeCell ref="C2164:C2165"/>
    <mergeCell ref="D2164:D2165"/>
    <mergeCell ref="C2154:C2155"/>
    <mergeCell ref="D2154:D2155"/>
    <mergeCell ref="C2156:C2157"/>
    <mergeCell ref="D2156:D2157"/>
    <mergeCell ref="C2158:C2159"/>
    <mergeCell ref="D2158:D2159"/>
    <mergeCell ref="C2147:C2148"/>
    <mergeCell ref="D2147:D2148"/>
    <mergeCell ref="C2150:C2151"/>
    <mergeCell ref="D2150:D2151"/>
    <mergeCell ref="C2152:C2153"/>
    <mergeCell ref="D2152:D2153"/>
    <mergeCell ref="C2141:C2142"/>
    <mergeCell ref="D2141:D2142"/>
    <mergeCell ref="C2143:C2144"/>
    <mergeCell ref="D2143:D2144"/>
    <mergeCell ref="C2145:C2146"/>
    <mergeCell ref="D2145:D2146"/>
    <mergeCell ref="C2135:C2136"/>
    <mergeCell ref="D2135:D2136"/>
    <mergeCell ref="C2137:C2138"/>
    <mergeCell ref="D2137:D2138"/>
    <mergeCell ref="C2139:C2140"/>
    <mergeCell ref="D2139:D2140"/>
    <mergeCell ref="C2129:C2130"/>
    <mergeCell ref="D2129:D2130"/>
    <mergeCell ref="C2131:C2132"/>
    <mergeCell ref="D2131:D2132"/>
    <mergeCell ref="C2133:C2134"/>
    <mergeCell ref="D2133:D2134"/>
    <mergeCell ref="C2122:C2123"/>
    <mergeCell ref="D2122:D2123"/>
    <mergeCell ref="C2124:C2125"/>
    <mergeCell ref="D2124:D2125"/>
    <mergeCell ref="C2127:C2128"/>
    <mergeCell ref="D2127:D2128"/>
    <mergeCell ref="C2116:C2117"/>
    <mergeCell ref="D2116:D2117"/>
    <mergeCell ref="C2118:C2119"/>
    <mergeCell ref="D2118:D2119"/>
    <mergeCell ref="C2120:C2121"/>
    <mergeCell ref="D2120:D2121"/>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7:C2098"/>
    <mergeCell ref="D2097:D2098"/>
    <mergeCell ref="C2099:C2100"/>
    <mergeCell ref="D2099:D2100"/>
    <mergeCell ref="C2101:C2102"/>
    <mergeCell ref="D2101:D2102"/>
    <mergeCell ref="C2091:C2092"/>
    <mergeCell ref="D2091:D2092"/>
    <mergeCell ref="C2093:C2094"/>
    <mergeCell ref="D2093:D2094"/>
    <mergeCell ref="C2095:C2096"/>
    <mergeCell ref="D2095:D2096"/>
    <mergeCell ref="C2085:C2086"/>
    <mergeCell ref="D2085:D2086"/>
    <mergeCell ref="C2087:C2088"/>
    <mergeCell ref="D2087:D2088"/>
    <mergeCell ref="C2089:C2090"/>
    <mergeCell ref="D2089:D2090"/>
    <mergeCell ref="C2078:C2079"/>
    <mergeCell ref="D2078:D2079"/>
    <mergeCell ref="C2081:C2082"/>
    <mergeCell ref="D2081:D2082"/>
    <mergeCell ref="C2083:C2084"/>
    <mergeCell ref="D2083:D2084"/>
    <mergeCell ref="C2072:C2073"/>
    <mergeCell ref="D2072:D2073"/>
    <mergeCell ref="C2074:C2075"/>
    <mergeCell ref="D2074:D2075"/>
    <mergeCell ref="C2076:C2077"/>
    <mergeCell ref="D2076:D2077"/>
    <mergeCell ref="C2066:C2067"/>
    <mergeCell ref="D2066:D2067"/>
    <mergeCell ref="C2068:C2069"/>
    <mergeCell ref="D2068:D2069"/>
    <mergeCell ref="C2070:C2071"/>
    <mergeCell ref="D2070:D2071"/>
    <mergeCell ref="C2060:C2061"/>
    <mergeCell ref="D2060:D2061"/>
    <mergeCell ref="C2062:C2063"/>
    <mergeCell ref="D2062:D2063"/>
    <mergeCell ref="C2064:C2065"/>
    <mergeCell ref="D2064:D2065"/>
    <mergeCell ref="C2053:C2054"/>
    <mergeCell ref="D2053:D2054"/>
    <mergeCell ref="C2055:C2056"/>
    <mergeCell ref="D2055:D2056"/>
    <mergeCell ref="C2058:C2059"/>
    <mergeCell ref="D2058:D2059"/>
    <mergeCell ref="C2047:C2048"/>
    <mergeCell ref="D2047:D2048"/>
    <mergeCell ref="C2049:C2050"/>
    <mergeCell ref="D2049:D2050"/>
    <mergeCell ref="C2051:C2052"/>
    <mergeCell ref="D2051:D2052"/>
    <mergeCell ref="C2041:C2042"/>
    <mergeCell ref="D2041:D2042"/>
    <mergeCell ref="C2043:C2044"/>
    <mergeCell ref="D2043:D2044"/>
    <mergeCell ref="C2045:C2046"/>
    <mergeCell ref="D2045:D2046"/>
    <mergeCell ref="C2035:C2036"/>
    <mergeCell ref="D2035:D2036"/>
    <mergeCell ref="C2037:C2038"/>
    <mergeCell ref="D2037:D2038"/>
    <mergeCell ref="C2039:C2040"/>
    <mergeCell ref="D2039:D2040"/>
    <mergeCell ref="C2028:C2029"/>
    <mergeCell ref="D2028:D2029"/>
    <mergeCell ref="C2030:C2031"/>
    <mergeCell ref="D2030:D2031"/>
    <mergeCell ref="C2032:C2033"/>
    <mergeCell ref="D2032:D2033"/>
    <mergeCell ref="C2022:C2023"/>
    <mergeCell ref="D2022:D2023"/>
    <mergeCell ref="C2024:C2025"/>
    <mergeCell ref="D2024:D2025"/>
    <mergeCell ref="C2026:C2027"/>
    <mergeCell ref="D2026:D2027"/>
    <mergeCell ref="C2016:C2017"/>
    <mergeCell ref="D2016:D2017"/>
    <mergeCell ref="C2018:C2019"/>
    <mergeCell ref="D2018:D2019"/>
    <mergeCell ref="C2020:C2021"/>
    <mergeCell ref="D2020:D2021"/>
    <mergeCell ref="C2009:C2010"/>
    <mergeCell ref="D2009:D2010"/>
    <mergeCell ref="C2012:C2013"/>
    <mergeCell ref="D2012:D2013"/>
    <mergeCell ref="C2014:C2015"/>
    <mergeCell ref="D2014:D2015"/>
    <mergeCell ref="C2003:C2004"/>
    <mergeCell ref="D2003:D2004"/>
    <mergeCell ref="C2005:C2006"/>
    <mergeCell ref="D2005:D2006"/>
    <mergeCell ref="C2007:C2008"/>
    <mergeCell ref="D2007:D2008"/>
    <mergeCell ref="C1997:C1998"/>
    <mergeCell ref="D1997:D1998"/>
    <mergeCell ref="C1999:C2000"/>
    <mergeCell ref="D1999:D2000"/>
    <mergeCell ref="C2001:C2002"/>
    <mergeCell ref="D2001:D2002"/>
    <mergeCell ref="C1991:C1992"/>
    <mergeCell ref="D1991:D1992"/>
    <mergeCell ref="C1993:C1994"/>
    <mergeCell ref="D1993:D1994"/>
    <mergeCell ref="C1995:C1996"/>
    <mergeCell ref="D1995:D1996"/>
    <mergeCell ref="C1984:C1985"/>
    <mergeCell ref="D1984:D1985"/>
    <mergeCell ref="C1986:C1987"/>
    <mergeCell ref="D1986:D1987"/>
    <mergeCell ref="C1989:C1990"/>
    <mergeCell ref="D1989:D1990"/>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1966:C1967"/>
    <mergeCell ref="D1966:D1967"/>
    <mergeCell ref="C1968:C1969"/>
    <mergeCell ref="D1968:D1969"/>
    <mergeCell ref="C1970:C1971"/>
    <mergeCell ref="D1970:D1971"/>
    <mergeCell ref="C1959:C1960"/>
    <mergeCell ref="D1959:D1960"/>
    <mergeCell ref="C1961:C1962"/>
    <mergeCell ref="D1961:D1962"/>
    <mergeCell ref="C1963:C1964"/>
    <mergeCell ref="D1963:D1964"/>
    <mergeCell ref="C1953:C1954"/>
    <mergeCell ref="D1953:D1954"/>
    <mergeCell ref="C1955:C1956"/>
    <mergeCell ref="D1955:D1956"/>
    <mergeCell ref="C1957:C1958"/>
    <mergeCell ref="D1957:D1958"/>
    <mergeCell ref="C1947:C1948"/>
    <mergeCell ref="D1947:D1948"/>
    <mergeCell ref="C1949:C1950"/>
    <mergeCell ref="D1949:D1950"/>
    <mergeCell ref="C1951:C1952"/>
    <mergeCell ref="D1951:D1952"/>
    <mergeCell ref="C1940:C1941"/>
    <mergeCell ref="D1940:D1941"/>
    <mergeCell ref="C1943:C1944"/>
    <mergeCell ref="D1943:D1944"/>
    <mergeCell ref="C1945:C1946"/>
    <mergeCell ref="D1945:D1946"/>
    <mergeCell ref="C1934:C1935"/>
    <mergeCell ref="D1934:D1935"/>
    <mergeCell ref="C1936:C1937"/>
    <mergeCell ref="D1936:D1937"/>
    <mergeCell ref="C1938:C1939"/>
    <mergeCell ref="D1938:D1939"/>
    <mergeCell ref="C1928:C1929"/>
    <mergeCell ref="D1928:D1929"/>
    <mergeCell ref="C1930:C1931"/>
    <mergeCell ref="D1930:D1931"/>
    <mergeCell ref="C1932:C1933"/>
    <mergeCell ref="D1932:D1933"/>
    <mergeCell ref="C1922:C1923"/>
    <mergeCell ref="D1922:D1923"/>
    <mergeCell ref="C1924:C1925"/>
    <mergeCell ref="D1924:D1925"/>
    <mergeCell ref="C1926:C1927"/>
    <mergeCell ref="D1926:D1927"/>
    <mergeCell ref="C1915:C1916"/>
    <mergeCell ref="D1915:D1916"/>
    <mergeCell ref="C1917:C1918"/>
    <mergeCell ref="D1917:D1918"/>
    <mergeCell ref="C1920:C1921"/>
    <mergeCell ref="D1920:D1921"/>
    <mergeCell ref="C1909:C1910"/>
    <mergeCell ref="D1909:D1910"/>
    <mergeCell ref="C1911:C1912"/>
    <mergeCell ref="D1911:D1912"/>
    <mergeCell ref="C1913:C1914"/>
    <mergeCell ref="D1913:D1914"/>
    <mergeCell ref="C1903:C1904"/>
    <mergeCell ref="D1903:D1904"/>
    <mergeCell ref="C1905:C1906"/>
    <mergeCell ref="D1905:D1906"/>
    <mergeCell ref="C1907:C1908"/>
    <mergeCell ref="D1907:D1908"/>
    <mergeCell ref="C1897:C1898"/>
    <mergeCell ref="D1897:D1898"/>
    <mergeCell ref="C1899:C1900"/>
    <mergeCell ref="D1899:D1900"/>
    <mergeCell ref="C1901:C1902"/>
    <mergeCell ref="D1901:D1902"/>
    <mergeCell ref="C1890:C1891"/>
    <mergeCell ref="D1890:D1891"/>
    <mergeCell ref="C1892:C1893"/>
    <mergeCell ref="D1892:D1893"/>
    <mergeCell ref="C1894:C1895"/>
    <mergeCell ref="D1894:D1895"/>
    <mergeCell ref="C1884:C1885"/>
    <mergeCell ref="D1884:D1885"/>
    <mergeCell ref="C1886:C1887"/>
    <mergeCell ref="D1886:D1887"/>
    <mergeCell ref="C1888:C1889"/>
    <mergeCell ref="D1888:D1889"/>
    <mergeCell ref="C1878:C1879"/>
    <mergeCell ref="D1878:D1879"/>
    <mergeCell ref="C1880:C1881"/>
    <mergeCell ref="D1880:D1881"/>
    <mergeCell ref="C1882:C1883"/>
    <mergeCell ref="D1882:D1883"/>
    <mergeCell ref="C1871:C1872"/>
    <mergeCell ref="D1871:D1872"/>
    <mergeCell ref="C1874:C1875"/>
    <mergeCell ref="D1874:D1875"/>
    <mergeCell ref="C1876:C1877"/>
    <mergeCell ref="D1876:D1877"/>
    <mergeCell ref="C1865:C1866"/>
    <mergeCell ref="D1865:D1866"/>
    <mergeCell ref="C1867:C1868"/>
    <mergeCell ref="D1867:D1868"/>
    <mergeCell ref="C1869:C1870"/>
    <mergeCell ref="D1869:D1870"/>
    <mergeCell ref="C1859:C1860"/>
    <mergeCell ref="D1859:D1860"/>
    <mergeCell ref="C1861:C1862"/>
    <mergeCell ref="D1861:D1862"/>
    <mergeCell ref="C1863:C1864"/>
    <mergeCell ref="D1863:D1864"/>
    <mergeCell ref="C1853:C1854"/>
    <mergeCell ref="D1853:D1854"/>
    <mergeCell ref="C1855:C1856"/>
    <mergeCell ref="D1855:D1856"/>
    <mergeCell ref="C1857:C1858"/>
    <mergeCell ref="D1857:D1858"/>
    <mergeCell ref="C1846:C1847"/>
    <mergeCell ref="D1846:D1847"/>
    <mergeCell ref="C1848:C1849"/>
    <mergeCell ref="D1848:D1849"/>
    <mergeCell ref="C1851:C1852"/>
    <mergeCell ref="D1851:D1852"/>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21:C1822"/>
    <mergeCell ref="D1821:D1822"/>
    <mergeCell ref="C1823:C1824"/>
    <mergeCell ref="D1823:D1824"/>
    <mergeCell ref="C1825:C1826"/>
    <mergeCell ref="D1825:D1826"/>
    <mergeCell ref="C1815:C1816"/>
    <mergeCell ref="D1815:D1816"/>
    <mergeCell ref="C1817:C1818"/>
    <mergeCell ref="D1817:D1818"/>
    <mergeCell ref="C1819:C1820"/>
    <mergeCell ref="D1819:D1820"/>
    <mergeCell ref="C1809:C1810"/>
    <mergeCell ref="D1809:D1810"/>
    <mergeCell ref="C1811:C1812"/>
    <mergeCell ref="D1811:D1812"/>
    <mergeCell ref="C1813:C1814"/>
    <mergeCell ref="D1813:D1814"/>
    <mergeCell ref="C1802:C1803"/>
    <mergeCell ref="D1802:D1803"/>
    <mergeCell ref="C1805:C1806"/>
    <mergeCell ref="D1805:D1806"/>
    <mergeCell ref="C1807:C1808"/>
    <mergeCell ref="D1807:D1808"/>
    <mergeCell ref="C1796:C1797"/>
    <mergeCell ref="D1796:D1797"/>
    <mergeCell ref="C1798:C1799"/>
    <mergeCell ref="D1798:D1799"/>
    <mergeCell ref="C1800:C1801"/>
    <mergeCell ref="D1800:D1801"/>
    <mergeCell ref="C1790:C1791"/>
    <mergeCell ref="D1790:D1791"/>
    <mergeCell ref="C1792:C1793"/>
    <mergeCell ref="D1792:D1793"/>
    <mergeCell ref="C1794:C1795"/>
    <mergeCell ref="D1794:D1795"/>
    <mergeCell ref="C1784:C1785"/>
    <mergeCell ref="D1784:D1785"/>
    <mergeCell ref="C1786:C1787"/>
    <mergeCell ref="D1786:D1787"/>
    <mergeCell ref="C1788:C1789"/>
    <mergeCell ref="D1788:D1789"/>
    <mergeCell ref="C1777:C1778"/>
    <mergeCell ref="D1777:D1778"/>
    <mergeCell ref="C1779:C1780"/>
    <mergeCell ref="D1779:D1780"/>
    <mergeCell ref="C1782:C1783"/>
    <mergeCell ref="D1782:D1783"/>
    <mergeCell ref="C1771:C1772"/>
    <mergeCell ref="D1771:D1772"/>
    <mergeCell ref="C1773:C1774"/>
    <mergeCell ref="D1773:D1774"/>
    <mergeCell ref="C1775:C1776"/>
    <mergeCell ref="D1775:D1776"/>
    <mergeCell ref="C1765:C1766"/>
    <mergeCell ref="D1765:D1766"/>
    <mergeCell ref="C1767:C1768"/>
    <mergeCell ref="D1767:D1768"/>
    <mergeCell ref="C1769:C1770"/>
    <mergeCell ref="D1769:D1770"/>
    <mergeCell ref="C1759:C1760"/>
    <mergeCell ref="D1759:D1760"/>
    <mergeCell ref="C1761:C1762"/>
    <mergeCell ref="D1761:D1762"/>
    <mergeCell ref="C1763:C1764"/>
    <mergeCell ref="D1763:D1764"/>
    <mergeCell ref="C1752:C1753"/>
    <mergeCell ref="D1752:D1753"/>
    <mergeCell ref="C1754:C1755"/>
    <mergeCell ref="D1754:D1755"/>
    <mergeCell ref="C1756:C1757"/>
    <mergeCell ref="D1756:D1757"/>
    <mergeCell ref="C1746:C1747"/>
    <mergeCell ref="D1746:D1747"/>
    <mergeCell ref="C1748:C1749"/>
    <mergeCell ref="D1748:D1749"/>
    <mergeCell ref="C1750:C1751"/>
    <mergeCell ref="D1750:D1751"/>
    <mergeCell ref="C1740:C1741"/>
    <mergeCell ref="D1740:D1741"/>
    <mergeCell ref="C1742:C1743"/>
    <mergeCell ref="D1742:D1743"/>
    <mergeCell ref="C1744:C1745"/>
    <mergeCell ref="D1744:D1745"/>
    <mergeCell ref="C1733:C1734"/>
    <mergeCell ref="D1733:D1734"/>
    <mergeCell ref="C1736:C1737"/>
    <mergeCell ref="D1736:D1737"/>
    <mergeCell ref="C1738:C1739"/>
    <mergeCell ref="D1738:D1739"/>
    <mergeCell ref="C1727:C1728"/>
    <mergeCell ref="D1727:D1728"/>
    <mergeCell ref="C1729:C1730"/>
    <mergeCell ref="D1729:D1730"/>
    <mergeCell ref="C1731:C1732"/>
    <mergeCell ref="D1731:D1732"/>
    <mergeCell ref="C1721:C1722"/>
    <mergeCell ref="D1721:D1722"/>
    <mergeCell ref="C1723:C1724"/>
    <mergeCell ref="D1723:D1724"/>
    <mergeCell ref="C1725:C1726"/>
    <mergeCell ref="D1725:D1726"/>
    <mergeCell ref="C1715:C1716"/>
    <mergeCell ref="D1715:D1716"/>
    <mergeCell ref="C1717:C1718"/>
    <mergeCell ref="D1717:D1718"/>
    <mergeCell ref="C1719:C1720"/>
    <mergeCell ref="D1719:D1720"/>
    <mergeCell ref="C1708:C1709"/>
    <mergeCell ref="D1708:D1709"/>
    <mergeCell ref="C1710:C1711"/>
    <mergeCell ref="D1710:D1711"/>
    <mergeCell ref="C1713:C1714"/>
    <mergeCell ref="D1713:D1714"/>
    <mergeCell ref="C1702:C1703"/>
    <mergeCell ref="D1702:D1703"/>
    <mergeCell ref="C1704:C1705"/>
    <mergeCell ref="D1704:D1705"/>
    <mergeCell ref="C1706:C1707"/>
    <mergeCell ref="D1706:D1707"/>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3:C1684"/>
    <mergeCell ref="D1683:D1684"/>
    <mergeCell ref="C1685:C1686"/>
    <mergeCell ref="D1685:D1686"/>
    <mergeCell ref="C1687:C1688"/>
    <mergeCell ref="D1687:D1688"/>
    <mergeCell ref="C1677:C1678"/>
    <mergeCell ref="D1677:D1678"/>
    <mergeCell ref="C1679:C1680"/>
    <mergeCell ref="D1679:D1680"/>
    <mergeCell ref="C1681:C1682"/>
    <mergeCell ref="D1681:D1682"/>
    <mergeCell ref="C1671:C1672"/>
    <mergeCell ref="D1671:D1672"/>
    <mergeCell ref="C1673:C1674"/>
    <mergeCell ref="D1673:D1674"/>
    <mergeCell ref="C1675:C1676"/>
    <mergeCell ref="D1675:D1676"/>
    <mergeCell ref="C1664:C1665"/>
    <mergeCell ref="D1664:D1665"/>
    <mergeCell ref="C1667:C1668"/>
    <mergeCell ref="D1667:D1668"/>
    <mergeCell ref="C1669:C1670"/>
    <mergeCell ref="D1669:D1670"/>
    <mergeCell ref="C1658:C1659"/>
    <mergeCell ref="D1658:D1659"/>
    <mergeCell ref="C1660:C1661"/>
    <mergeCell ref="D1660:D1661"/>
    <mergeCell ref="C1662:C1663"/>
    <mergeCell ref="D1662:D1663"/>
    <mergeCell ref="C1652:C1653"/>
    <mergeCell ref="D1652:D1653"/>
    <mergeCell ref="C1654:C1655"/>
    <mergeCell ref="D1654:D1655"/>
    <mergeCell ref="C1656:C1657"/>
    <mergeCell ref="D1656:D1657"/>
    <mergeCell ref="C1646:C1647"/>
    <mergeCell ref="D1646:D1647"/>
    <mergeCell ref="C1648:C1649"/>
    <mergeCell ref="D1648:D1649"/>
    <mergeCell ref="C1650:C1651"/>
    <mergeCell ref="D1650:D1651"/>
    <mergeCell ref="C1639:C1640"/>
    <mergeCell ref="D1639:D1640"/>
    <mergeCell ref="C1641:C1642"/>
    <mergeCell ref="D1641:D1642"/>
    <mergeCell ref="C1644:C1645"/>
    <mergeCell ref="D1644:D1645"/>
    <mergeCell ref="C1633:C1634"/>
    <mergeCell ref="D1633:D1634"/>
    <mergeCell ref="C1635:C1636"/>
    <mergeCell ref="D1635:D1636"/>
    <mergeCell ref="C1637:C1638"/>
    <mergeCell ref="D1637:D1638"/>
    <mergeCell ref="C1627:C1628"/>
    <mergeCell ref="D1627:D1628"/>
    <mergeCell ref="C1629:C1630"/>
    <mergeCell ref="D1629:D1630"/>
    <mergeCell ref="C1631:C1632"/>
    <mergeCell ref="D1631:D1632"/>
    <mergeCell ref="C1621:C1622"/>
    <mergeCell ref="D1621:D1622"/>
    <mergeCell ref="C1623:C1624"/>
    <mergeCell ref="D1623:D1624"/>
    <mergeCell ref="C1625:C1626"/>
    <mergeCell ref="D1625:D1626"/>
    <mergeCell ref="C1614:C1615"/>
    <mergeCell ref="D1614:D1615"/>
    <mergeCell ref="C1616:C1617"/>
    <mergeCell ref="D1616:D1617"/>
    <mergeCell ref="C1618:C1619"/>
    <mergeCell ref="D1618:D1619"/>
    <mergeCell ref="C1608:C1609"/>
    <mergeCell ref="D1608:D1609"/>
    <mergeCell ref="C1610:C1611"/>
    <mergeCell ref="D1610:D1611"/>
    <mergeCell ref="C1612:C1613"/>
    <mergeCell ref="D1612:D1613"/>
    <mergeCell ref="C1602:C1603"/>
    <mergeCell ref="D1602:D1603"/>
    <mergeCell ref="C1604:C1605"/>
    <mergeCell ref="D1604:D1605"/>
    <mergeCell ref="C1606:C1607"/>
    <mergeCell ref="D1606:D1607"/>
    <mergeCell ref="C1595:C1596"/>
    <mergeCell ref="D1595:D1596"/>
    <mergeCell ref="C1598:C1599"/>
    <mergeCell ref="D1598:D1599"/>
    <mergeCell ref="C1600:C1601"/>
    <mergeCell ref="D1600:D1601"/>
    <mergeCell ref="C1589:C1590"/>
    <mergeCell ref="D1589:D1590"/>
    <mergeCell ref="C1591:C1592"/>
    <mergeCell ref="D1591:D1592"/>
    <mergeCell ref="C1593:C1594"/>
    <mergeCell ref="D1593:D1594"/>
    <mergeCell ref="C1583:C1584"/>
    <mergeCell ref="D1583:D1584"/>
    <mergeCell ref="C1585:C1586"/>
    <mergeCell ref="D1585:D1586"/>
    <mergeCell ref="C1587:C1588"/>
    <mergeCell ref="D1587:D1588"/>
    <mergeCell ref="C1577:C1578"/>
    <mergeCell ref="D1577:D1578"/>
    <mergeCell ref="C1579:C1580"/>
    <mergeCell ref="D1579:D1580"/>
    <mergeCell ref="C1581:C1582"/>
    <mergeCell ref="D1581:D1582"/>
    <mergeCell ref="C1570:C1571"/>
    <mergeCell ref="D1570:D1571"/>
    <mergeCell ref="C1572:C1573"/>
    <mergeCell ref="D1572:D1573"/>
    <mergeCell ref="C1575:C1576"/>
    <mergeCell ref="D1575:D1576"/>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52:C1553"/>
    <mergeCell ref="D1552:D1553"/>
    <mergeCell ref="C1554:C1555"/>
    <mergeCell ref="D1554:D1555"/>
    <mergeCell ref="C1556:C1557"/>
    <mergeCell ref="D1556:D1557"/>
    <mergeCell ref="C1545:C1546"/>
    <mergeCell ref="D1545:D1546"/>
    <mergeCell ref="C1547:C1548"/>
    <mergeCell ref="D1547:D1548"/>
    <mergeCell ref="C1549:C1550"/>
    <mergeCell ref="D1549:D1550"/>
    <mergeCell ref="C1539:C1540"/>
    <mergeCell ref="D1539:D1540"/>
    <mergeCell ref="C1541:C1542"/>
    <mergeCell ref="D1541:D1542"/>
    <mergeCell ref="C1543:C1544"/>
    <mergeCell ref="D1543:D1544"/>
    <mergeCell ref="C1533:C1534"/>
    <mergeCell ref="D1533:D1534"/>
    <mergeCell ref="C1535:C1536"/>
    <mergeCell ref="D1535:D1536"/>
    <mergeCell ref="C1537:C1538"/>
    <mergeCell ref="D1537:D1538"/>
    <mergeCell ref="C1526:C1527"/>
    <mergeCell ref="D1526:D1527"/>
    <mergeCell ref="C1529:C1530"/>
    <mergeCell ref="D1529:D1530"/>
    <mergeCell ref="C1531:C1532"/>
    <mergeCell ref="D1531:D1532"/>
    <mergeCell ref="C1520:C1521"/>
    <mergeCell ref="D1520:D1521"/>
    <mergeCell ref="C1522:C1523"/>
    <mergeCell ref="D1522:D1523"/>
    <mergeCell ref="C1524:C1525"/>
    <mergeCell ref="D1524:D1525"/>
    <mergeCell ref="C1514:C1515"/>
    <mergeCell ref="D1514:D1515"/>
    <mergeCell ref="C1516:C1517"/>
    <mergeCell ref="D1516:D1517"/>
    <mergeCell ref="C1518:C1519"/>
    <mergeCell ref="D1518:D1519"/>
    <mergeCell ref="C1508:C1509"/>
    <mergeCell ref="D1508:D1509"/>
    <mergeCell ref="C1510:C1511"/>
    <mergeCell ref="D1510:D1511"/>
    <mergeCell ref="C1512:C1513"/>
    <mergeCell ref="D1512:D1513"/>
    <mergeCell ref="C1501:C1502"/>
    <mergeCell ref="D1501:D1502"/>
    <mergeCell ref="C1503:C1504"/>
    <mergeCell ref="D1503:D1504"/>
    <mergeCell ref="C1506:C1507"/>
    <mergeCell ref="D1506:D1507"/>
    <mergeCell ref="C1495:C1496"/>
    <mergeCell ref="D1495:D1496"/>
    <mergeCell ref="C1497:C1498"/>
    <mergeCell ref="D1497:D1498"/>
    <mergeCell ref="C1499:C1500"/>
    <mergeCell ref="D1499:D1500"/>
    <mergeCell ref="C1489:C1490"/>
    <mergeCell ref="D1489:D1490"/>
    <mergeCell ref="C1491:C1492"/>
    <mergeCell ref="D1491:D1492"/>
    <mergeCell ref="C1493:C1494"/>
    <mergeCell ref="D1493:D1494"/>
    <mergeCell ref="C1483:C1484"/>
    <mergeCell ref="D1483:D1484"/>
    <mergeCell ref="C1485:C1486"/>
    <mergeCell ref="D1485:D1486"/>
    <mergeCell ref="C1487:C1488"/>
    <mergeCell ref="D1487:D1488"/>
    <mergeCell ref="C1476:C1477"/>
    <mergeCell ref="D1476:D1477"/>
    <mergeCell ref="C1478:C1479"/>
    <mergeCell ref="D1478:D1479"/>
    <mergeCell ref="C1480:C1481"/>
    <mergeCell ref="D1480:D1481"/>
    <mergeCell ref="C1470:C1471"/>
    <mergeCell ref="D1470:D1471"/>
    <mergeCell ref="C1472:C1473"/>
    <mergeCell ref="D1472:D1473"/>
    <mergeCell ref="C1474:C1475"/>
    <mergeCell ref="D1474:D1475"/>
    <mergeCell ref="C1464:C1465"/>
    <mergeCell ref="D1464:D1465"/>
    <mergeCell ref="C1466:C1467"/>
    <mergeCell ref="D1466:D1467"/>
    <mergeCell ref="C1468:C1469"/>
    <mergeCell ref="D1468:D1469"/>
    <mergeCell ref="C1457:C1458"/>
    <mergeCell ref="D1457:D1458"/>
    <mergeCell ref="C1460:C1461"/>
    <mergeCell ref="D1460:D1461"/>
    <mergeCell ref="C1462:C1463"/>
    <mergeCell ref="D1462:D1463"/>
    <mergeCell ref="C1451:C1452"/>
    <mergeCell ref="D1451:D1452"/>
    <mergeCell ref="C1453:C1454"/>
    <mergeCell ref="D1453:D1454"/>
    <mergeCell ref="C1455:C1456"/>
    <mergeCell ref="D1455:D1456"/>
    <mergeCell ref="C1445:C1446"/>
    <mergeCell ref="D1445:D1446"/>
    <mergeCell ref="C1447:C1448"/>
    <mergeCell ref="D1447:D1448"/>
    <mergeCell ref="C1449:C1450"/>
    <mergeCell ref="D1449:D1450"/>
    <mergeCell ref="C1439:C1440"/>
    <mergeCell ref="D1439:D1440"/>
    <mergeCell ref="C1441:C1442"/>
    <mergeCell ref="D1441:D1442"/>
    <mergeCell ref="C1443:C1444"/>
    <mergeCell ref="D1443:D1444"/>
    <mergeCell ref="C1432:C1433"/>
    <mergeCell ref="D1432:D1433"/>
    <mergeCell ref="C1434:C1435"/>
    <mergeCell ref="D1434:D1435"/>
    <mergeCell ref="C1437:C1438"/>
    <mergeCell ref="D1437:D1438"/>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07:C1408"/>
    <mergeCell ref="D1407:D1408"/>
    <mergeCell ref="C1409:C1410"/>
    <mergeCell ref="D1409:D1410"/>
    <mergeCell ref="C1411:C1412"/>
    <mergeCell ref="D1411:D1412"/>
    <mergeCell ref="C1401:C1402"/>
    <mergeCell ref="D1401:D1402"/>
    <mergeCell ref="C1403:C1404"/>
    <mergeCell ref="D1403:D1404"/>
    <mergeCell ref="C1405:C1406"/>
    <mergeCell ref="D1405:D1406"/>
    <mergeCell ref="C1395:C1396"/>
    <mergeCell ref="D1395:D1396"/>
    <mergeCell ref="C1397:C1398"/>
    <mergeCell ref="D1397:D1398"/>
    <mergeCell ref="C1399:C1400"/>
    <mergeCell ref="D1399:D1400"/>
    <mergeCell ref="C1388:C1389"/>
    <mergeCell ref="D1388:D1389"/>
    <mergeCell ref="C1391:C1392"/>
    <mergeCell ref="D1391:D1392"/>
    <mergeCell ref="C1393:C1394"/>
    <mergeCell ref="D1393:D1394"/>
    <mergeCell ref="C1382:C1383"/>
    <mergeCell ref="D1382:D1383"/>
    <mergeCell ref="C1384:C1385"/>
    <mergeCell ref="D1384:D1385"/>
    <mergeCell ref="C1386:C1387"/>
    <mergeCell ref="D1386:D1387"/>
    <mergeCell ref="C1376:C1377"/>
    <mergeCell ref="D1376:D1377"/>
    <mergeCell ref="C1378:C1379"/>
    <mergeCell ref="D1378:D1379"/>
    <mergeCell ref="C1380:C1381"/>
    <mergeCell ref="D1380:D1381"/>
    <mergeCell ref="C1370:C1371"/>
    <mergeCell ref="D1370:D1371"/>
    <mergeCell ref="C1372:C1373"/>
    <mergeCell ref="D1372:D1373"/>
    <mergeCell ref="C1374:C1375"/>
    <mergeCell ref="D1374:D1375"/>
    <mergeCell ref="C1363:C1364"/>
    <mergeCell ref="D1363:D1364"/>
    <mergeCell ref="C1365:C1366"/>
    <mergeCell ref="D1365:D1366"/>
    <mergeCell ref="C1368:C1369"/>
    <mergeCell ref="D1368:D1369"/>
    <mergeCell ref="C1357:C1358"/>
    <mergeCell ref="D1357:D1358"/>
    <mergeCell ref="C1359:C1360"/>
    <mergeCell ref="D1359:D1360"/>
    <mergeCell ref="C1361:C1362"/>
    <mergeCell ref="D1361:D1362"/>
    <mergeCell ref="C1351:C1352"/>
    <mergeCell ref="D1351:D1352"/>
    <mergeCell ref="C1353:C1354"/>
    <mergeCell ref="D1353:D1354"/>
    <mergeCell ref="C1355:C1356"/>
    <mergeCell ref="D1355:D1356"/>
    <mergeCell ref="C1345:C1346"/>
    <mergeCell ref="D1345:D1346"/>
    <mergeCell ref="C1347:C1348"/>
    <mergeCell ref="D1347:D1348"/>
    <mergeCell ref="C1349:C1350"/>
    <mergeCell ref="D1349:D1350"/>
    <mergeCell ref="C1338:C1339"/>
    <mergeCell ref="D1338:D1339"/>
    <mergeCell ref="C1340:C1341"/>
    <mergeCell ref="D1340:D1341"/>
    <mergeCell ref="C1342:C1343"/>
    <mergeCell ref="D1342:D1343"/>
    <mergeCell ref="C1332:C1333"/>
    <mergeCell ref="D1332:D1333"/>
    <mergeCell ref="C1334:C1335"/>
    <mergeCell ref="D1334:D1335"/>
    <mergeCell ref="C1336:C1337"/>
    <mergeCell ref="D1336:D1337"/>
    <mergeCell ref="C1326:C1327"/>
    <mergeCell ref="D1326:D1327"/>
    <mergeCell ref="C1328:C1329"/>
    <mergeCell ref="D1328:D1329"/>
    <mergeCell ref="C1330:C1331"/>
    <mergeCell ref="D1330:D1331"/>
    <mergeCell ref="C1319:C1320"/>
    <mergeCell ref="D1319:D1320"/>
    <mergeCell ref="C1322:C1323"/>
    <mergeCell ref="D1322:D1323"/>
    <mergeCell ref="C1324:C1325"/>
    <mergeCell ref="D1324:D1325"/>
    <mergeCell ref="C1313:C1314"/>
    <mergeCell ref="D1313:D1314"/>
    <mergeCell ref="C1315:C1316"/>
    <mergeCell ref="D1315:D1316"/>
    <mergeCell ref="C1317:C1318"/>
    <mergeCell ref="D1317:D1318"/>
    <mergeCell ref="C1307:C1308"/>
    <mergeCell ref="D1307:D1308"/>
    <mergeCell ref="C1309:C1310"/>
    <mergeCell ref="D1309:D1310"/>
    <mergeCell ref="C1311:C1312"/>
    <mergeCell ref="D1311:D1312"/>
    <mergeCell ref="C1301:C1302"/>
    <mergeCell ref="D1301:D1302"/>
    <mergeCell ref="C1303:C1304"/>
    <mergeCell ref="D1303:D1304"/>
    <mergeCell ref="C1305:C1306"/>
    <mergeCell ref="D1305:D1306"/>
    <mergeCell ref="C1294:C1295"/>
    <mergeCell ref="D1294:D1295"/>
    <mergeCell ref="C1296:C1297"/>
    <mergeCell ref="D1296:D1297"/>
    <mergeCell ref="C1299:C1300"/>
    <mergeCell ref="D1299:D1300"/>
    <mergeCell ref="C1288:C1289"/>
    <mergeCell ref="D1288:D1289"/>
    <mergeCell ref="C1290:C1291"/>
    <mergeCell ref="D1290:D1291"/>
    <mergeCell ref="C1292:C1293"/>
    <mergeCell ref="D1292:D1293"/>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69:C1270"/>
    <mergeCell ref="D1269:D1270"/>
    <mergeCell ref="C1271:C1272"/>
    <mergeCell ref="D1271:D1272"/>
    <mergeCell ref="C1273:C1274"/>
    <mergeCell ref="D1273:D1274"/>
    <mergeCell ref="C1263:C1264"/>
    <mergeCell ref="D1263:D1264"/>
    <mergeCell ref="C1265:C1266"/>
    <mergeCell ref="D1265:D1266"/>
    <mergeCell ref="C1267:C1268"/>
    <mergeCell ref="D1267:D1268"/>
    <mergeCell ref="C1257:C1258"/>
    <mergeCell ref="D1257:D1258"/>
    <mergeCell ref="C1259:C1260"/>
    <mergeCell ref="D1259:D1260"/>
    <mergeCell ref="C1261:C1262"/>
    <mergeCell ref="D1261:D1262"/>
    <mergeCell ref="C1250:C1251"/>
    <mergeCell ref="D1250:D1251"/>
    <mergeCell ref="C1253:C1254"/>
    <mergeCell ref="D1253:D1254"/>
    <mergeCell ref="C1255:C1256"/>
    <mergeCell ref="D1255:D1256"/>
    <mergeCell ref="C1244:C1245"/>
    <mergeCell ref="D1244:D1245"/>
    <mergeCell ref="C1246:C1247"/>
    <mergeCell ref="D1246:D1247"/>
    <mergeCell ref="C1248:C1249"/>
    <mergeCell ref="D1248:D1249"/>
    <mergeCell ref="C1238:C1239"/>
    <mergeCell ref="D1238:D1239"/>
    <mergeCell ref="C1240:C1241"/>
    <mergeCell ref="D1240:D1241"/>
    <mergeCell ref="C1242:C1243"/>
    <mergeCell ref="D1242:D1243"/>
    <mergeCell ref="C1232:C1233"/>
    <mergeCell ref="D1232:D1233"/>
    <mergeCell ref="C1234:C1235"/>
    <mergeCell ref="D1234:D1235"/>
    <mergeCell ref="C1236:C1237"/>
    <mergeCell ref="D1236:D1237"/>
    <mergeCell ref="C1225:C1226"/>
    <mergeCell ref="D1225:D1226"/>
    <mergeCell ref="C1227:C1228"/>
    <mergeCell ref="D1227:D1228"/>
    <mergeCell ref="C1230:C1231"/>
    <mergeCell ref="D1230:D1231"/>
    <mergeCell ref="C1219:C1220"/>
    <mergeCell ref="D1219:D1220"/>
    <mergeCell ref="C1221:C1222"/>
    <mergeCell ref="D1221:D1222"/>
    <mergeCell ref="C1223:C1224"/>
    <mergeCell ref="D1223:D1224"/>
    <mergeCell ref="C1213:C1214"/>
    <mergeCell ref="D1213:D1214"/>
    <mergeCell ref="C1215:C1216"/>
    <mergeCell ref="D1215:D1216"/>
    <mergeCell ref="C1217:C1218"/>
    <mergeCell ref="D1217:D1218"/>
    <mergeCell ref="C1207:C1208"/>
    <mergeCell ref="D1207:D1208"/>
    <mergeCell ref="C1209:C1210"/>
    <mergeCell ref="D1209:D1210"/>
    <mergeCell ref="C1211:C1212"/>
    <mergeCell ref="D1211:D1212"/>
    <mergeCell ref="C1200:C1201"/>
    <mergeCell ref="D1200:D1201"/>
    <mergeCell ref="C1202:C1203"/>
    <mergeCell ref="D1202:D1203"/>
    <mergeCell ref="C1204:C1205"/>
    <mergeCell ref="D1204:D1205"/>
    <mergeCell ref="C1194:C1195"/>
    <mergeCell ref="D1194:D1195"/>
    <mergeCell ref="C1196:C1197"/>
    <mergeCell ref="D1196:D1197"/>
    <mergeCell ref="C1198:C1199"/>
    <mergeCell ref="D1198:D1199"/>
    <mergeCell ref="C1188:C1189"/>
    <mergeCell ref="D1188:D1189"/>
    <mergeCell ref="C1190:C1191"/>
    <mergeCell ref="D1190:D1191"/>
    <mergeCell ref="C1192:C1193"/>
    <mergeCell ref="D1192:D1193"/>
    <mergeCell ref="C1181:C1182"/>
    <mergeCell ref="D1181:D1182"/>
    <mergeCell ref="C1184:C1185"/>
    <mergeCell ref="D1184:D1185"/>
    <mergeCell ref="C1186:C1187"/>
    <mergeCell ref="D1186:D1187"/>
    <mergeCell ref="C1175:C1176"/>
    <mergeCell ref="D1175:D1176"/>
    <mergeCell ref="C1177:C1178"/>
    <mergeCell ref="D1177:D1178"/>
    <mergeCell ref="C1179:C1180"/>
    <mergeCell ref="D1179:D1180"/>
    <mergeCell ref="C1169:C1170"/>
    <mergeCell ref="D1169:D1170"/>
    <mergeCell ref="C1171:C1172"/>
    <mergeCell ref="D1171:D1172"/>
    <mergeCell ref="C1173:C1174"/>
    <mergeCell ref="D1173:D1174"/>
    <mergeCell ref="C1163:C1164"/>
    <mergeCell ref="D1163:D1164"/>
    <mergeCell ref="C1165:C1166"/>
    <mergeCell ref="D1165:D1166"/>
    <mergeCell ref="C1167:C1168"/>
    <mergeCell ref="D1167:D1168"/>
    <mergeCell ref="C1156:C1157"/>
    <mergeCell ref="D1156:D1157"/>
    <mergeCell ref="C1158:C1159"/>
    <mergeCell ref="D1158:D1159"/>
    <mergeCell ref="C1161:C1162"/>
    <mergeCell ref="D1161:D1162"/>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38:C1139"/>
    <mergeCell ref="D1138:D1139"/>
    <mergeCell ref="C1140:C1141"/>
    <mergeCell ref="D1140:D1141"/>
    <mergeCell ref="C1142:C1143"/>
    <mergeCell ref="D1142:D1143"/>
    <mergeCell ref="C1131:C1132"/>
    <mergeCell ref="D1131:D1132"/>
    <mergeCell ref="C1133:C1134"/>
    <mergeCell ref="D1133:D1134"/>
    <mergeCell ref="C1135:C1136"/>
    <mergeCell ref="D1135:D1136"/>
    <mergeCell ref="C1125:C1126"/>
    <mergeCell ref="D1125:D1126"/>
    <mergeCell ref="C1127:C1128"/>
    <mergeCell ref="D1127:D1128"/>
    <mergeCell ref="C1129:C1130"/>
    <mergeCell ref="D1129:D1130"/>
    <mergeCell ref="C1119:C1120"/>
    <mergeCell ref="D1119:D1120"/>
    <mergeCell ref="C1121:C1122"/>
    <mergeCell ref="D1121:D1122"/>
    <mergeCell ref="C1123:C1124"/>
    <mergeCell ref="D1123:D1124"/>
    <mergeCell ref="C1112:C1113"/>
    <mergeCell ref="D1112:D1113"/>
    <mergeCell ref="C1115:C1116"/>
    <mergeCell ref="D1115:D1116"/>
    <mergeCell ref="C1117:C1118"/>
    <mergeCell ref="D1117:D1118"/>
    <mergeCell ref="C1106:C1107"/>
    <mergeCell ref="D1106:D1107"/>
    <mergeCell ref="C1108:C1109"/>
    <mergeCell ref="D1108:D1109"/>
    <mergeCell ref="C1110:C1111"/>
    <mergeCell ref="D1110:D1111"/>
    <mergeCell ref="C1100:C1101"/>
    <mergeCell ref="D1100:D1101"/>
    <mergeCell ref="C1102:C1103"/>
    <mergeCell ref="D1102:D1103"/>
    <mergeCell ref="C1104:C1105"/>
    <mergeCell ref="D1104:D1105"/>
    <mergeCell ref="C1094:C1095"/>
    <mergeCell ref="D1094:D1095"/>
    <mergeCell ref="C1096:C1097"/>
    <mergeCell ref="D1096:D1097"/>
    <mergeCell ref="C1098:C1099"/>
    <mergeCell ref="D1098:D1099"/>
    <mergeCell ref="C1087:C1088"/>
    <mergeCell ref="D1087:D1088"/>
    <mergeCell ref="C1089:C1090"/>
    <mergeCell ref="D1089:D1090"/>
    <mergeCell ref="C1092:C1093"/>
    <mergeCell ref="D1092:D1093"/>
    <mergeCell ref="C1081:C1082"/>
    <mergeCell ref="D1081:D1082"/>
    <mergeCell ref="C1083:C1084"/>
    <mergeCell ref="D1083:D1084"/>
    <mergeCell ref="C1085:C1086"/>
    <mergeCell ref="D1085:D1086"/>
    <mergeCell ref="C1075:C1076"/>
    <mergeCell ref="D1075:D1076"/>
    <mergeCell ref="C1077:C1078"/>
    <mergeCell ref="D1077:D1078"/>
    <mergeCell ref="C1079:C1080"/>
    <mergeCell ref="D1079:D1080"/>
    <mergeCell ref="C1069:C1070"/>
    <mergeCell ref="D1069:D1070"/>
    <mergeCell ref="C1071:C1072"/>
    <mergeCell ref="D1071:D1072"/>
    <mergeCell ref="C1073:C1074"/>
    <mergeCell ref="D1073:D1074"/>
    <mergeCell ref="C1062:C1063"/>
    <mergeCell ref="D1062:D1063"/>
    <mergeCell ref="C1064:C1065"/>
    <mergeCell ref="D1064:D1065"/>
    <mergeCell ref="C1066:C1067"/>
    <mergeCell ref="D1066:D1067"/>
    <mergeCell ref="C1056:C1057"/>
    <mergeCell ref="D1056:D1057"/>
    <mergeCell ref="C1058:C1059"/>
    <mergeCell ref="D1058:D1059"/>
    <mergeCell ref="C1060:C1061"/>
    <mergeCell ref="D1060:D1061"/>
    <mergeCell ref="C1050:C1051"/>
    <mergeCell ref="D1050:D1051"/>
    <mergeCell ref="C1052:C1053"/>
    <mergeCell ref="D1052:D1053"/>
    <mergeCell ref="C1054:C1055"/>
    <mergeCell ref="D1054:D1055"/>
    <mergeCell ref="C1043:C1044"/>
    <mergeCell ref="D1043:D1044"/>
    <mergeCell ref="C1046:C1047"/>
    <mergeCell ref="D1046:D1047"/>
    <mergeCell ref="C1048:C1049"/>
    <mergeCell ref="D1048:D1049"/>
    <mergeCell ref="C1037:C1038"/>
    <mergeCell ref="D1037:D1038"/>
    <mergeCell ref="C1039:C1040"/>
    <mergeCell ref="D1039:D1040"/>
    <mergeCell ref="C1041:C1042"/>
    <mergeCell ref="D1041:D1042"/>
    <mergeCell ref="C1031:C1032"/>
    <mergeCell ref="D1031:D1032"/>
    <mergeCell ref="C1033:C1034"/>
    <mergeCell ref="D1033:D1034"/>
    <mergeCell ref="C1035:C1036"/>
    <mergeCell ref="D1035:D1036"/>
    <mergeCell ref="C1025:C1026"/>
    <mergeCell ref="D1025:D1026"/>
    <mergeCell ref="C1027:C1028"/>
    <mergeCell ref="D1027:D1028"/>
    <mergeCell ref="C1029:C1030"/>
    <mergeCell ref="D1029:D1030"/>
    <mergeCell ref="C1018:C1019"/>
    <mergeCell ref="D1018:D1019"/>
    <mergeCell ref="C1020:C1021"/>
    <mergeCell ref="D1020:D1021"/>
    <mergeCell ref="C1023:C1024"/>
    <mergeCell ref="D1023:D1024"/>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993:C994"/>
    <mergeCell ref="D993:D994"/>
    <mergeCell ref="C995:C996"/>
    <mergeCell ref="D995:D996"/>
    <mergeCell ref="C997:C998"/>
    <mergeCell ref="D997:D998"/>
    <mergeCell ref="C987:C988"/>
    <mergeCell ref="D987:D988"/>
    <mergeCell ref="C989:C990"/>
    <mergeCell ref="D989:D990"/>
    <mergeCell ref="C991:C992"/>
    <mergeCell ref="D991:D992"/>
    <mergeCell ref="C981:C982"/>
    <mergeCell ref="D981:D982"/>
    <mergeCell ref="C983:C984"/>
    <mergeCell ref="D983:D984"/>
    <mergeCell ref="C985:C986"/>
    <mergeCell ref="D985:D986"/>
    <mergeCell ref="C974:C975"/>
    <mergeCell ref="D974:D975"/>
    <mergeCell ref="C977:C978"/>
    <mergeCell ref="D977:D978"/>
    <mergeCell ref="C979:C980"/>
    <mergeCell ref="D979:D980"/>
    <mergeCell ref="C968:C969"/>
    <mergeCell ref="D968:D969"/>
    <mergeCell ref="C970:C971"/>
    <mergeCell ref="D970:D971"/>
    <mergeCell ref="C972:C973"/>
    <mergeCell ref="D972:D973"/>
    <mergeCell ref="C962:C963"/>
    <mergeCell ref="D962:D963"/>
    <mergeCell ref="C964:C965"/>
    <mergeCell ref="D964:D965"/>
    <mergeCell ref="C966:C967"/>
    <mergeCell ref="D966:D967"/>
    <mergeCell ref="C956:C957"/>
    <mergeCell ref="D956:D957"/>
    <mergeCell ref="C958:C959"/>
    <mergeCell ref="D958:D959"/>
    <mergeCell ref="C960:C961"/>
    <mergeCell ref="D960:D961"/>
    <mergeCell ref="C949:C950"/>
    <mergeCell ref="D949:D950"/>
    <mergeCell ref="C951:C952"/>
    <mergeCell ref="D951:D952"/>
    <mergeCell ref="C954:C955"/>
    <mergeCell ref="D954:D955"/>
    <mergeCell ref="C943:C944"/>
    <mergeCell ref="D943:D944"/>
    <mergeCell ref="C945:C946"/>
    <mergeCell ref="D945:D946"/>
    <mergeCell ref="C947:C948"/>
    <mergeCell ref="D947:D948"/>
    <mergeCell ref="C937:C938"/>
    <mergeCell ref="D937:D938"/>
    <mergeCell ref="C939:C940"/>
    <mergeCell ref="D939:D940"/>
    <mergeCell ref="C941:C942"/>
    <mergeCell ref="D941:D942"/>
    <mergeCell ref="C931:C932"/>
    <mergeCell ref="D931:D932"/>
    <mergeCell ref="C933:C934"/>
    <mergeCell ref="D933:D934"/>
    <mergeCell ref="C935:C936"/>
    <mergeCell ref="D935:D936"/>
    <mergeCell ref="C924:C925"/>
    <mergeCell ref="D924:D925"/>
    <mergeCell ref="C926:C927"/>
    <mergeCell ref="D926:D927"/>
    <mergeCell ref="C928:C929"/>
    <mergeCell ref="D928:D929"/>
    <mergeCell ref="C918:C919"/>
    <mergeCell ref="D918:D919"/>
    <mergeCell ref="C920:C921"/>
    <mergeCell ref="D920:D921"/>
    <mergeCell ref="C922:C923"/>
    <mergeCell ref="D922:D923"/>
    <mergeCell ref="C912:C913"/>
    <mergeCell ref="D912:D913"/>
    <mergeCell ref="C914:C915"/>
    <mergeCell ref="D914:D915"/>
    <mergeCell ref="C916:C917"/>
    <mergeCell ref="D916:D917"/>
    <mergeCell ref="C905:C906"/>
    <mergeCell ref="D905:D906"/>
    <mergeCell ref="C908:C909"/>
    <mergeCell ref="D908:D909"/>
    <mergeCell ref="C910:C911"/>
    <mergeCell ref="D910:D911"/>
    <mergeCell ref="C899:C900"/>
    <mergeCell ref="D899:D900"/>
    <mergeCell ref="C901:C902"/>
    <mergeCell ref="D901:D902"/>
    <mergeCell ref="C903:C904"/>
    <mergeCell ref="D903:D904"/>
    <mergeCell ref="C893:C894"/>
    <mergeCell ref="D893:D894"/>
    <mergeCell ref="C895:C896"/>
    <mergeCell ref="D895:D896"/>
    <mergeCell ref="C897:C898"/>
    <mergeCell ref="D897:D898"/>
    <mergeCell ref="C887:C888"/>
    <mergeCell ref="D887:D888"/>
    <mergeCell ref="C889:C890"/>
    <mergeCell ref="D889:D890"/>
    <mergeCell ref="C891:C892"/>
    <mergeCell ref="D891:D892"/>
    <mergeCell ref="C880:C881"/>
    <mergeCell ref="D880:D881"/>
    <mergeCell ref="C882:C883"/>
    <mergeCell ref="D882:D883"/>
    <mergeCell ref="C885:C886"/>
    <mergeCell ref="D885:D886"/>
    <mergeCell ref="C874:C875"/>
    <mergeCell ref="D874:D875"/>
    <mergeCell ref="C876:C877"/>
    <mergeCell ref="D876:D877"/>
    <mergeCell ref="C878:C879"/>
    <mergeCell ref="D878:D879"/>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5:C856"/>
    <mergeCell ref="D855:D856"/>
    <mergeCell ref="C857:C858"/>
    <mergeCell ref="D857:D858"/>
    <mergeCell ref="C859:C860"/>
    <mergeCell ref="D859:D860"/>
    <mergeCell ref="C849:C850"/>
    <mergeCell ref="D849:D850"/>
    <mergeCell ref="C851:C852"/>
    <mergeCell ref="D851:D852"/>
    <mergeCell ref="C853:C854"/>
    <mergeCell ref="D853:D854"/>
    <mergeCell ref="C843:C844"/>
    <mergeCell ref="D843:D844"/>
    <mergeCell ref="C845:C846"/>
    <mergeCell ref="D845:D846"/>
    <mergeCell ref="C847:C848"/>
    <mergeCell ref="D847:D848"/>
    <mergeCell ref="C836:C837"/>
    <mergeCell ref="D836:D837"/>
    <mergeCell ref="C839:C840"/>
    <mergeCell ref="D839:D840"/>
    <mergeCell ref="C841:C842"/>
    <mergeCell ref="D841:D842"/>
    <mergeCell ref="C830:C831"/>
    <mergeCell ref="D830:D831"/>
    <mergeCell ref="C832:C833"/>
    <mergeCell ref="D832:D833"/>
    <mergeCell ref="C834:C835"/>
    <mergeCell ref="D834:D835"/>
    <mergeCell ref="C824:C825"/>
    <mergeCell ref="D824:D825"/>
    <mergeCell ref="C826:C827"/>
    <mergeCell ref="D826:D827"/>
    <mergeCell ref="C828:C829"/>
    <mergeCell ref="D828:D829"/>
    <mergeCell ref="C818:C819"/>
    <mergeCell ref="D818:D819"/>
    <mergeCell ref="C820:C821"/>
    <mergeCell ref="D820:D821"/>
    <mergeCell ref="C822:C823"/>
    <mergeCell ref="D822:D823"/>
    <mergeCell ref="C811:C812"/>
    <mergeCell ref="D811:D812"/>
    <mergeCell ref="C813:C814"/>
    <mergeCell ref="D813:D814"/>
    <mergeCell ref="C816:C817"/>
    <mergeCell ref="D816:D817"/>
    <mergeCell ref="C805:C806"/>
    <mergeCell ref="D805:D806"/>
    <mergeCell ref="C807:C808"/>
    <mergeCell ref="D807:D808"/>
    <mergeCell ref="C809:C810"/>
    <mergeCell ref="D809:D810"/>
    <mergeCell ref="C799:C800"/>
    <mergeCell ref="D799:D800"/>
    <mergeCell ref="C801:C802"/>
    <mergeCell ref="D801:D802"/>
    <mergeCell ref="C803:C804"/>
    <mergeCell ref="D803:D804"/>
    <mergeCell ref="C793:C794"/>
    <mergeCell ref="D793:D794"/>
    <mergeCell ref="C795:C796"/>
    <mergeCell ref="D795:D796"/>
    <mergeCell ref="C797:C798"/>
    <mergeCell ref="D797:D798"/>
    <mergeCell ref="C786:C787"/>
    <mergeCell ref="D786:D787"/>
    <mergeCell ref="C788:C789"/>
    <mergeCell ref="D788:D789"/>
    <mergeCell ref="C790:C791"/>
    <mergeCell ref="D790:D791"/>
    <mergeCell ref="C780:C781"/>
    <mergeCell ref="D780:D781"/>
    <mergeCell ref="C782:C783"/>
    <mergeCell ref="D782:D783"/>
    <mergeCell ref="C784:C785"/>
    <mergeCell ref="D784:D785"/>
    <mergeCell ref="C774:C775"/>
    <mergeCell ref="D774:D775"/>
    <mergeCell ref="C776:C777"/>
    <mergeCell ref="D776:D777"/>
    <mergeCell ref="C778:C779"/>
    <mergeCell ref="D778:D779"/>
    <mergeCell ref="C767:C768"/>
    <mergeCell ref="D767:D768"/>
    <mergeCell ref="C770:C771"/>
    <mergeCell ref="D770:D771"/>
    <mergeCell ref="C772:C773"/>
    <mergeCell ref="D772:D773"/>
    <mergeCell ref="C761:C762"/>
    <mergeCell ref="D761:D762"/>
    <mergeCell ref="C763:C764"/>
    <mergeCell ref="D763:D764"/>
    <mergeCell ref="C765:C766"/>
    <mergeCell ref="D765:D766"/>
    <mergeCell ref="C755:C756"/>
    <mergeCell ref="D755:D756"/>
    <mergeCell ref="C757:C758"/>
    <mergeCell ref="D757:D758"/>
    <mergeCell ref="C759:C760"/>
    <mergeCell ref="D759:D760"/>
    <mergeCell ref="C749:C750"/>
    <mergeCell ref="D749:D750"/>
    <mergeCell ref="C751:C752"/>
    <mergeCell ref="D751:D752"/>
    <mergeCell ref="C753:C754"/>
    <mergeCell ref="D753:D754"/>
    <mergeCell ref="C742:C743"/>
    <mergeCell ref="D742:D743"/>
    <mergeCell ref="C744:C745"/>
    <mergeCell ref="D744:D745"/>
    <mergeCell ref="C747:C748"/>
    <mergeCell ref="D747:D748"/>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24:C725"/>
    <mergeCell ref="D724:D725"/>
    <mergeCell ref="C726:C727"/>
    <mergeCell ref="D726:D727"/>
    <mergeCell ref="C728:C729"/>
    <mergeCell ref="D728:D729"/>
    <mergeCell ref="C717:C718"/>
    <mergeCell ref="D717:D718"/>
    <mergeCell ref="C719:C720"/>
    <mergeCell ref="D719:D720"/>
    <mergeCell ref="C721:C722"/>
    <mergeCell ref="D721:D722"/>
    <mergeCell ref="C711:C712"/>
    <mergeCell ref="D711:D712"/>
    <mergeCell ref="C713:C714"/>
    <mergeCell ref="D713:D714"/>
    <mergeCell ref="C715:C716"/>
    <mergeCell ref="D715:D716"/>
    <mergeCell ref="C705:C706"/>
    <mergeCell ref="D705:D706"/>
    <mergeCell ref="C707:C708"/>
    <mergeCell ref="D707:D708"/>
    <mergeCell ref="C709:C710"/>
    <mergeCell ref="D709:D710"/>
    <mergeCell ref="C698:C699"/>
    <mergeCell ref="D698:D699"/>
    <mergeCell ref="C701:C702"/>
    <mergeCell ref="D701:D702"/>
    <mergeCell ref="C703:C704"/>
    <mergeCell ref="D703:D704"/>
    <mergeCell ref="C692:C693"/>
    <mergeCell ref="D692:D693"/>
    <mergeCell ref="C694:C695"/>
    <mergeCell ref="D694:D695"/>
    <mergeCell ref="C696:C697"/>
    <mergeCell ref="D696:D697"/>
    <mergeCell ref="C686:C687"/>
    <mergeCell ref="D686:D687"/>
    <mergeCell ref="C688:C689"/>
    <mergeCell ref="D688:D689"/>
    <mergeCell ref="C690:C691"/>
    <mergeCell ref="D690:D691"/>
    <mergeCell ref="C680:C681"/>
    <mergeCell ref="D680:D681"/>
    <mergeCell ref="C682:C683"/>
    <mergeCell ref="D682:D683"/>
    <mergeCell ref="C684:C685"/>
    <mergeCell ref="D684:D685"/>
    <mergeCell ref="C673:C674"/>
    <mergeCell ref="D673:D674"/>
    <mergeCell ref="C675:C676"/>
    <mergeCell ref="D675:D676"/>
    <mergeCell ref="C678:C679"/>
    <mergeCell ref="D678:D679"/>
    <mergeCell ref="C667:C668"/>
    <mergeCell ref="D667:D668"/>
    <mergeCell ref="C669:C670"/>
    <mergeCell ref="D669:D670"/>
    <mergeCell ref="C671:C672"/>
    <mergeCell ref="D671:D672"/>
    <mergeCell ref="C661:C662"/>
    <mergeCell ref="D661:D662"/>
    <mergeCell ref="C663:C664"/>
    <mergeCell ref="D663:D664"/>
    <mergeCell ref="C665:C666"/>
    <mergeCell ref="D665:D666"/>
    <mergeCell ref="C655:C656"/>
    <mergeCell ref="D655:D656"/>
    <mergeCell ref="C657:C658"/>
    <mergeCell ref="D657:D658"/>
    <mergeCell ref="C659:C660"/>
    <mergeCell ref="D659:D660"/>
    <mergeCell ref="C648:C649"/>
    <mergeCell ref="D648:D649"/>
    <mergeCell ref="C650:C651"/>
    <mergeCell ref="D650:D651"/>
    <mergeCell ref="C652:C653"/>
    <mergeCell ref="D652:D653"/>
    <mergeCell ref="C642:C643"/>
    <mergeCell ref="D642:D643"/>
    <mergeCell ref="C644:C645"/>
    <mergeCell ref="D644:D645"/>
    <mergeCell ref="C646:C647"/>
    <mergeCell ref="D646:D647"/>
    <mergeCell ref="C636:C637"/>
    <mergeCell ref="D636:D637"/>
    <mergeCell ref="C638:C639"/>
    <mergeCell ref="D638:D639"/>
    <mergeCell ref="C640:C641"/>
    <mergeCell ref="D640:D641"/>
    <mergeCell ref="C629:C630"/>
    <mergeCell ref="D629:D630"/>
    <mergeCell ref="C632:C633"/>
    <mergeCell ref="D632:D633"/>
    <mergeCell ref="C634:C635"/>
    <mergeCell ref="D634:D635"/>
    <mergeCell ref="C623:C624"/>
    <mergeCell ref="D623:D624"/>
    <mergeCell ref="C625:C626"/>
    <mergeCell ref="D625:D626"/>
    <mergeCell ref="C627:C628"/>
    <mergeCell ref="D627:D628"/>
    <mergeCell ref="C617:C618"/>
    <mergeCell ref="D617:D618"/>
    <mergeCell ref="C619:C620"/>
    <mergeCell ref="D619:D620"/>
    <mergeCell ref="C621:C622"/>
    <mergeCell ref="D621:D622"/>
    <mergeCell ref="C611:C612"/>
    <mergeCell ref="D611:D612"/>
    <mergeCell ref="C613:C614"/>
    <mergeCell ref="D613:D614"/>
    <mergeCell ref="C615:C616"/>
    <mergeCell ref="D615:D616"/>
    <mergeCell ref="C604:C605"/>
    <mergeCell ref="D604:D605"/>
    <mergeCell ref="C606:C607"/>
    <mergeCell ref="D606:D607"/>
    <mergeCell ref="C609:C610"/>
    <mergeCell ref="D609:D610"/>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579:C580"/>
    <mergeCell ref="D579:D580"/>
    <mergeCell ref="C581:C582"/>
    <mergeCell ref="D581:D582"/>
    <mergeCell ref="C583:C584"/>
    <mergeCell ref="D583:D584"/>
    <mergeCell ref="C573:C574"/>
    <mergeCell ref="D573:D574"/>
    <mergeCell ref="C575:C576"/>
    <mergeCell ref="D575:D576"/>
    <mergeCell ref="C577:C578"/>
    <mergeCell ref="D577:D578"/>
    <mergeCell ref="C567:C568"/>
    <mergeCell ref="D567:D568"/>
    <mergeCell ref="C569:C570"/>
    <mergeCell ref="D569:D570"/>
    <mergeCell ref="C571:C572"/>
    <mergeCell ref="D571:D572"/>
    <mergeCell ref="C560:C561"/>
    <mergeCell ref="D560:D561"/>
    <mergeCell ref="C563:C564"/>
    <mergeCell ref="D563:D564"/>
    <mergeCell ref="C565:C566"/>
    <mergeCell ref="D565:D566"/>
    <mergeCell ref="C554:C555"/>
    <mergeCell ref="D554:D555"/>
    <mergeCell ref="C556:C557"/>
    <mergeCell ref="D556:D557"/>
    <mergeCell ref="C558:C559"/>
    <mergeCell ref="D558:D559"/>
    <mergeCell ref="C548:C549"/>
    <mergeCell ref="D548:D549"/>
    <mergeCell ref="C550:C551"/>
    <mergeCell ref="D550:D551"/>
    <mergeCell ref="C552:C553"/>
    <mergeCell ref="D552:D553"/>
    <mergeCell ref="C542:C543"/>
    <mergeCell ref="D542:D543"/>
    <mergeCell ref="C544:C545"/>
    <mergeCell ref="D544:D545"/>
    <mergeCell ref="C546:C547"/>
    <mergeCell ref="D546:D547"/>
    <mergeCell ref="C535:C536"/>
    <mergeCell ref="D535:D536"/>
    <mergeCell ref="C537:C538"/>
    <mergeCell ref="D537:D538"/>
    <mergeCell ref="C540:C541"/>
    <mergeCell ref="D540:D541"/>
    <mergeCell ref="C529:C530"/>
    <mergeCell ref="D529:D530"/>
    <mergeCell ref="C531:C532"/>
    <mergeCell ref="D531:D532"/>
    <mergeCell ref="C533:C534"/>
    <mergeCell ref="D533:D534"/>
    <mergeCell ref="C523:C524"/>
    <mergeCell ref="D523:D524"/>
    <mergeCell ref="C525:C526"/>
    <mergeCell ref="D525:D526"/>
    <mergeCell ref="C527:C528"/>
    <mergeCell ref="D527:D528"/>
    <mergeCell ref="C517:C518"/>
    <mergeCell ref="D517:D518"/>
    <mergeCell ref="C519:C520"/>
    <mergeCell ref="D519:D520"/>
    <mergeCell ref="C521:C522"/>
    <mergeCell ref="D521:D522"/>
    <mergeCell ref="C510:C511"/>
    <mergeCell ref="D510:D511"/>
    <mergeCell ref="C512:C513"/>
    <mergeCell ref="D512:D513"/>
    <mergeCell ref="C514:C515"/>
    <mergeCell ref="D514:D515"/>
    <mergeCell ref="C504:C505"/>
    <mergeCell ref="D504:D505"/>
    <mergeCell ref="C506:C507"/>
    <mergeCell ref="D506:D507"/>
    <mergeCell ref="C508:C509"/>
    <mergeCell ref="D508:D509"/>
    <mergeCell ref="C498:C499"/>
    <mergeCell ref="D498:D499"/>
    <mergeCell ref="C500:C501"/>
    <mergeCell ref="D500:D501"/>
    <mergeCell ref="C502:C503"/>
    <mergeCell ref="D502:D503"/>
    <mergeCell ref="C491:C492"/>
    <mergeCell ref="D491:D492"/>
    <mergeCell ref="C494:C495"/>
    <mergeCell ref="D494:D495"/>
    <mergeCell ref="C496:C497"/>
    <mergeCell ref="D496:D497"/>
    <mergeCell ref="C485:C486"/>
    <mergeCell ref="D485:D486"/>
    <mergeCell ref="C487:C488"/>
    <mergeCell ref="D487:D488"/>
    <mergeCell ref="C489:C490"/>
    <mergeCell ref="D489:D490"/>
    <mergeCell ref="C479:C480"/>
    <mergeCell ref="D479:D480"/>
    <mergeCell ref="C481:C482"/>
    <mergeCell ref="D481:D482"/>
    <mergeCell ref="C483:C484"/>
    <mergeCell ref="D483:D484"/>
    <mergeCell ref="C473:C474"/>
    <mergeCell ref="D473:D474"/>
    <mergeCell ref="C475:C476"/>
    <mergeCell ref="D475:D476"/>
    <mergeCell ref="C477:C478"/>
    <mergeCell ref="D477:D478"/>
    <mergeCell ref="C466:C467"/>
    <mergeCell ref="D466:D467"/>
    <mergeCell ref="C468:C469"/>
    <mergeCell ref="D468:D469"/>
    <mergeCell ref="C471:C472"/>
    <mergeCell ref="D471:D472"/>
    <mergeCell ref="C460:C461"/>
    <mergeCell ref="D460:D461"/>
    <mergeCell ref="C462:C463"/>
    <mergeCell ref="D462:D463"/>
    <mergeCell ref="C464:C465"/>
    <mergeCell ref="D464:D465"/>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1:C442"/>
    <mergeCell ref="D441:D442"/>
    <mergeCell ref="C443:C444"/>
    <mergeCell ref="D443:D444"/>
    <mergeCell ref="C445:C446"/>
    <mergeCell ref="D445:D446"/>
    <mergeCell ref="C435:C436"/>
    <mergeCell ref="D435:D436"/>
    <mergeCell ref="C437:C438"/>
    <mergeCell ref="D437:D438"/>
    <mergeCell ref="C439:C440"/>
    <mergeCell ref="D439:D440"/>
    <mergeCell ref="C429:C430"/>
    <mergeCell ref="D429:D430"/>
    <mergeCell ref="C431:C432"/>
    <mergeCell ref="D431:D432"/>
    <mergeCell ref="C433:C434"/>
    <mergeCell ref="D433:D434"/>
    <mergeCell ref="C422:C423"/>
    <mergeCell ref="D422:D423"/>
    <mergeCell ref="C425:C426"/>
    <mergeCell ref="D425:D426"/>
    <mergeCell ref="C427:C428"/>
    <mergeCell ref="D427:D428"/>
    <mergeCell ref="C416:C417"/>
    <mergeCell ref="D416:D417"/>
    <mergeCell ref="C418:C419"/>
    <mergeCell ref="D418:D419"/>
    <mergeCell ref="C420:C421"/>
    <mergeCell ref="D420:D421"/>
    <mergeCell ref="C410:C411"/>
    <mergeCell ref="D410:D411"/>
    <mergeCell ref="C412:C413"/>
    <mergeCell ref="D412:D413"/>
    <mergeCell ref="C414:C415"/>
    <mergeCell ref="D414:D415"/>
    <mergeCell ref="C404:C405"/>
    <mergeCell ref="D404:D405"/>
    <mergeCell ref="C406:C407"/>
    <mergeCell ref="D406:D407"/>
    <mergeCell ref="C408:C409"/>
    <mergeCell ref="D408:D409"/>
    <mergeCell ref="C397:C398"/>
    <mergeCell ref="D397:D398"/>
    <mergeCell ref="C399:C400"/>
    <mergeCell ref="D399:D400"/>
    <mergeCell ref="C402:C403"/>
    <mergeCell ref="D402:D403"/>
    <mergeCell ref="C391:C392"/>
    <mergeCell ref="D391:D392"/>
    <mergeCell ref="C393:C394"/>
    <mergeCell ref="D393:D394"/>
    <mergeCell ref="C395:C396"/>
    <mergeCell ref="D395:D396"/>
    <mergeCell ref="C385:C386"/>
    <mergeCell ref="D385:D386"/>
    <mergeCell ref="C387:C388"/>
    <mergeCell ref="D387:D388"/>
    <mergeCell ref="C389:C390"/>
    <mergeCell ref="D389:D390"/>
    <mergeCell ref="C379:C380"/>
    <mergeCell ref="D379:D380"/>
    <mergeCell ref="C381:C382"/>
    <mergeCell ref="D381:D382"/>
    <mergeCell ref="C383:C384"/>
    <mergeCell ref="D383:D384"/>
    <mergeCell ref="C372:C373"/>
    <mergeCell ref="D372:D373"/>
    <mergeCell ref="C374:C375"/>
    <mergeCell ref="D374:D375"/>
    <mergeCell ref="C376:C377"/>
    <mergeCell ref="D376:D377"/>
    <mergeCell ref="C366:C367"/>
    <mergeCell ref="D366:D367"/>
    <mergeCell ref="C368:C369"/>
    <mergeCell ref="D368:D369"/>
    <mergeCell ref="C370:C371"/>
    <mergeCell ref="D370:D371"/>
    <mergeCell ref="C360:C361"/>
    <mergeCell ref="D360:D361"/>
    <mergeCell ref="C362:C363"/>
    <mergeCell ref="D362:D363"/>
    <mergeCell ref="C364:C365"/>
    <mergeCell ref="D364:D365"/>
    <mergeCell ref="C353:C354"/>
    <mergeCell ref="D353:D354"/>
    <mergeCell ref="C356:C357"/>
    <mergeCell ref="D356:D357"/>
    <mergeCell ref="C358:C359"/>
    <mergeCell ref="D358:D359"/>
    <mergeCell ref="C347:C348"/>
    <mergeCell ref="D347:D348"/>
    <mergeCell ref="C349:C350"/>
    <mergeCell ref="D349:D350"/>
    <mergeCell ref="C351:C352"/>
    <mergeCell ref="D351:D352"/>
    <mergeCell ref="C341:C342"/>
    <mergeCell ref="D341:D342"/>
    <mergeCell ref="C343:C344"/>
    <mergeCell ref="D343:D344"/>
    <mergeCell ref="C345:C346"/>
    <mergeCell ref="D345:D346"/>
    <mergeCell ref="C335:C336"/>
    <mergeCell ref="D335:D336"/>
    <mergeCell ref="C337:C338"/>
    <mergeCell ref="D337:D338"/>
    <mergeCell ref="C339:C340"/>
    <mergeCell ref="D339:D340"/>
    <mergeCell ref="C328:C329"/>
    <mergeCell ref="D328:D329"/>
    <mergeCell ref="C330:C331"/>
    <mergeCell ref="D330:D331"/>
    <mergeCell ref="C333:C334"/>
    <mergeCell ref="D333:D334"/>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10:C311"/>
    <mergeCell ref="D310:D311"/>
    <mergeCell ref="C312:C313"/>
    <mergeCell ref="D312:D313"/>
    <mergeCell ref="C314:C315"/>
    <mergeCell ref="D314:D315"/>
    <mergeCell ref="C303:C304"/>
    <mergeCell ref="D303:D304"/>
    <mergeCell ref="C305:C306"/>
    <mergeCell ref="D305:D306"/>
    <mergeCell ref="C307:C308"/>
    <mergeCell ref="D307:D308"/>
    <mergeCell ref="C297:C298"/>
    <mergeCell ref="D297:D298"/>
    <mergeCell ref="C299:C300"/>
    <mergeCell ref="D299:D300"/>
    <mergeCell ref="C301:C302"/>
    <mergeCell ref="D301:D302"/>
    <mergeCell ref="C291:C292"/>
    <mergeCell ref="D291:D292"/>
    <mergeCell ref="C293:C294"/>
    <mergeCell ref="D293:D294"/>
    <mergeCell ref="C295:C296"/>
    <mergeCell ref="D295:D296"/>
    <mergeCell ref="C284:C285"/>
    <mergeCell ref="D284:D285"/>
    <mergeCell ref="C287:C288"/>
    <mergeCell ref="D287:D288"/>
    <mergeCell ref="C289:C290"/>
    <mergeCell ref="D289:D290"/>
    <mergeCell ref="C278:C279"/>
    <mergeCell ref="D278:D279"/>
    <mergeCell ref="C280:C281"/>
    <mergeCell ref="D280:D281"/>
    <mergeCell ref="C282:C283"/>
    <mergeCell ref="D282:D283"/>
    <mergeCell ref="C272:C273"/>
    <mergeCell ref="D272:D273"/>
    <mergeCell ref="C274:C275"/>
    <mergeCell ref="D274:D275"/>
    <mergeCell ref="C276:C277"/>
    <mergeCell ref="D276:D277"/>
    <mergeCell ref="C266:C267"/>
    <mergeCell ref="D266:D267"/>
    <mergeCell ref="C268:C269"/>
    <mergeCell ref="D268:D269"/>
    <mergeCell ref="C270:C271"/>
    <mergeCell ref="D270:D271"/>
    <mergeCell ref="C259:C260"/>
    <mergeCell ref="D259:D260"/>
    <mergeCell ref="C261:C262"/>
    <mergeCell ref="D261:D262"/>
    <mergeCell ref="C264:C265"/>
    <mergeCell ref="D264:D265"/>
    <mergeCell ref="C253:C254"/>
    <mergeCell ref="D253:D254"/>
    <mergeCell ref="C255:C256"/>
    <mergeCell ref="D255:D256"/>
    <mergeCell ref="C257:C258"/>
    <mergeCell ref="D257:D258"/>
    <mergeCell ref="C247:C248"/>
    <mergeCell ref="D247:D248"/>
    <mergeCell ref="C249:C250"/>
    <mergeCell ref="D249:D250"/>
    <mergeCell ref="C251:C252"/>
    <mergeCell ref="D251:D252"/>
    <mergeCell ref="C241:C242"/>
    <mergeCell ref="D241:D242"/>
    <mergeCell ref="C243:C244"/>
    <mergeCell ref="D243:D244"/>
    <mergeCell ref="C245:C246"/>
    <mergeCell ref="D245:D246"/>
    <mergeCell ref="C234:C235"/>
    <mergeCell ref="D234:D235"/>
    <mergeCell ref="C236:C237"/>
    <mergeCell ref="D236:D237"/>
    <mergeCell ref="C238:C239"/>
    <mergeCell ref="D238:D239"/>
    <mergeCell ref="C228:C229"/>
    <mergeCell ref="D228:D229"/>
    <mergeCell ref="C230:C231"/>
    <mergeCell ref="D230:D231"/>
    <mergeCell ref="C232:C233"/>
    <mergeCell ref="D232:D233"/>
    <mergeCell ref="C222:C223"/>
    <mergeCell ref="D222:D223"/>
    <mergeCell ref="C224:C225"/>
    <mergeCell ref="D224:D225"/>
    <mergeCell ref="C226:C227"/>
    <mergeCell ref="D226:D227"/>
    <mergeCell ref="C215:C216"/>
    <mergeCell ref="D215:D216"/>
    <mergeCell ref="C218:C219"/>
    <mergeCell ref="D218:D219"/>
    <mergeCell ref="C220:C221"/>
    <mergeCell ref="D220:D221"/>
    <mergeCell ref="C209:C210"/>
    <mergeCell ref="D209:D210"/>
    <mergeCell ref="C211:C212"/>
    <mergeCell ref="D211:D212"/>
    <mergeCell ref="C213:C214"/>
    <mergeCell ref="D213:D214"/>
    <mergeCell ref="C203:C204"/>
    <mergeCell ref="D203:D204"/>
    <mergeCell ref="C205:C206"/>
    <mergeCell ref="D205:D206"/>
    <mergeCell ref="C207:C208"/>
    <mergeCell ref="D207:D208"/>
    <mergeCell ref="C197:C198"/>
    <mergeCell ref="D197:D198"/>
    <mergeCell ref="C199:C200"/>
    <mergeCell ref="D199:D200"/>
    <mergeCell ref="C201:C202"/>
    <mergeCell ref="D201:D202"/>
    <mergeCell ref="C190:C191"/>
    <mergeCell ref="D190:D191"/>
    <mergeCell ref="C192:C193"/>
    <mergeCell ref="D192:D193"/>
    <mergeCell ref="C195:C196"/>
    <mergeCell ref="D195:D196"/>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165:C166"/>
    <mergeCell ref="D165:D166"/>
    <mergeCell ref="C167:C168"/>
    <mergeCell ref="D167:D168"/>
    <mergeCell ref="C169:C170"/>
    <mergeCell ref="D169:D170"/>
    <mergeCell ref="C159:C160"/>
    <mergeCell ref="D159:D160"/>
    <mergeCell ref="C161:C162"/>
    <mergeCell ref="D161:D162"/>
    <mergeCell ref="C163:C164"/>
    <mergeCell ref="D163:D164"/>
    <mergeCell ref="C153:C154"/>
    <mergeCell ref="D153:D154"/>
    <mergeCell ref="C155:C156"/>
    <mergeCell ref="D155:D156"/>
    <mergeCell ref="C157:C158"/>
    <mergeCell ref="D157:D158"/>
    <mergeCell ref="C146:C147"/>
    <mergeCell ref="D146:D147"/>
    <mergeCell ref="C149:C150"/>
    <mergeCell ref="D149:D150"/>
    <mergeCell ref="C151:C152"/>
    <mergeCell ref="D151:D152"/>
    <mergeCell ref="C140:C141"/>
    <mergeCell ref="D140:D141"/>
    <mergeCell ref="C142:C143"/>
    <mergeCell ref="D142:D143"/>
    <mergeCell ref="C144:C145"/>
    <mergeCell ref="D144:D145"/>
    <mergeCell ref="C134:C135"/>
    <mergeCell ref="D134:D135"/>
    <mergeCell ref="C136:C137"/>
    <mergeCell ref="D136:D137"/>
    <mergeCell ref="C138:C139"/>
    <mergeCell ref="D138:D139"/>
    <mergeCell ref="C128:C129"/>
    <mergeCell ref="D128:D129"/>
    <mergeCell ref="C130:C131"/>
    <mergeCell ref="D130:D131"/>
    <mergeCell ref="C132:C133"/>
    <mergeCell ref="D132:D133"/>
    <mergeCell ref="C121:C122"/>
    <mergeCell ref="D121:D122"/>
    <mergeCell ref="C123:C124"/>
    <mergeCell ref="D123:D124"/>
    <mergeCell ref="C126:C127"/>
    <mergeCell ref="D126:D127"/>
    <mergeCell ref="C115:C116"/>
    <mergeCell ref="D115:D116"/>
    <mergeCell ref="C117:C118"/>
    <mergeCell ref="D117:D118"/>
    <mergeCell ref="C119:C120"/>
    <mergeCell ref="D119:D120"/>
    <mergeCell ref="C109:C110"/>
    <mergeCell ref="D109:D110"/>
    <mergeCell ref="C111:C112"/>
    <mergeCell ref="D111:D112"/>
    <mergeCell ref="C113:C114"/>
    <mergeCell ref="D113:D114"/>
    <mergeCell ref="C103:C104"/>
    <mergeCell ref="D103:D104"/>
    <mergeCell ref="C105:C106"/>
    <mergeCell ref="D105:D106"/>
    <mergeCell ref="C107:C108"/>
    <mergeCell ref="D107:D108"/>
    <mergeCell ref="C50:C51"/>
    <mergeCell ref="C96:C97"/>
    <mergeCell ref="D96:D97"/>
    <mergeCell ref="C98:C99"/>
    <mergeCell ref="D98:D99"/>
    <mergeCell ref="C100:C101"/>
    <mergeCell ref="D100:D101"/>
    <mergeCell ref="D50:D51"/>
    <mergeCell ref="C90:C91"/>
    <mergeCell ref="D90:D91"/>
    <mergeCell ref="C92:C93"/>
    <mergeCell ref="D92:D93"/>
    <mergeCell ref="C94:C95"/>
    <mergeCell ref="D94:D95"/>
    <mergeCell ref="C84:C85"/>
    <mergeCell ref="D84:D85"/>
    <mergeCell ref="C86:C87"/>
    <mergeCell ref="D86:D87"/>
    <mergeCell ref="C88:C89"/>
    <mergeCell ref="D88:D89"/>
    <mergeCell ref="C77:C78"/>
    <mergeCell ref="D77:D78"/>
    <mergeCell ref="C80:C81"/>
    <mergeCell ref="D80:D81"/>
    <mergeCell ref="C82:C83"/>
    <mergeCell ref="D82:D83"/>
    <mergeCell ref="C71:C72"/>
    <mergeCell ref="D71:D72"/>
    <mergeCell ref="C73:C74"/>
    <mergeCell ref="D73:D74"/>
    <mergeCell ref="C75:C76"/>
    <mergeCell ref="D75:D76"/>
    <mergeCell ref="C65:C66"/>
    <mergeCell ref="D65:D66"/>
    <mergeCell ref="C67:C68"/>
    <mergeCell ref="D67:D68"/>
    <mergeCell ref="C69:C70"/>
    <mergeCell ref="D69:D70"/>
    <mergeCell ref="C17:C18"/>
    <mergeCell ref="D17:D18"/>
    <mergeCell ref="C59:C60"/>
    <mergeCell ref="D59:D60"/>
    <mergeCell ref="C61:C62"/>
    <mergeCell ref="D61:D62"/>
    <mergeCell ref="C63:C64"/>
    <mergeCell ref="D63:D64"/>
    <mergeCell ref="C52:C53"/>
    <mergeCell ref="D52:D53"/>
    <mergeCell ref="C54:C55"/>
    <mergeCell ref="D54:D55"/>
    <mergeCell ref="C57:C58"/>
    <mergeCell ref="D57:D58"/>
    <mergeCell ref="C46:C47"/>
    <mergeCell ref="D46:D47"/>
    <mergeCell ref="C48:C49"/>
    <mergeCell ref="D48:D49"/>
    <mergeCell ref="C19:C20"/>
    <mergeCell ref="D19:D20"/>
    <mergeCell ref="H10:K10"/>
    <mergeCell ref="C13:C14"/>
    <mergeCell ref="D13:D14"/>
    <mergeCell ref="C40:C41"/>
    <mergeCell ref="D40:D41"/>
    <mergeCell ref="C42:C43"/>
    <mergeCell ref="D42:D43"/>
    <mergeCell ref="C44:C45"/>
    <mergeCell ref="D44:D45"/>
    <mergeCell ref="C34:C35"/>
    <mergeCell ref="D34:D35"/>
    <mergeCell ref="C36:C37"/>
    <mergeCell ref="D36:D37"/>
    <mergeCell ref="C38:C39"/>
    <mergeCell ref="D38:D39"/>
    <mergeCell ref="C29:C30"/>
    <mergeCell ref="D29:D30"/>
    <mergeCell ref="C31:C32"/>
    <mergeCell ref="D31:D32"/>
    <mergeCell ref="C21:C22"/>
    <mergeCell ref="C11:C12"/>
    <mergeCell ref="D11:D12"/>
    <mergeCell ref="D21:D22"/>
    <mergeCell ref="C23:C24"/>
    <mergeCell ref="D23:D24"/>
    <mergeCell ref="C25:C26"/>
    <mergeCell ref="D25:D26"/>
    <mergeCell ref="C27:C28"/>
    <mergeCell ref="D27:D28"/>
    <mergeCell ref="C15:C16"/>
    <mergeCell ref="D15:D16"/>
  </mergeCells>
  <conditionalFormatting sqref="C3003">
    <cfRule type="cellIs" dxfId="53" priority="1" operator="equal">
      <formula>FALSE</formula>
    </cfRule>
  </conditionalFormatting>
  <dataValidations count="1">
    <dataValidation allowBlank="1" showErrorMessage="1" sqref="B10:B1048576 H10:H32 J10 K9:K32 I9:I32 M7:XFD7 L10:N10 L8:N8 C3:L7 O3:XFD6 H33:N33 K34:K55 H34:I55 H56:N56 H57:I78 K57:K78 H79:N79 H80:I101 K80:K101 H102:N102 H103:I124 K103:K124 H125:N125 H126:I147 K126:K147 H148:N148 H149:I170 K149:K170 H171:N171 H172:I193 K172:K193 H194:N194 H195:I216 K195:K216 H217:N217 H218:I239 K218:K239 H240:N240 H241:I262 K241:K262 H263:N263 H264:I285 K264:K285 H286:N286 H287:I308 K287:K308 H309:N309 H310:I331 K310:K331 H332:N332 H333:I354 K333:K354 H355:N355 K655:K676 K356:K377 H356:I377 H378:N378 H379:I400 K379:K400 H401:N401 H402:I423 K402:K423 H424:N424 H425:I446 K425:K446 H447:N447 H448:I469 K448:K469 H470:N470 H471:I492 K471:K492 H493:N493 H494:I515 K494:K515 H516:N516 H517:I538 K517:K538 H539:N539 H540:I561 K540:K561 H562:N562 H563:I584 K563:K584 H585:N585 H586:I607 K586:K607 H608:N608 H609:I630 K609:K630 H631:N631 H632:I653 K632:K653 H654:N654 H655:I676 H677:N677 K977:K998 K678:K699 H678:I699 H700:N700 H701:I722 K701:K722 H723:N723 H724:I745 K724:K745 H746:N746 H747:I768 K747:K768 H769:N769 H770:I791 K770:K791 H792:N792 H793:I814 K793:K814 H815:N815 H816:I837 K816:K837 H838:N838 H839:I860 K839:K860 H861:N861 H862:I883 K862:K883 H884:N884 H885:I906 K885:K906 H907:N907 H908:I929 K908:K929 H930:N930 H931:I952 K931:K952 H953:N953 H954:I975 K954:K975 H976:N976 H977:I998 H999:N999 K1299:K1320 K1000:K1021 H1000:I1021 H1022:N1022 H1023:I1044 K1023:K1044 H1045:N1045 H1046:I1067 K1046:K1067 H1068:N1068 H1069:I1090 K1069:K1090 H1091:N1091 H1092:I1113 K1092:K1113 H1114:N1114 H1115:I1136 K1115:K1136 H1137:N1137 H1138:I1159 K1138:K1159 H1160:N1160 H1161:I1182 K1161:K1182 H1183:N1183 H1184:I1205 K1184:K1205 H1206:N1206 H1207:I1228 K1207:K1228 H1229:N1229 H1230:I1251 K1230:K1251 H1252:N1252 H1253:I1274 K1253:K1274 H1275:N1275 H1276:I1297 K1276:K1297 H1298:N1298 H1299:I1320 H1321:N1321 K1621:K1642 K1322:K1343 H1322:I1343 H1344:N1344 H1345:I1366 K1345:K1366 H1367:N1367 H1368:I1389 K1368:K1389 H1390:N1390 H1391:I1412 K1391:K1412 H1413:N1413 H1414:I1435 K1414:K1435 H1436:N1436 H1437:I1458 K1437:K1458 H1459:N1459 H1460:I1481 K1460:K1481 H1482:N1482 H1483:I1504 K1483:K1504 H1505:N1505 H1506:I1527 K1506:K1527 H1528:N1528 H1529:I1550 K1529:K1550 H1551:N1551 H1552:I1573 K1552:K1573 H1574:N1574 H1575:I1596 K1575:K1596 H1597:N1597 H1598:I1619 K1598:K1619 H1620:N1620 H1621:I1642 H1643:N1643 K1943:K1964 K1644:K1665 H1644:I1665 H1666:N1666 H1667:I1688 K1667:K1688 H1689:N1689 H1690:I1711 K1690:K1711 H1712:N1712 H1713:I1734 K1713:K1734 H1735:N1735 H1736:I1757 K1736:K1757 H1758:N1758 H1759:I1780 K1759:K1780 H1781:N1781 H1782:I1803 K1782:K1803 H1804:N1804 H1805:I1826 K1805:K1826 H1827:N1827 H1828:I1849 K1828:K1849 H1850:N1850 H1851:I1872 K1851:K1872 H1873:N1873 H1874:I1895 K1874:K1895 H1896:N1896 H1897:I1918 K1897:K1918 H1919:N1919 H1920:I1941 K1920:K1941 H1942:N1942 H1943:I1964 H1965:N1965 K2265:K2286 K1966:K1987 H1966:I1987 H1988:N1988 H1989:I2010 K1989:K2010 H2011:N2011 H2012:I2033 K2012:K2033 H2034:N2034 H2035:I2056 K2035:K2056 H2057:N2057 H2058:I2079 K2058:K2079 H2080:N2080 H2081:I2102 K2081:K2102 H2103:N2103 H2104:I2125 K2104:K2125 H2126:N2126 H2127:I2148 K2127:K2148 H2149:N2149 H2150:I2171 K2150:K2171 H2172:N2172 H2173:I2194 K2173:K2194 H2195:N2195 H2196:I2217 K2196:K2217 H2218:N2218 H2219:I2240 K2219:K2240 H2241:N2241 H2242:I2263 K2242:K2263 H2264:N2264 H2265:I2286 H2287:N2287 K2587:K2608 K2288:K2309 H2288:I2309 H2310:N2310 H2311:I2332 K2311:K2332 H2333:N2333 H2334:I2355 K2334:K2355 H2356:N2356 H2357:I2378 K2357:K2378 H2379:N2379 H2380:I2401 K2380:K2401 H2402:N2402 H2403:I2424 K2403:K2424 H2425:N2425 H2426:I2447 K2426:K2447 H2448:N2448 H2449:I2470 K2449:K2470 H2471:N2471 H2472:I2493 K2472:K2493 H2494:N2494 H2495:I2516 K2495:K2516 H2517:N2517 H2518:I2539 K2518:K2539 H2540:N2540 H2541:I2562 K2541:K2562 H2563:N2563 H2564:I2585 K2564:K2585 H2586:N2586 H2587:I2608 H2609:N2609 K2909:K2930 K2610:K2631 H2610:I2631 H2632:N2632 H2633:I2654 K2633:K2654 H2655:N2655 H2656:I2677 K2656:K2677 H2678:N2678 H2679:I2700 K2679:K2700 H2701:N2701 H2702:I2723 K2702:K2723 H2724:N2724 H2725:I2746 K2725:K2746 H2747:N2747 H2748:I2769 K2748:K2769 H2770:N2770 H2771:I2792 K2771:K2792 H2793:N2793 H2794:I2815 K2794:K2815 H2816:N2816 H2817:I2838 K2817:K2838 H2839:N2839 H2840:I2861 K2840:K2861 H2862:N2862 H2863:I2884 K2863:K2884 H2885:N2885 H2886:I2907 K2886:K2907 H2908:N2908 H2909:I2930 H2931:N2931 K2932:K2953 H2932:I2953 H2954:N2954 H2955:I2976 K2955:K2976 H2977:N2977 H2978:I2999 K2978:K2999 H3000:N3001 O8:T3001 H3002:T1048576 U8:XFD1048576 C8:G1048576 A2 A7:B7 A4:B5 A8:A1048576 M3:N8" xr:uid="{DF9E3291-2A3C-4228-9777-CEC97D6E1E9F}"/>
  </dataValidations>
  <pageMargins left="0.70866141732283472" right="0.70866141732283472" top="0.74803149606299213" bottom="0.74803149606299213" header="0.31496062992125984" footer="0.31496062992125984"/>
  <pageSetup paperSize="8" scale="1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C1E76-AE59-46FE-AC2B-E10B802EAD84}">
  <sheetPr>
    <tabColor rgb="FFD9E1F2"/>
  </sheetPr>
  <dimension ref="A1:BD261"/>
  <sheetViews>
    <sheetView zoomScaleNormal="100" workbookViewId="0">
      <selection sqref="A1:B1"/>
    </sheetView>
  </sheetViews>
  <sheetFormatPr defaultColWidth="8.7265625" defaultRowHeight="14.5"/>
  <cols>
    <col min="1" max="1" width="44.54296875" style="1" customWidth="1"/>
    <col min="2" max="2" width="9.7265625" style="1" customWidth="1"/>
    <col min="3" max="3" width="40.26953125" style="1447" customWidth="1"/>
    <col min="4" max="4" width="22.7265625" style="1" customWidth="1"/>
    <col min="5" max="6" width="17.1796875" style="1" customWidth="1"/>
    <col min="7" max="7" width="19.453125" style="1" customWidth="1"/>
    <col min="8" max="15" width="17.1796875" style="1" customWidth="1"/>
    <col min="16" max="16" width="11.453125" style="1" customWidth="1"/>
    <col min="17" max="18" width="4.7265625" style="1" customWidth="1"/>
    <col min="19" max="20" width="5.7265625" style="1" customWidth="1"/>
    <col min="21" max="21" width="9.26953125" style="1" customWidth="1"/>
    <col min="22" max="22" width="5.7265625" style="1" customWidth="1"/>
    <col min="23" max="23" width="6.26953125" style="1" customWidth="1"/>
    <col min="24" max="35" width="5.7265625" style="1" customWidth="1"/>
    <col min="36" max="36" width="7.54296875" style="1" customWidth="1"/>
    <col min="37" max="45" width="5.7265625" style="1" customWidth="1"/>
    <col min="46" max="46" width="7.7265625" style="1" customWidth="1"/>
    <col min="47" max="52" width="5.7265625" style="1" customWidth="1"/>
    <col min="53" max="53" width="7.54296875" style="1" customWidth="1"/>
    <col min="54" max="55" width="8.7265625" style="1"/>
    <col min="56" max="56" width="22.453125" style="1" customWidth="1"/>
    <col min="57" max="16384" width="8.7265625" style="1"/>
  </cols>
  <sheetData>
    <row r="1" spans="1:56" s="576" customFormat="1" ht="24" customHeight="1">
      <c r="A1" s="2815" t="s">
        <v>2632</v>
      </c>
      <c r="B1" s="2815"/>
      <c r="D1" s="1454"/>
    </row>
    <row r="2" spans="1:56" s="576" customFormat="1" ht="24" customHeight="1">
      <c r="A2" s="2822" t="s">
        <v>2633</v>
      </c>
      <c r="B2" s="2822"/>
      <c r="D2" s="1454"/>
    </row>
    <row r="3" spans="1:56" ht="23.25" customHeight="1">
      <c r="A3" s="2406"/>
      <c r="B3" s="2407" t="s">
        <v>2651</v>
      </c>
      <c r="C3" s="915" t="str">
        <f>dms_SheetHeading1</f>
        <v>ANNUAL INFORMATION ORDER</v>
      </c>
      <c r="D3" s="1600"/>
      <c r="E3" s="9"/>
      <c r="F3" s="1601"/>
      <c r="G3" s="1600"/>
      <c r="H3" s="1600"/>
      <c r="I3" s="1600"/>
      <c r="J3" s="1600"/>
      <c r="K3" s="1600"/>
      <c r="L3" s="1600"/>
      <c r="M3" s="1600"/>
      <c r="N3" s="1600"/>
      <c r="O3" s="1600"/>
      <c r="Q3" s="1351" t="s">
        <v>1686</v>
      </c>
      <c r="R3" s="1133"/>
      <c r="S3" s="1133"/>
      <c r="T3" s="1133"/>
      <c r="U3" s="1493"/>
      <c r="V3" s="1493"/>
      <c r="W3" s="1493" t="s">
        <v>1685</v>
      </c>
      <c r="X3" s="1133"/>
      <c r="Y3" s="1133"/>
      <c r="Z3" s="1133"/>
      <c r="AA3" s="1133"/>
      <c r="AB3" s="1133"/>
    </row>
    <row r="4" spans="1:56" ht="23.25" customHeight="1">
      <c r="B4" s="2573" t="s">
        <v>2713</v>
      </c>
      <c r="C4" s="915" t="str">
        <f>dms_SheetHeading2</f>
        <v>Australian Transmission Co.</v>
      </c>
      <c r="D4" s="1600"/>
      <c r="E4" s="900"/>
      <c r="F4" s="1601"/>
      <c r="G4" s="1600"/>
      <c r="H4" s="1600"/>
      <c r="I4" s="1600"/>
      <c r="J4" s="1600"/>
      <c r="K4" s="1600"/>
      <c r="L4" s="1600"/>
      <c r="M4" s="1600"/>
      <c r="N4" s="1600"/>
      <c r="O4" s="1600"/>
      <c r="Q4" s="1352" t="s">
        <v>1687</v>
      </c>
      <c r="R4" s="1134"/>
      <c r="S4" s="1134"/>
      <c r="T4" s="1134"/>
      <c r="U4" s="1494"/>
      <c r="V4" s="1494"/>
      <c r="W4" s="1494" t="s">
        <v>809</v>
      </c>
      <c r="X4" s="1134"/>
      <c r="Y4" s="1134"/>
      <c r="Z4" s="1134"/>
      <c r="AA4" s="1134"/>
      <c r="AB4" s="1134"/>
    </row>
    <row r="5" spans="1:56" ht="23.25" customHeight="1">
      <c r="B5" s="10"/>
      <c r="C5" s="915" t="str">
        <f>dms_SheetHeading3</f>
        <v>REPORTING STATEMENT: 2026-27</v>
      </c>
      <c r="D5" s="1600"/>
      <c r="E5" s="9"/>
      <c r="F5" s="1601"/>
      <c r="G5" s="1600"/>
      <c r="H5" s="1600"/>
      <c r="I5" s="1600"/>
      <c r="J5" s="1600"/>
      <c r="K5" s="1600"/>
      <c r="L5" s="1600"/>
      <c r="M5" s="1600"/>
      <c r="N5" s="1600"/>
      <c r="O5" s="1600"/>
      <c r="Q5" s="1353" t="s">
        <v>1688</v>
      </c>
      <c r="R5" s="1135"/>
      <c r="S5" s="1135"/>
      <c r="T5" s="1135"/>
      <c r="U5" s="1495"/>
      <c r="V5" s="1495"/>
      <c r="W5" s="1495" t="s">
        <v>810</v>
      </c>
      <c r="X5" s="1135"/>
      <c r="Y5" s="1135"/>
      <c r="Z5" s="1135"/>
      <c r="AA5" s="1135"/>
      <c r="AB5" s="1135"/>
    </row>
    <row r="6" spans="1:56" ht="23.25" customHeight="1">
      <c r="A6" s="2406"/>
      <c r="B6" s="2407" t="s">
        <v>2615</v>
      </c>
      <c r="C6" s="2527" t="s">
        <v>2368</v>
      </c>
      <c r="D6" s="2483"/>
      <c r="E6" s="2482"/>
      <c r="F6" s="2483"/>
      <c r="G6" s="2483"/>
      <c r="H6" s="2483"/>
      <c r="I6" s="2483"/>
      <c r="J6" s="2483"/>
      <c r="K6" s="2483"/>
      <c r="L6" s="2483"/>
      <c r="M6" s="2483"/>
      <c r="N6" s="2483"/>
      <c r="O6" s="2483"/>
      <c r="Q6" s="3024" t="s">
        <v>2369</v>
      </c>
      <c r="R6" s="3025"/>
      <c r="S6" s="3026"/>
      <c r="T6" s="1602"/>
      <c r="U6" s="1496"/>
      <c r="V6" s="1496"/>
      <c r="W6" s="1496" t="s">
        <v>1689</v>
      </c>
      <c r="X6" s="1254"/>
      <c r="Y6" s="1254"/>
      <c r="Z6" s="1254"/>
      <c r="AA6" s="1254"/>
      <c r="AB6" s="1254"/>
    </row>
    <row r="7" spans="1:56" ht="15" customHeight="1">
      <c r="B7" s="10"/>
    </row>
    <row r="8" spans="1:56" s="1603" customFormat="1" ht="20.149999999999999" customHeight="1">
      <c r="C8" s="2489" t="s">
        <v>1669</v>
      </c>
      <c r="D8" s="2525"/>
      <c r="E8" s="2526"/>
      <c r="F8" s="2525"/>
      <c r="G8" s="2525"/>
      <c r="H8" s="2525"/>
      <c r="I8" s="2525"/>
      <c r="J8" s="2525"/>
      <c r="K8" s="2525"/>
      <c r="L8" s="2525"/>
      <c r="M8" s="2525"/>
      <c r="N8" s="2525"/>
      <c r="O8" s="2525"/>
    </row>
    <row r="9" spans="1:56" s="2640" customFormat="1" ht="27" customHeight="1">
      <c r="B9" s="2225" t="s">
        <v>2766</v>
      </c>
      <c r="C9" s="2641"/>
    </row>
    <row r="10" spans="1:56" s="10" customFormat="1" ht="48.75" customHeight="1">
      <c r="B10" s="13"/>
      <c r="C10" s="2371" t="s">
        <v>2370</v>
      </c>
      <c r="D10" s="2371" t="s">
        <v>2371</v>
      </c>
      <c r="E10" s="2371" t="s">
        <v>2372</v>
      </c>
      <c r="F10" s="2371" t="s">
        <v>2373</v>
      </c>
      <c r="G10" s="2371" t="s">
        <v>2374</v>
      </c>
      <c r="H10" s="2371" t="s">
        <v>2375</v>
      </c>
      <c r="I10" s="2371" t="s">
        <v>2376</v>
      </c>
      <c r="J10" s="2371" t="s">
        <v>2377</v>
      </c>
      <c r="K10" s="2371" t="s">
        <v>2378</v>
      </c>
      <c r="L10" s="2371" t="s">
        <v>2379</v>
      </c>
      <c r="M10" s="2371" t="s">
        <v>2380</v>
      </c>
      <c r="N10" s="2371" t="s">
        <v>2381</v>
      </c>
      <c r="O10" s="2371" t="s">
        <v>2382</v>
      </c>
      <c r="Q10" s="2227" t="s">
        <v>2287</v>
      </c>
      <c r="R10" s="2228" t="s">
        <v>2266</v>
      </c>
      <c r="S10" s="2227" t="s">
        <v>2287</v>
      </c>
      <c r="T10" s="2229" t="s">
        <v>2574</v>
      </c>
      <c r="U10" s="2230" t="s">
        <v>2570</v>
      </c>
      <c r="V10" s="2229" t="s">
        <v>2574</v>
      </c>
      <c r="W10" s="2231" t="s">
        <v>2571</v>
      </c>
      <c r="X10" s="2229" t="s">
        <v>2574</v>
      </c>
      <c r="Y10" s="2227" t="s">
        <v>2287</v>
      </c>
      <c r="Z10" s="2229" t="s">
        <v>2574</v>
      </c>
      <c r="AA10" s="2227" t="s">
        <v>2264</v>
      </c>
      <c r="AB10" s="2232" t="s">
        <v>2265</v>
      </c>
      <c r="AC10" s="2229" t="s">
        <v>2266</v>
      </c>
      <c r="AD10" s="2227" t="s">
        <v>2264</v>
      </c>
      <c r="AE10" s="2232" t="s">
        <v>2265</v>
      </c>
      <c r="AF10" s="2229" t="s">
        <v>2574</v>
      </c>
      <c r="AG10" s="2227" t="s">
        <v>2264</v>
      </c>
      <c r="AH10" s="2232" t="s">
        <v>2265</v>
      </c>
      <c r="AI10" s="2233" t="s">
        <v>2574</v>
      </c>
      <c r="AJ10" s="2642" t="s">
        <v>2794</v>
      </c>
      <c r="AK10" s="2227" t="s">
        <v>2264</v>
      </c>
      <c r="AL10" s="2232" t="s">
        <v>2265</v>
      </c>
      <c r="AM10" s="2229" t="s">
        <v>2574</v>
      </c>
      <c r="AN10" s="2227" t="s">
        <v>2264</v>
      </c>
      <c r="AO10" s="2232" t="s">
        <v>2265</v>
      </c>
      <c r="AP10" s="2229" t="s">
        <v>2574</v>
      </c>
      <c r="AQ10" s="2227" t="s">
        <v>2264</v>
      </c>
      <c r="AR10" s="2232" t="s">
        <v>2265</v>
      </c>
      <c r="AS10" s="2233" t="s">
        <v>2574</v>
      </c>
      <c r="AT10" s="2642" t="s">
        <v>2794</v>
      </c>
      <c r="AU10" s="2227" t="s">
        <v>2264</v>
      </c>
      <c r="AV10" s="2232" t="s">
        <v>2265</v>
      </c>
      <c r="AW10" s="2229" t="s">
        <v>2574</v>
      </c>
      <c r="AX10" s="2227" t="s">
        <v>2264</v>
      </c>
      <c r="AY10" s="2232" t="s">
        <v>2265</v>
      </c>
      <c r="AZ10" s="2233" t="s">
        <v>2574</v>
      </c>
      <c r="BA10" s="2642" t="s">
        <v>2794</v>
      </c>
      <c r="BD10" s="1603"/>
    </row>
    <row r="11" spans="1:56" s="10" customFormat="1" ht="18" customHeight="1">
      <c r="B11" s="575" t="s">
        <v>1868</v>
      </c>
      <c r="C11" s="2226" t="s">
        <v>2569</v>
      </c>
      <c r="D11" s="2226" t="s">
        <v>2795</v>
      </c>
      <c r="E11" s="2226" t="s">
        <v>1670</v>
      </c>
      <c r="F11" s="2226" t="s">
        <v>1671</v>
      </c>
      <c r="G11" s="2226" t="s">
        <v>2045</v>
      </c>
      <c r="H11" s="2226" t="s">
        <v>509</v>
      </c>
      <c r="I11" s="2226" t="s">
        <v>497</v>
      </c>
      <c r="J11" s="2226" t="s">
        <v>509</v>
      </c>
      <c r="K11" s="2226" t="s">
        <v>497</v>
      </c>
      <c r="L11" s="2226" t="s">
        <v>497</v>
      </c>
      <c r="M11" s="2226" t="s">
        <v>509</v>
      </c>
      <c r="N11" s="2226" t="s">
        <v>497</v>
      </c>
      <c r="O11" s="2226" t="s">
        <v>509</v>
      </c>
      <c r="Q11" s="3027" t="s">
        <v>2384</v>
      </c>
      <c r="R11" s="3028"/>
      <c r="S11" s="3027" t="s">
        <v>2371</v>
      </c>
      <c r="T11" s="3028"/>
      <c r="U11" s="3027" t="s">
        <v>2385</v>
      </c>
      <c r="V11" s="3028"/>
      <c r="W11" s="3027" t="s">
        <v>2386</v>
      </c>
      <c r="X11" s="3028"/>
      <c r="Y11" s="3027" t="s">
        <v>2387</v>
      </c>
      <c r="Z11" s="3028"/>
      <c r="AA11" s="3027" t="s">
        <v>2388</v>
      </c>
      <c r="AB11" s="3029"/>
      <c r="AC11" s="3028"/>
      <c r="AD11" s="3021" t="s">
        <v>2572</v>
      </c>
      <c r="AE11" s="3022"/>
      <c r="AF11" s="3023"/>
      <c r="AG11" s="3021" t="s">
        <v>2573</v>
      </c>
      <c r="AH11" s="3022"/>
      <c r="AI11" s="3022"/>
      <c r="AJ11" s="3023"/>
      <c r="AK11" s="3027" t="s">
        <v>2389</v>
      </c>
      <c r="AL11" s="3029"/>
      <c r="AM11" s="3028"/>
      <c r="AN11" s="3021" t="s">
        <v>2390</v>
      </c>
      <c r="AO11" s="3022"/>
      <c r="AP11" s="3023"/>
      <c r="AQ11" s="3021" t="s">
        <v>2391</v>
      </c>
      <c r="AR11" s="3022"/>
      <c r="AS11" s="3022"/>
      <c r="AT11" s="3023"/>
      <c r="AU11" s="3021" t="s">
        <v>2392</v>
      </c>
      <c r="AV11" s="3022"/>
      <c r="AW11" s="3023"/>
      <c r="AX11" s="3021" t="s">
        <v>2393</v>
      </c>
      <c r="AY11" s="3022"/>
      <c r="AZ11" s="3022"/>
      <c r="BA11" s="3023"/>
      <c r="BD11" s="1603"/>
    </row>
    <row r="12" spans="1:56" s="10" customFormat="1" ht="15" customHeight="1">
      <c r="B12" s="13"/>
      <c r="C12" s="2715"/>
      <c r="D12" s="2716"/>
      <c r="E12" s="2717"/>
      <c r="F12" s="2718"/>
      <c r="G12" s="2716"/>
      <c r="H12" s="2719"/>
      <c r="I12" s="2719"/>
      <c r="J12" s="2719"/>
      <c r="K12" s="2719"/>
      <c r="L12" s="2719"/>
      <c r="M12" s="2719"/>
      <c r="N12" s="2719"/>
      <c r="O12" s="2719"/>
      <c r="Q12" s="2234"/>
      <c r="R12" s="2054"/>
      <c r="S12" s="2264" t="str">
        <f>IF(D12="","",IF(OR(D12="Coincident",D12="Non-coincident")=TRUE,"","X"))</f>
        <v/>
      </c>
      <c r="T12" s="2266" t="str">
        <f>IF(OR(AND(ISBLANK($C12),ISBLANK(D12)),AND($C12&lt;&gt;"",D12&lt;&gt;"")),"","X")</f>
        <v/>
      </c>
      <c r="U12" s="2643" t="str">
        <f>IF(ISNONTEXT($E12)=TRUE,"","X")</f>
        <v/>
      </c>
      <c r="V12" s="2645" t="str">
        <f>IF(OR(AND(ISBLANK($C12),ISBLANK(E12)),AND($C12&lt;&gt;"",E12&lt;&gt;"")),"","X")</f>
        <v/>
      </c>
      <c r="W12" s="2643" t="str">
        <f>IF(ISNONTEXT($F12)=TRUE,"","X")</f>
        <v/>
      </c>
      <c r="X12" s="2645" t="str">
        <f>IF(OR(AND(ISBLANK($C12),ISBLANK(F12)),AND($C12&lt;&gt;"",F12&lt;&gt;"")),"","X")</f>
        <v/>
      </c>
      <c r="Y12" s="2264" t="str">
        <f>IF(G12="","",IF(OR(G12="Summer",G12="Winter")=TRUE,"","X"))</f>
        <v/>
      </c>
      <c r="Z12" s="2266" t="str">
        <f>IF(OR(AND(ISBLANK($C12),ISBLANK(G12)),AND($C12&lt;&gt;"",G12&lt;&gt;"")),"","X")</f>
        <v/>
      </c>
      <c r="AA12" s="1284" t="str">
        <f>IF(ISNONTEXT($H12)=TRUE,"","X")</f>
        <v/>
      </c>
      <c r="AB12" s="1279" t="str">
        <f>IF(AND(H12&gt;=0)=TRUE,"","X")</f>
        <v/>
      </c>
      <c r="AC12" s="1281"/>
      <c r="AD12" s="2264" t="str">
        <f>IF(ISNONTEXT(I12)=TRUE,"","X")</f>
        <v/>
      </c>
      <c r="AE12" s="2265" t="str">
        <f>IF(AND(I12&gt;=0)=TRUE,"","X")</f>
        <v/>
      </c>
      <c r="AF12" s="2266" t="str">
        <f>IF(OR(AND(ISBLANK($C12),ISBLANK(I12)),AND($C12&lt;&gt;"",I12&lt;&gt;"")),"","X")</f>
        <v/>
      </c>
      <c r="AG12" s="2264" t="str">
        <f>IF(ISNONTEXT(J12)=TRUE,"","X")</f>
        <v/>
      </c>
      <c r="AH12" s="2265" t="str">
        <f>IF(AND(J12&gt;=0)=TRUE,"","X")</f>
        <v/>
      </c>
      <c r="AI12" s="2265" t="str">
        <f>IF(OR(AND(ISBLANK($C12),ISBLANK(J12)),AND($C12&lt;&gt;"",J12&lt;&gt;"")),"","X")</f>
        <v/>
      </c>
      <c r="AJ12" s="2266" t="str">
        <f>IF(I12&lt;=J12,"","X")</f>
        <v/>
      </c>
      <c r="AK12" s="2264" t="str">
        <f>IF(ISNONTEXT(K12)=TRUE,"","X")</f>
        <v/>
      </c>
      <c r="AL12" s="2265" t="str">
        <f>IF(AND(K12&gt;=0)=TRUE,"","X")</f>
        <v/>
      </c>
      <c r="AM12" s="2266" t="str">
        <f>IF(OR(AND(ISBLANK($C12),ISBLANK(K12)),AND($C12&lt;&gt;"",K12&lt;&gt;"")),"","X")</f>
        <v/>
      </c>
      <c r="AN12" s="2264" t="str">
        <f>IF(ISNONTEXT(L12)=TRUE,"","X")</f>
        <v/>
      </c>
      <c r="AO12" s="2265" t="str">
        <f>IF(AND(L12&gt;=0)=TRUE,"","X")</f>
        <v/>
      </c>
      <c r="AP12" s="2266" t="str">
        <f>IF(OR(AND(ISBLANK($C12),ISBLANK(L12)),AND($C12&lt;&gt;"",L12&lt;&gt;"")),"","X")</f>
        <v/>
      </c>
      <c r="AQ12" s="2264" t="str">
        <f>IF(ISNONTEXT(M12)=TRUE,"","X")</f>
        <v/>
      </c>
      <c r="AR12" s="2265" t="str">
        <f>IF(AND(M12&gt;=0)=TRUE,"","X")</f>
        <v/>
      </c>
      <c r="AS12" s="2265" t="str">
        <f>IF(OR(AND(ISBLANK($C12),ISBLANK(M12)),AND($C12&lt;&gt;"",M12&lt;&gt;"")),"","X")</f>
        <v/>
      </c>
      <c r="AT12" s="2266" t="str">
        <f>IF(L12&lt;=M12,"","X")</f>
        <v/>
      </c>
      <c r="AU12" s="2264" t="str">
        <f>IF(ISNONTEXT(N12)=TRUE,"","X")</f>
        <v/>
      </c>
      <c r="AV12" s="2265" t="str">
        <f>IF(AND(N12&gt;=0)=TRUE,"","X")</f>
        <v/>
      </c>
      <c r="AW12" s="2266" t="str">
        <f>IF(OR(AND(ISBLANK($C12),ISBLANK(N12)),AND($C12&lt;&gt;"",N12&lt;&gt;"")),"","X")</f>
        <v/>
      </c>
      <c r="AX12" s="2264" t="str">
        <f>IF(ISNONTEXT(O12)=TRUE,"","X")</f>
        <v/>
      </c>
      <c r="AY12" s="2265" t="str">
        <f>IF(AND(O12&gt;=0)=TRUE,"","X")</f>
        <v/>
      </c>
      <c r="AZ12" s="2265" t="str">
        <f>IF(OR(AND(ISBLANK($C12),ISBLANK(O12)),AND($C12&lt;&gt;"",O12&lt;&gt;"")),"","X")</f>
        <v/>
      </c>
      <c r="BA12" s="2266" t="str">
        <f>IF(N12&lt;=O12,"","X")</f>
        <v/>
      </c>
      <c r="BD12" s="1603"/>
    </row>
    <row r="13" spans="1:56" s="10" customFormat="1" ht="15" customHeight="1">
      <c r="B13" s="13"/>
      <c r="C13" s="2715"/>
      <c r="D13" s="2716"/>
      <c r="E13" s="2717"/>
      <c r="F13" s="2718"/>
      <c r="G13" s="2720"/>
      <c r="H13" s="2719"/>
      <c r="I13" s="2719"/>
      <c r="J13" s="2719"/>
      <c r="K13" s="2719"/>
      <c r="L13" s="2719"/>
      <c r="M13" s="2719"/>
      <c r="N13" s="2719"/>
      <c r="O13" s="2719"/>
      <c r="Q13" s="2235"/>
      <c r="R13" s="1437"/>
      <c r="S13" s="1431" t="str">
        <f t="shared" ref="S13:S76" si="0">IF(D13="","",IF(OR(D13="Coincident",D13="Non-coincident")=TRUE,"","X"))</f>
        <v/>
      </c>
      <c r="T13" s="1432" t="str">
        <f t="shared" ref="T13:T76" si="1">IF(OR(AND(ISBLANK($C13),ISBLANK(D13)),AND($C13&lt;&gt;"",D13&lt;&gt;"")),"","X")</f>
        <v/>
      </c>
      <c r="U13" s="1431" t="str">
        <f t="shared" ref="U13:U76" si="2">IF(ISNONTEXT($E13)=TRUE,"","X")</f>
        <v/>
      </c>
      <c r="V13" s="1432" t="str">
        <f t="shared" ref="V13:V76" si="3">IF(OR(AND(ISBLANK($C13),ISBLANK(E13)),AND($C13&lt;&gt;"",E13&lt;&gt;"")),"","X")</f>
        <v/>
      </c>
      <c r="W13" s="1431" t="str">
        <f t="shared" ref="W13:W76" si="4">IF(ISNONTEXT($F13)=TRUE,"","X")</f>
        <v/>
      </c>
      <c r="X13" s="1432" t="str">
        <f t="shared" ref="X13:X76" si="5">IF(OR(AND(ISBLANK($C13),ISBLANK(F13)),AND($C13&lt;&gt;"",F13&lt;&gt;"")),"","X")</f>
        <v/>
      </c>
      <c r="Y13" s="1431" t="str">
        <f t="shared" ref="Y13:Y76" si="6">IF(G13="","",IF(OR(G13="Summer",G13="Winter")=TRUE,"","X"))</f>
        <v/>
      </c>
      <c r="Z13" s="1432" t="str">
        <f t="shared" ref="Z13:Z76" si="7">IF(OR(AND(ISBLANK($C13),ISBLANK(G13)),AND($C13&lt;&gt;"",G13&lt;&gt;"")),"","X")</f>
        <v/>
      </c>
      <c r="AA13" s="1284" t="str">
        <f t="shared" ref="AA13:AA76" si="8">IF(ISNONTEXT($H13)=TRUE,"","X")</f>
        <v/>
      </c>
      <c r="AB13" s="1279" t="str">
        <f t="shared" ref="AB13:AB76" si="9">IF(AND(H13&gt;=0)=TRUE,"","X")</f>
        <v/>
      </c>
      <c r="AC13" s="1281"/>
      <c r="AD13" s="1431" t="str">
        <f t="shared" ref="AD13:AD76" si="10">IF(ISNONTEXT(I13)=TRUE,"","X")</f>
        <v/>
      </c>
      <c r="AE13" s="1288" t="str">
        <f t="shared" ref="AE13:AE76" si="11">IF(AND(I13&gt;=0)=TRUE,"","X")</f>
        <v/>
      </c>
      <c r="AF13" s="1432" t="str">
        <f t="shared" ref="AF13:AF76" si="12">IF(OR(AND(ISBLANK($C13),ISBLANK(I13)),AND($C13&lt;&gt;"",I13&lt;&gt;"")),"","X")</f>
        <v/>
      </c>
      <c r="AG13" s="1431" t="str">
        <f t="shared" ref="AG13:AG76" si="13">IF(ISNONTEXT(J13)=TRUE,"","X")</f>
        <v/>
      </c>
      <c r="AH13" s="1288" t="str">
        <f t="shared" ref="AH13:AH76" si="14">IF(AND(J13&gt;=0)=TRUE,"","X")</f>
        <v/>
      </c>
      <c r="AI13" s="1288" t="str">
        <f t="shared" ref="AI13:AI76" si="15">IF(OR(AND(ISBLANK($C13),ISBLANK(J13)),AND($C13&lt;&gt;"",J13&lt;&gt;"")),"","X")</f>
        <v/>
      </c>
      <c r="AJ13" s="1432" t="str">
        <f t="shared" ref="AJ13:AJ76" si="16">IF(I13&lt;=J13,"","X")</f>
        <v/>
      </c>
      <c r="AK13" s="1431" t="str">
        <f t="shared" ref="AK13:AK76" si="17">IF(ISNONTEXT(K13)=TRUE,"","X")</f>
        <v/>
      </c>
      <c r="AL13" s="1288" t="str">
        <f t="shared" ref="AL13:AL76" si="18">IF(AND(K13&gt;=0)=TRUE,"","X")</f>
        <v/>
      </c>
      <c r="AM13" s="1432" t="str">
        <f t="shared" ref="AM13:AM76" si="19">IF(OR(AND(ISBLANK($C13),ISBLANK(K13)),AND($C13&lt;&gt;"",K13&lt;&gt;"")),"","X")</f>
        <v/>
      </c>
      <c r="AN13" s="1431" t="str">
        <f t="shared" ref="AN13:AN76" si="20">IF(ISNONTEXT(L13)=TRUE,"","X")</f>
        <v/>
      </c>
      <c r="AO13" s="1288" t="str">
        <f t="shared" ref="AO13:AO76" si="21">IF(AND(L13&gt;=0)=TRUE,"","X")</f>
        <v/>
      </c>
      <c r="AP13" s="1432" t="str">
        <f t="shared" ref="AP13:AP76" si="22">IF(OR(AND(ISBLANK($C13),ISBLANK(L13)),AND($C13&lt;&gt;"",L13&lt;&gt;"")),"","X")</f>
        <v/>
      </c>
      <c r="AQ13" s="1431" t="str">
        <f t="shared" ref="AQ13:AQ76" si="23">IF(ISNONTEXT(M13)=TRUE,"","X")</f>
        <v/>
      </c>
      <c r="AR13" s="1288" t="str">
        <f t="shared" ref="AR13:AR76" si="24">IF(AND(M13&gt;=0)=TRUE,"","X")</f>
        <v/>
      </c>
      <c r="AS13" s="1288" t="str">
        <f t="shared" ref="AS13:AS76" si="25">IF(OR(AND(ISBLANK($C13),ISBLANK(M13)),AND($C13&lt;&gt;"",M13&lt;&gt;"")),"","X")</f>
        <v/>
      </c>
      <c r="AT13" s="1432" t="str">
        <f t="shared" ref="AT13:AT76" si="26">IF(L13&lt;=M13,"","X")</f>
        <v/>
      </c>
      <c r="AU13" s="1431" t="str">
        <f t="shared" ref="AU13:AU76" si="27">IF(ISNONTEXT(N13)=TRUE,"","X")</f>
        <v/>
      </c>
      <c r="AV13" s="1288" t="str">
        <f t="shared" ref="AV13:AV76" si="28">IF(AND(N13&gt;=0)=TRUE,"","X")</f>
        <v/>
      </c>
      <c r="AW13" s="1432" t="str">
        <f t="shared" ref="AW13:AW76" si="29">IF(OR(AND(ISBLANK($C13),ISBLANK(N13)),AND($C13&lt;&gt;"",N13&lt;&gt;"")),"","X")</f>
        <v/>
      </c>
      <c r="AX13" s="1431" t="str">
        <f t="shared" ref="AX13:AX76" si="30">IF(ISNONTEXT(O13)=TRUE,"","X")</f>
        <v/>
      </c>
      <c r="AY13" s="1288" t="str">
        <f t="shared" ref="AY13:AY76" si="31">IF(AND(O13&gt;=0)=TRUE,"","X")</f>
        <v/>
      </c>
      <c r="AZ13" s="1288" t="str">
        <f t="shared" ref="AZ13:AZ76" si="32">IF(OR(AND(ISBLANK($C13),ISBLANK(O13)),AND($C13&lt;&gt;"",O13&lt;&gt;"")),"","X")</f>
        <v/>
      </c>
      <c r="BA13" s="1432" t="str">
        <f t="shared" ref="BA13:BA76" si="33">IF(N13&lt;=O13,"","X")</f>
        <v/>
      </c>
      <c r="BD13" s="1603"/>
    </row>
    <row r="14" spans="1:56" s="10" customFormat="1">
      <c r="B14" s="13"/>
      <c r="C14" s="2715"/>
      <c r="D14" s="2716"/>
      <c r="E14" s="2717"/>
      <c r="F14" s="2718"/>
      <c r="G14" s="2716"/>
      <c r="H14" s="2719"/>
      <c r="I14" s="2719"/>
      <c r="J14" s="2719"/>
      <c r="K14" s="2719"/>
      <c r="L14" s="2719"/>
      <c r="M14" s="2719"/>
      <c r="N14" s="2719"/>
      <c r="O14" s="2719"/>
      <c r="Q14" s="2235"/>
      <c r="R14" s="1437"/>
      <c r="S14" s="1431" t="str">
        <f t="shared" si="0"/>
        <v/>
      </c>
      <c r="T14" s="1432" t="str">
        <f t="shared" si="1"/>
        <v/>
      </c>
      <c r="U14" s="1431" t="str">
        <f t="shared" si="2"/>
        <v/>
      </c>
      <c r="V14" s="1432" t="str">
        <f t="shared" si="3"/>
        <v/>
      </c>
      <c r="W14" s="1431" t="str">
        <f t="shared" si="4"/>
        <v/>
      </c>
      <c r="X14" s="1432" t="str">
        <f t="shared" si="5"/>
        <v/>
      </c>
      <c r="Y14" s="1431" t="str">
        <f t="shared" si="6"/>
        <v/>
      </c>
      <c r="Z14" s="1432" t="str">
        <f t="shared" si="7"/>
        <v/>
      </c>
      <c r="AA14" s="1284" t="str">
        <f t="shared" si="8"/>
        <v/>
      </c>
      <c r="AB14" s="1279" t="str">
        <f t="shared" si="9"/>
        <v/>
      </c>
      <c r="AC14" s="1281"/>
      <c r="AD14" s="1431" t="str">
        <f t="shared" si="10"/>
        <v/>
      </c>
      <c r="AE14" s="1288" t="str">
        <f t="shared" si="11"/>
        <v/>
      </c>
      <c r="AF14" s="1432" t="str">
        <f t="shared" si="12"/>
        <v/>
      </c>
      <c r="AG14" s="1431" t="str">
        <f t="shared" si="13"/>
        <v/>
      </c>
      <c r="AH14" s="1288" t="str">
        <f t="shared" si="14"/>
        <v/>
      </c>
      <c r="AI14" s="1288" t="str">
        <f t="shared" si="15"/>
        <v/>
      </c>
      <c r="AJ14" s="1432" t="str">
        <f t="shared" si="16"/>
        <v/>
      </c>
      <c r="AK14" s="1431" t="str">
        <f t="shared" si="17"/>
        <v/>
      </c>
      <c r="AL14" s="1288" t="str">
        <f t="shared" si="18"/>
        <v/>
      </c>
      <c r="AM14" s="1432" t="str">
        <f t="shared" si="19"/>
        <v/>
      </c>
      <c r="AN14" s="1431" t="str">
        <f t="shared" si="20"/>
        <v/>
      </c>
      <c r="AO14" s="1288" t="str">
        <f t="shared" si="21"/>
        <v/>
      </c>
      <c r="AP14" s="1432" t="str">
        <f t="shared" si="22"/>
        <v/>
      </c>
      <c r="AQ14" s="1431" t="str">
        <f t="shared" si="23"/>
        <v/>
      </c>
      <c r="AR14" s="1288" t="str">
        <f t="shared" si="24"/>
        <v/>
      </c>
      <c r="AS14" s="1288" t="str">
        <f t="shared" si="25"/>
        <v/>
      </c>
      <c r="AT14" s="1432" t="str">
        <f t="shared" si="26"/>
        <v/>
      </c>
      <c r="AU14" s="1431" t="str">
        <f t="shared" si="27"/>
        <v/>
      </c>
      <c r="AV14" s="1288" t="str">
        <f t="shared" si="28"/>
        <v/>
      </c>
      <c r="AW14" s="1432" t="str">
        <f t="shared" si="29"/>
        <v/>
      </c>
      <c r="AX14" s="1431" t="str">
        <f t="shared" si="30"/>
        <v/>
      </c>
      <c r="AY14" s="1288" t="str">
        <f t="shared" si="31"/>
        <v/>
      </c>
      <c r="AZ14" s="1288" t="str">
        <f t="shared" si="32"/>
        <v/>
      </c>
      <c r="BA14" s="1432" t="str">
        <f t="shared" si="33"/>
        <v/>
      </c>
    </row>
    <row r="15" spans="1:56" s="10" customFormat="1">
      <c r="B15" s="13"/>
      <c r="C15" s="2715"/>
      <c r="D15" s="2716"/>
      <c r="E15" s="2717"/>
      <c r="F15" s="2718"/>
      <c r="G15" s="2716"/>
      <c r="H15" s="2719"/>
      <c r="I15" s="2719"/>
      <c r="J15" s="2719"/>
      <c r="K15" s="2719"/>
      <c r="L15" s="2719"/>
      <c r="M15" s="2719"/>
      <c r="N15" s="2719"/>
      <c r="O15" s="2719"/>
      <c r="Q15" s="2235"/>
      <c r="R15" s="1437"/>
      <c r="S15" s="1431" t="str">
        <f t="shared" si="0"/>
        <v/>
      </c>
      <c r="T15" s="1432" t="str">
        <f t="shared" si="1"/>
        <v/>
      </c>
      <c r="U15" s="1431" t="str">
        <f t="shared" si="2"/>
        <v/>
      </c>
      <c r="V15" s="1432" t="str">
        <f t="shared" si="3"/>
        <v/>
      </c>
      <c r="W15" s="1431" t="str">
        <f t="shared" si="4"/>
        <v/>
      </c>
      <c r="X15" s="1432" t="str">
        <f t="shared" si="5"/>
        <v/>
      </c>
      <c r="Y15" s="1431" t="str">
        <f t="shared" si="6"/>
        <v/>
      </c>
      <c r="Z15" s="1432" t="str">
        <f t="shared" si="7"/>
        <v/>
      </c>
      <c r="AA15" s="1284" t="str">
        <f t="shared" si="8"/>
        <v/>
      </c>
      <c r="AB15" s="1279" t="str">
        <f t="shared" si="9"/>
        <v/>
      </c>
      <c r="AC15" s="1281"/>
      <c r="AD15" s="1431" t="str">
        <f t="shared" si="10"/>
        <v/>
      </c>
      <c r="AE15" s="1288" t="str">
        <f t="shared" si="11"/>
        <v/>
      </c>
      <c r="AF15" s="1432" t="str">
        <f t="shared" si="12"/>
        <v/>
      </c>
      <c r="AG15" s="1431" t="str">
        <f t="shared" si="13"/>
        <v/>
      </c>
      <c r="AH15" s="1288" t="str">
        <f t="shared" si="14"/>
        <v/>
      </c>
      <c r="AI15" s="1288" t="str">
        <f t="shared" si="15"/>
        <v/>
      </c>
      <c r="AJ15" s="1432" t="str">
        <f t="shared" si="16"/>
        <v/>
      </c>
      <c r="AK15" s="1431" t="str">
        <f t="shared" si="17"/>
        <v/>
      </c>
      <c r="AL15" s="1288" t="str">
        <f t="shared" si="18"/>
        <v/>
      </c>
      <c r="AM15" s="1432" t="str">
        <f t="shared" si="19"/>
        <v/>
      </c>
      <c r="AN15" s="1431" t="str">
        <f t="shared" si="20"/>
        <v/>
      </c>
      <c r="AO15" s="1288" t="str">
        <f t="shared" si="21"/>
        <v/>
      </c>
      <c r="AP15" s="1432" t="str">
        <f t="shared" si="22"/>
        <v/>
      </c>
      <c r="AQ15" s="1431" t="str">
        <f t="shared" si="23"/>
        <v/>
      </c>
      <c r="AR15" s="1288" t="str">
        <f t="shared" si="24"/>
        <v/>
      </c>
      <c r="AS15" s="1288" t="str">
        <f t="shared" si="25"/>
        <v/>
      </c>
      <c r="AT15" s="1432" t="str">
        <f t="shared" si="26"/>
        <v/>
      </c>
      <c r="AU15" s="1431" t="str">
        <f t="shared" si="27"/>
        <v/>
      </c>
      <c r="AV15" s="1288" t="str">
        <f t="shared" si="28"/>
        <v/>
      </c>
      <c r="AW15" s="1432" t="str">
        <f t="shared" si="29"/>
        <v/>
      </c>
      <c r="AX15" s="1431" t="str">
        <f t="shared" si="30"/>
        <v/>
      </c>
      <c r="AY15" s="1288" t="str">
        <f t="shared" si="31"/>
        <v/>
      </c>
      <c r="AZ15" s="1288" t="str">
        <f t="shared" si="32"/>
        <v/>
      </c>
      <c r="BA15" s="1432" t="str">
        <f t="shared" si="33"/>
        <v/>
      </c>
    </row>
    <row r="16" spans="1:56" s="10" customFormat="1">
      <c r="B16" s="13"/>
      <c r="C16" s="2715"/>
      <c r="D16" s="2716"/>
      <c r="E16" s="2717"/>
      <c r="F16" s="2718"/>
      <c r="G16" s="2716"/>
      <c r="H16" s="2719"/>
      <c r="I16" s="2719"/>
      <c r="J16" s="2719"/>
      <c r="K16" s="2719"/>
      <c r="L16" s="2719"/>
      <c r="M16" s="2719"/>
      <c r="N16" s="2719"/>
      <c r="O16" s="2719"/>
      <c r="Q16" s="2235"/>
      <c r="R16" s="1437"/>
      <c r="S16" s="1431" t="str">
        <f t="shared" si="0"/>
        <v/>
      </c>
      <c r="T16" s="1432" t="str">
        <f t="shared" si="1"/>
        <v/>
      </c>
      <c r="U16" s="1431" t="str">
        <f t="shared" si="2"/>
        <v/>
      </c>
      <c r="V16" s="1432" t="str">
        <f t="shared" si="3"/>
        <v/>
      </c>
      <c r="W16" s="1431" t="str">
        <f t="shared" si="4"/>
        <v/>
      </c>
      <c r="X16" s="1432" t="str">
        <f t="shared" si="5"/>
        <v/>
      </c>
      <c r="Y16" s="1431" t="str">
        <f t="shared" si="6"/>
        <v/>
      </c>
      <c r="Z16" s="1432" t="str">
        <f t="shared" si="7"/>
        <v/>
      </c>
      <c r="AA16" s="1284" t="str">
        <f t="shared" si="8"/>
        <v/>
      </c>
      <c r="AB16" s="1279" t="str">
        <f t="shared" si="9"/>
        <v/>
      </c>
      <c r="AC16" s="1281"/>
      <c r="AD16" s="1431" t="str">
        <f t="shared" si="10"/>
        <v/>
      </c>
      <c r="AE16" s="1288" t="str">
        <f t="shared" si="11"/>
        <v/>
      </c>
      <c r="AF16" s="1432" t="str">
        <f t="shared" si="12"/>
        <v/>
      </c>
      <c r="AG16" s="1431" t="str">
        <f t="shared" si="13"/>
        <v/>
      </c>
      <c r="AH16" s="1288" t="str">
        <f t="shared" si="14"/>
        <v/>
      </c>
      <c r="AI16" s="1288" t="str">
        <f t="shared" si="15"/>
        <v/>
      </c>
      <c r="AJ16" s="1432" t="str">
        <f t="shared" si="16"/>
        <v/>
      </c>
      <c r="AK16" s="1431" t="str">
        <f t="shared" si="17"/>
        <v/>
      </c>
      <c r="AL16" s="1288" t="str">
        <f t="shared" si="18"/>
        <v/>
      </c>
      <c r="AM16" s="1432" t="str">
        <f t="shared" si="19"/>
        <v/>
      </c>
      <c r="AN16" s="1431" t="str">
        <f t="shared" si="20"/>
        <v/>
      </c>
      <c r="AO16" s="1288" t="str">
        <f t="shared" si="21"/>
        <v/>
      </c>
      <c r="AP16" s="1432" t="str">
        <f t="shared" si="22"/>
        <v/>
      </c>
      <c r="AQ16" s="1431" t="str">
        <f t="shared" si="23"/>
        <v/>
      </c>
      <c r="AR16" s="1288" t="str">
        <f t="shared" si="24"/>
        <v/>
      </c>
      <c r="AS16" s="1288" t="str">
        <f t="shared" si="25"/>
        <v/>
      </c>
      <c r="AT16" s="1432" t="str">
        <f t="shared" si="26"/>
        <v/>
      </c>
      <c r="AU16" s="1431" t="str">
        <f t="shared" si="27"/>
        <v/>
      </c>
      <c r="AV16" s="1288" t="str">
        <f t="shared" si="28"/>
        <v/>
      </c>
      <c r="AW16" s="1432" t="str">
        <f t="shared" si="29"/>
        <v/>
      </c>
      <c r="AX16" s="1431" t="str">
        <f t="shared" si="30"/>
        <v/>
      </c>
      <c r="AY16" s="1288" t="str">
        <f t="shared" si="31"/>
        <v/>
      </c>
      <c r="AZ16" s="1288" t="str">
        <f t="shared" si="32"/>
        <v/>
      </c>
      <c r="BA16" s="1432" t="str">
        <f t="shared" si="33"/>
        <v/>
      </c>
    </row>
    <row r="17" spans="2:53" s="10" customFormat="1">
      <c r="B17" s="13"/>
      <c r="C17" s="2715"/>
      <c r="D17" s="2716"/>
      <c r="E17" s="2717"/>
      <c r="F17" s="2718"/>
      <c r="G17" s="2716"/>
      <c r="H17" s="2719"/>
      <c r="I17" s="2719"/>
      <c r="J17" s="2719"/>
      <c r="K17" s="2719"/>
      <c r="L17" s="2719"/>
      <c r="M17" s="2719"/>
      <c r="N17" s="2719"/>
      <c r="O17" s="2719"/>
      <c r="Q17" s="2235"/>
      <c r="R17" s="1437"/>
      <c r="S17" s="1431" t="str">
        <f t="shared" si="0"/>
        <v/>
      </c>
      <c r="T17" s="1432" t="str">
        <f t="shared" si="1"/>
        <v/>
      </c>
      <c r="U17" s="1431" t="str">
        <f t="shared" si="2"/>
        <v/>
      </c>
      <c r="V17" s="1432" t="str">
        <f t="shared" si="3"/>
        <v/>
      </c>
      <c r="W17" s="1431" t="str">
        <f t="shared" si="4"/>
        <v/>
      </c>
      <c r="X17" s="1432" t="str">
        <f t="shared" si="5"/>
        <v/>
      </c>
      <c r="Y17" s="1431" t="str">
        <f t="shared" si="6"/>
        <v/>
      </c>
      <c r="Z17" s="1432" t="str">
        <f t="shared" si="7"/>
        <v/>
      </c>
      <c r="AA17" s="1284" t="str">
        <f t="shared" si="8"/>
        <v/>
      </c>
      <c r="AB17" s="1279" t="str">
        <f t="shared" si="9"/>
        <v/>
      </c>
      <c r="AC17" s="1281"/>
      <c r="AD17" s="1431" t="str">
        <f t="shared" si="10"/>
        <v/>
      </c>
      <c r="AE17" s="1288" t="str">
        <f t="shared" si="11"/>
        <v/>
      </c>
      <c r="AF17" s="1432" t="str">
        <f t="shared" si="12"/>
        <v/>
      </c>
      <c r="AG17" s="1431" t="str">
        <f t="shared" si="13"/>
        <v/>
      </c>
      <c r="AH17" s="1288" t="str">
        <f t="shared" si="14"/>
        <v/>
      </c>
      <c r="AI17" s="1288" t="str">
        <f t="shared" si="15"/>
        <v/>
      </c>
      <c r="AJ17" s="1432" t="str">
        <f t="shared" si="16"/>
        <v/>
      </c>
      <c r="AK17" s="1431" t="str">
        <f t="shared" si="17"/>
        <v/>
      </c>
      <c r="AL17" s="1288" t="str">
        <f t="shared" si="18"/>
        <v/>
      </c>
      <c r="AM17" s="1432" t="str">
        <f t="shared" si="19"/>
        <v/>
      </c>
      <c r="AN17" s="1431" t="str">
        <f t="shared" si="20"/>
        <v/>
      </c>
      <c r="AO17" s="1288" t="str">
        <f t="shared" si="21"/>
        <v/>
      </c>
      <c r="AP17" s="1432" t="str">
        <f t="shared" si="22"/>
        <v/>
      </c>
      <c r="AQ17" s="1431" t="str">
        <f t="shared" si="23"/>
        <v/>
      </c>
      <c r="AR17" s="1288" t="str">
        <f t="shared" si="24"/>
        <v/>
      </c>
      <c r="AS17" s="1288" t="str">
        <f t="shared" si="25"/>
        <v/>
      </c>
      <c r="AT17" s="1432" t="str">
        <f t="shared" si="26"/>
        <v/>
      </c>
      <c r="AU17" s="1431" t="str">
        <f t="shared" si="27"/>
        <v/>
      </c>
      <c r="AV17" s="1288" t="str">
        <f t="shared" si="28"/>
        <v/>
      </c>
      <c r="AW17" s="1432" t="str">
        <f t="shared" si="29"/>
        <v/>
      </c>
      <c r="AX17" s="1431" t="str">
        <f t="shared" si="30"/>
        <v/>
      </c>
      <c r="AY17" s="1288" t="str">
        <f t="shared" si="31"/>
        <v/>
      </c>
      <c r="AZ17" s="1288" t="str">
        <f t="shared" si="32"/>
        <v/>
      </c>
      <c r="BA17" s="1432" t="str">
        <f t="shared" si="33"/>
        <v/>
      </c>
    </row>
    <row r="18" spans="2:53" s="10" customFormat="1">
      <c r="B18" s="13"/>
      <c r="C18" s="2715"/>
      <c r="D18" s="2716"/>
      <c r="E18" s="2717"/>
      <c r="F18" s="2718"/>
      <c r="G18" s="2716"/>
      <c r="H18" s="2719"/>
      <c r="I18" s="2719"/>
      <c r="J18" s="2719"/>
      <c r="K18" s="2719"/>
      <c r="L18" s="2719"/>
      <c r="M18" s="2719"/>
      <c r="N18" s="2719"/>
      <c r="O18" s="2719"/>
      <c r="Q18" s="2235"/>
      <c r="R18" s="1437"/>
      <c r="S18" s="1431" t="str">
        <f t="shared" si="0"/>
        <v/>
      </c>
      <c r="T18" s="1432" t="str">
        <f t="shared" si="1"/>
        <v/>
      </c>
      <c r="U18" s="1431" t="str">
        <f t="shared" si="2"/>
        <v/>
      </c>
      <c r="V18" s="1432" t="str">
        <f t="shared" si="3"/>
        <v/>
      </c>
      <c r="W18" s="1431" t="str">
        <f t="shared" si="4"/>
        <v/>
      </c>
      <c r="X18" s="1432" t="str">
        <f t="shared" si="5"/>
        <v/>
      </c>
      <c r="Y18" s="1431" t="str">
        <f t="shared" si="6"/>
        <v/>
      </c>
      <c r="Z18" s="1432" t="str">
        <f t="shared" si="7"/>
        <v/>
      </c>
      <c r="AA18" s="1284" t="str">
        <f t="shared" si="8"/>
        <v/>
      </c>
      <c r="AB18" s="1279" t="str">
        <f t="shared" si="9"/>
        <v/>
      </c>
      <c r="AC18" s="1281"/>
      <c r="AD18" s="1431" t="str">
        <f t="shared" si="10"/>
        <v/>
      </c>
      <c r="AE18" s="1288" t="str">
        <f t="shared" si="11"/>
        <v/>
      </c>
      <c r="AF18" s="1432" t="str">
        <f t="shared" si="12"/>
        <v/>
      </c>
      <c r="AG18" s="1431" t="str">
        <f t="shared" si="13"/>
        <v/>
      </c>
      <c r="AH18" s="1288" t="str">
        <f t="shared" si="14"/>
        <v/>
      </c>
      <c r="AI18" s="1288" t="str">
        <f t="shared" si="15"/>
        <v/>
      </c>
      <c r="AJ18" s="1432" t="str">
        <f t="shared" si="16"/>
        <v/>
      </c>
      <c r="AK18" s="1431" t="str">
        <f t="shared" si="17"/>
        <v/>
      </c>
      <c r="AL18" s="1288" t="str">
        <f t="shared" si="18"/>
        <v/>
      </c>
      <c r="AM18" s="1432" t="str">
        <f t="shared" si="19"/>
        <v/>
      </c>
      <c r="AN18" s="1431" t="str">
        <f t="shared" si="20"/>
        <v/>
      </c>
      <c r="AO18" s="1288" t="str">
        <f t="shared" si="21"/>
        <v/>
      </c>
      <c r="AP18" s="1432" t="str">
        <f t="shared" si="22"/>
        <v/>
      </c>
      <c r="AQ18" s="1431" t="str">
        <f t="shared" si="23"/>
        <v/>
      </c>
      <c r="AR18" s="1288" t="str">
        <f t="shared" si="24"/>
        <v/>
      </c>
      <c r="AS18" s="1288" t="str">
        <f t="shared" si="25"/>
        <v/>
      </c>
      <c r="AT18" s="1432" t="str">
        <f t="shared" si="26"/>
        <v/>
      </c>
      <c r="AU18" s="1431" t="str">
        <f t="shared" si="27"/>
        <v/>
      </c>
      <c r="AV18" s="1288" t="str">
        <f t="shared" si="28"/>
        <v/>
      </c>
      <c r="AW18" s="1432" t="str">
        <f t="shared" si="29"/>
        <v/>
      </c>
      <c r="AX18" s="1431" t="str">
        <f t="shared" si="30"/>
        <v/>
      </c>
      <c r="AY18" s="1288" t="str">
        <f t="shared" si="31"/>
        <v/>
      </c>
      <c r="AZ18" s="1288" t="str">
        <f t="shared" si="32"/>
        <v/>
      </c>
      <c r="BA18" s="1432" t="str">
        <f t="shared" si="33"/>
        <v/>
      </c>
    </row>
    <row r="19" spans="2:53" s="10" customFormat="1">
      <c r="B19" s="13"/>
      <c r="C19" s="2715"/>
      <c r="D19" s="2716"/>
      <c r="E19" s="2717"/>
      <c r="F19" s="2718"/>
      <c r="G19" s="2716"/>
      <c r="H19" s="2719"/>
      <c r="I19" s="2719"/>
      <c r="J19" s="2719"/>
      <c r="K19" s="2719"/>
      <c r="L19" s="2719"/>
      <c r="M19" s="2719"/>
      <c r="N19" s="2719"/>
      <c r="O19" s="2719"/>
      <c r="Q19" s="2235"/>
      <c r="R19" s="1437"/>
      <c r="S19" s="1431" t="str">
        <f t="shared" si="0"/>
        <v/>
      </c>
      <c r="T19" s="1432" t="str">
        <f t="shared" si="1"/>
        <v/>
      </c>
      <c r="U19" s="1431" t="str">
        <f t="shared" si="2"/>
        <v/>
      </c>
      <c r="V19" s="1432" t="str">
        <f t="shared" si="3"/>
        <v/>
      </c>
      <c r="W19" s="1431" t="str">
        <f t="shared" si="4"/>
        <v/>
      </c>
      <c r="X19" s="1432" t="str">
        <f t="shared" si="5"/>
        <v/>
      </c>
      <c r="Y19" s="1431" t="str">
        <f t="shared" si="6"/>
        <v/>
      </c>
      <c r="Z19" s="1432" t="str">
        <f t="shared" si="7"/>
        <v/>
      </c>
      <c r="AA19" s="1284" t="str">
        <f t="shared" si="8"/>
        <v/>
      </c>
      <c r="AB19" s="1279" t="str">
        <f t="shared" si="9"/>
        <v/>
      </c>
      <c r="AC19" s="1281"/>
      <c r="AD19" s="1431" t="str">
        <f t="shared" si="10"/>
        <v/>
      </c>
      <c r="AE19" s="1288" t="str">
        <f t="shared" si="11"/>
        <v/>
      </c>
      <c r="AF19" s="1432" t="str">
        <f t="shared" si="12"/>
        <v/>
      </c>
      <c r="AG19" s="1431" t="str">
        <f t="shared" si="13"/>
        <v/>
      </c>
      <c r="AH19" s="1288" t="str">
        <f t="shared" si="14"/>
        <v/>
      </c>
      <c r="AI19" s="1288" t="str">
        <f t="shared" si="15"/>
        <v/>
      </c>
      <c r="AJ19" s="1432" t="str">
        <f t="shared" si="16"/>
        <v/>
      </c>
      <c r="AK19" s="1431" t="str">
        <f t="shared" si="17"/>
        <v/>
      </c>
      <c r="AL19" s="1288" t="str">
        <f t="shared" si="18"/>
        <v/>
      </c>
      <c r="AM19" s="1432" t="str">
        <f t="shared" si="19"/>
        <v/>
      </c>
      <c r="AN19" s="1431" t="str">
        <f t="shared" si="20"/>
        <v/>
      </c>
      <c r="AO19" s="1288" t="str">
        <f t="shared" si="21"/>
        <v/>
      </c>
      <c r="AP19" s="1432" t="str">
        <f t="shared" si="22"/>
        <v/>
      </c>
      <c r="AQ19" s="1431" t="str">
        <f t="shared" si="23"/>
        <v/>
      </c>
      <c r="AR19" s="1288" t="str">
        <f t="shared" si="24"/>
        <v/>
      </c>
      <c r="AS19" s="1288" t="str">
        <f t="shared" si="25"/>
        <v/>
      </c>
      <c r="AT19" s="1432" t="str">
        <f t="shared" si="26"/>
        <v/>
      </c>
      <c r="AU19" s="1431" t="str">
        <f t="shared" si="27"/>
        <v/>
      </c>
      <c r="AV19" s="1288" t="str">
        <f t="shared" si="28"/>
        <v/>
      </c>
      <c r="AW19" s="1432" t="str">
        <f t="shared" si="29"/>
        <v/>
      </c>
      <c r="AX19" s="1431" t="str">
        <f t="shared" si="30"/>
        <v/>
      </c>
      <c r="AY19" s="1288" t="str">
        <f t="shared" si="31"/>
        <v/>
      </c>
      <c r="AZ19" s="1288" t="str">
        <f t="shared" si="32"/>
        <v/>
      </c>
      <c r="BA19" s="1432" t="str">
        <f t="shared" si="33"/>
        <v/>
      </c>
    </row>
    <row r="20" spans="2:53" s="10" customFormat="1">
      <c r="B20" s="13"/>
      <c r="C20" s="2715"/>
      <c r="D20" s="2716"/>
      <c r="E20" s="2717"/>
      <c r="F20" s="2718"/>
      <c r="G20" s="2716"/>
      <c r="H20" s="2719"/>
      <c r="I20" s="2719"/>
      <c r="J20" s="2719"/>
      <c r="K20" s="2719"/>
      <c r="L20" s="2719"/>
      <c r="M20" s="2719"/>
      <c r="N20" s="2719"/>
      <c r="O20" s="2719"/>
      <c r="Q20" s="2235"/>
      <c r="R20" s="1437"/>
      <c r="S20" s="1431" t="str">
        <f t="shared" si="0"/>
        <v/>
      </c>
      <c r="T20" s="1432" t="str">
        <f t="shared" si="1"/>
        <v/>
      </c>
      <c r="U20" s="1431" t="str">
        <f t="shared" si="2"/>
        <v/>
      </c>
      <c r="V20" s="1432" t="str">
        <f t="shared" si="3"/>
        <v/>
      </c>
      <c r="W20" s="1431" t="str">
        <f t="shared" si="4"/>
        <v/>
      </c>
      <c r="X20" s="1432" t="str">
        <f t="shared" si="5"/>
        <v/>
      </c>
      <c r="Y20" s="1431" t="str">
        <f t="shared" si="6"/>
        <v/>
      </c>
      <c r="Z20" s="1432" t="str">
        <f t="shared" si="7"/>
        <v/>
      </c>
      <c r="AA20" s="1284" t="str">
        <f t="shared" si="8"/>
        <v/>
      </c>
      <c r="AB20" s="1279" t="str">
        <f t="shared" si="9"/>
        <v/>
      </c>
      <c r="AC20" s="1281"/>
      <c r="AD20" s="1431" t="str">
        <f t="shared" si="10"/>
        <v/>
      </c>
      <c r="AE20" s="1288" t="str">
        <f t="shared" si="11"/>
        <v/>
      </c>
      <c r="AF20" s="1432" t="str">
        <f t="shared" si="12"/>
        <v/>
      </c>
      <c r="AG20" s="1431" t="str">
        <f t="shared" si="13"/>
        <v/>
      </c>
      <c r="AH20" s="1288" t="str">
        <f t="shared" si="14"/>
        <v/>
      </c>
      <c r="AI20" s="1288" t="str">
        <f t="shared" si="15"/>
        <v/>
      </c>
      <c r="AJ20" s="1432" t="str">
        <f t="shared" si="16"/>
        <v/>
      </c>
      <c r="AK20" s="1431" t="str">
        <f t="shared" si="17"/>
        <v/>
      </c>
      <c r="AL20" s="1288" t="str">
        <f t="shared" si="18"/>
        <v/>
      </c>
      <c r="AM20" s="1432" t="str">
        <f t="shared" si="19"/>
        <v/>
      </c>
      <c r="AN20" s="1431" t="str">
        <f t="shared" si="20"/>
        <v/>
      </c>
      <c r="AO20" s="1288" t="str">
        <f t="shared" si="21"/>
        <v/>
      </c>
      <c r="AP20" s="1432" t="str">
        <f t="shared" si="22"/>
        <v/>
      </c>
      <c r="AQ20" s="1431" t="str">
        <f t="shared" si="23"/>
        <v/>
      </c>
      <c r="AR20" s="1288" t="str">
        <f t="shared" si="24"/>
        <v/>
      </c>
      <c r="AS20" s="1288" t="str">
        <f t="shared" si="25"/>
        <v/>
      </c>
      <c r="AT20" s="1432" t="str">
        <f t="shared" si="26"/>
        <v/>
      </c>
      <c r="AU20" s="1431" t="str">
        <f t="shared" si="27"/>
        <v/>
      </c>
      <c r="AV20" s="1288" t="str">
        <f t="shared" si="28"/>
        <v/>
      </c>
      <c r="AW20" s="1432" t="str">
        <f t="shared" si="29"/>
        <v/>
      </c>
      <c r="AX20" s="1431" t="str">
        <f t="shared" si="30"/>
        <v/>
      </c>
      <c r="AY20" s="1288" t="str">
        <f t="shared" si="31"/>
        <v/>
      </c>
      <c r="AZ20" s="1288" t="str">
        <f t="shared" si="32"/>
        <v/>
      </c>
      <c r="BA20" s="1432" t="str">
        <f t="shared" si="33"/>
        <v/>
      </c>
    </row>
    <row r="21" spans="2:53" s="10" customFormat="1">
      <c r="B21" s="13"/>
      <c r="C21" s="2715"/>
      <c r="D21" s="2716"/>
      <c r="E21" s="2717"/>
      <c r="F21" s="2718"/>
      <c r="G21" s="2716"/>
      <c r="H21" s="2719"/>
      <c r="I21" s="2719"/>
      <c r="J21" s="2719"/>
      <c r="K21" s="2719"/>
      <c r="L21" s="2719"/>
      <c r="M21" s="2719"/>
      <c r="N21" s="2719"/>
      <c r="O21" s="2719"/>
      <c r="Q21" s="2235"/>
      <c r="R21" s="1437"/>
      <c r="S21" s="1431" t="str">
        <f t="shared" si="0"/>
        <v/>
      </c>
      <c r="T21" s="1432" t="str">
        <f t="shared" si="1"/>
        <v/>
      </c>
      <c r="U21" s="1431" t="str">
        <f t="shared" si="2"/>
        <v/>
      </c>
      <c r="V21" s="1432" t="str">
        <f t="shared" si="3"/>
        <v/>
      </c>
      <c r="W21" s="1431" t="str">
        <f t="shared" si="4"/>
        <v/>
      </c>
      <c r="X21" s="1432" t="str">
        <f t="shared" si="5"/>
        <v/>
      </c>
      <c r="Y21" s="1431" t="str">
        <f t="shared" si="6"/>
        <v/>
      </c>
      <c r="Z21" s="1432" t="str">
        <f t="shared" si="7"/>
        <v/>
      </c>
      <c r="AA21" s="1284" t="str">
        <f t="shared" si="8"/>
        <v/>
      </c>
      <c r="AB21" s="1279" t="str">
        <f t="shared" si="9"/>
        <v/>
      </c>
      <c r="AC21" s="1281"/>
      <c r="AD21" s="1431" t="str">
        <f t="shared" si="10"/>
        <v/>
      </c>
      <c r="AE21" s="1288" t="str">
        <f t="shared" si="11"/>
        <v/>
      </c>
      <c r="AF21" s="1432" t="str">
        <f t="shared" si="12"/>
        <v/>
      </c>
      <c r="AG21" s="1431" t="str">
        <f t="shared" si="13"/>
        <v/>
      </c>
      <c r="AH21" s="1288" t="str">
        <f t="shared" si="14"/>
        <v/>
      </c>
      <c r="AI21" s="1288" t="str">
        <f t="shared" si="15"/>
        <v/>
      </c>
      <c r="AJ21" s="1432" t="str">
        <f t="shared" si="16"/>
        <v/>
      </c>
      <c r="AK21" s="1431" t="str">
        <f t="shared" si="17"/>
        <v/>
      </c>
      <c r="AL21" s="1288" t="str">
        <f t="shared" si="18"/>
        <v/>
      </c>
      <c r="AM21" s="1432" t="str">
        <f t="shared" si="19"/>
        <v/>
      </c>
      <c r="AN21" s="1431" t="str">
        <f t="shared" si="20"/>
        <v/>
      </c>
      <c r="AO21" s="1288" t="str">
        <f t="shared" si="21"/>
        <v/>
      </c>
      <c r="AP21" s="1432" t="str">
        <f t="shared" si="22"/>
        <v/>
      </c>
      <c r="AQ21" s="1431" t="str">
        <f t="shared" si="23"/>
        <v/>
      </c>
      <c r="AR21" s="1288" t="str">
        <f t="shared" si="24"/>
        <v/>
      </c>
      <c r="AS21" s="1288" t="str">
        <f t="shared" si="25"/>
        <v/>
      </c>
      <c r="AT21" s="1432" t="str">
        <f t="shared" si="26"/>
        <v/>
      </c>
      <c r="AU21" s="1431" t="str">
        <f t="shared" si="27"/>
        <v/>
      </c>
      <c r="AV21" s="1288" t="str">
        <f t="shared" si="28"/>
        <v/>
      </c>
      <c r="AW21" s="1432" t="str">
        <f t="shared" si="29"/>
        <v/>
      </c>
      <c r="AX21" s="1431" t="str">
        <f t="shared" si="30"/>
        <v/>
      </c>
      <c r="AY21" s="1288" t="str">
        <f t="shared" si="31"/>
        <v/>
      </c>
      <c r="AZ21" s="1288" t="str">
        <f t="shared" si="32"/>
        <v/>
      </c>
      <c r="BA21" s="1432" t="str">
        <f t="shared" si="33"/>
        <v/>
      </c>
    </row>
    <row r="22" spans="2:53" s="10" customFormat="1">
      <c r="B22" s="13"/>
      <c r="C22" s="2715"/>
      <c r="D22" s="2716"/>
      <c r="E22" s="2717"/>
      <c r="F22" s="2718"/>
      <c r="G22" s="2716"/>
      <c r="H22" s="2719"/>
      <c r="I22" s="2719"/>
      <c r="J22" s="2719"/>
      <c r="K22" s="2719"/>
      <c r="L22" s="2719"/>
      <c r="M22" s="2719"/>
      <c r="N22" s="2719"/>
      <c r="O22" s="2719"/>
      <c r="Q22" s="2235"/>
      <c r="R22" s="1437"/>
      <c r="S22" s="1431" t="str">
        <f t="shared" si="0"/>
        <v/>
      </c>
      <c r="T22" s="1432" t="str">
        <f t="shared" si="1"/>
        <v/>
      </c>
      <c r="U22" s="1431" t="str">
        <f t="shared" si="2"/>
        <v/>
      </c>
      <c r="V22" s="1432" t="str">
        <f t="shared" si="3"/>
        <v/>
      </c>
      <c r="W22" s="1431" t="str">
        <f t="shared" si="4"/>
        <v/>
      </c>
      <c r="X22" s="1432" t="str">
        <f t="shared" si="5"/>
        <v/>
      </c>
      <c r="Y22" s="1431" t="str">
        <f t="shared" si="6"/>
        <v/>
      </c>
      <c r="Z22" s="1432" t="str">
        <f t="shared" si="7"/>
        <v/>
      </c>
      <c r="AA22" s="1284" t="str">
        <f t="shared" si="8"/>
        <v/>
      </c>
      <c r="AB22" s="1279" t="str">
        <f t="shared" si="9"/>
        <v/>
      </c>
      <c r="AC22" s="1281"/>
      <c r="AD22" s="1431" t="str">
        <f t="shared" si="10"/>
        <v/>
      </c>
      <c r="AE22" s="1288" t="str">
        <f t="shared" si="11"/>
        <v/>
      </c>
      <c r="AF22" s="1432" t="str">
        <f t="shared" si="12"/>
        <v/>
      </c>
      <c r="AG22" s="1431" t="str">
        <f t="shared" si="13"/>
        <v/>
      </c>
      <c r="AH22" s="1288" t="str">
        <f t="shared" si="14"/>
        <v/>
      </c>
      <c r="AI22" s="1288" t="str">
        <f t="shared" si="15"/>
        <v/>
      </c>
      <c r="AJ22" s="1432" t="str">
        <f t="shared" si="16"/>
        <v/>
      </c>
      <c r="AK22" s="1431" t="str">
        <f t="shared" si="17"/>
        <v/>
      </c>
      <c r="AL22" s="1288" t="str">
        <f t="shared" si="18"/>
        <v/>
      </c>
      <c r="AM22" s="1432" t="str">
        <f t="shared" si="19"/>
        <v/>
      </c>
      <c r="AN22" s="1431" t="str">
        <f t="shared" si="20"/>
        <v/>
      </c>
      <c r="AO22" s="1288" t="str">
        <f t="shared" si="21"/>
        <v/>
      </c>
      <c r="AP22" s="1432" t="str">
        <f t="shared" si="22"/>
        <v/>
      </c>
      <c r="AQ22" s="1431" t="str">
        <f t="shared" si="23"/>
        <v/>
      </c>
      <c r="AR22" s="1288" t="str">
        <f t="shared" si="24"/>
        <v/>
      </c>
      <c r="AS22" s="1288" t="str">
        <f t="shared" si="25"/>
        <v/>
      </c>
      <c r="AT22" s="1432" t="str">
        <f t="shared" si="26"/>
        <v/>
      </c>
      <c r="AU22" s="1431" t="str">
        <f t="shared" si="27"/>
        <v/>
      </c>
      <c r="AV22" s="1288" t="str">
        <f t="shared" si="28"/>
        <v/>
      </c>
      <c r="AW22" s="1432" t="str">
        <f t="shared" si="29"/>
        <v/>
      </c>
      <c r="AX22" s="1431" t="str">
        <f t="shared" si="30"/>
        <v/>
      </c>
      <c r="AY22" s="1288" t="str">
        <f t="shared" si="31"/>
        <v/>
      </c>
      <c r="AZ22" s="1288" t="str">
        <f t="shared" si="32"/>
        <v/>
      </c>
      <c r="BA22" s="1432" t="str">
        <f t="shared" si="33"/>
        <v/>
      </c>
    </row>
    <row r="23" spans="2:53" s="10" customFormat="1">
      <c r="B23" s="13"/>
      <c r="C23" s="2715"/>
      <c r="D23" s="2716"/>
      <c r="E23" s="2717"/>
      <c r="F23" s="2718"/>
      <c r="G23" s="2716"/>
      <c r="H23" s="2719"/>
      <c r="I23" s="2719"/>
      <c r="J23" s="2719"/>
      <c r="K23" s="2719"/>
      <c r="L23" s="2719"/>
      <c r="M23" s="2719"/>
      <c r="N23" s="2719"/>
      <c r="O23" s="2719"/>
      <c r="Q23" s="2235"/>
      <c r="R23" s="1437"/>
      <c r="S23" s="1431" t="str">
        <f t="shared" si="0"/>
        <v/>
      </c>
      <c r="T23" s="1432" t="str">
        <f t="shared" si="1"/>
        <v/>
      </c>
      <c r="U23" s="1431" t="str">
        <f t="shared" si="2"/>
        <v/>
      </c>
      <c r="V23" s="1432" t="str">
        <f t="shared" si="3"/>
        <v/>
      </c>
      <c r="W23" s="1431" t="str">
        <f t="shared" si="4"/>
        <v/>
      </c>
      <c r="X23" s="1432" t="str">
        <f t="shared" si="5"/>
        <v/>
      </c>
      <c r="Y23" s="1431" t="str">
        <f t="shared" si="6"/>
        <v/>
      </c>
      <c r="Z23" s="1432" t="str">
        <f t="shared" si="7"/>
        <v/>
      </c>
      <c r="AA23" s="1284" t="str">
        <f t="shared" si="8"/>
        <v/>
      </c>
      <c r="AB23" s="1279" t="str">
        <f t="shared" si="9"/>
        <v/>
      </c>
      <c r="AC23" s="1281"/>
      <c r="AD23" s="1431" t="str">
        <f t="shared" si="10"/>
        <v/>
      </c>
      <c r="AE23" s="1288" t="str">
        <f t="shared" si="11"/>
        <v/>
      </c>
      <c r="AF23" s="1432" t="str">
        <f t="shared" si="12"/>
        <v/>
      </c>
      <c r="AG23" s="1431" t="str">
        <f t="shared" si="13"/>
        <v/>
      </c>
      <c r="AH23" s="1288" t="str">
        <f t="shared" si="14"/>
        <v/>
      </c>
      <c r="AI23" s="1288" t="str">
        <f t="shared" si="15"/>
        <v/>
      </c>
      <c r="AJ23" s="1432" t="str">
        <f t="shared" si="16"/>
        <v/>
      </c>
      <c r="AK23" s="1431" t="str">
        <f t="shared" si="17"/>
        <v/>
      </c>
      <c r="AL23" s="1288" t="str">
        <f t="shared" si="18"/>
        <v/>
      </c>
      <c r="AM23" s="1432" t="str">
        <f t="shared" si="19"/>
        <v/>
      </c>
      <c r="AN23" s="1431" t="str">
        <f t="shared" si="20"/>
        <v/>
      </c>
      <c r="AO23" s="1288" t="str">
        <f t="shared" si="21"/>
        <v/>
      </c>
      <c r="AP23" s="1432" t="str">
        <f t="shared" si="22"/>
        <v/>
      </c>
      <c r="AQ23" s="1431" t="str">
        <f t="shared" si="23"/>
        <v/>
      </c>
      <c r="AR23" s="1288" t="str">
        <f t="shared" si="24"/>
        <v/>
      </c>
      <c r="AS23" s="1288" t="str">
        <f t="shared" si="25"/>
        <v/>
      </c>
      <c r="AT23" s="1432" t="str">
        <f t="shared" si="26"/>
        <v/>
      </c>
      <c r="AU23" s="1431" t="str">
        <f t="shared" si="27"/>
        <v/>
      </c>
      <c r="AV23" s="1288" t="str">
        <f t="shared" si="28"/>
        <v/>
      </c>
      <c r="AW23" s="1432" t="str">
        <f t="shared" si="29"/>
        <v/>
      </c>
      <c r="AX23" s="1431" t="str">
        <f t="shared" si="30"/>
        <v/>
      </c>
      <c r="AY23" s="1288" t="str">
        <f t="shared" si="31"/>
        <v/>
      </c>
      <c r="AZ23" s="1288" t="str">
        <f t="shared" si="32"/>
        <v/>
      </c>
      <c r="BA23" s="1432" t="str">
        <f t="shared" si="33"/>
        <v/>
      </c>
    </row>
    <row r="24" spans="2:53" s="10" customFormat="1">
      <c r="B24" s="13"/>
      <c r="C24" s="2715"/>
      <c r="D24" s="2716"/>
      <c r="E24" s="2717"/>
      <c r="F24" s="2718"/>
      <c r="G24" s="2716"/>
      <c r="H24" s="2719"/>
      <c r="I24" s="2719"/>
      <c r="J24" s="2719"/>
      <c r="K24" s="2719"/>
      <c r="L24" s="2719"/>
      <c r="M24" s="2719"/>
      <c r="N24" s="2719"/>
      <c r="O24" s="2719"/>
      <c r="Q24" s="2235"/>
      <c r="R24" s="1437"/>
      <c r="S24" s="1431" t="str">
        <f t="shared" si="0"/>
        <v/>
      </c>
      <c r="T24" s="1432" t="str">
        <f t="shared" si="1"/>
        <v/>
      </c>
      <c r="U24" s="1431" t="str">
        <f t="shared" si="2"/>
        <v/>
      </c>
      <c r="V24" s="1432" t="str">
        <f t="shared" si="3"/>
        <v/>
      </c>
      <c r="W24" s="1431" t="str">
        <f t="shared" si="4"/>
        <v/>
      </c>
      <c r="X24" s="1432" t="str">
        <f t="shared" si="5"/>
        <v/>
      </c>
      <c r="Y24" s="1431" t="str">
        <f t="shared" si="6"/>
        <v/>
      </c>
      <c r="Z24" s="1432" t="str">
        <f t="shared" si="7"/>
        <v/>
      </c>
      <c r="AA24" s="1284" t="str">
        <f t="shared" si="8"/>
        <v/>
      </c>
      <c r="AB24" s="1279" t="str">
        <f t="shared" si="9"/>
        <v/>
      </c>
      <c r="AC24" s="1281"/>
      <c r="AD24" s="1431" t="str">
        <f t="shared" si="10"/>
        <v/>
      </c>
      <c r="AE24" s="1288" t="str">
        <f t="shared" si="11"/>
        <v/>
      </c>
      <c r="AF24" s="1432" t="str">
        <f t="shared" si="12"/>
        <v/>
      </c>
      <c r="AG24" s="1431" t="str">
        <f t="shared" si="13"/>
        <v/>
      </c>
      <c r="AH24" s="1288" t="str">
        <f t="shared" si="14"/>
        <v/>
      </c>
      <c r="AI24" s="1288" t="str">
        <f t="shared" si="15"/>
        <v/>
      </c>
      <c r="AJ24" s="1432" t="str">
        <f t="shared" si="16"/>
        <v/>
      </c>
      <c r="AK24" s="1431" t="str">
        <f t="shared" si="17"/>
        <v/>
      </c>
      <c r="AL24" s="1288" t="str">
        <f t="shared" si="18"/>
        <v/>
      </c>
      <c r="AM24" s="1432" t="str">
        <f t="shared" si="19"/>
        <v/>
      </c>
      <c r="AN24" s="1431" t="str">
        <f t="shared" si="20"/>
        <v/>
      </c>
      <c r="AO24" s="1288" t="str">
        <f t="shared" si="21"/>
        <v/>
      </c>
      <c r="AP24" s="1432" t="str">
        <f t="shared" si="22"/>
        <v/>
      </c>
      <c r="AQ24" s="1431" t="str">
        <f t="shared" si="23"/>
        <v/>
      </c>
      <c r="AR24" s="1288" t="str">
        <f t="shared" si="24"/>
        <v/>
      </c>
      <c r="AS24" s="1288" t="str">
        <f t="shared" si="25"/>
        <v/>
      </c>
      <c r="AT24" s="1432" t="str">
        <f t="shared" si="26"/>
        <v/>
      </c>
      <c r="AU24" s="1431" t="str">
        <f t="shared" si="27"/>
        <v/>
      </c>
      <c r="AV24" s="1288" t="str">
        <f t="shared" si="28"/>
        <v/>
      </c>
      <c r="AW24" s="1432" t="str">
        <f t="shared" si="29"/>
        <v/>
      </c>
      <c r="AX24" s="1431" t="str">
        <f t="shared" si="30"/>
        <v/>
      </c>
      <c r="AY24" s="1288" t="str">
        <f t="shared" si="31"/>
        <v/>
      </c>
      <c r="AZ24" s="1288" t="str">
        <f t="shared" si="32"/>
        <v/>
      </c>
      <c r="BA24" s="1432" t="str">
        <f t="shared" si="33"/>
        <v/>
      </c>
    </row>
    <row r="25" spans="2:53" s="10" customFormat="1">
      <c r="B25" s="13"/>
      <c r="C25" s="2715"/>
      <c r="D25" s="2716"/>
      <c r="E25" s="2717"/>
      <c r="F25" s="2718"/>
      <c r="G25" s="2716"/>
      <c r="H25" s="2719"/>
      <c r="I25" s="2719"/>
      <c r="J25" s="2719"/>
      <c r="K25" s="2719"/>
      <c r="L25" s="2719"/>
      <c r="M25" s="2719"/>
      <c r="N25" s="2719"/>
      <c r="O25" s="2719"/>
      <c r="Q25" s="2235"/>
      <c r="R25" s="1437"/>
      <c r="S25" s="1431" t="str">
        <f t="shared" si="0"/>
        <v/>
      </c>
      <c r="T25" s="1432" t="str">
        <f t="shared" si="1"/>
        <v/>
      </c>
      <c r="U25" s="1431" t="str">
        <f t="shared" si="2"/>
        <v/>
      </c>
      <c r="V25" s="1432" t="str">
        <f t="shared" si="3"/>
        <v/>
      </c>
      <c r="W25" s="1431" t="str">
        <f t="shared" si="4"/>
        <v/>
      </c>
      <c r="X25" s="1432" t="str">
        <f t="shared" si="5"/>
        <v/>
      </c>
      <c r="Y25" s="1431" t="str">
        <f t="shared" si="6"/>
        <v/>
      </c>
      <c r="Z25" s="1432" t="str">
        <f t="shared" si="7"/>
        <v/>
      </c>
      <c r="AA25" s="1284" t="str">
        <f t="shared" si="8"/>
        <v/>
      </c>
      <c r="AB25" s="1279" t="str">
        <f t="shared" si="9"/>
        <v/>
      </c>
      <c r="AC25" s="1281"/>
      <c r="AD25" s="1431" t="str">
        <f t="shared" si="10"/>
        <v/>
      </c>
      <c r="AE25" s="1288" t="str">
        <f t="shared" si="11"/>
        <v/>
      </c>
      <c r="AF25" s="1432" t="str">
        <f t="shared" si="12"/>
        <v/>
      </c>
      <c r="AG25" s="1431" t="str">
        <f t="shared" si="13"/>
        <v/>
      </c>
      <c r="AH25" s="1288" t="str">
        <f t="shared" si="14"/>
        <v/>
      </c>
      <c r="AI25" s="1288" t="str">
        <f t="shared" si="15"/>
        <v/>
      </c>
      <c r="AJ25" s="1432" t="str">
        <f t="shared" si="16"/>
        <v/>
      </c>
      <c r="AK25" s="1431" t="str">
        <f t="shared" si="17"/>
        <v/>
      </c>
      <c r="AL25" s="1288" t="str">
        <f t="shared" si="18"/>
        <v/>
      </c>
      <c r="AM25" s="1432" t="str">
        <f t="shared" si="19"/>
        <v/>
      </c>
      <c r="AN25" s="1431" t="str">
        <f t="shared" si="20"/>
        <v/>
      </c>
      <c r="AO25" s="1288" t="str">
        <f t="shared" si="21"/>
        <v/>
      </c>
      <c r="AP25" s="1432" t="str">
        <f t="shared" si="22"/>
        <v/>
      </c>
      <c r="AQ25" s="1431" t="str">
        <f t="shared" si="23"/>
        <v/>
      </c>
      <c r="AR25" s="1288" t="str">
        <f t="shared" si="24"/>
        <v/>
      </c>
      <c r="AS25" s="1288" t="str">
        <f t="shared" si="25"/>
        <v/>
      </c>
      <c r="AT25" s="1432" t="str">
        <f t="shared" si="26"/>
        <v/>
      </c>
      <c r="AU25" s="1431" t="str">
        <f t="shared" si="27"/>
        <v/>
      </c>
      <c r="AV25" s="1288" t="str">
        <f t="shared" si="28"/>
        <v/>
      </c>
      <c r="AW25" s="1432" t="str">
        <f t="shared" si="29"/>
        <v/>
      </c>
      <c r="AX25" s="1431" t="str">
        <f t="shared" si="30"/>
        <v/>
      </c>
      <c r="AY25" s="1288" t="str">
        <f t="shared" si="31"/>
        <v/>
      </c>
      <c r="AZ25" s="1288" t="str">
        <f t="shared" si="32"/>
        <v/>
      </c>
      <c r="BA25" s="1432" t="str">
        <f t="shared" si="33"/>
        <v/>
      </c>
    </row>
    <row r="26" spans="2:53" s="10" customFormat="1">
      <c r="B26" s="13"/>
      <c r="C26" s="2715"/>
      <c r="D26" s="2716"/>
      <c r="E26" s="2717"/>
      <c r="F26" s="2718"/>
      <c r="G26" s="2716"/>
      <c r="H26" s="2719"/>
      <c r="I26" s="2719"/>
      <c r="J26" s="2719"/>
      <c r="K26" s="2719"/>
      <c r="L26" s="2719"/>
      <c r="M26" s="2719"/>
      <c r="N26" s="2719"/>
      <c r="O26" s="2719"/>
      <c r="Q26" s="2235"/>
      <c r="R26" s="1437"/>
      <c r="S26" s="1431" t="str">
        <f t="shared" si="0"/>
        <v/>
      </c>
      <c r="T26" s="1432" t="str">
        <f t="shared" si="1"/>
        <v/>
      </c>
      <c r="U26" s="1431" t="str">
        <f t="shared" si="2"/>
        <v/>
      </c>
      <c r="V26" s="1432" t="str">
        <f t="shared" si="3"/>
        <v/>
      </c>
      <c r="W26" s="1431" t="str">
        <f t="shared" si="4"/>
        <v/>
      </c>
      <c r="X26" s="1432" t="str">
        <f t="shared" si="5"/>
        <v/>
      </c>
      <c r="Y26" s="1431" t="str">
        <f t="shared" si="6"/>
        <v/>
      </c>
      <c r="Z26" s="1432" t="str">
        <f t="shared" si="7"/>
        <v/>
      </c>
      <c r="AA26" s="1284" t="str">
        <f t="shared" si="8"/>
        <v/>
      </c>
      <c r="AB26" s="1279" t="str">
        <f t="shared" si="9"/>
        <v/>
      </c>
      <c r="AC26" s="1281"/>
      <c r="AD26" s="1431" t="str">
        <f t="shared" si="10"/>
        <v/>
      </c>
      <c r="AE26" s="1288" t="str">
        <f t="shared" si="11"/>
        <v/>
      </c>
      <c r="AF26" s="1432" t="str">
        <f t="shared" si="12"/>
        <v/>
      </c>
      <c r="AG26" s="1431" t="str">
        <f t="shared" si="13"/>
        <v/>
      </c>
      <c r="AH26" s="1288" t="str">
        <f t="shared" si="14"/>
        <v/>
      </c>
      <c r="AI26" s="1288" t="str">
        <f t="shared" si="15"/>
        <v/>
      </c>
      <c r="AJ26" s="1432" t="str">
        <f t="shared" si="16"/>
        <v/>
      </c>
      <c r="AK26" s="1431" t="str">
        <f t="shared" si="17"/>
        <v/>
      </c>
      <c r="AL26" s="1288" t="str">
        <f t="shared" si="18"/>
        <v/>
      </c>
      <c r="AM26" s="1432" t="str">
        <f t="shared" si="19"/>
        <v/>
      </c>
      <c r="AN26" s="1431" t="str">
        <f t="shared" si="20"/>
        <v/>
      </c>
      <c r="AO26" s="1288" t="str">
        <f t="shared" si="21"/>
        <v/>
      </c>
      <c r="AP26" s="1432" t="str">
        <f t="shared" si="22"/>
        <v/>
      </c>
      <c r="AQ26" s="1431" t="str">
        <f t="shared" si="23"/>
        <v/>
      </c>
      <c r="AR26" s="1288" t="str">
        <f t="shared" si="24"/>
        <v/>
      </c>
      <c r="AS26" s="1288" t="str">
        <f t="shared" si="25"/>
        <v/>
      </c>
      <c r="AT26" s="1432" t="str">
        <f t="shared" si="26"/>
        <v/>
      </c>
      <c r="AU26" s="1431" t="str">
        <f t="shared" si="27"/>
        <v/>
      </c>
      <c r="AV26" s="1288" t="str">
        <f t="shared" si="28"/>
        <v/>
      </c>
      <c r="AW26" s="1432" t="str">
        <f t="shared" si="29"/>
        <v/>
      </c>
      <c r="AX26" s="1431" t="str">
        <f t="shared" si="30"/>
        <v/>
      </c>
      <c r="AY26" s="1288" t="str">
        <f t="shared" si="31"/>
        <v/>
      </c>
      <c r="AZ26" s="1288" t="str">
        <f t="shared" si="32"/>
        <v/>
      </c>
      <c r="BA26" s="1432" t="str">
        <f t="shared" si="33"/>
        <v/>
      </c>
    </row>
    <row r="27" spans="2:53" s="10" customFormat="1">
      <c r="B27" s="13"/>
      <c r="C27" s="2715"/>
      <c r="D27" s="2716"/>
      <c r="E27" s="2717"/>
      <c r="F27" s="2718"/>
      <c r="G27" s="2716"/>
      <c r="H27" s="2719"/>
      <c r="I27" s="2719"/>
      <c r="J27" s="2719"/>
      <c r="K27" s="2719"/>
      <c r="L27" s="2719"/>
      <c r="M27" s="2719"/>
      <c r="N27" s="2719"/>
      <c r="O27" s="2719"/>
      <c r="Q27" s="2235"/>
      <c r="R27" s="1437"/>
      <c r="S27" s="1431" t="str">
        <f t="shared" si="0"/>
        <v/>
      </c>
      <c r="T27" s="1432" t="str">
        <f t="shared" si="1"/>
        <v/>
      </c>
      <c r="U27" s="1431" t="str">
        <f t="shared" si="2"/>
        <v/>
      </c>
      <c r="V27" s="1432" t="str">
        <f t="shared" si="3"/>
        <v/>
      </c>
      <c r="W27" s="1431" t="str">
        <f t="shared" si="4"/>
        <v/>
      </c>
      <c r="X27" s="1432" t="str">
        <f t="shared" si="5"/>
        <v/>
      </c>
      <c r="Y27" s="1431" t="str">
        <f t="shared" si="6"/>
        <v/>
      </c>
      <c r="Z27" s="1432" t="str">
        <f t="shared" si="7"/>
        <v/>
      </c>
      <c r="AA27" s="1284" t="str">
        <f t="shared" si="8"/>
        <v/>
      </c>
      <c r="AB27" s="1279" t="str">
        <f t="shared" si="9"/>
        <v/>
      </c>
      <c r="AC27" s="1281"/>
      <c r="AD27" s="1431" t="str">
        <f t="shared" si="10"/>
        <v/>
      </c>
      <c r="AE27" s="1288" t="str">
        <f t="shared" si="11"/>
        <v/>
      </c>
      <c r="AF27" s="1432" t="str">
        <f t="shared" si="12"/>
        <v/>
      </c>
      <c r="AG27" s="1431" t="str">
        <f t="shared" si="13"/>
        <v/>
      </c>
      <c r="AH27" s="1288" t="str">
        <f t="shared" si="14"/>
        <v/>
      </c>
      <c r="AI27" s="1288" t="str">
        <f t="shared" si="15"/>
        <v/>
      </c>
      <c r="AJ27" s="1432" t="str">
        <f t="shared" si="16"/>
        <v/>
      </c>
      <c r="AK27" s="1431" t="str">
        <f t="shared" si="17"/>
        <v/>
      </c>
      <c r="AL27" s="1288" t="str">
        <f t="shared" si="18"/>
        <v/>
      </c>
      <c r="AM27" s="1432" t="str">
        <f t="shared" si="19"/>
        <v/>
      </c>
      <c r="AN27" s="1431" t="str">
        <f t="shared" si="20"/>
        <v/>
      </c>
      <c r="AO27" s="1288" t="str">
        <f t="shared" si="21"/>
        <v/>
      </c>
      <c r="AP27" s="1432" t="str">
        <f t="shared" si="22"/>
        <v/>
      </c>
      <c r="AQ27" s="1431" t="str">
        <f t="shared" si="23"/>
        <v/>
      </c>
      <c r="AR27" s="1288" t="str">
        <f t="shared" si="24"/>
        <v/>
      </c>
      <c r="AS27" s="1288" t="str">
        <f t="shared" si="25"/>
        <v/>
      </c>
      <c r="AT27" s="1432" t="str">
        <f t="shared" si="26"/>
        <v/>
      </c>
      <c r="AU27" s="1431" t="str">
        <f t="shared" si="27"/>
        <v/>
      </c>
      <c r="AV27" s="1288" t="str">
        <f t="shared" si="28"/>
        <v/>
      </c>
      <c r="AW27" s="1432" t="str">
        <f t="shared" si="29"/>
        <v/>
      </c>
      <c r="AX27" s="1431" t="str">
        <f t="shared" si="30"/>
        <v/>
      </c>
      <c r="AY27" s="1288" t="str">
        <f t="shared" si="31"/>
        <v/>
      </c>
      <c r="AZ27" s="1288" t="str">
        <f t="shared" si="32"/>
        <v/>
      </c>
      <c r="BA27" s="1432" t="str">
        <f t="shared" si="33"/>
        <v/>
      </c>
    </row>
    <row r="28" spans="2:53" s="10" customFormat="1">
      <c r="B28" s="13"/>
      <c r="C28" s="2715"/>
      <c r="D28" s="2716"/>
      <c r="E28" s="2717"/>
      <c r="F28" s="2718"/>
      <c r="G28" s="2716"/>
      <c r="H28" s="2719"/>
      <c r="I28" s="2719"/>
      <c r="J28" s="2719"/>
      <c r="K28" s="2719"/>
      <c r="L28" s="2719"/>
      <c r="M28" s="2719"/>
      <c r="N28" s="2719"/>
      <c r="O28" s="2719"/>
      <c r="Q28" s="2235"/>
      <c r="R28" s="1437"/>
      <c r="S28" s="1431" t="str">
        <f t="shared" si="0"/>
        <v/>
      </c>
      <c r="T28" s="1432" t="str">
        <f t="shared" si="1"/>
        <v/>
      </c>
      <c r="U28" s="1431" t="str">
        <f t="shared" si="2"/>
        <v/>
      </c>
      <c r="V28" s="1432" t="str">
        <f t="shared" si="3"/>
        <v/>
      </c>
      <c r="W28" s="1431" t="str">
        <f t="shared" si="4"/>
        <v/>
      </c>
      <c r="X28" s="1432" t="str">
        <f t="shared" si="5"/>
        <v/>
      </c>
      <c r="Y28" s="1431" t="str">
        <f t="shared" si="6"/>
        <v/>
      </c>
      <c r="Z28" s="1432" t="str">
        <f t="shared" si="7"/>
        <v/>
      </c>
      <c r="AA28" s="1284" t="str">
        <f t="shared" si="8"/>
        <v/>
      </c>
      <c r="AB28" s="1279" t="str">
        <f t="shared" si="9"/>
        <v/>
      </c>
      <c r="AC28" s="1281"/>
      <c r="AD28" s="1431" t="str">
        <f t="shared" si="10"/>
        <v/>
      </c>
      <c r="AE28" s="1288" t="str">
        <f t="shared" si="11"/>
        <v/>
      </c>
      <c r="AF28" s="1432" t="str">
        <f t="shared" si="12"/>
        <v/>
      </c>
      <c r="AG28" s="1431" t="str">
        <f t="shared" si="13"/>
        <v/>
      </c>
      <c r="AH28" s="1288" t="str">
        <f t="shared" si="14"/>
        <v/>
      </c>
      <c r="AI28" s="1288" t="str">
        <f t="shared" si="15"/>
        <v/>
      </c>
      <c r="AJ28" s="1432" t="str">
        <f t="shared" si="16"/>
        <v/>
      </c>
      <c r="AK28" s="1431" t="str">
        <f t="shared" si="17"/>
        <v/>
      </c>
      <c r="AL28" s="1288" t="str">
        <f t="shared" si="18"/>
        <v/>
      </c>
      <c r="AM28" s="1432" t="str">
        <f t="shared" si="19"/>
        <v/>
      </c>
      <c r="AN28" s="1431" t="str">
        <f t="shared" si="20"/>
        <v/>
      </c>
      <c r="AO28" s="1288" t="str">
        <f t="shared" si="21"/>
        <v/>
      </c>
      <c r="AP28" s="1432" t="str">
        <f t="shared" si="22"/>
        <v/>
      </c>
      <c r="AQ28" s="1431" t="str">
        <f t="shared" si="23"/>
        <v/>
      </c>
      <c r="AR28" s="1288" t="str">
        <f t="shared" si="24"/>
        <v/>
      </c>
      <c r="AS28" s="1288" t="str">
        <f t="shared" si="25"/>
        <v/>
      </c>
      <c r="AT28" s="1432" t="str">
        <f t="shared" si="26"/>
        <v/>
      </c>
      <c r="AU28" s="1431" t="str">
        <f t="shared" si="27"/>
        <v/>
      </c>
      <c r="AV28" s="1288" t="str">
        <f t="shared" si="28"/>
        <v/>
      </c>
      <c r="AW28" s="1432" t="str">
        <f t="shared" si="29"/>
        <v/>
      </c>
      <c r="AX28" s="1431" t="str">
        <f t="shared" si="30"/>
        <v/>
      </c>
      <c r="AY28" s="1288" t="str">
        <f t="shared" si="31"/>
        <v/>
      </c>
      <c r="AZ28" s="1288" t="str">
        <f t="shared" si="32"/>
        <v/>
      </c>
      <c r="BA28" s="1432" t="str">
        <f t="shared" si="33"/>
        <v/>
      </c>
    </row>
    <row r="29" spans="2:53" s="10" customFormat="1">
      <c r="B29" s="13"/>
      <c r="C29" s="2715"/>
      <c r="D29" s="2716"/>
      <c r="E29" s="2717"/>
      <c r="F29" s="2718"/>
      <c r="G29" s="2716"/>
      <c r="H29" s="2719"/>
      <c r="I29" s="2719"/>
      <c r="J29" s="2719"/>
      <c r="K29" s="2719"/>
      <c r="L29" s="2719"/>
      <c r="M29" s="2719"/>
      <c r="N29" s="2719"/>
      <c r="O29" s="2719"/>
      <c r="Q29" s="2235"/>
      <c r="R29" s="1437"/>
      <c r="S29" s="1431" t="str">
        <f t="shared" si="0"/>
        <v/>
      </c>
      <c r="T29" s="1432" t="str">
        <f t="shared" si="1"/>
        <v/>
      </c>
      <c r="U29" s="1431" t="str">
        <f t="shared" si="2"/>
        <v/>
      </c>
      <c r="V29" s="1432" t="str">
        <f t="shared" si="3"/>
        <v/>
      </c>
      <c r="W29" s="1431" t="str">
        <f t="shared" si="4"/>
        <v/>
      </c>
      <c r="X29" s="1432" t="str">
        <f t="shared" si="5"/>
        <v/>
      </c>
      <c r="Y29" s="1431" t="str">
        <f t="shared" si="6"/>
        <v/>
      </c>
      <c r="Z29" s="1432" t="str">
        <f t="shared" si="7"/>
        <v/>
      </c>
      <c r="AA29" s="1284" t="str">
        <f t="shared" si="8"/>
        <v/>
      </c>
      <c r="AB29" s="1279" t="str">
        <f t="shared" si="9"/>
        <v/>
      </c>
      <c r="AC29" s="1281"/>
      <c r="AD29" s="1431" t="str">
        <f t="shared" si="10"/>
        <v/>
      </c>
      <c r="AE29" s="1288" t="str">
        <f t="shared" si="11"/>
        <v/>
      </c>
      <c r="AF29" s="1432" t="str">
        <f t="shared" si="12"/>
        <v/>
      </c>
      <c r="AG29" s="1431" t="str">
        <f t="shared" si="13"/>
        <v/>
      </c>
      <c r="AH29" s="1288" t="str">
        <f t="shared" si="14"/>
        <v/>
      </c>
      <c r="AI29" s="1288" t="str">
        <f t="shared" si="15"/>
        <v/>
      </c>
      <c r="AJ29" s="1432" t="str">
        <f t="shared" si="16"/>
        <v/>
      </c>
      <c r="AK29" s="1431" t="str">
        <f t="shared" si="17"/>
        <v/>
      </c>
      <c r="AL29" s="1288" t="str">
        <f t="shared" si="18"/>
        <v/>
      </c>
      <c r="AM29" s="1432" t="str">
        <f t="shared" si="19"/>
        <v/>
      </c>
      <c r="AN29" s="1431" t="str">
        <f t="shared" si="20"/>
        <v/>
      </c>
      <c r="AO29" s="1288" t="str">
        <f t="shared" si="21"/>
        <v/>
      </c>
      <c r="AP29" s="1432" t="str">
        <f t="shared" si="22"/>
        <v/>
      </c>
      <c r="AQ29" s="1431" t="str">
        <f t="shared" si="23"/>
        <v/>
      </c>
      <c r="AR29" s="1288" t="str">
        <f t="shared" si="24"/>
        <v/>
      </c>
      <c r="AS29" s="1288" t="str">
        <f t="shared" si="25"/>
        <v/>
      </c>
      <c r="AT29" s="1432" t="str">
        <f t="shared" si="26"/>
        <v/>
      </c>
      <c r="AU29" s="1431" t="str">
        <f t="shared" si="27"/>
        <v/>
      </c>
      <c r="AV29" s="1288" t="str">
        <f t="shared" si="28"/>
        <v/>
      </c>
      <c r="AW29" s="1432" t="str">
        <f t="shared" si="29"/>
        <v/>
      </c>
      <c r="AX29" s="1431" t="str">
        <f t="shared" si="30"/>
        <v/>
      </c>
      <c r="AY29" s="1288" t="str">
        <f t="shared" si="31"/>
        <v/>
      </c>
      <c r="AZ29" s="1288" t="str">
        <f t="shared" si="32"/>
        <v/>
      </c>
      <c r="BA29" s="1432" t="str">
        <f t="shared" si="33"/>
        <v/>
      </c>
    </row>
    <row r="30" spans="2:53" s="10" customFormat="1">
      <c r="B30" s="13"/>
      <c r="C30" s="2715"/>
      <c r="D30" s="2716"/>
      <c r="E30" s="2717"/>
      <c r="F30" s="2718"/>
      <c r="G30" s="2716"/>
      <c r="H30" s="2719"/>
      <c r="I30" s="2719"/>
      <c r="J30" s="2719"/>
      <c r="K30" s="2719"/>
      <c r="L30" s="2719"/>
      <c r="M30" s="2719"/>
      <c r="N30" s="2719"/>
      <c r="O30" s="2719"/>
      <c r="Q30" s="2235"/>
      <c r="R30" s="1437"/>
      <c r="S30" s="1431" t="str">
        <f t="shared" si="0"/>
        <v/>
      </c>
      <c r="T30" s="1432" t="str">
        <f t="shared" si="1"/>
        <v/>
      </c>
      <c r="U30" s="1431" t="str">
        <f t="shared" si="2"/>
        <v/>
      </c>
      <c r="V30" s="1432" t="str">
        <f t="shared" si="3"/>
        <v/>
      </c>
      <c r="W30" s="1431" t="str">
        <f t="shared" si="4"/>
        <v/>
      </c>
      <c r="X30" s="1432" t="str">
        <f t="shared" si="5"/>
        <v/>
      </c>
      <c r="Y30" s="1431" t="str">
        <f t="shared" si="6"/>
        <v/>
      </c>
      <c r="Z30" s="1432" t="str">
        <f t="shared" si="7"/>
        <v/>
      </c>
      <c r="AA30" s="1284" t="str">
        <f t="shared" si="8"/>
        <v/>
      </c>
      <c r="AB30" s="1279" t="str">
        <f t="shared" si="9"/>
        <v/>
      </c>
      <c r="AC30" s="1281"/>
      <c r="AD30" s="1431" t="str">
        <f t="shared" si="10"/>
        <v/>
      </c>
      <c r="AE30" s="1288" t="str">
        <f t="shared" si="11"/>
        <v/>
      </c>
      <c r="AF30" s="1432" t="str">
        <f t="shared" si="12"/>
        <v/>
      </c>
      <c r="AG30" s="1431" t="str">
        <f t="shared" si="13"/>
        <v/>
      </c>
      <c r="AH30" s="1288" t="str">
        <f t="shared" si="14"/>
        <v/>
      </c>
      <c r="AI30" s="1288" t="str">
        <f t="shared" si="15"/>
        <v/>
      </c>
      <c r="AJ30" s="1432" t="str">
        <f t="shared" si="16"/>
        <v/>
      </c>
      <c r="AK30" s="1431" t="str">
        <f t="shared" si="17"/>
        <v/>
      </c>
      <c r="AL30" s="1288" t="str">
        <f t="shared" si="18"/>
        <v/>
      </c>
      <c r="AM30" s="1432" t="str">
        <f t="shared" si="19"/>
        <v/>
      </c>
      <c r="AN30" s="1431" t="str">
        <f t="shared" si="20"/>
        <v/>
      </c>
      <c r="AO30" s="1288" t="str">
        <f t="shared" si="21"/>
        <v/>
      </c>
      <c r="AP30" s="1432" t="str">
        <f t="shared" si="22"/>
        <v/>
      </c>
      <c r="AQ30" s="1431" t="str">
        <f t="shared" si="23"/>
        <v/>
      </c>
      <c r="AR30" s="1288" t="str">
        <f t="shared" si="24"/>
        <v/>
      </c>
      <c r="AS30" s="1288" t="str">
        <f t="shared" si="25"/>
        <v/>
      </c>
      <c r="AT30" s="1432" t="str">
        <f t="shared" si="26"/>
        <v/>
      </c>
      <c r="AU30" s="1431" t="str">
        <f t="shared" si="27"/>
        <v/>
      </c>
      <c r="AV30" s="1288" t="str">
        <f t="shared" si="28"/>
        <v/>
      </c>
      <c r="AW30" s="1432" t="str">
        <f t="shared" si="29"/>
        <v/>
      </c>
      <c r="AX30" s="1431" t="str">
        <f t="shared" si="30"/>
        <v/>
      </c>
      <c r="AY30" s="1288" t="str">
        <f t="shared" si="31"/>
        <v/>
      </c>
      <c r="AZ30" s="1288" t="str">
        <f t="shared" si="32"/>
        <v/>
      </c>
      <c r="BA30" s="1432" t="str">
        <f t="shared" si="33"/>
        <v/>
      </c>
    </row>
    <row r="31" spans="2:53" s="10" customFormat="1">
      <c r="B31" s="13"/>
      <c r="C31" s="2715"/>
      <c r="D31" s="2716"/>
      <c r="E31" s="2717"/>
      <c r="F31" s="2718"/>
      <c r="G31" s="2716"/>
      <c r="H31" s="2719"/>
      <c r="I31" s="2719"/>
      <c r="J31" s="2719"/>
      <c r="K31" s="2719"/>
      <c r="L31" s="2719"/>
      <c r="M31" s="2719"/>
      <c r="N31" s="2719"/>
      <c r="O31" s="2719"/>
      <c r="Q31" s="2235"/>
      <c r="R31" s="1437"/>
      <c r="S31" s="1431" t="str">
        <f t="shared" si="0"/>
        <v/>
      </c>
      <c r="T31" s="1432" t="str">
        <f t="shared" si="1"/>
        <v/>
      </c>
      <c r="U31" s="1431" t="str">
        <f t="shared" si="2"/>
        <v/>
      </c>
      <c r="V31" s="1432" t="str">
        <f t="shared" si="3"/>
        <v/>
      </c>
      <c r="W31" s="1431" t="str">
        <f t="shared" si="4"/>
        <v/>
      </c>
      <c r="X31" s="1432" t="str">
        <f t="shared" si="5"/>
        <v/>
      </c>
      <c r="Y31" s="1431" t="str">
        <f t="shared" si="6"/>
        <v/>
      </c>
      <c r="Z31" s="1432" t="str">
        <f t="shared" si="7"/>
        <v/>
      </c>
      <c r="AA31" s="1284" t="str">
        <f t="shared" si="8"/>
        <v/>
      </c>
      <c r="AB31" s="1279" t="str">
        <f t="shared" si="9"/>
        <v/>
      </c>
      <c r="AC31" s="1281"/>
      <c r="AD31" s="1431" t="str">
        <f t="shared" si="10"/>
        <v/>
      </c>
      <c r="AE31" s="1288" t="str">
        <f t="shared" si="11"/>
        <v/>
      </c>
      <c r="AF31" s="1432" t="str">
        <f t="shared" si="12"/>
        <v/>
      </c>
      <c r="AG31" s="1431" t="str">
        <f t="shared" si="13"/>
        <v/>
      </c>
      <c r="AH31" s="1288" t="str">
        <f t="shared" si="14"/>
        <v/>
      </c>
      <c r="AI31" s="1288" t="str">
        <f t="shared" si="15"/>
        <v/>
      </c>
      <c r="AJ31" s="1432" t="str">
        <f t="shared" si="16"/>
        <v/>
      </c>
      <c r="AK31" s="1431" t="str">
        <f t="shared" si="17"/>
        <v/>
      </c>
      <c r="AL31" s="1288" t="str">
        <f t="shared" si="18"/>
        <v/>
      </c>
      <c r="AM31" s="1432" t="str">
        <f t="shared" si="19"/>
        <v/>
      </c>
      <c r="AN31" s="1431" t="str">
        <f t="shared" si="20"/>
        <v/>
      </c>
      <c r="AO31" s="1288" t="str">
        <f t="shared" si="21"/>
        <v/>
      </c>
      <c r="AP31" s="1432" t="str">
        <f t="shared" si="22"/>
        <v/>
      </c>
      <c r="AQ31" s="1431" t="str">
        <f t="shared" si="23"/>
        <v/>
      </c>
      <c r="AR31" s="1288" t="str">
        <f t="shared" si="24"/>
        <v/>
      </c>
      <c r="AS31" s="1288" t="str">
        <f t="shared" si="25"/>
        <v/>
      </c>
      <c r="AT31" s="1432" t="str">
        <f t="shared" si="26"/>
        <v/>
      </c>
      <c r="AU31" s="1431" t="str">
        <f t="shared" si="27"/>
        <v/>
      </c>
      <c r="AV31" s="1288" t="str">
        <f t="shared" si="28"/>
        <v/>
      </c>
      <c r="AW31" s="1432" t="str">
        <f t="shared" si="29"/>
        <v/>
      </c>
      <c r="AX31" s="1431" t="str">
        <f t="shared" si="30"/>
        <v/>
      </c>
      <c r="AY31" s="1288" t="str">
        <f t="shared" si="31"/>
        <v/>
      </c>
      <c r="AZ31" s="1288" t="str">
        <f t="shared" si="32"/>
        <v/>
      </c>
      <c r="BA31" s="1432" t="str">
        <f t="shared" si="33"/>
        <v/>
      </c>
    </row>
    <row r="32" spans="2:53" s="10" customFormat="1">
      <c r="B32" s="13"/>
      <c r="C32" s="2715"/>
      <c r="D32" s="2716"/>
      <c r="E32" s="2717"/>
      <c r="F32" s="2718"/>
      <c r="G32" s="2716"/>
      <c r="H32" s="2719"/>
      <c r="I32" s="2719"/>
      <c r="J32" s="2719"/>
      <c r="K32" s="2719"/>
      <c r="L32" s="2719"/>
      <c r="M32" s="2719"/>
      <c r="N32" s="2719"/>
      <c r="O32" s="2719"/>
      <c r="Q32" s="2235"/>
      <c r="R32" s="1437"/>
      <c r="S32" s="1431" t="str">
        <f t="shared" si="0"/>
        <v/>
      </c>
      <c r="T32" s="1432" t="str">
        <f t="shared" si="1"/>
        <v/>
      </c>
      <c r="U32" s="1431" t="str">
        <f t="shared" si="2"/>
        <v/>
      </c>
      <c r="V32" s="1432" t="str">
        <f t="shared" si="3"/>
        <v/>
      </c>
      <c r="W32" s="1431" t="str">
        <f t="shared" si="4"/>
        <v/>
      </c>
      <c r="X32" s="1432" t="str">
        <f t="shared" si="5"/>
        <v/>
      </c>
      <c r="Y32" s="1431" t="str">
        <f t="shared" si="6"/>
        <v/>
      </c>
      <c r="Z32" s="1432" t="str">
        <f t="shared" si="7"/>
        <v/>
      </c>
      <c r="AA32" s="1284" t="str">
        <f t="shared" si="8"/>
        <v/>
      </c>
      <c r="AB32" s="1279" t="str">
        <f t="shared" si="9"/>
        <v/>
      </c>
      <c r="AC32" s="1281"/>
      <c r="AD32" s="1431" t="str">
        <f t="shared" si="10"/>
        <v/>
      </c>
      <c r="AE32" s="1288" t="str">
        <f t="shared" si="11"/>
        <v/>
      </c>
      <c r="AF32" s="1432" t="str">
        <f t="shared" si="12"/>
        <v/>
      </c>
      <c r="AG32" s="1431" t="str">
        <f t="shared" si="13"/>
        <v/>
      </c>
      <c r="AH32" s="1288" t="str">
        <f t="shared" si="14"/>
        <v/>
      </c>
      <c r="AI32" s="1288" t="str">
        <f t="shared" si="15"/>
        <v/>
      </c>
      <c r="AJ32" s="1432" t="str">
        <f t="shared" si="16"/>
        <v/>
      </c>
      <c r="AK32" s="1431" t="str">
        <f t="shared" si="17"/>
        <v/>
      </c>
      <c r="AL32" s="1288" t="str">
        <f t="shared" si="18"/>
        <v/>
      </c>
      <c r="AM32" s="1432" t="str">
        <f t="shared" si="19"/>
        <v/>
      </c>
      <c r="AN32" s="1431" t="str">
        <f t="shared" si="20"/>
        <v/>
      </c>
      <c r="AO32" s="1288" t="str">
        <f t="shared" si="21"/>
        <v/>
      </c>
      <c r="AP32" s="1432" t="str">
        <f t="shared" si="22"/>
        <v/>
      </c>
      <c r="AQ32" s="1431" t="str">
        <f t="shared" si="23"/>
        <v/>
      </c>
      <c r="AR32" s="1288" t="str">
        <f t="shared" si="24"/>
        <v/>
      </c>
      <c r="AS32" s="1288" t="str">
        <f t="shared" si="25"/>
        <v/>
      </c>
      <c r="AT32" s="1432" t="str">
        <f t="shared" si="26"/>
        <v/>
      </c>
      <c r="AU32" s="1431" t="str">
        <f t="shared" si="27"/>
        <v/>
      </c>
      <c r="AV32" s="1288" t="str">
        <f t="shared" si="28"/>
        <v/>
      </c>
      <c r="AW32" s="1432" t="str">
        <f t="shared" si="29"/>
        <v/>
      </c>
      <c r="AX32" s="1431" t="str">
        <f t="shared" si="30"/>
        <v/>
      </c>
      <c r="AY32" s="1288" t="str">
        <f t="shared" si="31"/>
        <v/>
      </c>
      <c r="AZ32" s="1288" t="str">
        <f t="shared" si="32"/>
        <v/>
      </c>
      <c r="BA32" s="1432" t="str">
        <f t="shared" si="33"/>
        <v/>
      </c>
    </row>
    <row r="33" spans="2:53" s="10" customFormat="1">
      <c r="B33" s="13"/>
      <c r="C33" s="2715"/>
      <c r="D33" s="2716"/>
      <c r="E33" s="2717"/>
      <c r="F33" s="2718"/>
      <c r="G33" s="2716"/>
      <c r="H33" s="2719"/>
      <c r="I33" s="2719"/>
      <c r="J33" s="2719"/>
      <c r="K33" s="2719"/>
      <c r="L33" s="2719"/>
      <c r="M33" s="2719"/>
      <c r="N33" s="2719"/>
      <c r="O33" s="2719"/>
      <c r="Q33" s="2235"/>
      <c r="R33" s="1437"/>
      <c r="S33" s="1431" t="str">
        <f t="shared" si="0"/>
        <v/>
      </c>
      <c r="T33" s="1432" t="str">
        <f t="shared" si="1"/>
        <v/>
      </c>
      <c r="U33" s="1431" t="str">
        <f t="shared" si="2"/>
        <v/>
      </c>
      <c r="V33" s="1432" t="str">
        <f t="shared" si="3"/>
        <v/>
      </c>
      <c r="W33" s="1431" t="str">
        <f t="shared" si="4"/>
        <v/>
      </c>
      <c r="X33" s="1432" t="str">
        <f t="shared" si="5"/>
        <v/>
      </c>
      <c r="Y33" s="1431" t="str">
        <f t="shared" si="6"/>
        <v/>
      </c>
      <c r="Z33" s="1432" t="str">
        <f t="shared" si="7"/>
        <v/>
      </c>
      <c r="AA33" s="1284" t="str">
        <f t="shared" si="8"/>
        <v/>
      </c>
      <c r="AB33" s="1279" t="str">
        <f t="shared" si="9"/>
        <v/>
      </c>
      <c r="AC33" s="1281"/>
      <c r="AD33" s="1431" t="str">
        <f t="shared" si="10"/>
        <v/>
      </c>
      <c r="AE33" s="1288" t="str">
        <f t="shared" si="11"/>
        <v/>
      </c>
      <c r="AF33" s="1432" t="str">
        <f t="shared" si="12"/>
        <v/>
      </c>
      <c r="AG33" s="1431" t="str">
        <f t="shared" si="13"/>
        <v/>
      </c>
      <c r="AH33" s="1288" t="str">
        <f t="shared" si="14"/>
        <v/>
      </c>
      <c r="AI33" s="1288" t="str">
        <f t="shared" si="15"/>
        <v/>
      </c>
      <c r="AJ33" s="1432" t="str">
        <f t="shared" si="16"/>
        <v/>
      </c>
      <c r="AK33" s="1431" t="str">
        <f t="shared" si="17"/>
        <v/>
      </c>
      <c r="AL33" s="1288" t="str">
        <f t="shared" si="18"/>
        <v/>
      </c>
      <c r="AM33" s="1432" t="str">
        <f t="shared" si="19"/>
        <v/>
      </c>
      <c r="AN33" s="1431" t="str">
        <f t="shared" si="20"/>
        <v/>
      </c>
      <c r="AO33" s="1288" t="str">
        <f t="shared" si="21"/>
        <v/>
      </c>
      <c r="AP33" s="1432" t="str">
        <f t="shared" si="22"/>
        <v/>
      </c>
      <c r="AQ33" s="1431" t="str">
        <f t="shared" si="23"/>
        <v/>
      </c>
      <c r="AR33" s="1288" t="str">
        <f t="shared" si="24"/>
        <v/>
      </c>
      <c r="AS33" s="1288" t="str">
        <f t="shared" si="25"/>
        <v/>
      </c>
      <c r="AT33" s="1432" t="str">
        <f t="shared" si="26"/>
        <v/>
      </c>
      <c r="AU33" s="1431" t="str">
        <f t="shared" si="27"/>
        <v/>
      </c>
      <c r="AV33" s="1288" t="str">
        <f t="shared" si="28"/>
        <v/>
      </c>
      <c r="AW33" s="1432" t="str">
        <f t="shared" si="29"/>
        <v/>
      </c>
      <c r="AX33" s="1431" t="str">
        <f t="shared" si="30"/>
        <v/>
      </c>
      <c r="AY33" s="1288" t="str">
        <f t="shared" si="31"/>
        <v/>
      </c>
      <c r="AZ33" s="1288" t="str">
        <f t="shared" si="32"/>
        <v/>
      </c>
      <c r="BA33" s="1432" t="str">
        <f t="shared" si="33"/>
        <v/>
      </c>
    </row>
    <row r="34" spans="2:53" s="10" customFormat="1">
      <c r="B34" s="13"/>
      <c r="C34" s="2715"/>
      <c r="D34" s="2716"/>
      <c r="E34" s="2717"/>
      <c r="F34" s="2718"/>
      <c r="G34" s="2716"/>
      <c r="H34" s="2719"/>
      <c r="I34" s="2719"/>
      <c r="J34" s="2719"/>
      <c r="K34" s="2719"/>
      <c r="L34" s="2719"/>
      <c r="M34" s="2719"/>
      <c r="N34" s="2719"/>
      <c r="O34" s="2719"/>
      <c r="Q34" s="2235"/>
      <c r="R34" s="1437"/>
      <c r="S34" s="1431" t="str">
        <f t="shared" si="0"/>
        <v/>
      </c>
      <c r="T34" s="1432" t="str">
        <f t="shared" si="1"/>
        <v/>
      </c>
      <c r="U34" s="1431" t="str">
        <f t="shared" si="2"/>
        <v/>
      </c>
      <c r="V34" s="1432" t="str">
        <f t="shared" si="3"/>
        <v/>
      </c>
      <c r="W34" s="1431" t="str">
        <f t="shared" si="4"/>
        <v/>
      </c>
      <c r="X34" s="1432" t="str">
        <f t="shared" si="5"/>
        <v/>
      </c>
      <c r="Y34" s="1431" t="str">
        <f t="shared" si="6"/>
        <v/>
      </c>
      <c r="Z34" s="1432" t="str">
        <f t="shared" si="7"/>
        <v/>
      </c>
      <c r="AA34" s="1284" t="str">
        <f t="shared" si="8"/>
        <v/>
      </c>
      <c r="AB34" s="1279" t="str">
        <f t="shared" si="9"/>
        <v/>
      </c>
      <c r="AC34" s="1281"/>
      <c r="AD34" s="1431" t="str">
        <f t="shared" si="10"/>
        <v/>
      </c>
      <c r="AE34" s="1288" t="str">
        <f t="shared" si="11"/>
        <v/>
      </c>
      <c r="AF34" s="1432" t="str">
        <f t="shared" si="12"/>
        <v/>
      </c>
      <c r="AG34" s="1431" t="str">
        <f t="shared" si="13"/>
        <v/>
      </c>
      <c r="AH34" s="1288" t="str">
        <f t="shared" si="14"/>
        <v/>
      </c>
      <c r="AI34" s="1288" t="str">
        <f t="shared" si="15"/>
        <v/>
      </c>
      <c r="AJ34" s="1432" t="str">
        <f t="shared" si="16"/>
        <v/>
      </c>
      <c r="AK34" s="1431" t="str">
        <f t="shared" si="17"/>
        <v/>
      </c>
      <c r="AL34" s="1288" t="str">
        <f t="shared" si="18"/>
        <v/>
      </c>
      <c r="AM34" s="1432" t="str">
        <f t="shared" si="19"/>
        <v/>
      </c>
      <c r="AN34" s="1431" t="str">
        <f t="shared" si="20"/>
        <v/>
      </c>
      <c r="AO34" s="1288" t="str">
        <f t="shared" si="21"/>
        <v/>
      </c>
      <c r="AP34" s="1432" t="str">
        <f t="shared" si="22"/>
        <v/>
      </c>
      <c r="AQ34" s="1431" t="str">
        <f t="shared" si="23"/>
        <v/>
      </c>
      <c r="AR34" s="1288" t="str">
        <f t="shared" si="24"/>
        <v/>
      </c>
      <c r="AS34" s="1288" t="str">
        <f t="shared" si="25"/>
        <v/>
      </c>
      <c r="AT34" s="1432" t="str">
        <f t="shared" si="26"/>
        <v/>
      </c>
      <c r="AU34" s="1431" t="str">
        <f t="shared" si="27"/>
        <v/>
      </c>
      <c r="AV34" s="1288" t="str">
        <f t="shared" si="28"/>
        <v/>
      </c>
      <c r="AW34" s="1432" t="str">
        <f t="shared" si="29"/>
        <v/>
      </c>
      <c r="AX34" s="1431" t="str">
        <f t="shared" si="30"/>
        <v/>
      </c>
      <c r="AY34" s="1288" t="str">
        <f t="shared" si="31"/>
        <v/>
      </c>
      <c r="AZ34" s="1288" t="str">
        <f t="shared" si="32"/>
        <v/>
      </c>
      <c r="BA34" s="1432" t="str">
        <f t="shared" si="33"/>
        <v/>
      </c>
    </row>
    <row r="35" spans="2:53" s="10" customFormat="1">
      <c r="B35" s="13"/>
      <c r="C35" s="2715"/>
      <c r="D35" s="2716"/>
      <c r="E35" s="2717"/>
      <c r="F35" s="2718"/>
      <c r="G35" s="2716"/>
      <c r="H35" s="2719"/>
      <c r="I35" s="2719"/>
      <c r="J35" s="2719"/>
      <c r="K35" s="2719"/>
      <c r="L35" s="2719"/>
      <c r="M35" s="2719"/>
      <c r="N35" s="2719"/>
      <c r="O35" s="2719"/>
      <c r="Q35" s="2235"/>
      <c r="R35" s="1437"/>
      <c r="S35" s="1431" t="str">
        <f t="shared" si="0"/>
        <v/>
      </c>
      <c r="T35" s="1432" t="str">
        <f t="shared" si="1"/>
        <v/>
      </c>
      <c r="U35" s="1431" t="str">
        <f t="shared" si="2"/>
        <v/>
      </c>
      <c r="V35" s="1432" t="str">
        <f t="shared" si="3"/>
        <v/>
      </c>
      <c r="W35" s="1431" t="str">
        <f t="shared" si="4"/>
        <v/>
      </c>
      <c r="X35" s="1432" t="str">
        <f t="shared" si="5"/>
        <v/>
      </c>
      <c r="Y35" s="1431" t="str">
        <f t="shared" si="6"/>
        <v/>
      </c>
      <c r="Z35" s="1432" t="str">
        <f t="shared" si="7"/>
        <v/>
      </c>
      <c r="AA35" s="1284" t="str">
        <f t="shared" si="8"/>
        <v/>
      </c>
      <c r="AB35" s="1279" t="str">
        <f t="shared" si="9"/>
        <v/>
      </c>
      <c r="AC35" s="1281"/>
      <c r="AD35" s="1431" t="str">
        <f t="shared" si="10"/>
        <v/>
      </c>
      <c r="AE35" s="1288" t="str">
        <f t="shared" si="11"/>
        <v/>
      </c>
      <c r="AF35" s="1432" t="str">
        <f t="shared" si="12"/>
        <v/>
      </c>
      <c r="AG35" s="1431" t="str">
        <f t="shared" si="13"/>
        <v/>
      </c>
      <c r="AH35" s="1288" t="str">
        <f t="shared" si="14"/>
        <v/>
      </c>
      <c r="AI35" s="1288" t="str">
        <f t="shared" si="15"/>
        <v/>
      </c>
      <c r="AJ35" s="1432" t="str">
        <f t="shared" si="16"/>
        <v/>
      </c>
      <c r="AK35" s="1431" t="str">
        <f t="shared" si="17"/>
        <v/>
      </c>
      <c r="AL35" s="1288" t="str">
        <f t="shared" si="18"/>
        <v/>
      </c>
      <c r="AM35" s="1432" t="str">
        <f t="shared" si="19"/>
        <v/>
      </c>
      <c r="AN35" s="1431" t="str">
        <f t="shared" si="20"/>
        <v/>
      </c>
      <c r="AO35" s="1288" t="str">
        <f t="shared" si="21"/>
        <v/>
      </c>
      <c r="AP35" s="1432" t="str">
        <f t="shared" si="22"/>
        <v/>
      </c>
      <c r="AQ35" s="1431" t="str">
        <f t="shared" si="23"/>
        <v/>
      </c>
      <c r="AR35" s="1288" t="str">
        <f t="shared" si="24"/>
        <v/>
      </c>
      <c r="AS35" s="1288" t="str">
        <f t="shared" si="25"/>
        <v/>
      </c>
      <c r="AT35" s="1432" t="str">
        <f t="shared" si="26"/>
        <v/>
      </c>
      <c r="AU35" s="1431" t="str">
        <f t="shared" si="27"/>
        <v/>
      </c>
      <c r="AV35" s="1288" t="str">
        <f t="shared" si="28"/>
        <v/>
      </c>
      <c r="AW35" s="1432" t="str">
        <f t="shared" si="29"/>
        <v/>
      </c>
      <c r="AX35" s="1431" t="str">
        <f t="shared" si="30"/>
        <v/>
      </c>
      <c r="AY35" s="1288" t="str">
        <f t="shared" si="31"/>
        <v/>
      </c>
      <c r="AZ35" s="1288" t="str">
        <f t="shared" si="32"/>
        <v/>
      </c>
      <c r="BA35" s="1432" t="str">
        <f t="shared" si="33"/>
        <v/>
      </c>
    </row>
    <row r="36" spans="2:53" s="10" customFormat="1">
      <c r="B36" s="13"/>
      <c r="C36" s="2715"/>
      <c r="D36" s="2716"/>
      <c r="E36" s="2717"/>
      <c r="F36" s="2718"/>
      <c r="G36" s="2716"/>
      <c r="H36" s="2719"/>
      <c r="I36" s="2719"/>
      <c r="J36" s="2719"/>
      <c r="K36" s="2719"/>
      <c r="L36" s="2719"/>
      <c r="M36" s="2719"/>
      <c r="N36" s="2719"/>
      <c r="O36" s="2719"/>
      <c r="Q36" s="2235"/>
      <c r="R36" s="1437"/>
      <c r="S36" s="1431" t="str">
        <f t="shared" si="0"/>
        <v/>
      </c>
      <c r="T36" s="1432" t="str">
        <f t="shared" si="1"/>
        <v/>
      </c>
      <c r="U36" s="1431" t="str">
        <f t="shared" si="2"/>
        <v/>
      </c>
      <c r="V36" s="1432" t="str">
        <f t="shared" si="3"/>
        <v/>
      </c>
      <c r="W36" s="1431" t="str">
        <f t="shared" si="4"/>
        <v/>
      </c>
      <c r="X36" s="1432" t="str">
        <f t="shared" si="5"/>
        <v/>
      </c>
      <c r="Y36" s="1431" t="str">
        <f t="shared" si="6"/>
        <v/>
      </c>
      <c r="Z36" s="1432" t="str">
        <f t="shared" si="7"/>
        <v/>
      </c>
      <c r="AA36" s="1284" t="str">
        <f t="shared" si="8"/>
        <v/>
      </c>
      <c r="AB36" s="1279" t="str">
        <f t="shared" si="9"/>
        <v/>
      </c>
      <c r="AC36" s="1281"/>
      <c r="AD36" s="1431" t="str">
        <f t="shared" si="10"/>
        <v/>
      </c>
      <c r="AE36" s="1288" t="str">
        <f t="shared" si="11"/>
        <v/>
      </c>
      <c r="AF36" s="1432" t="str">
        <f t="shared" si="12"/>
        <v/>
      </c>
      <c r="AG36" s="1431" t="str">
        <f t="shared" si="13"/>
        <v/>
      </c>
      <c r="AH36" s="1288" t="str">
        <f t="shared" si="14"/>
        <v/>
      </c>
      <c r="AI36" s="1288" t="str">
        <f t="shared" si="15"/>
        <v/>
      </c>
      <c r="AJ36" s="1432" t="str">
        <f t="shared" si="16"/>
        <v/>
      </c>
      <c r="AK36" s="1431" t="str">
        <f t="shared" si="17"/>
        <v/>
      </c>
      <c r="AL36" s="1288" t="str">
        <f t="shared" si="18"/>
        <v/>
      </c>
      <c r="AM36" s="1432" t="str">
        <f t="shared" si="19"/>
        <v/>
      </c>
      <c r="AN36" s="1431" t="str">
        <f t="shared" si="20"/>
        <v/>
      </c>
      <c r="AO36" s="1288" t="str">
        <f t="shared" si="21"/>
        <v/>
      </c>
      <c r="AP36" s="1432" t="str">
        <f t="shared" si="22"/>
        <v/>
      </c>
      <c r="AQ36" s="1431" t="str">
        <f t="shared" si="23"/>
        <v/>
      </c>
      <c r="AR36" s="1288" t="str">
        <f t="shared" si="24"/>
        <v/>
      </c>
      <c r="AS36" s="1288" t="str">
        <f t="shared" si="25"/>
        <v/>
      </c>
      <c r="AT36" s="1432" t="str">
        <f t="shared" si="26"/>
        <v/>
      </c>
      <c r="AU36" s="1431" t="str">
        <f t="shared" si="27"/>
        <v/>
      </c>
      <c r="AV36" s="1288" t="str">
        <f t="shared" si="28"/>
        <v/>
      </c>
      <c r="AW36" s="1432" t="str">
        <f t="shared" si="29"/>
        <v/>
      </c>
      <c r="AX36" s="1431" t="str">
        <f t="shared" si="30"/>
        <v/>
      </c>
      <c r="AY36" s="1288" t="str">
        <f t="shared" si="31"/>
        <v/>
      </c>
      <c r="AZ36" s="1288" t="str">
        <f t="shared" si="32"/>
        <v/>
      </c>
      <c r="BA36" s="1432" t="str">
        <f t="shared" si="33"/>
        <v/>
      </c>
    </row>
    <row r="37" spans="2:53" s="10" customFormat="1">
      <c r="B37" s="13"/>
      <c r="C37" s="2715"/>
      <c r="D37" s="2716"/>
      <c r="E37" s="2717"/>
      <c r="F37" s="2718"/>
      <c r="G37" s="2716"/>
      <c r="H37" s="2719"/>
      <c r="I37" s="2719"/>
      <c r="J37" s="2719"/>
      <c r="K37" s="2719"/>
      <c r="L37" s="2719"/>
      <c r="M37" s="2719"/>
      <c r="N37" s="2719"/>
      <c r="O37" s="2719"/>
      <c r="Q37" s="2235"/>
      <c r="R37" s="1437"/>
      <c r="S37" s="1431" t="str">
        <f t="shared" si="0"/>
        <v/>
      </c>
      <c r="T37" s="1432" t="str">
        <f t="shared" si="1"/>
        <v/>
      </c>
      <c r="U37" s="1431" t="str">
        <f t="shared" si="2"/>
        <v/>
      </c>
      <c r="V37" s="1432" t="str">
        <f t="shared" si="3"/>
        <v/>
      </c>
      <c r="W37" s="1431" t="str">
        <f t="shared" si="4"/>
        <v/>
      </c>
      <c r="X37" s="1432" t="str">
        <f t="shared" si="5"/>
        <v/>
      </c>
      <c r="Y37" s="1431" t="str">
        <f t="shared" si="6"/>
        <v/>
      </c>
      <c r="Z37" s="1432" t="str">
        <f t="shared" si="7"/>
        <v/>
      </c>
      <c r="AA37" s="1284" t="str">
        <f t="shared" si="8"/>
        <v/>
      </c>
      <c r="AB37" s="1279" t="str">
        <f t="shared" si="9"/>
        <v/>
      </c>
      <c r="AC37" s="1281"/>
      <c r="AD37" s="1431" t="str">
        <f t="shared" si="10"/>
        <v/>
      </c>
      <c r="AE37" s="1288" t="str">
        <f t="shared" si="11"/>
        <v/>
      </c>
      <c r="AF37" s="1432" t="str">
        <f t="shared" si="12"/>
        <v/>
      </c>
      <c r="AG37" s="1431" t="str">
        <f t="shared" si="13"/>
        <v/>
      </c>
      <c r="AH37" s="1288" t="str">
        <f t="shared" si="14"/>
        <v/>
      </c>
      <c r="AI37" s="1288" t="str">
        <f t="shared" si="15"/>
        <v/>
      </c>
      <c r="AJ37" s="1432" t="str">
        <f t="shared" si="16"/>
        <v/>
      </c>
      <c r="AK37" s="1431" t="str">
        <f t="shared" si="17"/>
        <v/>
      </c>
      <c r="AL37" s="1288" t="str">
        <f t="shared" si="18"/>
        <v/>
      </c>
      <c r="AM37" s="1432" t="str">
        <f t="shared" si="19"/>
        <v/>
      </c>
      <c r="AN37" s="1431" t="str">
        <f t="shared" si="20"/>
        <v/>
      </c>
      <c r="AO37" s="1288" t="str">
        <f t="shared" si="21"/>
        <v/>
      </c>
      <c r="AP37" s="1432" t="str">
        <f t="shared" si="22"/>
        <v/>
      </c>
      <c r="AQ37" s="1431" t="str">
        <f t="shared" si="23"/>
        <v/>
      </c>
      <c r="AR37" s="1288" t="str">
        <f t="shared" si="24"/>
        <v/>
      </c>
      <c r="AS37" s="1288" t="str">
        <f t="shared" si="25"/>
        <v/>
      </c>
      <c r="AT37" s="1432" t="str">
        <f t="shared" si="26"/>
        <v/>
      </c>
      <c r="AU37" s="1431" t="str">
        <f t="shared" si="27"/>
        <v/>
      </c>
      <c r="AV37" s="1288" t="str">
        <f t="shared" si="28"/>
        <v/>
      </c>
      <c r="AW37" s="1432" t="str">
        <f t="shared" si="29"/>
        <v/>
      </c>
      <c r="AX37" s="1431" t="str">
        <f t="shared" si="30"/>
        <v/>
      </c>
      <c r="AY37" s="1288" t="str">
        <f t="shared" si="31"/>
        <v/>
      </c>
      <c r="AZ37" s="1288" t="str">
        <f t="shared" si="32"/>
        <v/>
      </c>
      <c r="BA37" s="1432" t="str">
        <f t="shared" si="33"/>
        <v/>
      </c>
    </row>
    <row r="38" spans="2:53" s="10" customFormat="1">
      <c r="B38" s="13"/>
      <c r="C38" s="2715"/>
      <c r="D38" s="2716"/>
      <c r="E38" s="2717"/>
      <c r="F38" s="2718"/>
      <c r="G38" s="2716"/>
      <c r="H38" s="2719"/>
      <c r="I38" s="2719"/>
      <c r="J38" s="2719"/>
      <c r="K38" s="2719"/>
      <c r="L38" s="2719"/>
      <c r="M38" s="2719"/>
      <c r="N38" s="2719"/>
      <c r="O38" s="2719"/>
      <c r="Q38" s="2235"/>
      <c r="R38" s="1437"/>
      <c r="S38" s="1431" t="str">
        <f t="shared" si="0"/>
        <v/>
      </c>
      <c r="T38" s="1432" t="str">
        <f t="shared" si="1"/>
        <v/>
      </c>
      <c r="U38" s="1431" t="str">
        <f t="shared" si="2"/>
        <v/>
      </c>
      <c r="V38" s="1432" t="str">
        <f t="shared" si="3"/>
        <v/>
      </c>
      <c r="W38" s="1431" t="str">
        <f t="shared" si="4"/>
        <v/>
      </c>
      <c r="X38" s="1432" t="str">
        <f t="shared" si="5"/>
        <v/>
      </c>
      <c r="Y38" s="1431" t="str">
        <f t="shared" si="6"/>
        <v/>
      </c>
      <c r="Z38" s="1432" t="str">
        <f t="shared" si="7"/>
        <v/>
      </c>
      <c r="AA38" s="1284" t="str">
        <f t="shared" si="8"/>
        <v/>
      </c>
      <c r="AB38" s="1279" t="str">
        <f t="shared" si="9"/>
        <v/>
      </c>
      <c r="AC38" s="1281"/>
      <c r="AD38" s="1431" t="str">
        <f t="shared" si="10"/>
        <v/>
      </c>
      <c r="AE38" s="1288" t="str">
        <f t="shared" si="11"/>
        <v/>
      </c>
      <c r="AF38" s="1432" t="str">
        <f t="shared" si="12"/>
        <v/>
      </c>
      <c r="AG38" s="1431" t="str">
        <f t="shared" si="13"/>
        <v/>
      </c>
      <c r="AH38" s="1288" t="str">
        <f t="shared" si="14"/>
        <v/>
      </c>
      <c r="AI38" s="1288" t="str">
        <f t="shared" si="15"/>
        <v/>
      </c>
      <c r="AJ38" s="1432" t="str">
        <f t="shared" si="16"/>
        <v/>
      </c>
      <c r="AK38" s="1431" t="str">
        <f t="shared" si="17"/>
        <v/>
      </c>
      <c r="AL38" s="1288" t="str">
        <f t="shared" si="18"/>
        <v/>
      </c>
      <c r="AM38" s="1432" t="str">
        <f t="shared" si="19"/>
        <v/>
      </c>
      <c r="AN38" s="1431" t="str">
        <f t="shared" si="20"/>
        <v/>
      </c>
      <c r="AO38" s="1288" t="str">
        <f t="shared" si="21"/>
        <v/>
      </c>
      <c r="AP38" s="1432" t="str">
        <f t="shared" si="22"/>
        <v/>
      </c>
      <c r="AQ38" s="1431" t="str">
        <f t="shared" si="23"/>
        <v/>
      </c>
      <c r="AR38" s="1288" t="str">
        <f t="shared" si="24"/>
        <v/>
      </c>
      <c r="AS38" s="1288" t="str">
        <f t="shared" si="25"/>
        <v/>
      </c>
      <c r="AT38" s="1432" t="str">
        <f t="shared" si="26"/>
        <v/>
      </c>
      <c r="AU38" s="1431" t="str">
        <f t="shared" si="27"/>
        <v/>
      </c>
      <c r="AV38" s="1288" t="str">
        <f t="shared" si="28"/>
        <v/>
      </c>
      <c r="AW38" s="1432" t="str">
        <f t="shared" si="29"/>
        <v/>
      </c>
      <c r="AX38" s="1431" t="str">
        <f t="shared" si="30"/>
        <v/>
      </c>
      <c r="AY38" s="1288" t="str">
        <f t="shared" si="31"/>
        <v/>
      </c>
      <c r="AZ38" s="1288" t="str">
        <f t="shared" si="32"/>
        <v/>
      </c>
      <c r="BA38" s="1432" t="str">
        <f t="shared" si="33"/>
        <v/>
      </c>
    </row>
    <row r="39" spans="2:53" s="10" customFormat="1">
      <c r="B39" s="13"/>
      <c r="C39" s="2715"/>
      <c r="D39" s="2716"/>
      <c r="E39" s="2717"/>
      <c r="F39" s="2718"/>
      <c r="G39" s="2716"/>
      <c r="H39" s="2719"/>
      <c r="I39" s="2719"/>
      <c r="J39" s="2719"/>
      <c r="K39" s="2719"/>
      <c r="L39" s="2719"/>
      <c r="M39" s="2719"/>
      <c r="N39" s="2719"/>
      <c r="O39" s="2719"/>
      <c r="Q39" s="2235"/>
      <c r="R39" s="1437"/>
      <c r="S39" s="1431" t="str">
        <f t="shared" si="0"/>
        <v/>
      </c>
      <c r="T39" s="1432" t="str">
        <f t="shared" si="1"/>
        <v/>
      </c>
      <c r="U39" s="1431" t="str">
        <f t="shared" si="2"/>
        <v/>
      </c>
      <c r="V39" s="1432" t="str">
        <f t="shared" si="3"/>
        <v/>
      </c>
      <c r="W39" s="1431" t="str">
        <f t="shared" si="4"/>
        <v/>
      </c>
      <c r="X39" s="1432" t="str">
        <f t="shared" si="5"/>
        <v/>
      </c>
      <c r="Y39" s="1431" t="str">
        <f t="shared" si="6"/>
        <v/>
      </c>
      <c r="Z39" s="1432" t="str">
        <f t="shared" si="7"/>
        <v/>
      </c>
      <c r="AA39" s="1284" t="str">
        <f t="shared" si="8"/>
        <v/>
      </c>
      <c r="AB39" s="1279" t="str">
        <f t="shared" si="9"/>
        <v/>
      </c>
      <c r="AC39" s="1281"/>
      <c r="AD39" s="1431" t="str">
        <f t="shared" si="10"/>
        <v/>
      </c>
      <c r="AE39" s="1288" t="str">
        <f t="shared" si="11"/>
        <v/>
      </c>
      <c r="AF39" s="1432" t="str">
        <f t="shared" si="12"/>
        <v/>
      </c>
      <c r="AG39" s="1431" t="str">
        <f t="shared" si="13"/>
        <v/>
      </c>
      <c r="AH39" s="1288" t="str">
        <f t="shared" si="14"/>
        <v/>
      </c>
      <c r="AI39" s="1288" t="str">
        <f t="shared" si="15"/>
        <v/>
      </c>
      <c r="AJ39" s="1432" t="str">
        <f t="shared" si="16"/>
        <v/>
      </c>
      <c r="AK39" s="1431" t="str">
        <f t="shared" si="17"/>
        <v/>
      </c>
      <c r="AL39" s="1288" t="str">
        <f t="shared" si="18"/>
        <v/>
      </c>
      <c r="AM39" s="1432" t="str">
        <f t="shared" si="19"/>
        <v/>
      </c>
      <c r="AN39" s="1431" t="str">
        <f t="shared" si="20"/>
        <v/>
      </c>
      <c r="AO39" s="1288" t="str">
        <f t="shared" si="21"/>
        <v/>
      </c>
      <c r="AP39" s="1432" t="str">
        <f t="shared" si="22"/>
        <v/>
      </c>
      <c r="AQ39" s="1431" t="str">
        <f t="shared" si="23"/>
        <v/>
      </c>
      <c r="AR39" s="1288" t="str">
        <f t="shared" si="24"/>
        <v/>
      </c>
      <c r="AS39" s="1288" t="str">
        <f t="shared" si="25"/>
        <v/>
      </c>
      <c r="AT39" s="1432" t="str">
        <f t="shared" si="26"/>
        <v/>
      </c>
      <c r="AU39" s="1431" t="str">
        <f t="shared" si="27"/>
        <v/>
      </c>
      <c r="AV39" s="1288" t="str">
        <f t="shared" si="28"/>
        <v/>
      </c>
      <c r="AW39" s="1432" t="str">
        <f t="shared" si="29"/>
        <v/>
      </c>
      <c r="AX39" s="1431" t="str">
        <f t="shared" si="30"/>
        <v/>
      </c>
      <c r="AY39" s="1288" t="str">
        <f t="shared" si="31"/>
        <v/>
      </c>
      <c r="AZ39" s="1288" t="str">
        <f t="shared" si="32"/>
        <v/>
      </c>
      <c r="BA39" s="1432" t="str">
        <f t="shared" si="33"/>
        <v/>
      </c>
    </row>
    <row r="40" spans="2:53" s="10" customFormat="1">
      <c r="B40" s="13"/>
      <c r="C40" s="2715"/>
      <c r="D40" s="2716"/>
      <c r="E40" s="2717"/>
      <c r="F40" s="2718"/>
      <c r="G40" s="2716"/>
      <c r="H40" s="2719"/>
      <c r="I40" s="2719"/>
      <c r="J40" s="2719"/>
      <c r="K40" s="2719"/>
      <c r="L40" s="2719"/>
      <c r="M40" s="2719"/>
      <c r="N40" s="2719"/>
      <c r="O40" s="2719"/>
      <c r="Q40" s="2235"/>
      <c r="R40" s="1437"/>
      <c r="S40" s="1431" t="str">
        <f t="shared" si="0"/>
        <v/>
      </c>
      <c r="T40" s="1432" t="str">
        <f t="shared" si="1"/>
        <v/>
      </c>
      <c r="U40" s="1431" t="str">
        <f t="shared" si="2"/>
        <v/>
      </c>
      <c r="V40" s="1432" t="str">
        <f t="shared" si="3"/>
        <v/>
      </c>
      <c r="W40" s="1431" t="str">
        <f t="shared" si="4"/>
        <v/>
      </c>
      <c r="X40" s="1432" t="str">
        <f t="shared" si="5"/>
        <v/>
      </c>
      <c r="Y40" s="1431" t="str">
        <f t="shared" si="6"/>
        <v/>
      </c>
      <c r="Z40" s="1432" t="str">
        <f t="shared" si="7"/>
        <v/>
      </c>
      <c r="AA40" s="1284" t="str">
        <f t="shared" si="8"/>
        <v/>
      </c>
      <c r="AB40" s="1279" t="str">
        <f t="shared" si="9"/>
        <v/>
      </c>
      <c r="AC40" s="1281"/>
      <c r="AD40" s="1431" t="str">
        <f t="shared" si="10"/>
        <v/>
      </c>
      <c r="AE40" s="1288" t="str">
        <f t="shared" si="11"/>
        <v/>
      </c>
      <c r="AF40" s="1432" t="str">
        <f t="shared" si="12"/>
        <v/>
      </c>
      <c r="AG40" s="1431" t="str">
        <f t="shared" si="13"/>
        <v/>
      </c>
      <c r="AH40" s="1288" t="str">
        <f t="shared" si="14"/>
        <v/>
      </c>
      <c r="AI40" s="1288" t="str">
        <f t="shared" si="15"/>
        <v/>
      </c>
      <c r="AJ40" s="1432" t="str">
        <f t="shared" si="16"/>
        <v/>
      </c>
      <c r="AK40" s="1431" t="str">
        <f t="shared" si="17"/>
        <v/>
      </c>
      <c r="AL40" s="1288" t="str">
        <f t="shared" si="18"/>
        <v/>
      </c>
      <c r="AM40" s="1432" t="str">
        <f t="shared" si="19"/>
        <v/>
      </c>
      <c r="AN40" s="1431" t="str">
        <f t="shared" si="20"/>
        <v/>
      </c>
      <c r="AO40" s="1288" t="str">
        <f t="shared" si="21"/>
        <v/>
      </c>
      <c r="AP40" s="1432" t="str">
        <f t="shared" si="22"/>
        <v/>
      </c>
      <c r="AQ40" s="1431" t="str">
        <f t="shared" si="23"/>
        <v/>
      </c>
      <c r="AR40" s="1288" t="str">
        <f t="shared" si="24"/>
        <v/>
      </c>
      <c r="AS40" s="1288" t="str">
        <f t="shared" si="25"/>
        <v/>
      </c>
      <c r="AT40" s="1432" t="str">
        <f t="shared" si="26"/>
        <v/>
      </c>
      <c r="AU40" s="1431" t="str">
        <f t="shared" si="27"/>
        <v/>
      </c>
      <c r="AV40" s="1288" t="str">
        <f t="shared" si="28"/>
        <v/>
      </c>
      <c r="AW40" s="1432" t="str">
        <f t="shared" si="29"/>
        <v/>
      </c>
      <c r="AX40" s="1431" t="str">
        <f t="shared" si="30"/>
        <v/>
      </c>
      <c r="AY40" s="1288" t="str">
        <f t="shared" si="31"/>
        <v/>
      </c>
      <c r="AZ40" s="1288" t="str">
        <f t="shared" si="32"/>
        <v/>
      </c>
      <c r="BA40" s="1432" t="str">
        <f t="shared" si="33"/>
        <v/>
      </c>
    </row>
    <row r="41" spans="2:53" s="10" customFormat="1">
      <c r="B41" s="13"/>
      <c r="C41" s="2715"/>
      <c r="D41" s="2716"/>
      <c r="E41" s="2717"/>
      <c r="F41" s="2718"/>
      <c r="G41" s="2716"/>
      <c r="H41" s="2719"/>
      <c r="I41" s="2719"/>
      <c r="J41" s="2719"/>
      <c r="K41" s="2719"/>
      <c r="L41" s="2719"/>
      <c r="M41" s="2719"/>
      <c r="N41" s="2719"/>
      <c r="O41" s="2719"/>
      <c r="Q41" s="2235"/>
      <c r="R41" s="1437"/>
      <c r="S41" s="1431" t="str">
        <f t="shared" si="0"/>
        <v/>
      </c>
      <c r="T41" s="1432" t="str">
        <f t="shared" si="1"/>
        <v/>
      </c>
      <c r="U41" s="1431" t="str">
        <f t="shared" si="2"/>
        <v/>
      </c>
      <c r="V41" s="1432" t="str">
        <f t="shared" si="3"/>
        <v/>
      </c>
      <c r="W41" s="1431" t="str">
        <f t="shared" si="4"/>
        <v/>
      </c>
      <c r="X41" s="1432" t="str">
        <f t="shared" si="5"/>
        <v/>
      </c>
      <c r="Y41" s="1431" t="str">
        <f t="shared" si="6"/>
        <v/>
      </c>
      <c r="Z41" s="1432" t="str">
        <f t="shared" si="7"/>
        <v/>
      </c>
      <c r="AA41" s="1284" t="str">
        <f t="shared" si="8"/>
        <v/>
      </c>
      <c r="AB41" s="1279" t="str">
        <f t="shared" si="9"/>
        <v/>
      </c>
      <c r="AC41" s="1281"/>
      <c r="AD41" s="1431" t="str">
        <f t="shared" si="10"/>
        <v/>
      </c>
      <c r="AE41" s="1288" t="str">
        <f t="shared" si="11"/>
        <v/>
      </c>
      <c r="AF41" s="1432" t="str">
        <f t="shared" si="12"/>
        <v/>
      </c>
      <c r="AG41" s="1431" t="str">
        <f t="shared" si="13"/>
        <v/>
      </c>
      <c r="AH41" s="1288" t="str">
        <f t="shared" si="14"/>
        <v/>
      </c>
      <c r="AI41" s="1288" t="str">
        <f t="shared" si="15"/>
        <v/>
      </c>
      <c r="AJ41" s="1432" t="str">
        <f t="shared" si="16"/>
        <v/>
      </c>
      <c r="AK41" s="1431" t="str">
        <f t="shared" si="17"/>
        <v/>
      </c>
      <c r="AL41" s="1288" t="str">
        <f t="shared" si="18"/>
        <v/>
      </c>
      <c r="AM41" s="1432" t="str">
        <f t="shared" si="19"/>
        <v/>
      </c>
      <c r="AN41" s="1431" t="str">
        <f t="shared" si="20"/>
        <v/>
      </c>
      <c r="AO41" s="1288" t="str">
        <f t="shared" si="21"/>
        <v/>
      </c>
      <c r="AP41" s="1432" t="str">
        <f t="shared" si="22"/>
        <v/>
      </c>
      <c r="AQ41" s="1431" t="str">
        <f t="shared" si="23"/>
        <v/>
      </c>
      <c r="AR41" s="1288" t="str">
        <f t="shared" si="24"/>
        <v/>
      </c>
      <c r="AS41" s="1288" t="str">
        <f t="shared" si="25"/>
        <v/>
      </c>
      <c r="AT41" s="1432" t="str">
        <f t="shared" si="26"/>
        <v/>
      </c>
      <c r="AU41" s="1431" t="str">
        <f t="shared" si="27"/>
        <v/>
      </c>
      <c r="AV41" s="1288" t="str">
        <f t="shared" si="28"/>
        <v/>
      </c>
      <c r="AW41" s="1432" t="str">
        <f t="shared" si="29"/>
        <v/>
      </c>
      <c r="AX41" s="1431" t="str">
        <f t="shared" si="30"/>
        <v/>
      </c>
      <c r="AY41" s="1288" t="str">
        <f t="shared" si="31"/>
        <v/>
      </c>
      <c r="AZ41" s="1288" t="str">
        <f t="shared" si="32"/>
        <v/>
      </c>
      <c r="BA41" s="1432" t="str">
        <f t="shared" si="33"/>
        <v/>
      </c>
    </row>
    <row r="42" spans="2:53" s="10" customFormat="1">
      <c r="B42" s="13"/>
      <c r="C42" s="2715"/>
      <c r="D42" s="2716"/>
      <c r="E42" s="2717"/>
      <c r="F42" s="2718"/>
      <c r="G42" s="2716"/>
      <c r="H42" s="2719"/>
      <c r="I42" s="2719"/>
      <c r="J42" s="2719"/>
      <c r="K42" s="2719"/>
      <c r="L42" s="2719"/>
      <c r="M42" s="2719"/>
      <c r="N42" s="2719"/>
      <c r="O42" s="2719"/>
      <c r="Q42" s="2235"/>
      <c r="R42" s="1437"/>
      <c r="S42" s="1431" t="str">
        <f t="shared" si="0"/>
        <v/>
      </c>
      <c r="T42" s="1432" t="str">
        <f t="shared" si="1"/>
        <v/>
      </c>
      <c r="U42" s="1431" t="str">
        <f t="shared" si="2"/>
        <v/>
      </c>
      <c r="V42" s="1432" t="str">
        <f t="shared" si="3"/>
        <v/>
      </c>
      <c r="W42" s="1431" t="str">
        <f t="shared" si="4"/>
        <v/>
      </c>
      <c r="X42" s="1432" t="str">
        <f t="shared" si="5"/>
        <v/>
      </c>
      <c r="Y42" s="1431" t="str">
        <f t="shared" si="6"/>
        <v/>
      </c>
      <c r="Z42" s="1432" t="str">
        <f t="shared" si="7"/>
        <v/>
      </c>
      <c r="AA42" s="1284" t="str">
        <f t="shared" si="8"/>
        <v/>
      </c>
      <c r="AB42" s="1279" t="str">
        <f t="shared" si="9"/>
        <v/>
      </c>
      <c r="AC42" s="1281"/>
      <c r="AD42" s="1431" t="str">
        <f t="shared" si="10"/>
        <v/>
      </c>
      <c r="AE42" s="1288" t="str">
        <f t="shared" si="11"/>
        <v/>
      </c>
      <c r="AF42" s="1432" t="str">
        <f t="shared" si="12"/>
        <v/>
      </c>
      <c r="AG42" s="1431" t="str">
        <f t="shared" si="13"/>
        <v/>
      </c>
      <c r="AH42" s="1288" t="str">
        <f t="shared" si="14"/>
        <v/>
      </c>
      <c r="AI42" s="1288" t="str">
        <f t="shared" si="15"/>
        <v/>
      </c>
      <c r="AJ42" s="1432" t="str">
        <f t="shared" si="16"/>
        <v/>
      </c>
      <c r="AK42" s="1431" t="str">
        <f t="shared" si="17"/>
        <v/>
      </c>
      <c r="AL42" s="1288" t="str">
        <f t="shared" si="18"/>
        <v/>
      </c>
      <c r="AM42" s="1432" t="str">
        <f t="shared" si="19"/>
        <v/>
      </c>
      <c r="AN42" s="1431" t="str">
        <f t="shared" si="20"/>
        <v/>
      </c>
      <c r="AO42" s="1288" t="str">
        <f t="shared" si="21"/>
        <v/>
      </c>
      <c r="AP42" s="1432" t="str">
        <f t="shared" si="22"/>
        <v/>
      </c>
      <c r="AQ42" s="1431" t="str">
        <f t="shared" si="23"/>
        <v/>
      </c>
      <c r="AR42" s="1288" t="str">
        <f t="shared" si="24"/>
        <v/>
      </c>
      <c r="AS42" s="1288" t="str">
        <f t="shared" si="25"/>
        <v/>
      </c>
      <c r="AT42" s="1432" t="str">
        <f t="shared" si="26"/>
        <v/>
      </c>
      <c r="AU42" s="1431" t="str">
        <f t="shared" si="27"/>
        <v/>
      </c>
      <c r="AV42" s="1288" t="str">
        <f t="shared" si="28"/>
        <v/>
      </c>
      <c r="AW42" s="1432" t="str">
        <f t="shared" si="29"/>
        <v/>
      </c>
      <c r="AX42" s="1431" t="str">
        <f t="shared" si="30"/>
        <v/>
      </c>
      <c r="AY42" s="1288" t="str">
        <f t="shared" si="31"/>
        <v/>
      </c>
      <c r="AZ42" s="1288" t="str">
        <f t="shared" si="32"/>
        <v/>
      </c>
      <c r="BA42" s="1432" t="str">
        <f t="shared" si="33"/>
        <v/>
      </c>
    </row>
    <row r="43" spans="2:53" s="10" customFormat="1">
      <c r="B43" s="13"/>
      <c r="C43" s="2715"/>
      <c r="D43" s="2716"/>
      <c r="E43" s="2717"/>
      <c r="F43" s="2718"/>
      <c r="G43" s="2716"/>
      <c r="H43" s="2719"/>
      <c r="I43" s="2719"/>
      <c r="J43" s="2719"/>
      <c r="K43" s="2719"/>
      <c r="L43" s="2719"/>
      <c r="M43" s="2719"/>
      <c r="N43" s="2719"/>
      <c r="O43" s="2719"/>
      <c r="Q43" s="2235"/>
      <c r="R43" s="1437"/>
      <c r="S43" s="1431" t="str">
        <f t="shared" si="0"/>
        <v/>
      </c>
      <c r="T43" s="1432" t="str">
        <f t="shared" si="1"/>
        <v/>
      </c>
      <c r="U43" s="1431" t="str">
        <f t="shared" si="2"/>
        <v/>
      </c>
      <c r="V43" s="1432" t="str">
        <f t="shared" si="3"/>
        <v/>
      </c>
      <c r="W43" s="1431" t="str">
        <f t="shared" si="4"/>
        <v/>
      </c>
      <c r="X43" s="1432" t="str">
        <f t="shared" si="5"/>
        <v/>
      </c>
      <c r="Y43" s="1431" t="str">
        <f t="shared" si="6"/>
        <v/>
      </c>
      <c r="Z43" s="1432" t="str">
        <f t="shared" si="7"/>
        <v/>
      </c>
      <c r="AA43" s="1284" t="str">
        <f t="shared" si="8"/>
        <v/>
      </c>
      <c r="AB43" s="1279" t="str">
        <f t="shared" si="9"/>
        <v/>
      </c>
      <c r="AC43" s="1281"/>
      <c r="AD43" s="1431" t="str">
        <f t="shared" si="10"/>
        <v/>
      </c>
      <c r="AE43" s="1288" t="str">
        <f t="shared" si="11"/>
        <v/>
      </c>
      <c r="AF43" s="1432" t="str">
        <f t="shared" si="12"/>
        <v/>
      </c>
      <c r="AG43" s="1431" t="str">
        <f t="shared" si="13"/>
        <v/>
      </c>
      <c r="AH43" s="1288" t="str">
        <f t="shared" si="14"/>
        <v/>
      </c>
      <c r="AI43" s="1288" t="str">
        <f t="shared" si="15"/>
        <v/>
      </c>
      <c r="AJ43" s="1432" t="str">
        <f t="shared" si="16"/>
        <v/>
      </c>
      <c r="AK43" s="1431" t="str">
        <f t="shared" si="17"/>
        <v/>
      </c>
      <c r="AL43" s="1288" t="str">
        <f t="shared" si="18"/>
        <v/>
      </c>
      <c r="AM43" s="1432" t="str">
        <f t="shared" si="19"/>
        <v/>
      </c>
      <c r="AN43" s="1431" t="str">
        <f t="shared" si="20"/>
        <v/>
      </c>
      <c r="AO43" s="1288" t="str">
        <f t="shared" si="21"/>
        <v/>
      </c>
      <c r="AP43" s="1432" t="str">
        <f t="shared" si="22"/>
        <v/>
      </c>
      <c r="AQ43" s="1431" t="str">
        <f t="shared" si="23"/>
        <v/>
      </c>
      <c r="AR43" s="1288" t="str">
        <f t="shared" si="24"/>
        <v/>
      </c>
      <c r="AS43" s="1288" t="str">
        <f t="shared" si="25"/>
        <v/>
      </c>
      <c r="AT43" s="1432" t="str">
        <f t="shared" si="26"/>
        <v/>
      </c>
      <c r="AU43" s="1431" t="str">
        <f t="shared" si="27"/>
        <v/>
      </c>
      <c r="AV43" s="1288" t="str">
        <f t="shared" si="28"/>
        <v/>
      </c>
      <c r="AW43" s="1432" t="str">
        <f t="shared" si="29"/>
        <v/>
      </c>
      <c r="AX43" s="1431" t="str">
        <f t="shared" si="30"/>
        <v/>
      </c>
      <c r="AY43" s="1288" t="str">
        <f t="shared" si="31"/>
        <v/>
      </c>
      <c r="AZ43" s="1288" t="str">
        <f t="shared" si="32"/>
        <v/>
      </c>
      <c r="BA43" s="1432" t="str">
        <f t="shared" si="33"/>
        <v/>
      </c>
    </row>
    <row r="44" spans="2:53" s="10" customFormat="1">
      <c r="B44" s="13"/>
      <c r="C44" s="2715"/>
      <c r="D44" s="2716"/>
      <c r="E44" s="2717"/>
      <c r="F44" s="2718"/>
      <c r="G44" s="2716"/>
      <c r="H44" s="2719"/>
      <c r="I44" s="2719"/>
      <c r="J44" s="2719"/>
      <c r="K44" s="2719"/>
      <c r="L44" s="2719"/>
      <c r="M44" s="2719"/>
      <c r="N44" s="2719"/>
      <c r="O44" s="2719"/>
      <c r="Q44" s="2235"/>
      <c r="R44" s="1437"/>
      <c r="S44" s="1431" t="str">
        <f t="shared" si="0"/>
        <v/>
      </c>
      <c r="T44" s="1432" t="str">
        <f t="shared" si="1"/>
        <v/>
      </c>
      <c r="U44" s="1431" t="str">
        <f t="shared" si="2"/>
        <v/>
      </c>
      <c r="V44" s="1432" t="str">
        <f t="shared" si="3"/>
        <v/>
      </c>
      <c r="W44" s="1431" t="str">
        <f t="shared" si="4"/>
        <v/>
      </c>
      <c r="X44" s="1432" t="str">
        <f t="shared" si="5"/>
        <v/>
      </c>
      <c r="Y44" s="1431" t="str">
        <f t="shared" si="6"/>
        <v/>
      </c>
      <c r="Z44" s="1432" t="str">
        <f t="shared" si="7"/>
        <v/>
      </c>
      <c r="AA44" s="1284" t="str">
        <f t="shared" si="8"/>
        <v/>
      </c>
      <c r="AB44" s="1279" t="str">
        <f t="shared" si="9"/>
        <v/>
      </c>
      <c r="AC44" s="1281"/>
      <c r="AD44" s="1431" t="str">
        <f t="shared" si="10"/>
        <v/>
      </c>
      <c r="AE44" s="1288" t="str">
        <f t="shared" si="11"/>
        <v/>
      </c>
      <c r="AF44" s="1432" t="str">
        <f t="shared" si="12"/>
        <v/>
      </c>
      <c r="AG44" s="1431" t="str">
        <f t="shared" si="13"/>
        <v/>
      </c>
      <c r="AH44" s="1288" t="str">
        <f t="shared" si="14"/>
        <v/>
      </c>
      <c r="AI44" s="1288" t="str">
        <f t="shared" si="15"/>
        <v/>
      </c>
      <c r="AJ44" s="1432" t="str">
        <f t="shared" si="16"/>
        <v/>
      </c>
      <c r="AK44" s="1431" t="str">
        <f t="shared" si="17"/>
        <v/>
      </c>
      <c r="AL44" s="1288" t="str">
        <f t="shared" si="18"/>
        <v/>
      </c>
      <c r="AM44" s="1432" t="str">
        <f t="shared" si="19"/>
        <v/>
      </c>
      <c r="AN44" s="1431" t="str">
        <f t="shared" si="20"/>
        <v/>
      </c>
      <c r="AO44" s="1288" t="str">
        <f t="shared" si="21"/>
        <v/>
      </c>
      <c r="AP44" s="1432" t="str">
        <f t="shared" si="22"/>
        <v/>
      </c>
      <c r="AQ44" s="1431" t="str">
        <f t="shared" si="23"/>
        <v/>
      </c>
      <c r="AR44" s="1288" t="str">
        <f t="shared" si="24"/>
        <v/>
      </c>
      <c r="AS44" s="1288" t="str">
        <f t="shared" si="25"/>
        <v/>
      </c>
      <c r="AT44" s="1432" t="str">
        <f t="shared" si="26"/>
        <v/>
      </c>
      <c r="AU44" s="1431" t="str">
        <f t="shared" si="27"/>
        <v/>
      </c>
      <c r="AV44" s="1288" t="str">
        <f t="shared" si="28"/>
        <v/>
      </c>
      <c r="AW44" s="1432" t="str">
        <f t="shared" si="29"/>
        <v/>
      </c>
      <c r="AX44" s="1431" t="str">
        <f t="shared" si="30"/>
        <v/>
      </c>
      <c r="AY44" s="1288" t="str">
        <f t="shared" si="31"/>
        <v/>
      </c>
      <c r="AZ44" s="1288" t="str">
        <f t="shared" si="32"/>
        <v/>
      </c>
      <c r="BA44" s="1432" t="str">
        <f t="shared" si="33"/>
        <v/>
      </c>
    </row>
    <row r="45" spans="2:53" s="10" customFormat="1">
      <c r="B45" s="13"/>
      <c r="C45" s="2715"/>
      <c r="D45" s="2716"/>
      <c r="E45" s="2717"/>
      <c r="F45" s="2718"/>
      <c r="G45" s="2716"/>
      <c r="H45" s="2719"/>
      <c r="I45" s="2719"/>
      <c r="J45" s="2719"/>
      <c r="K45" s="2719"/>
      <c r="L45" s="2719"/>
      <c r="M45" s="2719"/>
      <c r="N45" s="2719"/>
      <c r="O45" s="2719"/>
      <c r="Q45" s="2235"/>
      <c r="R45" s="1437"/>
      <c r="S45" s="1431" t="str">
        <f t="shared" si="0"/>
        <v/>
      </c>
      <c r="T45" s="1432" t="str">
        <f t="shared" si="1"/>
        <v/>
      </c>
      <c r="U45" s="1431" t="str">
        <f t="shared" si="2"/>
        <v/>
      </c>
      <c r="V45" s="1432" t="str">
        <f t="shared" si="3"/>
        <v/>
      </c>
      <c r="W45" s="1431" t="str">
        <f t="shared" si="4"/>
        <v/>
      </c>
      <c r="X45" s="1432" t="str">
        <f t="shared" si="5"/>
        <v/>
      </c>
      <c r="Y45" s="1431" t="str">
        <f t="shared" si="6"/>
        <v/>
      </c>
      <c r="Z45" s="1432" t="str">
        <f t="shared" si="7"/>
        <v/>
      </c>
      <c r="AA45" s="1284" t="str">
        <f t="shared" si="8"/>
        <v/>
      </c>
      <c r="AB45" s="1279" t="str">
        <f t="shared" si="9"/>
        <v/>
      </c>
      <c r="AC45" s="1281"/>
      <c r="AD45" s="1431" t="str">
        <f t="shared" si="10"/>
        <v/>
      </c>
      <c r="AE45" s="1288" t="str">
        <f t="shared" si="11"/>
        <v/>
      </c>
      <c r="AF45" s="1432" t="str">
        <f t="shared" si="12"/>
        <v/>
      </c>
      <c r="AG45" s="1431" t="str">
        <f t="shared" si="13"/>
        <v/>
      </c>
      <c r="AH45" s="1288" t="str">
        <f t="shared" si="14"/>
        <v/>
      </c>
      <c r="AI45" s="1288" t="str">
        <f t="shared" si="15"/>
        <v/>
      </c>
      <c r="AJ45" s="1432" t="str">
        <f t="shared" si="16"/>
        <v/>
      </c>
      <c r="AK45" s="1431" t="str">
        <f t="shared" si="17"/>
        <v/>
      </c>
      <c r="AL45" s="1288" t="str">
        <f t="shared" si="18"/>
        <v/>
      </c>
      <c r="AM45" s="1432" t="str">
        <f t="shared" si="19"/>
        <v/>
      </c>
      <c r="AN45" s="1431" t="str">
        <f t="shared" si="20"/>
        <v/>
      </c>
      <c r="AO45" s="1288" t="str">
        <f t="shared" si="21"/>
        <v/>
      </c>
      <c r="AP45" s="1432" t="str">
        <f t="shared" si="22"/>
        <v/>
      </c>
      <c r="AQ45" s="1431" t="str">
        <f t="shared" si="23"/>
        <v/>
      </c>
      <c r="AR45" s="1288" t="str">
        <f t="shared" si="24"/>
        <v/>
      </c>
      <c r="AS45" s="1288" t="str">
        <f t="shared" si="25"/>
        <v/>
      </c>
      <c r="AT45" s="1432" t="str">
        <f t="shared" si="26"/>
        <v/>
      </c>
      <c r="AU45" s="1431" t="str">
        <f t="shared" si="27"/>
        <v/>
      </c>
      <c r="AV45" s="1288" t="str">
        <f t="shared" si="28"/>
        <v/>
      </c>
      <c r="AW45" s="1432" t="str">
        <f t="shared" si="29"/>
        <v/>
      </c>
      <c r="AX45" s="1431" t="str">
        <f t="shared" si="30"/>
        <v/>
      </c>
      <c r="AY45" s="1288" t="str">
        <f t="shared" si="31"/>
        <v/>
      </c>
      <c r="AZ45" s="1288" t="str">
        <f t="shared" si="32"/>
        <v/>
      </c>
      <c r="BA45" s="1432" t="str">
        <f t="shared" si="33"/>
        <v/>
      </c>
    </row>
    <row r="46" spans="2:53" s="10" customFormat="1">
      <c r="B46" s="13"/>
      <c r="C46" s="2715"/>
      <c r="D46" s="2716"/>
      <c r="E46" s="2717"/>
      <c r="F46" s="2718"/>
      <c r="G46" s="2716"/>
      <c r="H46" s="2719"/>
      <c r="I46" s="2719"/>
      <c r="J46" s="2719"/>
      <c r="K46" s="2719"/>
      <c r="L46" s="2719"/>
      <c r="M46" s="2719"/>
      <c r="N46" s="2719"/>
      <c r="O46" s="2719"/>
      <c r="Q46" s="2235"/>
      <c r="R46" s="1437"/>
      <c r="S46" s="1431" t="str">
        <f t="shared" si="0"/>
        <v/>
      </c>
      <c r="T46" s="1432" t="str">
        <f t="shared" si="1"/>
        <v/>
      </c>
      <c r="U46" s="1431" t="str">
        <f t="shared" si="2"/>
        <v/>
      </c>
      <c r="V46" s="1432" t="str">
        <f t="shared" si="3"/>
        <v/>
      </c>
      <c r="W46" s="1431" t="str">
        <f t="shared" si="4"/>
        <v/>
      </c>
      <c r="X46" s="1432" t="str">
        <f t="shared" si="5"/>
        <v/>
      </c>
      <c r="Y46" s="1431" t="str">
        <f t="shared" si="6"/>
        <v/>
      </c>
      <c r="Z46" s="1432" t="str">
        <f t="shared" si="7"/>
        <v/>
      </c>
      <c r="AA46" s="1284" t="str">
        <f t="shared" si="8"/>
        <v/>
      </c>
      <c r="AB46" s="1279" t="str">
        <f t="shared" si="9"/>
        <v/>
      </c>
      <c r="AC46" s="1281"/>
      <c r="AD46" s="1431" t="str">
        <f t="shared" si="10"/>
        <v/>
      </c>
      <c r="AE46" s="1288" t="str">
        <f t="shared" si="11"/>
        <v/>
      </c>
      <c r="AF46" s="1432" t="str">
        <f t="shared" si="12"/>
        <v/>
      </c>
      <c r="AG46" s="1431" t="str">
        <f t="shared" si="13"/>
        <v/>
      </c>
      <c r="AH46" s="1288" t="str">
        <f t="shared" si="14"/>
        <v/>
      </c>
      <c r="AI46" s="1288" t="str">
        <f t="shared" si="15"/>
        <v/>
      </c>
      <c r="AJ46" s="1432" t="str">
        <f t="shared" si="16"/>
        <v/>
      </c>
      <c r="AK46" s="1431" t="str">
        <f t="shared" si="17"/>
        <v/>
      </c>
      <c r="AL46" s="1288" t="str">
        <f t="shared" si="18"/>
        <v/>
      </c>
      <c r="AM46" s="1432" t="str">
        <f t="shared" si="19"/>
        <v/>
      </c>
      <c r="AN46" s="1431" t="str">
        <f t="shared" si="20"/>
        <v/>
      </c>
      <c r="AO46" s="1288" t="str">
        <f t="shared" si="21"/>
        <v/>
      </c>
      <c r="AP46" s="1432" t="str">
        <f t="shared" si="22"/>
        <v/>
      </c>
      <c r="AQ46" s="1431" t="str">
        <f t="shared" si="23"/>
        <v/>
      </c>
      <c r="AR46" s="1288" t="str">
        <f t="shared" si="24"/>
        <v/>
      </c>
      <c r="AS46" s="1288" t="str">
        <f t="shared" si="25"/>
        <v/>
      </c>
      <c r="AT46" s="1432" t="str">
        <f t="shared" si="26"/>
        <v/>
      </c>
      <c r="AU46" s="1431" t="str">
        <f t="shared" si="27"/>
        <v/>
      </c>
      <c r="AV46" s="1288" t="str">
        <f t="shared" si="28"/>
        <v/>
      </c>
      <c r="AW46" s="1432" t="str">
        <f t="shared" si="29"/>
        <v/>
      </c>
      <c r="AX46" s="1431" t="str">
        <f t="shared" si="30"/>
        <v/>
      </c>
      <c r="AY46" s="1288" t="str">
        <f t="shared" si="31"/>
        <v/>
      </c>
      <c r="AZ46" s="1288" t="str">
        <f t="shared" si="32"/>
        <v/>
      </c>
      <c r="BA46" s="1432" t="str">
        <f t="shared" si="33"/>
        <v/>
      </c>
    </row>
    <row r="47" spans="2:53" s="10" customFormat="1">
      <c r="B47" s="13"/>
      <c r="C47" s="2715"/>
      <c r="D47" s="2716"/>
      <c r="E47" s="2717"/>
      <c r="F47" s="2718"/>
      <c r="G47" s="2716"/>
      <c r="H47" s="2719"/>
      <c r="I47" s="2719"/>
      <c r="J47" s="2719"/>
      <c r="K47" s="2719"/>
      <c r="L47" s="2719"/>
      <c r="M47" s="2719"/>
      <c r="N47" s="2719"/>
      <c r="O47" s="2719"/>
      <c r="Q47" s="2235"/>
      <c r="R47" s="1437"/>
      <c r="S47" s="1431" t="str">
        <f t="shared" si="0"/>
        <v/>
      </c>
      <c r="T47" s="1432" t="str">
        <f t="shared" si="1"/>
        <v/>
      </c>
      <c r="U47" s="1431" t="str">
        <f t="shared" si="2"/>
        <v/>
      </c>
      <c r="V47" s="1432" t="str">
        <f t="shared" si="3"/>
        <v/>
      </c>
      <c r="W47" s="1431" t="str">
        <f t="shared" si="4"/>
        <v/>
      </c>
      <c r="X47" s="1432" t="str">
        <f t="shared" si="5"/>
        <v/>
      </c>
      <c r="Y47" s="1431" t="str">
        <f t="shared" si="6"/>
        <v/>
      </c>
      <c r="Z47" s="1432" t="str">
        <f t="shared" si="7"/>
        <v/>
      </c>
      <c r="AA47" s="1284" t="str">
        <f t="shared" si="8"/>
        <v/>
      </c>
      <c r="AB47" s="1279" t="str">
        <f t="shared" si="9"/>
        <v/>
      </c>
      <c r="AC47" s="1281"/>
      <c r="AD47" s="1431" t="str">
        <f t="shared" si="10"/>
        <v/>
      </c>
      <c r="AE47" s="1288" t="str">
        <f t="shared" si="11"/>
        <v/>
      </c>
      <c r="AF47" s="1432" t="str">
        <f t="shared" si="12"/>
        <v/>
      </c>
      <c r="AG47" s="1431" t="str">
        <f t="shared" si="13"/>
        <v/>
      </c>
      <c r="AH47" s="1288" t="str">
        <f t="shared" si="14"/>
        <v/>
      </c>
      <c r="AI47" s="1288" t="str">
        <f t="shared" si="15"/>
        <v/>
      </c>
      <c r="AJ47" s="1432" t="str">
        <f t="shared" si="16"/>
        <v/>
      </c>
      <c r="AK47" s="1431" t="str">
        <f t="shared" si="17"/>
        <v/>
      </c>
      <c r="AL47" s="1288" t="str">
        <f t="shared" si="18"/>
        <v/>
      </c>
      <c r="AM47" s="1432" t="str">
        <f t="shared" si="19"/>
        <v/>
      </c>
      <c r="AN47" s="1431" t="str">
        <f t="shared" si="20"/>
        <v/>
      </c>
      <c r="AO47" s="1288" t="str">
        <f t="shared" si="21"/>
        <v/>
      </c>
      <c r="AP47" s="1432" t="str">
        <f t="shared" si="22"/>
        <v/>
      </c>
      <c r="AQ47" s="1431" t="str">
        <f t="shared" si="23"/>
        <v/>
      </c>
      <c r="AR47" s="1288" t="str">
        <f t="shared" si="24"/>
        <v/>
      </c>
      <c r="AS47" s="1288" t="str">
        <f t="shared" si="25"/>
        <v/>
      </c>
      <c r="AT47" s="1432" t="str">
        <f t="shared" si="26"/>
        <v/>
      </c>
      <c r="AU47" s="1431" t="str">
        <f t="shared" si="27"/>
        <v/>
      </c>
      <c r="AV47" s="1288" t="str">
        <f t="shared" si="28"/>
        <v/>
      </c>
      <c r="AW47" s="1432" t="str">
        <f t="shared" si="29"/>
        <v/>
      </c>
      <c r="AX47" s="1431" t="str">
        <f t="shared" si="30"/>
        <v/>
      </c>
      <c r="AY47" s="1288" t="str">
        <f t="shared" si="31"/>
        <v/>
      </c>
      <c r="AZ47" s="1288" t="str">
        <f t="shared" si="32"/>
        <v/>
      </c>
      <c r="BA47" s="1432" t="str">
        <f t="shared" si="33"/>
        <v/>
      </c>
    </row>
    <row r="48" spans="2:53" s="10" customFormat="1">
      <c r="B48" s="13"/>
      <c r="C48" s="2715"/>
      <c r="D48" s="2716"/>
      <c r="E48" s="2717"/>
      <c r="F48" s="2718"/>
      <c r="G48" s="2716"/>
      <c r="H48" s="2719"/>
      <c r="I48" s="2719"/>
      <c r="J48" s="2719"/>
      <c r="K48" s="2719"/>
      <c r="L48" s="2719"/>
      <c r="M48" s="2719"/>
      <c r="N48" s="2719"/>
      <c r="O48" s="2719"/>
      <c r="Q48" s="2235"/>
      <c r="R48" s="1437"/>
      <c r="S48" s="1431" t="str">
        <f t="shared" si="0"/>
        <v/>
      </c>
      <c r="T48" s="1432" t="str">
        <f t="shared" si="1"/>
        <v/>
      </c>
      <c r="U48" s="1431" t="str">
        <f t="shared" si="2"/>
        <v/>
      </c>
      <c r="V48" s="1432" t="str">
        <f t="shared" si="3"/>
        <v/>
      </c>
      <c r="W48" s="1431" t="str">
        <f t="shared" si="4"/>
        <v/>
      </c>
      <c r="X48" s="1432" t="str">
        <f t="shared" si="5"/>
        <v/>
      </c>
      <c r="Y48" s="1431" t="str">
        <f t="shared" si="6"/>
        <v/>
      </c>
      <c r="Z48" s="1432" t="str">
        <f t="shared" si="7"/>
        <v/>
      </c>
      <c r="AA48" s="1284" t="str">
        <f t="shared" si="8"/>
        <v/>
      </c>
      <c r="AB48" s="1279" t="str">
        <f t="shared" si="9"/>
        <v/>
      </c>
      <c r="AC48" s="1281"/>
      <c r="AD48" s="1431" t="str">
        <f t="shared" si="10"/>
        <v/>
      </c>
      <c r="AE48" s="1288" t="str">
        <f t="shared" si="11"/>
        <v/>
      </c>
      <c r="AF48" s="1432" t="str">
        <f t="shared" si="12"/>
        <v/>
      </c>
      <c r="AG48" s="1431" t="str">
        <f t="shared" si="13"/>
        <v/>
      </c>
      <c r="AH48" s="1288" t="str">
        <f t="shared" si="14"/>
        <v/>
      </c>
      <c r="AI48" s="1288" t="str">
        <f t="shared" si="15"/>
        <v/>
      </c>
      <c r="AJ48" s="1432" t="str">
        <f t="shared" si="16"/>
        <v/>
      </c>
      <c r="AK48" s="1431" t="str">
        <f t="shared" si="17"/>
        <v/>
      </c>
      <c r="AL48" s="1288" t="str">
        <f t="shared" si="18"/>
        <v/>
      </c>
      <c r="AM48" s="1432" t="str">
        <f t="shared" si="19"/>
        <v/>
      </c>
      <c r="AN48" s="1431" t="str">
        <f t="shared" si="20"/>
        <v/>
      </c>
      <c r="AO48" s="1288" t="str">
        <f t="shared" si="21"/>
        <v/>
      </c>
      <c r="AP48" s="1432" t="str">
        <f t="shared" si="22"/>
        <v/>
      </c>
      <c r="AQ48" s="1431" t="str">
        <f t="shared" si="23"/>
        <v/>
      </c>
      <c r="AR48" s="1288" t="str">
        <f t="shared" si="24"/>
        <v/>
      </c>
      <c r="AS48" s="1288" t="str">
        <f t="shared" si="25"/>
        <v/>
      </c>
      <c r="AT48" s="1432" t="str">
        <f t="shared" si="26"/>
        <v/>
      </c>
      <c r="AU48" s="1431" t="str">
        <f t="shared" si="27"/>
        <v/>
      </c>
      <c r="AV48" s="1288" t="str">
        <f t="shared" si="28"/>
        <v/>
      </c>
      <c r="AW48" s="1432" t="str">
        <f t="shared" si="29"/>
        <v/>
      </c>
      <c r="AX48" s="1431" t="str">
        <f t="shared" si="30"/>
        <v/>
      </c>
      <c r="AY48" s="1288" t="str">
        <f t="shared" si="31"/>
        <v/>
      </c>
      <c r="AZ48" s="1288" t="str">
        <f t="shared" si="32"/>
        <v/>
      </c>
      <c r="BA48" s="1432" t="str">
        <f t="shared" si="33"/>
        <v/>
      </c>
    </row>
    <row r="49" spans="2:53" s="10" customFormat="1">
      <c r="B49" s="13"/>
      <c r="C49" s="2715"/>
      <c r="D49" s="2716"/>
      <c r="E49" s="2717"/>
      <c r="F49" s="2718"/>
      <c r="G49" s="2716"/>
      <c r="H49" s="2719"/>
      <c r="I49" s="2719"/>
      <c r="J49" s="2719"/>
      <c r="K49" s="2719"/>
      <c r="L49" s="2719"/>
      <c r="M49" s="2719"/>
      <c r="N49" s="2719"/>
      <c r="O49" s="2719"/>
      <c r="Q49" s="2235"/>
      <c r="R49" s="1437"/>
      <c r="S49" s="1431" t="str">
        <f t="shared" si="0"/>
        <v/>
      </c>
      <c r="T49" s="1432" t="str">
        <f t="shared" si="1"/>
        <v/>
      </c>
      <c r="U49" s="1431" t="str">
        <f t="shared" si="2"/>
        <v/>
      </c>
      <c r="V49" s="1432" t="str">
        <f t="shared" si="3"/>
        <v/>
      </c>
      <c r="W49" s="1431" t="str">
        <f t="shared" si="4"/>
        <v/>
      </c>
      <c r="X49" s="1432" t="str">
        <f t="shared" si="5"/>
        <v/>
      </c>
      <c r="Y49" s="1431" t="str">
        <f t="shared" si="6"/>
        <v/>
      </c>
      <c r="Z49" s="1432" t="str">
        <f t="shared" si="7"/>
        <v/>
      </c>
      <c r="AA49" s="1284" t="str">
        <f t="shared" si="8"/>
        <v/>
      </c>
      <c r="AB49" s="1279" t="str">
        <f t="shared" si="9"/>
        <v/>
      </c>
      <c r="AC49" s="1281"/>
      <c r="AD49" s="1431" t="str">
        <f t="shared" si="10"/>
        <v/>
      </c>
      <c r="AE49" s="1288" t="str">
        <f t="shared" si="11"/>
        <v/>
      </c>
      <c r="AF49" s="1432" t="str">
        <f t="shared" si="12"/>
        <v/>
      </c>
      <c r="AG49" s="1431" t="str">
        <f t="shared" si="13"/>
        <v/>
      </c>
      <c r="AH49" s="1288" t="str">
        <f t="shared" si="14"/>
        <v/>
      </c>
      <c r="AI49" s="1288" t="str">
        <f t="shared" si="15"/>
        <v/>
      </c>
      <c r="AJ49" s="1432" t="str">
        <f t="shared" si="16"/>
        <v/>
      </c>
      <c r="AK49" s="1431" t="str">
        <f t="shared" si="17"/>
        <v/>
      </c>
      <c r="AL49" s="1288" t="str">
        <f t="shared" si="18"/>
        <v/>
      </c>
      <c r="AM49" s="1432" t="str">
        <f t="shared" si="19"/>
        <v/>
      </c>
      <c r="AN49" s="1431" t="str">
        <f t="shared" si="20"/>
        <v/>
      </c>
      <c r="AO49" s="1288" t="str">
        <f t="shared" si="21"/>
        <v/>
      </c>
      <c r="AP49" s="1432" t="str">
        <f t="shared" si="22"/>
        <v/>
      </c>
      <c r="AQ49" s="1431" t="str">
        <f t="shared" si="23"/>
        <v/>
      </c>
      <c r="AR49" s="1288" t="str">
        <f t="shared" si="24"/>
        <v/>
      </c>
      <c r="AS49" s="1288" t="str">
        <f t="shared" si="25"/>
        <v/>
      </c>
      <c r="AT49" s="1432" t="str">
        <f t="shared" si="26"/>
        <v/>
      </c>
      <c r="AU49" s="1431" t="str">
        <f t="shared" si="27"/>
        <v/>
      </c>
      <c r="AV49" s="1288" t="str">
        <f t="shared" si="28"/>
        <v/>
      </c>
      <c r="AW49" s="1432" t="str">
        <f t="shared" si="29"/>
        <v/>
      </c>
      <c r="AX49" s="1431" t="str">
        <f t="shared" si="30"/>
        <v/>
      </c>
      <c r="AY49" s="1288" t="str">
        <f t="shared" si="31"/>
        <v/>
      </c>
      <c r="AZ49" s="1288" t="str">
        <f t="shared" si="32"/>
        <v/>
      </c>
      <c r="BA49" s="1432" t="str">
        <f t="shared" si="33"/>
        <v/>
      </c>
    </row>
    <row r="50" spans="2:53" s="10" customFormat="1">
      <c r="B50" s="13"/>
      <c r="C50" s="2715"/>
      <c r="D50" s="2716"/>
      <c r="E50" s="2717"/>
      <c r="F50" s="2718"/>
      <c r="G50" s="2716"/>
      <c r="H50" s="2719"/>
      <c r="I50" s="2719"/>
      <c r="J50" s="2719"/>
      <c r="K50" s="2719"/>
      <c r="L50" s="2719"/>
      <c r="M50" s="2719"/>
      <c r="N50" s="2719"/>
      <c r="O50" s="2719"/>
      <c r="Q50" s="2235"/>
      <c r="R50" s="1437"/>
      <c r="S50" s="1431" t="str">
        <f t="shared" si="0"/>
        <v/>
      </c>
      <c r="T50" s="1432" t="str">
        <f t="shared" si="1"/>
        <v/>
      </c>
      <c r="U50" s="1431" t="str">
        <f t="shared" si="2"/>
        <v/>
      </c>
      <c r="V50" s="1432" t="str">
        <f t="shared" si="3"/>
        <v/>
      </c>
      <c r="W50" s="1431" t="str">
        <f t="shared" si="4"/>
        <v/>
      </c>
      <c r="X50" s="1432" t="str">
        <f t="shared" si="5"/>
        <v/>
      </c>
      <c r="Y50" s="1431" t="str">
        <f t="shared" si="6"/>
        <v/>
      </c>
      <c r="Z50" s="1432" t="str">
        <f t="shared" si="7"/>
        <v/>
      </c>
      <c r="AA50" s="1284" t="str">
        <f t="shared" si="8"/>
        <v/>
      </c>
      <c r="AB50" s="1279" t="str">
        <f t="shared" si="9"/>
        <v/>
      </c>
      <c r="AC50" s="1281"/>
      <c r="AD50" s="1431" t="str">
        <f t="shared" si="10"/>
        <v/>
      </c>
      <c r="AE50" s="1288" t="str">
        <f t="shared" si="11"/>
        <v/>
      </c>
      <c r="AF50" s="1432" t="str">
        <f t="shared" si="12"/>
        <v/>
      </c>
      <c r="AG50" s="1431" t="str">
        <f t="shared" si="13"/>
        <v/>
      </c>
      <c r="AH50" s="1288" t="str">
        <f t="shared" si="14"/>
        <v/>
      </c>
      <c r="AI50" s="1288" t="str">
        <f t="shared" si="15"/>
        <v/>
      </c>
      <c r="AJ50" s="1432" t="str">
        <f t="shared" si="16"/>
        <v/>
      </c>
      <c r="AK50" s="1431" t="str">
        <f t="shared" si="17"/>
        <v/>
      </c>
      <c r="AL50" s="1288" t="str">
        <f t="shared" si="18"/>
        <v/>
      </c>
      <c r="AM50" s="1432" t="str">
        <f t="shared" si="19"/>
        <v/>
      </c>
      <c r="AN50" s="1431" t="str">
        <f t="shared" si="20"/>
        <v/>
      </c>
      <c r="AO50" s="1288" t="str">
        <f t="shared" si="21"/>
        <v/>
      </c>
      <c r="AP50" s="1432" t="str">
        <f t="shared" si="22"/>
        <v/>
      </c>
      <c r="AQ50" s="1431" t="str">
        <f t="shared" si="23"/>
        <v/>
      </c>
      <c r="AR50" s="1288" t="str">
        <f t="shared" si="24"/>
        <v/>
      </c>
      <c r="AS50" s="1288" t="str">
        <f t="shared" si="25"/>
        <v/>
      </c>
      <c r="AT50" s="1432" t="str">
        <f t="shared" si="26"/>
        <v/>
      </c>
      <c r="AU50" s="1431" t="str">
        <f t="shared" si="27"/>
        <v/>
      </c>
      <c r="AV50" s="1288" t="str">
        <f t="shared" si="28"/>
        <v/>
      </c>
      <c r="AW50" s="1432" t="str">
        <f t="shared" si="29"/>
        <v/>
      </c>
      <c r="AX50" s="1431" t="str">
        <f t="shared" si="30"/>
        <v/>
      </c>
      <c r="AY50" s="1288" t="str">
        <f t="shared" si="31"/>
        <v/>
      </c>
      <c r="AZ50" s="1288" t="str">
        <f t="shared" si="32"/>
        <v/>
      </c>
      <c r="BA50" s="1432" t="str">
        <f t="shared" si="33"/>
        <v/>
      </c>
    </row>
    <row r="51" spans="2:53" s="10" customFormat="1">
      <c r="B51" s="13"/>
      <c r="C51" s="2715"/>
      <c r="D51" s="2716"/>
      <c r="E51" s="2717"/>
      <c r="F51" s="2718"/>
      <c r="G51" s="2716"/>
      <c r="H51" s="2719"/>
      <c r="I51" s="2719"/>
      <c r="J51" s="2719"/>
      <c r="K51" s="2719"/>
      <c r="L51" s="2719"/>
      <c r="M51" s="2719"/>
      <c r="N51" s="2719"/>
      <c r="O51" s="2719"/>
      <c r="Q51" s="2235"/>
      <c r="R51" s="1437"/>
      <c r="S51" s="1431" t="str">
        <f t="shared" si="0"/>
        <v/>
      </c>
      <c r="T51" s="1432" t="str">
        <f t="shared" si="1"/>
        <v/>
      </c>
      <c r="U51" s="1431" t="str">
        <f t="shared" si="2"/>
        <v/>
      </c>
      <c r="V51" s="1432" t="str">
        <f t="shared" si="3"/>
        <v/>
      </c>
      <c r="W51" s="1431" t="str">
        <f t="shared" si="4"/>
        <v/>
      </c>
      <c r="X51" s="1432" t="str">
        <f t="shared" si="5"/>
        <v/>
      </c>
      <c r="Y51" s="1431" t="str">
        <f t="shared" si="6"/>
        <v/>
      </c>
      <c r="Z51" s="1432" t="str">
        <f t="shared" si="7"/>
        <v/>
      </c>
      <c r="AA51" s="1284" t="str">
        <f t="shared" si="8"/>
        <v/>
      </c>
      <c r="AB51" s="1279" t="str">
        <f t="shared" si="9"/>
        <v/>
      </c>
      <c r="AC51" s="1281"/>
      <c r="AD51" s="1431" t="str">
        <f t="shared" si="10"/>
        <v/>
      </c>
      <c r="AE51" s="1288" t="str">
        <f t="shared" si="11"/>
        <v/>
      </c>
      <c r="AF51" s="1432" t="str">
        <f t="shared" si="12"/>
        <v/>
      </c>
      <c r="AG51" s="1431" t="str">
        <f t="shared" si="13"/>
        <v/>
      </c>
      <c r="AH51" s="1288" t="str">
        <f t="shared" si="14"/>
        <v/>
      </c>
      <c r="AI51" s="1288" t="str">
        <f t="shared" si="15"/>
        <v/>
      </c>
      <c r="AJ51" s="1432" t="str">
        <f t="shared" si="16"/>
        <v/>
      </c>
      <c r="AK51" s="1431" t="str">
        <f t="shared" si="17"/>
        <v/>
      </c>
      <c r="AL51" s="1288" t="str">
        <f t="shared" si="18"/>
        <v/>
      </c>
      <c r="AM51" s="1432" t="str">
        <f t="shared" si="19"/>
        <v/>
      </c>
      <c r="AN51" s="1431" t="str">
        <f t="shared" si="20"/>
        <v/>
      </c>
      <c r="AO51" s="1288" t="str">
        <f t="shared" si="21"/>
        <v/>
      </c>
      <c r="AP51" s="1432" t="str">
        <f t="shared" si="22"/>
        <v/>
      </c>
      <c r="AQ51" s="1431" t="str">
        <f t="shared" si="23"/>
        <v/>
      </c>
      <c r="AR51" s="1288" t="str">
        <f t="shared" si="24"/>
        <v/>
      </c>
      <c r="AS51" s="1288" t="str">
        <f t="shared" si="25"/>
        <v/>
      </c>
      <c r="AT51" s="1432" t="str">
        <f t="shared" si="26"/>
        <v/>
      </c>
      <c r="AU51" s="1431" t="str">
        <f t="shared" si="27"/>
        <v/>
      </c>
      <c r="AV51" s="1288" t="str">
        <f t="shared" si="28"/>
        <v/>
      </c>
      <c r="AW51" s="1432" t="str">
        <f t="shared" si="29"/>
        <v/>
      </c>
      <c r="AX51" s="1431" t="str">
        <f t="shared" si="30"/>
        <v/>
      </c>
      <c r="AY51" s="1288" t="str">
        <f t="shared" si="31"/>
        <v/>
      </c>
      <c r="AZ51" s="1288" t="str">
        <f t="shared" si="32"/>
        <v/>
      </c>
      <c r="BA51" s="1432" t="str">
        <f t="shared" si="33"/>
        <v/>
      </c>
    </row>
    <row r="52" spans="2:53" s="10" customFormat="1">
      <c r="B52" s="13"/>
      <c r="C52" s="2715"/>
      <c r="D52" s="2716"/>
      <c r="E52" s="2717"/>
      <c r="F52" s="2718"/>
      <c r="G52" s="2716"/>
      <c r="H52" s="2719"/>
      <c r="I52" s="2719"/>
      <c r="J52" s="2719"/>
      <c r="K52" s="2719"/>
      <c r="L52" s="2719"/>
      <c r="M52" s="2719"/>
      <c r="N52" s="2719"/>
      <c r="O52" s="2719"/>
      <c r="Q52" s="2235"/>
      <c r="R52" s="1437"/>
      <c r="S52" s="1431" t="str">
        <f t="shared" si="0"/>
        <v/>
      </c>
      <c r="T52" s="1432" t="str">
        <f t="shared" si="1"/>
        <v/>
      </c>
      <c r="U52" s="1431" t="str">
        <f t="shared" si="2"/>
        <v/>
      </c>
      <c r="V52" s="1432" t="str">
        <f t="shared" si="3"/>
        <v/>
      </c>
      <c r="W52" s="1431" t="str">
        <f t="shared" si="4"/>
        <v/>
      </c>
      <c r="X52" s="1432" t="str">
        <f t="shared" si="5"/>
        <v/>
      </c>
      <c r="Y52" s="1431" t="str">
        <f t="shared" si="6"/>
        <v/>
      </c>
      <c r="Z52" s="1432" t="str">
        <f t="shared" si="7"/>
        <v/>
      </c>
      <c r="AA52" s="1284" t="str">
        <f t="shared" si="8"/>
        <v/>
      </c>
      <c r="AB52" s="1279" t="str">
        <f t="shared" si="9"/>
        <v/>
      </c>
      <c r="AC52" s="1281"/>
      <c r="AD52" s="1431" t="str">
        <f t="shared" si="10"/>
        <v/>
      </c>
      <c r="AE52" s="1288" t="str">
        <f t="shared" si="11"/>
        <v/>
      </c>
      <c r="AF52" s="1432" t="str">
        <f t="shared" si="12"/>
        <v/>
      </c>
      <c r="AG52" s="1431" t="str">
        <f t="shared" si="13"/>
        <v/>
      </c>
      <c r="AH52" s="1288" t="str">
        <f t="shared" si="14"/>
        <v/>
      </c>
      <c r="AI52" s="1288" t="str">
        <f t="shared" si="15"/>
        <v/>
      </c>
      <c r="AJ52" s="1432" t="str">
        <f t="shared" si="16"/>
        <v/>
      </c>
      <c r="AK52" s="1431" t="str">
        <f t="shared" si="17"/>
        <v/>
      </c>
      <c r="AL52" s="1288" t="str">
        <f t="shared" si="18"/>
        <v/>
      </c>
      <c r="AM52" s="1432" t="str">
        <f t="shared" si="19"/>
        <v/>
      </c>
      <c r="AN52" s="1431" t="str">
        <f t="shared" si="20"/>
        <v/>
      </c>
      <c r="AO52" s="1288" t="str">
        <f t="shared" si="21"/>
        <v/>
      </c>
      <c r="AP52" s="1432" t="str">
        <f t="shared" si="22"/>
        <v/>
      </c>
      <c r="AQ52" s="1431" t="str">
        <f t="shared" si="23"/>
        <v/>
      </c>
      <c r="AR52" s="1288" t="str">
        <f t="shared" si="24"/>
        <v/>
      </c>
      <c r="AS52" s="1288" t="str">
        <f t="shared" si="25"/>
        <v/>
      </c>
      <c r="AT52" s="1432" t="str">
        <f t="shared" si="26"/>
        <v/>
      </c>
      <c r="AU52" s="1431" t="str">
        <f t="shared" si="27"/>
        <v/>
      </c>
      <c r="AV52" s="1288" t="str">
        <f t="shared" si="28"/>
        <v/>
      </c>
      <c r="AW52" s="1432" t="str">
        <f t="shared" si="29"/>
        <v/>
      </c>
      <c r="AX52" s="1431" t="str">
        <f t="shared" si="30"/>
        <v/>
      </c>
      <c r="AY52" s="1288" t="str">
        <f t="shared" si="31"/>
        <v/>
      </c>
      <c r="AZ52" s="1288" t="str">
        <f t="shared" si="32"/>
        <v/>
      </c>
      <c r="BA52" s="1432" t="str">
        <f t="shared" si="33"/>
        <v/>
      </c>
    </row>
    <row r="53" spans="2:53" s="10" customFormat="1">
      <c r="B53" s="13"/>
      <c r="C53" s="2715"/>
      <c r="D53" s="2716"/>
      <c r="E53" s="2717"/>
      <c r="F53" s="2718"/>
      <c r="G53" s="2716"/>
      <c r="H53" s="2719"/>
      <c r="I53" s="2719"/>
      <c r="J53" s="2719"/>
      <c r="K53" s="2719"/>
      <c r="L53" s="2719"/>
      <c r="M53" s="2719"/>
      <c r="N53" s="2719"/>
      <c r="O53" s="2719"/>
      <c r="Q53" s="2235"/>
      <c r="R53" s="1437"/>
      <c r="S53" s="1431" t="str">
        <f t="shared" si="0"/>
        <v/>
      </c>
      <c r="T53" s="1432" t="str">
        <f t="shared" si="1"/>
        <v/>
      </c>
      <c r="U53" s="1431" t="str">
        <f t="shared" si="2"/>
        <v/>
      </c>
      <c r="V53" s="1432" t="str">
        <f t="shared" si="3"/>
        <v/>
      </c>
      <c r="W53" s="1431" t="str">
        <f t="shared" si="4"/>
        <v/>
      </c>
      <c r="X53" s="1432" t="str">
        <f t="shared" si="5"/>
        <v/>
      </c>
      <c r="Y53" s="1431" t="str">
        <f t="shared" si="6"/>
        <v/>
      </c>
      <c r="Z53" s="1432" t="str">
        <f t="shared" si="7"/>
        <v/>
      </c>
      <c r="AA53" s="1284" t="str">
        <f t="shared" si="8"/>
        <v/>
      </c>
      <c r="AB53" s="1279" t="str">
        <f t="shared" si="9"/>
        <v/>
      </c>
      <c r="AC53" s="1281"/>
      <c r="AD53" s="1431" t="str">
        <f t="shared" si="10"/>
        <v/>
      </c>
      <c r="AE53" s="1288" t="str">
        <f t="shared" si="11"/>
        <v/>
      </c>
      <c r="AF53" s="1432" t="str">
        <f t="shared" si="12"/>
        <v/>
      </c>
      <c r="AG53" s="1431" t="str">
        <f t="shared" si="13"/>
        <v/>
      </c>
      <c r="AH53" s="1288" t="str">
        <f t="shared" si="14"/>
        <v/>
      </c>
      <c r="AI53" s="1288" t="str">
        <f t="shared" si="15"/>
        <v/>
      </c>
      <c r="AJ53" s="1432" t="str">
        <f t="shared" si="16"/>
        <v/>
      </c>
      <c r="AK53" s="1431" t="str">
        <f t="shared" si="17"/>
        <v/>
      </c>
      <c r="AL53" s="1288" t="str">
        <f t="shared" si="18"/>
        <v/>
      </c>
      <c r="AM53" s="1432" t="str">
        <f t="shared" si="19"/>
        <v/>
      </c>
      <c r="AN53" s="1431" t="str">
        <f t="shared" si="20"/>
        <v/>
      </c>
      <c r="AO53" s="1288" t="str">
        <f t="shared" si="21"/>
        <v/>
      </c>
      <c r="AP53" s="1432" t="str">
        <f t="shared" si="22"/>
        <v/>
      </c>
      <c r="AQ53" s="1431" t="str">
        <f t="shared" si="23"/>
        <v/>
      </c>
      <c r="AR53" s="1288" t="str">
        <f t="shared" si="24"/>
        <v/>
      </c>
      <c r="AS53" s="1288" t="str">
        <f t="shared" si="25"/>
        <v/>
      </c>
      <c r="AT53" s="1432" t="str">
        <f t="shared" si="26"/>
        <v/>
      </c>
      <c r="AU53" s="1431" t="str">
        <f t="shared" si="27"/>
        <v/>
      </c>
      <c r="AV53" s="1288" t="str">
        <f t="shared" si="28"/>
        <v/>
      </c>
      <c r="AW53" s="1432" t="str">
        <f t="shared" si="29"/>
        <v/>
      </c>
      <c r="AX53" s="1431" t="str">
        <f t="shared" si="30"/>
        <v/>
      </c>
      <c r="AY53" s="1288" t="str">
        <f t="shared" si="31"/>
        <v/>
      </c>
      <c r="AZ53" s="1288" t="str">
        <f t="shared" si="32"/>
        <v/>
      </c>
      <c r="BA53" s="1432" t="str">
        <f t="shared" si="33"/>
        <v/>
      </c>
    </row>
    <row r="54" spans="2:53" s="10" customFormat="1">
      <c r="B54" s="13"/>
      <c r="C54" s="2715"/>
      <c r="D54" s="2716"/>
      <c r="E54" s="2717"/>
      <c r="F54" s="2718"/>
      <c r="G54" s="2716"/>
      <c r="H54" s="2719"/>
      <c r="I54" s="2719"/>
      <c r="J54" s="2719"/>
      <c r="K54" s="2719"/>
      <c r="L54" s="2719"/>
      <c r="M54" s="2719"/>
      <c r="N54" s="2719"/>
      <c r="O54" s="2719"/>
      <c r="Q54" s="2235"/>
      <c r="R54" s="1437"/>
      <c r="S54" s="1431" t="str">
        <f t="shared" si="0"/>
        <v/>
      </c>
      <c r="T54" s="1432" t="str">
        <f t="shared" si="1"/>
        <v/>
      </c>
      <c r="U54" s="1431" t="str">
        <f t="shared" si="2"/>
        <v/>
      </c>
      <c r="V54" s="1432" t="str">
        <f t="shared" si="3"/>
        <v/>
      </c>
      <c r="W54" s="1431" t="str">
        <f t="shared" si="4"/>
        <v/>
      </c>
      <c r="X54" s="1432" t="str">
        <f t="shared" si="5"/>
        <v/>
      </c>
      <c r="Y54" s="1431" t="str">
        <f t="shared" si="6"/>
        <v/>
      </c>
      <c r="Z54" s="1432" t="str">
        <f t="shared" si="7"/>
        <v/>
      </c>
      <c r="AA54" s="1284" t="str">
        <f t="shared" si="8"/>
        <v/>
      </c>
      <c r="AB54" s="1279" t="str">
        <f t="shared" si="9"/>
        <v/>
      </c>
      <c r="AC54" s="1281"/>
      <c r="AD54" s="1431" t="str">
        <f t="shared" si="10"/>
        <v/>
      </c>
      <c r="AE54" s="1288" t="str">
        <f t="shared" si="11"/>
        <v/>
      </c>
      <c r="AF54" s="1432" t="str">
        <f t="shared" si="12"/>
        <v/>
      </c>
      <c r="AG54" s="1431" t="str">
        <f t="shared" si="13"/>
        <v/>
      </c>
      <c r="AH54" s="1288" t="str">
        <f t="shared" si="14"/>
        <v/>
      </c>
      <c r="AI54" s="1288" t="str">
        <f t="shared" si="15"/>
        <v/>
      </c>
      <c r="AJ54" s="1432" t="str">
        <f t="shared" si="16"/>
        <v/>
      </c>
      <c r="AK54" s="1431" t="str">
        <f t="shared" si="17"/>
        <v/>
      </c>
      <c r="AL54" s="1288" t="str">
        <f t="shared" si="18"/>
        <v/>
      </c>
      <c r="AM54" s="1432" t="str">
        <f t="shared" si="19"/>
        <v/>
      </c>
      <c r="AN54" s="1431" t="str">
        <f t="shared" si="20"/>
        <v/>
      </c>
      <c r="AO54" s="1288" t="str">
        <f t="shared" si="21"/>
        <v/>
      </c>
      <c r="AP54" s="1432" t="str">
        <f t="shared" si="22"/>
        <v/>
      </c>
      <c r="AQ54" s="1431" t="str">
        <f t="shared" si="23"/>
        <v/>
      </c>
      <c r="AR54" s="1288" t="str">
        <f t="shared" si="24"/>
        <v/>
      </c>
      <c r="AS54" s="1288" t="str">
        <f t="shared" si="25"/>
        <v/>
      </c>
      <c r="AT54" s="1432" t="str">
        <f t="shared" si="26"/>
        <v/>
      </c>
      <c r="AU54" s="1431" t="str">
        <f t="shared" si="27"/>
        <v/>
      </c>
      <c r="AV54" s="1288" t="str">
        <f t="shared" si="28"/>
        <v/>
      </c>
      <c r="AW54" s="1432" t="str">
        <f t="shared" si="29"/>
        <v/>
      </c>
      <c r="AX54" s="1431" t="str">
        <f t="shared" si="30"/>
        <v/>
      </c>
      <c r="AY54" s="1288" t="str">
        <f t="shared" si="31"/>
        <v/>
      </c>
      <c r="AZ54" s="1288" t="str">
        <f t="shared" si="32"/>
        <v/>
      </c>
      <c r="BA54" s="1432" t="str">
        <f t="shared" si="33"/>
        <v/>
      </c>
    </row>
    <row r="55" spans="2:53" s="10" customFormat="1">
      <c r="B55" s="13"/>
      <c r="C55" s="2715"/>
      <c r="D55" s="2716"/>
      <c r="E55" s="2717"/>
      <c r="F55" s="2718"/>
      <c r="G55" s="2716"/>
      <c r="H55" s="2719"/>
      <c r="I55" s="2719"/>
      <c r="J55" s="2719"/>
      <c r="K55" s="2719"/>
      <c r="L55" s="2719"/>
      <c r="M55" s="2719"/>
      <c r="N55" s="2719"/>
      <c r="O55" s="2719"/>
      <c r="Q55" s="2235"/>
      <c r="R55" s="1437"/>
      <c r="S55" s="1431" t="str">
        <f t="shared" si="0"/>
        <v/>
      </c>
      <c r="T55" s="1432" t="str">
        <f t="shared" si="1"/>
        <v/>
      </c>
      <c r="U55" s="1431" t="str">
        <f t="shared" si="2"/>
        <v/>
      </c>
      <c r="V55" s="1432" t="str">
        <f t="shared" si="3"/>
        <v/>
      </c>
      <c r="W55" s="1431" t="str">
        <f t="shared" si="4"/>
        <v/>
      </c>
      <c r="X55" s="1432" t="str">
        <f t="shared" si="5"/>
        <v/>
      </c>
      <c r="Y55" s="1431" t="str">
        <f t="shared" si="6"/>
        <v/>
      </c>
      <c r="Z55" s="1432" t="str">
        <f t="shared" si="7"/>
        <v/>
      </c>
      <c r="AA55" s="1284" t="str">
        <f t="shared" si="8"/>
        <v/>
      </c>
      <c r="AB55" s="1279" t="str">
        <f t="shared" si="9"/>
        <v/>
      </c>
      <c r="AC55" s="1281"/>
      <c r="AD55" s="1431" t="str">
        <f t="shared" si="10"/>
        <v/>
      </c>
      <c r="AE55" s="1288" t="str">
        <f t="shared" si="11"/>
        <v/>
      </c>
      <c r="AF55" s="1432" t="str">
        <f t="shared" si="12"/>
        <v/>
      </c>
      <c r="AG55" s="1431" t="str">
        <f t="shared" si="13"/>
        <v/>
      </c>
      <c r="AH55" s="1288" t="str">
        <f t="shared" si="14"/>
        <v/>
      </c>
      <c r="AI55" s="1288" t="str">
        <f t="shared" si="15"/>
        <v/>
      </c>
      <c r="AJ55" s="1432" t="str">
        <f t="shared" si="16"/>
        <v/>
      </c>
      <c r="AK55" s="1431" t="str">
        <f t="shared" si="17"/>
        <v/>
      </c>
      <c r="AL55" s="1288" t="str">
        <f t="shared" si="18"/>
        <v/>
      </c>
      <c r="AM55" s="1432" t="str">
        <f t="shared" si="19"/>
        <v/>
      </c>
      <c r="AN55" s="1431" t="str">
        <f t="shared" si="20"/>
        <v/>
      </c>
      <c r="AO55" s="1288" t="str">
        <f t="shared" si="21"/>
        <v/>
      </c>
      <c r="AP55" s="1432" t="str">
        <f t="shared" si="22"/>
        <v/>
      </c>
      <c r="AQ55" s="1431" t="str">
        <f t="shared" si="23"/>
        <v/>
      </c>
      <c r="AR55" s="1288" t="str">
        <f t="shared" si="24"/>
        <v/>
      </c>
      <c r="AS55" s="1288" t="str">
        <f t="shared" si="25"/>
        <v/>
      </c>
      <c r="AT55" s="1432" t="str">
        <f t="shared" si="26"/>
        <v/>
      </c>
      <c r="AU55" s="1431" t="str">
        <f t="shared" si="27"/>
        <v/>
      </c>
      <c r="AV55" s="1288" t="str">
        <f t="shared" si="28"/>
        <v/>
      </c>
      <c r="AW55" s="1432" t="str">
        <f t="shared" si="29"/>
        <v/>
      </c>
      <c r="AX55" s="1431" t="str">
        <f t="shared" si="30"/>
        <v/>
      </c>
      <c r="AY55" s="1288" t="str">
        <f t="shared" si="31"/>
        <v/>
      </c>
      <c r="AZ55" s="1288" t="str">
        <f t="shared" si="32"/>
        <v/>
      </c>
      <c r="BA55" s="1432" t="str">
        <f t="shared" si="33"/>
        <v/>
      </c>
    </row>
    <row r="56" spans="2:53" s="10" customFormat="1">
      <c r="B56" s="13"/>
      <c r="C56" s="2715"/>
      <c r="D56" s="2716"/>
      <c r="E56" s="2717"/>
      <c r="F56" s="2718"/>
      <c r="G56" s="2716"/>
      <c r="H56" s="2719"/>
      <c r="I56" s="2719"/>
      <c r="J56" s="2719"/>
      <c r="K56" s="2719"/>
      <c r="L56" s="2719"/>
      <c r="M56" s="2719"/>
      <c r="N56" s="2719"/>
      <c r="O56" s="2719"/>
      <c r="Q56" s="2235"/>
      <c r="R56" s="1437"/>
      <c r="S56" s="1431" t="str">
        <f t="shared" si="0"/>
        <v/>
      </c>
      <c r="T56" s="1432" t="str">
        <f t="shared" si="1"/>
        <v/>
      </c>
      <c r="U56" s="1431" t="str">
        <f t="shared" si="2"/>
        <v/>
      </c>
      <c r="V56" s="1432" t="str">
        <f t="shared" si="3"/>
        <v/>
      </c>
      <c r="W56" s="1431" t="str">
        <f t="shared" si="4"/>
        <v/>
      </c>
      <c r="X56" s="1432" t="str">
        <f t="shared" si="5"/>
        <v/>
      </c>
      <c r="Y56" s="1431" t="str">
        <f t="shared" si="6"/>
        <v/>
      </c>
      <c r="Z56" s="1432" t="str">
        <f t="shared" si="7"/>
        <v/>
      </c>
      <c r="AA56" s="1284" t="str">
        <f t="shared" si="8"/>
        <v/>
      </c>
      <c r="AB56" s="1279" t="str">
        <f t="shared" si="9"/>
        <v/>
      </c>
      <c r="AC56" s="1281"/>
      <c r="AD56" s="1431" t="str">
        <f t="shared" si="10"/>
        <v/>
      </c>
      <c r="AE56" s="1288" t="str">
        <f t="shared" si="11"/>
        <v/>
      </c>
      <c r="AF56" s="1432" t="str">
        <f t="shared" si="12"/>
        <v/>
      </c>
      <c r="AG56" s="1431" t="str">
        <f t="shared" si="13"/>
        <v/>
      </c>
      <c r="AH56" s="1288" t="str">
        <f t="shared" si="14"/>
        <v/>
      </c>
      <c r="AI56" s="1288" t="str">
        <f t="shared" si="15"/>
        <v/>
      </c>
      <c r="AJ56" s="1432" t="str">
        <f t="shared" si="16"/>
        <v/>
      </c>
      <c r="AK56" s="1431" t="str">
        <f t="shared" si="17"/>
        <v/>
      </c>
      <c r="AL56" s="1288" t="str">
        <f t="shared" si="18"/>
        <v/>
      </c>
      <c r="AM56" s="1432" t="str">
        <f t="shared" si="19"/>
        <v/>
      </c>
      <c r="AN56" s="1431" t="str">
        <f t="shared" si="20"/>
        <v/>
      </c>
      <c r="AO56" s="1288" t="str">
        <f t="shared" si="21"/>
        <v/>
      </c>
      <c r="AP56" s="1432" t="str">
        <f t="shared" si="22"/>
        <v/>
      </c>
      <c r="AQ56" s="1431" t="str">
        <f t="shared" si="23"/>
        <v/>
      </c>
      <c r="AR56" s="1288" t="str">
        <f t="shared" si="24"/>
        <v/>
      </c>
      <c r="AS56" s="1288" t="str">
        <f t="shared" si="25"/>
        <v/>
      </c>
      <c r="AT56" s="1432" t="str">
        <f t="shared" si="26"/>
        <v/>
      </c>
      <c r="AU56" s="1431" t="str">
        <f t="shared" si="27"/>
        <v/>
      </c>
      <c r="AV56" s="1288" t="str">
        <f t="shared" si="28"/>
        <v/>
      </c>
      <c r="AW56" s="1432" t="str">
        <f t="shared" si="29"/>
        <v/>
      </c>
      <c r="AX56" s="1431" t="str">
        <f t="shared" si="30"/>
        <v/>
      </c>
      <c r="AY56" s="1288" t="str">
        <f t="shared" si="31"/>
        <v/>
      </c>
      <c r="AZ56" s="1288" t="str">
        <f t="shared" si="32"/>
        <v/>
      </c>
      <c r="BA56" s="1432" t="str">
        <f t="shared" si="33"/>
        <v/>
      </c>
    </row>
    <row r="57" spans="2:53" s="10" customFormat="1">
      <c r="B57" s="13"/>
      <c r="C57" s="2715"/>
      <c r="D57" s="2716"/>
      <c r="E57" s="2717"/>
      <c r="F57" s="2718"/>
      <c r="G57" s="2716"/>
      <c r="H57" s="2719"/>
      <c r="I57" s="2719"/>
      <c r="J57" s="2719"/>
      <c r="K57" s="2719"/>
      <c r="L57" s="2719"/>
      <c r="M57" s="2719"/>
      <c r="N57" s="2719"/>
      <c r="O57" s="2719"/>
      <c r="Q57" s="2235"/>
      <c r="R57" s="1437"/>
      <c r="S57" s="1431" t="str">
        <f t="shared" si="0"/>
        <v/>
      </c>
      <c r="T57" s="1432" t="str">
        <f t="shared" si="1"/>
        <v/>
      </c>
      <c r="U57" s="1431" t="str">
        <f t="shared" si="2"/>
        <v/>
      </c>
      <c r="V57" s="1432" t="str">
        <f t="shared" si="3"/>
        <v/>
      </c>
      <c r="W57" s="1431" t="str">
        <f t="shared" si="4"/>
        <v/>
      </c>
      <c r="X57" s="1432" t="str">
        <f t="shared" si="5"/>
        <v/>
      </c>
      <c r="Y57" s="1431" t="str">
        <f t="shared" si="6"/>
        <v/>
      </c>
      <c r="Z57" s="1432" t="str">
        <f t="shared" si="7"/>
        <v/>
      </c>
      <c r="AA57" s="1284" t="str">
        <f t="shared" si="8"/>
        <v/>
      </c>
      <c r="AB57" s="1279" t="str">
        <f t="shared" si="9"/>
        <v/>
      </c>
      <c r="AC57" s="1281"/>
      <c r="AD57" s="1431" t="str">
        <f t="shared" si="10"/>
        <v/>
      </c>
      <c r="AE57" s="1288" t="str">
        <f t="shared" si="11"/>
        <v/>
      </c>
      <c r="AF57" s="1432" t="str">
        <f t="shared" si="12"/>
        <v/>
      </c>
      <c r="AG57" s="1431" t="str">
        <f t="shared" si="13"/>
        <v/>
      </c>
      <c r="AH57" s="1288" t="str">
        <f t="shared" si="14"/>
        <v/>
      </c>
      <c r="AI57" s="1288" t="str">
        <f t="shared" si="15"/>
        <v/>
      </c>
      <c r="AJ57" s="1432" t="str">
        <f t="shared" si="16"/>
        <v/>
      </c>
      <c r="AK57" s="1431" t="str">
        <f t="shared" si="17"/>
        <v/>
      </c>
      <c r="AL57" s="1288" t="str">
        <f t="shared" si="18"/>
        <v/>
      </c>
      <c r="AM57" s="1432" t="str">
        <f t="shared" si="19"/>
        <v/>
      </c>
      <c r="AN57" s="1431" t="str">
        <f t="shared" si="20"/>
        <v/>
      </c>
      <c r="AO57" s="1288" t="str">
        <f t="shared" si="21"/>
        <v/>
      </c>
      <c r="AP57" s="1432" t="str">
        <f t="shared" si="22"/>
        <v/>
      </c>
      <c r="AQ57" s="1431" t="str">
        <f t="shared" si="23"/>
        <v/>
      </c>
      <c r="AR57" s="1288" t="str">
        <f t="shared" si="24"/>
        <v/>
      </c>
      <c r="AS57" s="1288" t="str">
        <f t="shared" si="25"/>
        <v/>
      </c>
      <c r="AT57" s="1432" t="str">
        <f t="shared" si="26"/>
        <v/>
      </c>
      <c r="AU57" s="1431" t="str">
        <f t="shared" si="27"/>
        <v/>
      </c>
      <c r="AV57" s="1288" t="str">
        <f t="shared" si="28"/>
        <v/>
      </c>
      <c r="AW57" s="1432" t="str">
        <f t="shared" si="29"/>
        <v/>
      </c>
      <c r="AX57" s="1431" t="str">
        <f t="shared" si="30"/>
        <v/>
      </c>
      <c r="AY57" s="1288" t="str">
        <f t="shared" si="31"/>
        <v/>
      </c>
      <c r="AZ57" s="1288" t="str">
        <f t="shared" si="32"/>
        <v/>
      </c>
      <c r="BA57" s="1432" t="str">
        <f t="shared" si="33"/>
        <v/>
      </c>
    </row>
    <row r="58" spans="2:53" s="10" customFormat="1">
      <c r="B58" s="13"/>
      <c r="C58" s="2715"/>
      <c r="D58" s="2716"/>
      <c r="E58" s="2717"/>
      <c r="F58" s="2718"/>
      <c r="G58" s="2716"/>
      <c r="H58" s="2719"/>
      <c r="I58" s="2719"/>
      <c r="J58" s="2719"/>
      <c r="K58" s="2719"/>
      <c r="L58" s="2719"/>
      <c r="M58" s="2719"/>
      <c r="N58" s="2719"/>
      <c r="O58" s="2719"/>
      <c r="Q58" s="2235"/>
      <c r="R58" s="1437"/>
      <c r="S58" s="1431" t="str">
        <f t="shared" si="0"/>
        <v/>
      </c>
      <c r="T58" s="1432" t="str">
        <f t="shared" si="1"/>
        <v/>
      </c>
      <c r="U58" s="1431" t="str">
        <f t="shared" si="2"/>
        <v/>
      </c>
      <c r="V58" s="1432" t="str">
        <f t="shared" si="3"/>
        <v/>
      </c>
      <c r="W58" s="1431" t="str">
        <f t="shared" si="4"/>
        <v/>
      </c>
      <c r="X58" s="1432" t="str">
        <f t="shared" si="5"/>
        <v/>
      </c>
      <c r="Y58" s="1431" t="str">
        <f t="shared" si="6"/>
        <v/>
      </c>
      <c r="Z58" s="1432" t="str">
        <f t="shared" si="7"/>
        <v/>
      </c>
      <c r="AA58" s="1284" t="str">
        <f t="shared" si="8"/>
        <v/>
      </c>
      <c r="AB58" s="1279" t="str">
        <f t="shared" si="9"/>
        <v/>
      </c>
      <c r="AC58" s="1281"/>
      <c r="AD58" s="1431" t="str">
        <f t="shared" si="10"/>
        <v/>
      </c>
      <c r="AE58" s="1288" t="str">
        <f t="shared" si="11"/>
        <v/>
      </c>
      <c r="AF58" s="1432" t="str">
        <f t="shared" si="12"/>
        <v/>
      </c>
      <c r="AG58" s="1431" t="str">
        <f t="shared" si="13"/>
        <v/>
      </c>
      <c r="AH58" s="1288" t="str">
        <f t="shared" si="14"/>
        <v/>
      </c>
      <c r="AI58" s="1288" t="str">
        <f t="shared" si="15"/>
        <v/>
      </c>
      <c r="AJ58" s="1432" t="str">
        <f t="shared" si="16"/>
        <v/>
      </c>
      <c r="AK58" s="1431" t="str">
        <f t="shared" si="17"/>
        <v/>
      </c>
      <c r="AL58" s="1288" t="str">
        <f t="shared" si="18"/>
        <v/>
      </c>
      <c r="AM58" s="1432" t="str">
        <f t="shared" si="19"/>
        <v/>
      </c>
      <c r="AN58" s="1431" t="str">
        <f t="shared" si="20"/>
        <v/>
      </c>
      <c r="AO58" s="1288" t="str">
        <f t="shared" si="21"/>
        <v/>
      </c>
      <c r="AP58" s="1432" t="str">
        <f t="shared" si="22"/>
        <v/>
      </c>
      <c r="AQ58" s="1431" t="str">
        <f t="shared" si="23"/>
        <v/>
      </c>
      <c r="AR58" s="1288" t="str">
        <f t="shared" si="24"/>
        <v/>
      </c>
      <c r="AS58" s="1288" t="str">
        <f t="shared" si="25"/>
        <v/>
      </c>
      <c r="AT58" s="1432" t="str">
        <f t="shared" si="26"/>
        <v/>
      </c>
      <c r="AU58" s="1431" t="str">
        <f t="shared" si="27"/>
        <v/>
      </c>
      <c r="AV58" s="1288" t="str">
        <f t="shared" si="28"/>
        <v/>
      </c>
      <c r="AW58" s="1432" t="str">
        <f t="shared" si="29"/>
        <v/>
      </c>
      <c r="AX58" s="1431" t="str">
        <f t="shared" si="30"/>
        <v/>
      </c>
      <c r="AY58" s="1288" t="str">
        <f t="shared" si="31"/>
        <v/>
      </c>
      <c r="AZ58" s="1288" t="str">
        <f t="shared" si="32"/>
        <v/>
      </c>
      <c r="BA58" s="1432" t="str">
        <f t="shared" si="33"/>
        <v/>
      </c>
    </row>
    <row r="59" spans="2:53" s="10" customFormat="1">
      <c r="B59" s="13"/>
      <c r="C59" s="2715"/>
      <c r="D59" s="2716"/>
      <c r="E59" s="2717"/>
      <c r="F59" s="2718"/>
      <c r="G59" s="2716"/>
      <c r="H59" s="2719"/>
      <c r="I59" s="2719"/>
      <c r="J59" s="2719"/>
      <c r="K59" s="2719"/>
      <c r="L59" s="2719"/>
      <c r="M59" s="2719"/>
      <c r="N59" s="2719"/>
      <c r="O59" s="2719"/>
      <c r="Q59" s="2235"/>
      <c r="R59" s="1437"/>
      <c r="S59" s="1431" t="str">
        <f t="shared" si="0"/>
        <v/>
      </c>
      <c r="T59" s="1432" t="str">
        <f t="shared" si="1"/>
        <v/>
      </c>
      <c r="U59" s="1431" t="str">
        <f t="shared" si="2"/>
        <v/>
      </c>
      <c r="V59" s="1432" t="str">
        <f t="shared" si="3"/>
        <v/>
      </c>
      <c r="W59" s="1431" t="str">
        <f t="shared" si="4"/>
        <v/>
      </c>
      <c r="X59" s="1432" t="str">
        <f t="shared" si="5"/>
        <v/>
      </c>
      <c r="Y59" s="1431" t="str">
        <f t="shared" si="6"/>
        <v/>
      </c>
      <c r="Z59" s="1432" t="str">
        <f t="shared" si="7"/>
        <v/>
      </c>
      <c r="AA59" s="1284" t="str">
        <f t="shared" si="8"/>
        <v/>
      </c>
      <c r="AB59" s="1279" t="str">
        <f t="shared" si="9"/>
        <v/>
      </c>
      <c r="AC59" s="1281"/>
      <c r="AD59" s="1431" t="str">
        <f t="shared" si="10"/>
        <v/>
      </c>
      <c r="AE59" s="1288" t="str">
        <f t="shared" si="11"/>
        <v/>
      </c>
      <c r="AF59" s="1432" t="str">
        <f t="shared" si="12"/>
        <v/>
      </c>
      <c r="AG59" s="1431" t="str">
        <f t="shared" si="13"/>
        <v/>
      </c>
      <c r="AH59" s="1288" t="str">
        <f t="shared" si="14"/>
        <v/>
      </c>
      <c r="AI59" s="1288" t="str">
        <f t="shared" si="15"/>
        <v/>
      </c>
      <c r="AJ59" s="1432" t="str">
        <f t="shared" si="16"/>
        <v/>
      </c>
      <c r="AK59" s="1431" t="str">
        <f t="shared" si="17"/>
        <v/>
      </c>
      <c r="AL59" s="1288" t="str">
        <f t="shared" si="18"/>
        <v/>
      </c>
      <c r="AM59" s="1432" t="str">
        <f t="shared" si="19"/>
        <v/>
      </c>
      <c r="AN59" s="1431" t="str">
        <f t="shared" si="20"/>
        <v/>
      </c>
      <c r="AO59" s="1288" t="str">
        <f t="shared" si="21"/>
        <v/>
      </c>
      <c r="AP59" s="1432" t="str">
        <f t="shared" si="22"/>
        <v/>
      </c>
      <c r="AQ59" s="1431" t="str">
        <f t="shared" si="23"/>
        <v/>
      </c>
      <c r="AR59" s="1288" t="str">
        <f t="shared" si="24"/>
        <v/>
      </c>
      <c r="AS59" s="1288" t="str">
        <f t="shared" si="25"/>
        <v/>
      </c>
      <c r="AT59" s="1432" t="str">
        <f t="shared" si="26"/>
        <v/>
      </c>
      <c r="AU59" s="1431" t="str">
        <f t="shared" si="27"/>
        <v/>
      </c>
      <c r="AV59" s="1288" t="str">
        <f t="shared" si="28"/>
        <v/>
      </c>
      <c r="AW59" s="1432" t="str">
        <f t="shared" si="29"/>
        <v/>
      </c>
      <c r="AX59" s="1431" t="str">
        <f t="shared" si="30"/>
        <v/>
      </c>
      <c r="AY59" s="1288" t="str">
        <f t="shared" si="31"/>
        <v/>
      </c>
      <c r="AZ59" s="1288" t="str">
        <f t="shared" si="32"/>
        <v/>
      </c>
      <c r="BA59" s="1432" t="str">
        <f t="shared" si="33"/>
        <v/>
      </c>
    </row>
    <row r="60" spans="2:53" s="10" customFormat="1">
      <c r="B60" s="13"/>
      <c r="C60" s="2715"/>
      <c r="D60" s="2716"/>
      <c r="E60" s="2717"/>
      <c r="F60" s="2718"/>
      <c r="G60" s="2716"/>
      <c r="H60" s="2719"/>
      <c r="I60" s="2719"/>
      <c r="J60" s="2719"/>
      <c r="K60" s="2719"/>
      <c r="L60" s="2719"/>
      <c r="M60" s="2719"/>
      <c r="N60" s="2719"/>
      <c r="O60" s="2719"/>
      <c r="Q60" s="2235"/>
      <c r="R60" s="1437"/>
      <c r="S60" s="1431" t="str">
        <f t="shared" si="0"/>
        <v/>
      </c>
      <c r="T60" s="1432" t="str">
        <f t="shared" si="1"/>
        <v/>
      </c>
      <c r="U60" s="1431" t="str">
        <f t="shared" si="2"/>
        <v/>
      </c>
      <c r="V60" s="1432" t="str">
        <f t="shared" si="3"/>
        <v/>
      </c>
      <c r="W60" s="1431" t="str">
        <f t="shared" si="4"/>
        <v/>
      </c>
      <c r="X60" s="1432" t="str">
        <f t="shared" si="5"/>
        <v/>
      </c>
      <c r="Y60" s="1431" t="str">
        <f t="shared" si="6"/>
        <v/>
      </c>
      <c r="Z60" s="1432" t="str">
        <f t="shared" si="7"/>
        <v/>
      </c>
      <c r="AA60" s="1284" t="str">
        <f t="shared" si="8"/>
        <v/>
      </c>
      <c r="AB60" s="1279" t="str">
        <f t="shared" si="9"/>
        <v/>
      </c>
      <c r="AC60" s="1281"/>
      <c r="AD60" s="1431" t="str">
        <f t="shared" si="10"/>
        <v/>
      </c>
      <c r="AE60" s="1288" t="str">
        <f t="shared" si="11"/>
        <v/>
      </c>
      <c r="AF60" s="1432" t="str">
        <f t="shared" si="12"/>
        <v/>
      </c>
      <c r="AG60" s="1431" t="str">
        <f t="shared" si="13"/>
        <v/>
      </c>
      <c r="AH60" s="1288" t="str">
        <f t="shared" si="14"/>
        <v/>
      </c>
      <c r="AI60" s="1288" t="str">
        <f t="shared" si="15"/>
        <v/>
      </c>
      <c r="AJ60" s="1432" t="str">
        <f t="shared" si="16"/>
        <v/>
      </c>
      <c r="AK60" s="1431" t="str">
        <f t="shared" si="17"/>
        <v/>
      </c>
      <c r="AL60" s="1288" t="str">
        <f t="shared" si="18"/>
        <v/>
      </c>
      <c r="AM60" s="1432" t="str">
        <f t="shared" si="19"/>
        <v/>
      </c>
      <c r="AN60" s="1431" t="str">
        <f t="shared" si="20"/>
        <v/>
      </c>
      <c r="AO60" s="1288" t="str">
        <f t="shared" si="21"/>
        <v/>
      </c>
      <c r="AP60" s="1432" t="str">
        <f t="shared" si="22"/>
        <v/>
      </c>
      <c r="AQ60" s="1431" t="str">
        <f t="shared" si="23"/>
        <v/>
      </c>
      <c r="AR60" s="1288" t="str">
        <f t="shared" si="24"/>
        <v/>
      </c>
      <c r="AS60" s="1288" t="str">
        <f t="shared" si="25"/>
        <v/>
      </c>
      <c r="AT60" s="1432" t="str">
        <f t="shared" si="26"/>
        <v/>
      </c>
      <c r="AU60" s="1431" t="str">
        <f t="shared" si="27"/>
        <v/>
      </c>
      <c r="AV60" s="1288" t="str">
        <f t="shared" si="28"/>
        <v/>
      </c>
      <c r="AW60" s="1432" t="str">
        <f t="shared" si="29"/>
        <v/>
      </c>
      <c r="AX60" s="1431" t="str">
        <f t="shared" si="30"/>
        <v/>
      </c>
      <c r="AY60" s="1288" t="str">
        <f t="shared" si="31"/>
        <v/>
      </c>
      <c r="AZ60" s="1288" t="str">
        <f t="shared" si="32"/>
        <v/>
      </c>
      <c r="BA60" s="1432" t="str">
        <f t="shared" si="33"/>
        <v/>
      </c>
    </row>
    <row r="61" spans="2:53" s="10" customFormat="1">
      <c r="B61" s="13"/>
      <c r="C61" s="2715"/>
      <c r="D61" s="2716"/>
      <c r="E61" s="2717"/>
      <c r="F61" s="2718"/>
      <c r="G61" s="2716"/>
      <c r="H61" s="2719"/>
      <c r="I61" s="2719"/>
      <c r="J61" s="2719"/>
      <c r="K61" s="2719"/>
      <c r="L61" s="2719"/>
      <c r="M61" s="2719"/>
      <c r="N61" s="2719"/>
      <c r="O61" s="2719"/>
      <c r="Q61" s="2235"/>
      <c r="R61" s="1437"/>
      <c r="S61" s="1431" t="str">
        <f t="shared" si="0"/>
        <v/>
      </c>
      <c r="T61" s="1432" t="str">
        <f t="shared" si="1"/>
        <v/>
      </c>
      <c r="U61" s="1431" t="str">
        <f t="shared" si="2"/>
        <v/>
      </c>
      <c r="V61" s="1432" t="str">
        <f t="shared" si="3"/>
        <v/>
      </c>
      <c r="W61" s="1431" t="str">
        <f t="shared" si="4"/>
        <v/>
      </c>
      <c r="X61" s="1432" t="str">
        <f t="shared" si="5"/>
        <v/>
      </c>
      <c r="Y61" s="1431" t="str">
        <f t="shared" si="6"/>
        <v/>
      </c>
      <c r="Z61" s="1432" t="str">
        <f t="shared" si="7"/>
        <v/>
      </c>
      <c r="AA61" s="1284" t="str">
        <f t="shared" si="8"/>
        <v/>
      </c>
      <c r="AB61" s="1279" t="str">
        <f t="shared" si="9"/>
        <v/>
      </c>
      <c r="AC61" s="1281"/>
      <c r="AD61" s="1431" t="str">
        <f t="shared" si="10"/>
        <v/>
      </c>
      <c r="AE61" s="1288" t="str">
        <f t="shared" si="11"/>
        <v/>
      </c>
      <c r="AF61" s="1432" t="str">
        <f t="shared" si="12"/>
        <v/>
      </c>
      <c r="AG61" s="1431" t="str">
        <f t="shared" si="13"/>
        <v/>
      </c>
      <c r="AH61" s="1288" t="str">
        <f t="shared" si="14"/>
        <v/>
      </c>
      <c r="AI61" s="1288" t="str">
        <f t="shared" si="15"/>
        <v/>
      </c>
      <c r="AJ61" s="1432" t="str">
        <f t="shared" si="16"/>
        <v/>
      </c>
      <c r="AK61" s="1431" t="str">
        <f t="shared" si="17"/>
        <v/>
      </c>
      <c r="AL61" s="1288" t="str">
        <f t="shared" si="18"/>
        <v/>
      </c>
      <c r="AM61" s="1432" t="str">
        <f t="shared" si="19"/>
        <v/>
      </c>
      <c r="AN61" s="1431" t="str">
        <f t="shared" si="20"/>
        <v/>
      </c>
      <c r="AO61" s="1288" t="str">
        <f t="shared" si="21"/>
        <v/>
      </c>
      <c r="AP61" s="1432" t="str">
        <f t="shared" si="22"/>
        <v/>
      </c>
      <c r="AQ61" s="1431" t="str">
        <f t="shared" si="23"/>
        <v/>
      </c>
      <c r="AR61" s="1288" t="str">
        <f t="shared" si="24"/>
        <v/>
      </c>
      <c r="AS61" s="1288" t="str">
        <f t="shared" si="25"/>
        <v/>
      </c>
      <c r="AT61" s="1432" t="str">
        <f t="shared" si="26"/>
        <v/>
      </c>
      <c r="AU61" s="1431" t="str">
        <f t="shared" si="27"/>
        <v/>
      </c>
      <c r="AV61" s="1288" t="str">
        <f t="shared" si="28"/>
        <v/>
      </c>
      <c r="AW61" s="1432" t="str">
        <f t="shared" si="29"/>
        <v/>
      </c>
      <c r="AX61" s="1431" t="str">
        <f t="shared" si="30"/>
        <v/>
      </c>
      <c r="AY61" s="1288" t="str">
        <f t="shared" si="31"/>
        <v/>
      </c>
      <c r="AZ61" s="1288" t="str">
        <f t="shared" si="32"/>
        <v/>
      </c>
      <c r="BA61" s="1432" t="str">
        <f t="shared" si="33"/>
        <v/>
      </c>
    </row>
    <row r="62" spans="2:53" s="10" customFormat="1">
      <c r="B62" s="13"/>
      <c r="C62" s="2715"/>
      <c r="D62" s="2716"/>
      <c r="E62" s="2717"/>
      <c r="F62" s="2718"/>
      <c r="G62" s="2716"/>
      <c r="H62" s="2719"/>
      <c r="I62" s="2719"/>
      <c r="J62" s="2719"/>
      <c r="K62" s="2719"/>
      <c r="L62" s="2719"/>
      <c r="M62" s="2719"/>
      <c r="N62" s="2719"/>
      <c r="O62" s="2719"/>
      <c r="Q62" s="2235"/>
      <c r="R62" s="1437"/>
      <c r="S62" s="1431" t="str">
        <f t="shared" si="0"/>
        <v/>
      </c>
      <c r="T62" s="1432" t="str">
        <f t="shared" si="1"/>
        <v/>
      </c>
      <c r="U62" s="1431" t="str">
        <f t="shared" si="2"/>
        <v/>
      </c>
      <c r="V62" s="1432" t="str">
        <f t="shared" si="3"/>
        <v/>
      </c>
      <c r="W62" s="1431" t="str">
        <f t="shared" si="4"/>
        <v/>
      </c>
      <c r="X62" s="1432" t="str">
        <f t="shared" si="5"/>
        <v/>
      </c>
      <c r="Y62" s="1431" t="str">
        <f t="shared" si="6"/>
        <v/>
      </c>
      <c r="Z62" s="1432" t="str">
        <f t="shared" si="7"/>
        <v/>
      </c>
      <c r="AA62" s="1284" t="str">
        <f t="shared" si="8"/>
        <v/>
      </c>
      <c r="AB62" s="1279" t="str">
        <f t="shared" si="9"/>
        <v/>
      </c>
      <c r="AC62" s="1281"/>
      <c r="AD62" s="1431" t="str">
        <f t="shared" si="10"/>
        <v/>
      </c>
      <c r="AE62" s="1288" t="str">
        <f t="shared" si="11"/>
        <v/>
      </c>
      <c r="AF62" s="1432" t="str">
        <f t="shared" si="12"/>
        <v/>
      </c>
      <c r="AG62" s="1431" t="str">
        <f t="shared" si="13"/>
        <v/>
      </c>
      <c r="AH62" s="1288" t="str">
        <f t="shared" si="14"/>
        <v/>
      </c>
      <c r="AI62" s="1288" t="str">
        <f t="shared" si="15"/>
        <v/>
      </c>
      <c r="AJ62" s="1432" t="str">
        <f t="shared" si="16"/>
        <v/>
      </c>
      <c r="AK62" s="1431" t="str">
        <f t="shared" si="17"/>
        <v/>
      </c>
      <c r="AL62" s="1288" t="str">
        <f t="shared" si="18"/>
        <v/>
      </c>
      <c r="AM62" s="1432" t="str">
        <f t="shared" si="19"/>
        <v/>
      </c>
      <c r="AN62" s="1431" t="str">
        <f t="shared" si="20"/>
        <v/>
      </c>
      <c r="AO62" s="1288" t="str">
        <f t="shared" si="21"/>
        <v/>
      </c>
      <c r="AP62" s="1432" t="str">
        <f t="shared" si="22"/>
        <v/>
      </c>
      <c r="AQ62" s="1431" t="str">
        <f t="shared" si="23"/>
        <v/>
      </c>
      <c r="AR62" s="1288" t="str">
        <f t="shared" si="24"/>
        <v/>
      </c>
      <c r="AS62" s="1288" t="str">
        <f t="shared" si="25"/>
        <v/>
      </c>
      <c r="AT62" s="1432" t="str">
        <f t="shared" si="26"/>
        <v/>
      </c>
      <c r="AU62" s="1431" t="str">
        <f t="shared" si="27"/>
        <v/>
      </c>
      <c r="AV62" s="1288" t="str">
        <f t="shared" si="28"/>
        <v/>
      </c>
      <c r="AW62" s="1432" t="str">
        <f t="shared" si="29"/>
        <v/>
      </c>
      <c r="AX62" s="1431" t="str">
        <f t="shared" si="30"/>
        <v/>
      </c>
      <c r="AY62" s="1288" t="str">
        <f t="shared" si="31"/>
        <v/>
      </c>
      <c r="AZ62" s="1288" t="str">
        <f t="shared" si="32"/>
        <v/>
      </c>
      <c r="BA62" s="1432" t="str">
        <f t="shared" si="33"/>
        <v/>
      </c>
    </row>
    <row r="63" spans="2:53" s="10" customFormat="1">
      <c r="B63" s="13"/>
      <c r="C63" s="2715"/>
      <c r="D63" s="2716"/>
      <c r="E63" s="2717"/>
      <c r="F63" s="2718"/>
      <c r="G63" s="2716"/>
      <c r="H63" s="2719"/>
      <c r="I63" s="2719"/>
      <c r="J63" s="2719"/>
      <c r="K63" s="2719"/>
      <c r="L63" s="2719"/>
      <c r="M63" s="2719"/>
      <c r="N63" s="2719"/>
      <c r="O63" s="2719"/>
      <c r="Q63" s="2235"/>
      <c r="R63" s="1437"/>
      <c r="S63" s="1431" t="str">
        <f t="shared" si="0"/>
        <v/>
      </c>
      <c r="T63" s="1432" t="str">
        <f t="shared" si="1"/>
        <v/>
      </c>
      <c r="U63" s="1431" t="str">
        <f t="shared" si="2"/>
        <v/>
      </c>
      <c r="V63" s="1432" t="str">
        <f t="shared" si="3"/>
        <v/>
      </c>
      <c r="W63" s="1431" t="str">
        <f t="shared" si="4"/>
        <v/>
      </c>
      <c r="X63" s="1432" t="str">
        <f t="shared" si="5"/>
        <v/>
      </c>
      <c r="Y63" s="1431" t="str">
        <f t="shared" si="6"/>
        <v/>
      </c>
      <c r="Z63" s="1432" t="str">
        <f t="shared" si="7"/>
        <v/>
      </c>
      <c r="AA63" s="1284" t="str">
        <f t="shared" si="8"/>
        <v/>
      </c>
      <c r="AB63" s="1279" t="str">
        <f t="shared" si="9"/>
        <v/>
      </c>
      <c r="AC63" s="1281"/>
      <c r="AD63" s="1431" t="str">
        <f t="shared" si="10"/>
        <v/>
      </c>
      <c r="AE63" s="1288" t="str">
        <f t="shared" si="11"/>
        <v/>
      </c>
      <c r="AF63" s="1432" t="str">
        <f t="shared" si="12"/>
        <v/>
      </c>
      <c r="AG63" s="1431" t="str">
        <f t="shared" si="13"/>
        <v/>
      </c>
      <c r="AH63" s="1288" t="str">
        <f t="shared" si="14"/>
        <v/>
      </c>
      <c r="AI63" s="1288" t="str">
        <f t="shared" si="15"/>
        <v/>
      </c>
      <c r="AJ63" s="1432" t="str">
        <f t="shared" si="16"/>
        <v/>
      </c>
      <c r="AK63" s="1431" t="str">
        <f t="shared" si="17"/>
        <v/>
      </c>
      <c r="AL63" s="1288" t="str">
        <f t="shared" si="18"/>
        <v/>
      </c>
      <c r="AM63" s="1432" t="str">
        <f t="shared" si="19"/>
        <v/>
      </c>
      <c r="AN63" s="1431" t="str">
        <f t="shared" si="20"/>
        <v/>
      </c>
      <c r="AO63" s="1288" t="str">
        <f t="shared" si="21"/>
        <v/>
      </c>
      <c r="AP63" s="1432" t="str">
        <f t="shared" si="22"/>
        <v/>
      </c>
      <c r="AQ63" s="1431" t="str">
        <f t="shared" si="23"/>
        <v/>
      </c>
      <c r="AR63" s="1288" t="str">
        <f t="shared" si="24"/>
        <v/>
      </c>
      <c r="AS63" s="1288" t="str">
        <f t="shared" si="25"/>
        <v/>
      </c>
      <c r="AT63" s="1432" t="str">
        <f t="shared" si="26"/>
        <v/>
      </c>
      <c r="AU63" s="1431" t="str">
        <f t="shared" si="27"/>
        <v/>
      </c>
      <c r="AV63" s="1288" t="str">
        <f t="shared" si="28"/>
        <v/>
      </c>
      <c r="AW63" s="1432" t="str">
        <f t="shared" si="29"/>
        <v/>
      </c>
      <c r="AX63" s="1431" t="str">
        <f t="shared" si="30"/>
        <v/>
      </c>
      <c r="AY63" s="1288" t="str">
        <f t="shared" si="31"/>
        <v/>
      </c>
      <c r="AZ63" s="1288" t="str">
        <f t="shared" si="32"/>
        <v/>
      </c>
      <c r="BA63" s="1432" t="str">
        <f t="shared" si="33"/>
        <v/>
      </c>
    </row>
    <row r="64" spans="2:53" s="10" customFormat="1">
      <c r="B64" s="13"/>
      <c r="C64" s="2715"/>
      <c r="D64" s="2716"/>
      <c r="E64" s="2717"/>
      <c r="F64" s="2718"/>
      <c r="G64" s="2716"/>
      <c r="H64" s="2719"/>
      <c r="I64" s="2719"/>
      <c r="J64" s="2719"/>
      <c r="K64" s="2719"/>
      <c r="L64" s="2719"/>
      <c r="M64" s="2719"/>
      <c r="N64" s="2719"/>
      <c r="O64" s="2719"/>
      <c r="Q64" s="2235"/>
      <c r="R64" s="1437"/>
      <c r="S64" s="1431" t="str">
        <f t="shared" si="0"/>
        <v/>
      </c>
      <c r="T64" s="1432" t="str">
        <f t="shared" si="1"/>
        <v/>
      </c>
      <c r="U64" s="1431" t="str">
        <f t="shared" si="2"/>
        <v/>
      </c>
      <c r="V64" s="1432" t="str">
        <f t="shared" si="3"/>
        <v/>
      </c>
      <c r="W64" s="1431" t="str">
        <f t="shared" si="4"/>
        <v/>
      </c>
      <c r="X64" s="1432" t="str">
        <f t="shared" si="5"/>
        <v/>
      </c>
      <c r="Y64" s="1431" t="str">
        <f t="shared" si="6"/>
        <v/>
      </c>
      <c r="Z64" s="1432" t="str">
        <f t="shared" si="7"/>
        <v/>
      </c>
      <c r="AA64" s="1284" t="str">
        <f t="shared" si="8"/>
        <v/>
      </c>
      <c r="AB64" s="1279" t="str">
        <f t="shared" si="9"/>
        <v/>
      </c>
      <c r="AC64" s="1281"/>
      <c r="AD64" s="1431" t="str">
        <f t="shared" si="10"/>
        <v/>
      </c>
      <c r="AE64" s="1288" t="str">
        <f t="shared" si="11"/>
        <v/>
      </c>
      <c r="AF64" s="1432" t="str">
        <f t="shared" si="12"/>
        <v/>
      </c>
      <c r="AG64" s="1431" t="str">
        <f t="shared" si="13"/>
        <v/>
      </c>
      <c r="AH64" s="1288" t="str">
        <f t="shared" si="14"/>
        <v/>
      </c>
      <c r="AI64" s="1288" t="str">
        <f t="shared" si="15"/>
        <v/>
      </c>
      <c r="AJ64" s="1432" t="str">
        <f t="shared" si="16"/>
        <v/>
      </c>
      <c r="AK64" s="1431" t="str">
        <f t="shared" si="17"/>
        <v/>
      </c>
      <c r="AL64" s="1288" t="str">
        <f t="shared" si="18"/>
        <v/>
      </c>
      <c r="AM64" s="1432" t="str">
        <f t="shared" si="19"/>
        <v/>
      </c>
      <c r="AN64" s="1431" t="str">
        <f t="shared" si="20"/>
        <v/>
      </c>
      <c r="AO64" s="1288" t="str">
        <f t="shared" si="21"/>
        <v/>
      </c>
      <c r="AP64" s="1432" t="str">
        <f t="shared" si="22"/>
        <v/>
      </c>
      <c r="AQ64" s="1431" t="str">
        <f t="shared" si="23"/>
        <v/>
      </c>
      <c r="AR64" s="1288" t="str">
        <f t="shared" si="24"/>
        <v/>
      </c>
      <c r="AS64" s="1288" t="str">
        <f t="shared" si="25"/>
        <v/>
      </c>
      <c r="AT64" s="1432" t="str">
        <f t="shared" si="26"/>
        <v/>
      </c>
      <c r="AU64" s="1431" t="str">
        <f t="shared" si="27"/>
        <v/>
      </c>
      <c r="AV64" s="1288" t="str">
        <f t="shared" si="28"/>
        <v/>
      </c>
      <c r="AW64" s="1432" t="str">
        <f t="shared" si="29"/>
        <v/>
      </c>
      <c r="AX64" s="1431" t="str">
        <f t="shared" si="30"/>
        <v/>
      </c>
      <c r="AY64" s="1288" t="str">
        <f t="shared" si="31"/>
        <v/>
      </c>
      <c r="AZ64" s="1288" t="str">
        <f t="shared" si="32"/>
        <v/>
      </c>
      <c r="BA64" s="1432" t="str">
        <f t="shared" si="33"/>
        <v/>
      </c>
    </row>
    <row r="65" spans="2:53" s="10" customFormat="1">
      <c r="B65" s="13"/>
      <c r="C65" s="2715"/>
      <c r="D65" s="2716"/>
      <c r="E65" s="2717"/>
      <c r="F65" s="2718"/>
      <c r="G65" s="2716"/>
      <c r="H65" s="2719"/>
      <c r="I65" s="2719"/>
      <c r="J65" s="2719"/>
      <c r="K65" s="2719"/>
      <c r="L65" s="2719"/>
      <c r="M65" s="2719"/>
      <c r="N65" s="2719"/>
      <c r="O65" s="2719"/>
      <c r="Q65" s="2235"/>
      <c r="R65" s="1437"/>
      <c r="S65" s="1431" t="str">
        <f t="shared" si="0"/>
        <v/>
      </c>
      <c r="T65" s="1432" t="str">
        <f t="shared" si="1"/>
        <v/>
      </c>
      <c r="U65" s="1431" t="str">
        <f t="shared" si="2"/>
        <v/>
      </c>
      <c r="V65" s="1432" t="str">
        <f t="shared" si="3"/>
        <v/>
      </c>
      <c r="W65" s="1431" t="str">
        <f t="shared" si="4"/>
        <v/>
      </c>
      <c r="X65" s="1432" t="str">
        <f t="shared" si="5"/>
        <v/>
      </c>
      <c r="Y65" s="1431" t="str">
        <f t="shared" si="6"/>
        <v/>
      </c>
      <c r="Z65" s="1432" t="str">
        <f t="shared" si="7"/>
        <v/>
      </c>
      <c r="AA65" s="1284" t="str">
        <f t="shared" si="8"/>
        <v/>
      </c>
      <c r="AB65" s="1279" t="str">
        <f t="shared" si="9"/>
        <v/>
      </c>
      <c r="AC65" s="1281"/>
      <c r="AD65" s="1431" t="str">
        <f t="shared" si="10"/>
        <v/>
      </c>
      <c r="AE65" s="1288" t="str">
        <f t="shared" si="11"/>
        <v/>
      </c>
      <c r="AF65" s="1432" t="str">
        <f t="shared" si="12"/>
        <v/>
      </c>
      <c r="AG65" s="1431" t="str">
        <f t="shared" si="13"/>
        <v/>
      </c>
      <c r="AH65" s="1288" t="str">
        <f t="shared" si="14"/>
        <v/>
      </c>
      <c r="AI65" s="1288" t="str">
        <f t="shared" si="15"/>
        <v/>
      </c>
      <c r="AJ65" s="1432" t="str">
        <f t="shared" si="16"/>
        <v/>
      </c>
      <c r="AK65" s="1431" t="str">
        <f t="shared" si="17"/>
        <v/>
      </c>
      <c r="AL65" s="1288" t="str">
        <f t="shared" si="18"/>
        <v/>
      </c>
      <c r="AM65" s="1432" t="str">
        <f t="shared" si="19"/>
        <v/>
      </c>
      <c r="AN65" s="1431" t="str">
        <f t="shared" si="20"/>
        <v/>
      </c>
      <c r="AO65" s="1288" t="str">
        <f t="shared" si="21"/>
        <v/>
      </c>
      <c r="AP65" s="1432" t="str">
        <f t="shared" si="22"/>
        <v/>
      </c>
      <c r="AQ65" s="1431" t="str">
        <f t="shared" si="23"/>
        <v/>
      </c>
      <c r="AR65" s="1288" t="str">
        <f t="shared" si="24"/>
        <v/>
      </c>
      <c r="AS65" s="1288" t="str">
        <f t="shared" si="25"/>
        <v/>
      </c>
      <c r="AT65" s="1432" t="str">
        <f t="shared" si="26"/>
        <v/>
      </c>
      <c r="AU65" s="1431" t="str">
        <f t="shared" si="27"/>
        <v/>
      </c>
      <c r="AV65" s="1288" t="str">
        <f t="shared" si="28"/>
        <v/>
      </c>
      <c r="AW65" s="1432" t="str">
        <f t="shared" si="29"/>
        <v/>
      </c>
      <c r="AX65" s="1431" t="str">
        <f t="shared" si="30"/>
        <v/>
      </c>
      <c r="AY65" s="1288" t="str">
        <f t="shared" si="31"/>
        <v/>
      </c>
      <c r="AZ65" s="1288" t="str">
        <f t="shared" si="32"/>
        <v/>
      </c>
      <c r="BA65" s="1432" t="str">
        <f t="shared" si="33"/>
        <v/>
      </c>
    </row>
    <row r="66" spans="2:53" s="10" customFormat="1">
      <c r="B66" s="13"/>
      <c r="C66" s="2715"/>
      <c r="D66" s="2716"/>
      <c r="E66" s="2717"/>
      <c r="F66" s="2718"/>
      <c r="G66" s="2716"/>
      <c r="H66" s="2719"/>
      <c r="I66" s="2719"/>
      <c r="J66" s="2719"/>
      <c r="K66" s="2719"/>
      <c r="L66" s="2719"/>
      <c r="M66" s="2719"/>
      <c r="N66" s="2719"/>
      <c r="O66" s="2719"/>
      <c r="Q66" s="2235"/>
      <c r="R66" s="1437"/>
      <c r="S66" s="1431" t="str">
        <f t="shared" si="0"/>
        <v/>
      </c>
      <c r="T66" s="1432" t="str">
        <f t="shared" si="1"/>
        <v/>
      </c>
      <c r="U66" s="1431" t="str">
        <f t="shared" si="2"/>
        <v/>
      </c>
      <c r="V66" s="1432" t="str">
        <f t="shared" si="3"/>
        <v/>
      </c>
      <c r="W66" s="1431" t="str">
        <f t="shared" si="4"/>
        <v/>
      </c>
      <c r="X66" s="1432" t="str">
        <f t="shared" si="5"/>
        <v/>
      </c>
      <c r="Y66" s="1431" t="str">
        <f t="shared" si="6"/>
        <v/>
      </c>
      <c r="Z66" s="1432" t="str">
        <f t="shared" si="7"/>
        <v/>
      </c>
      <c r="AA66" s="1284" t="str">
        <f t="shared" si="8"/>
        <v/>
      </c>
      <c r="AB66" s="1279" t="str">
        <f t="shared" si="9"/>
        <v/>
      </c>
      <c r="AC66" s="1281"/>
      <c r="AD66" s="1431" t="str">
        <f t="shared" si="10"/>
        <v/>
      </c>
      <c r="AE66" s="1288" t="str">
        <f t="shared" si="11"/>
        <v/>
      </c>
      <c r="AF66" s="1432" t="str">
        <f t="shared" si="12"/>
        <v/>
      </c>
      <c r="AG66" s="1431" t="str">
        <f t="shared" si="13"/>
        <v/>
      </c>
      <c r="AH66" s="1288" t="str">
        <f t="shared" si="14"/>
        <v/>
      </c>
      <c r="AI66" s="1288" t="str">
        <f t="shared" si="15"/>
        <v/>
      </c>
      <c r="AJ66" s="1432" t="str">
        <f t="shared" si="16"/>
        <v/>
      </c>
      <c r="AK66" s="1431" t="str">
        <f t="shared" si="17"/>
        <v/>
      </c>
      <c r="AL66" s="1288" t="str">
        <f t="shared" si="18"/>
        <v/>
      </c>
      <c r="AM66" s="1432" t="str">
        <f t="shared" si="19"/>
        <v/>
      </c>
      <c r="AN66" s="1431" t="str">
        <f t="shared" si="20"/>
        <v/>
      </c>
      <c r="AO66" s="1288" t="str">
        <f t="shared" si="21"/>
        <v/>
      </c>
      <c r="AP66" s="1432" t="str">
        <f t="shared" si="22"/>
        <v/>
      </c>
      <c r="AQ66" s="1431" t="str">
        <f t="shared" si="23"/>
        <v/>
      </c>
      <c r="AR66" s="1288" t="str">
        <f t="shared" si="24"/>
        <v/>
      </c>
      <c r="AS66" s="1288" t="str">
        <f t="shared" si="25"/>
        <v/>
      </c>
      <c r="AT66" s="1432" t="str">
        <f t="shared" si="26"/>
        <v/>
      </c>
      <c r="AU66" s="1431" t="str">
        <f t="shared" si="27"/>
        <v/>
      </c>
      <c r="AV66" s="1288" t="str">
        <f t="shared" si="28"/>
        <v/>
      </c>
      <c r="AW66" s="1432" t="str">
        <f t="shared" si="29"/>
        <v/>
      </c>
      <c r="AX66" s="1431" t="str">
        <f t="shared" si="30"/>
        <v/>
      </c>
      <c r="AY66" s="1288" t="str">
        <f t="shared" si="31"/>
        <v/>
      </c>
      <c r="AZ66" s="1288" t="str">
        <f t="shared" si="32"/>
        <v/>
      </c>
      <c r="BA66" s="1432" t="str">
        <f t="shared" si="33"/>
        <v/>
      </c>
    </row>
    <row r="67" spans="2:53" s="10" customFormat="1">
      <c r="B67" s="13"/>
      <c r="C67" s="2715"/>
      <c r="D67" s="2716"/>
      <c r="E67" s="2717"/>
      <c r="F67" s="2718"/>
      <c r="G67" s="2716"/>
      <c r="H67" s="2719"/>
      <c r="I67" s="2719"/>
      <c r="J67" s="2719"/>
      <c r="K67" s="2719"/>
      <c r="L67" s="2719"/>
      <c r="M67" s="2719"/>
      <c r="N67" s="2719"/>
      <c r="O67" s="2719"/>
      <c r="Q67" s="2235"/>
      <c r="R67" s="1437"/>
      <c r="S67" s="1431" t="str">
        <f t="shared" si="0"/>
        <v/>
      </c>
      <c r="T67" s="1432" t="str">
        <f t="shared" si="1"/>
        <v/>
      </c>
      <c r="U67" s="1431" t="str">
        <f t="shared" si="2"/>
        <v/>
      </c>
      <c r="V67" s="1432" t="str">
        <f t="shared" si="3"/>
        <v/>
      </c>
      <c r="W67" s="1431" t="str">
        <f t="shared" si="4"/>
        <v/>
      </c>
      <c r="X67" s="1432" t="str">
        <f t="shared" si="5"/>
        <v/>
      </c>
      <c r="Y67" s="1431" t="str">
        <f t="shared" si="6"/>
        <v/>
      </c>
      <c r="Z67" s="1432" t="str">
        <f t="shared" si="7"/>
        <v/>
      </c>
      <c r="AA67" s="1284" t="str">
        <f t="shared" si="8"/>
        <v/>
      </c>
      <c r="AB67" s="1279" t="str">
        <f t="shared" si="9"/>
        <v/>
      </c>
      <c r="AC67" s="1281"/>
      <c r="AD67" s="1431" t="str">
        <f t="shared" si="10"/>
        <v/>
      </c>
      <c r="AE67" s="1288" t="str">
        <f t="shared" si="11"/>
        <v/>
      </c>
      <c r="AF67" s="1432" t="str">
        <f t="shared" si="12"/>
        <v/>
      </c>
      <c r="AG67" s="1431" t="str">
        <f t="shared" si="13"/>
        <v/>
      </c>
      <c r="AH67" s="1288" t="str">
        <f t="shared" si="14"/>
        <v/>
      </c>
      <c r="AI67" s="1288" t="str">
        <f t="shared" si="15"/>
        <v/>
      </c>
      <c r="AJ67" s="1432" t="str">
        <f t="shared" si="16"/>
        <v/>
      </c>
      <c r="AK67" s="1431" t="str">
        <f t="shared" si="17"/>
        <v/>
      </c>
      <c r="AL67" s="1288" t="str">
        <f t="shared" si="18"/>
        <v/>
      </c>
      <c r="AM67" s="1432" t="str">
        <f t="shared" si="19"/>
        <v/>
      </c>
      <c r="AN67" s="1431" t="str">
        <f t="shared" si="20"/>
        <v/>
      </c>
      <c r="AO67" s="1288" t="str">
        <f t="shared" si="21"/>
        <v/>
      </c>
      <c r="AP67" s="1432" t="str">
        <f t="shared" si="22"/>
        <v/>
      </c>
      <c r="AQ67" s="1431" t="str">
        <f t="shared" si="23"/>
        <v/>
      </c>
      <c r="AR67" s="1288" t="str">
        <f t="shared" si="24"/>
        <v/>
      </c>
      <c r="AS67" s="1288" t="str">
        <f t="shared" si="25"/>
        <v/>
      </c>
      <c r="AT67" s="1432" t="str">
        <f t="shared" si="26"/>
        <v/>
      </c>
      <c r="AU67" s="1431" t="str">
        <f t="shared" si="27"/>
        <v/>
      </c>
      <c r="AV67" s="1288" t="str">
        <f t="shared" si="28"/>
        <v/>
      </c>
      <c r="AW67" s="1432" t="str">
        <f t="shared" si="29"/>
        <v/>
      </c>
      <c r="AX67" s="1431" t="str">
        <f t="shared" si="30"/>
        <v/>
      </c>
      <c r="AY67" s="1288" t="str">
        <f t="shared" si="31"/>
        <v/>
      </c>
      <c r="AZ67" s="1288" t="str">
        <f t="shared" si="32"/>
        <v/>
      </c>
      <c r="BA67" s="1432" t="str">
        <f t="shared" si="33"/>
        <v/>
      </c>
    </row>
    <row r="68" spans="2:53" s="10" customFormat="1">
      <c r="B68" s="13"/>
      <c r="C68" s="2715"/>
      <c r="D68" s="2716"/>
      <c r="E68" s="2717"/>
      <c r="F68" s="2718"/>
      <c r="G68" s="2716"/>
      <c r="H68" s="2719"/>
      <c r="I68" s="2719"/>
      <c r="J68" s="2719"/>
      <c r="K68" s="2719"/>
      <c r="L68" s="2719"/>
      <c r="M68" s="2719"/>
      <c r="N68" s="2719"/>
      <c r="O68" s="2719"/>
      <c r="Q68" s="2235"/>
      <c r="R68" s="1437"/>
      <c r="S68" s="1431" t="str">
        <f t="shared" si="0"/>
        <v/>
      </c>
      <c r="T68" s="1432" t="str">
        <f t="shared" si="1"/>
        <v/>
      </c>
      <c r="U68" s="1431" t="str">
        <f t="shared" si="2"/>
        <v/>
      </c>
      <c r="V68" s="1432" t="str">
        <f t="shared" si="3"/>
        <v/>
      </c>
      <c r="W68" s="1431" t="str">
        <f t="shared" si="4"/>
        <v/>
      </c>
      <c r="X68" s="1432" t="str">
        <f t="shared" si="5"/>
        <v/>
      </c>
      <c r="Y68" s="1431" t="str">
        <f t="shared" si="6"/>
        <v/>
      </c>
      <c r="Z68" s="1432" t="str">
        <f t="shared" si="7"/>
        <v/>
      </c>
      <c r="AA68" s="1284" t="str">
        <f t="shared" si="8"/>
        <v/>
      </c>
      <c r="AB68" s="1279" t="str">
        <f t="shared" si="9"/>
        <v/>
      </c>
      <c r="AC68" s="1281"/>
      <c r="AD68" s="1431" t="str">
        <f t="shared" si="10"/>
        <v/>
      </c>
      <c r="AE68" s="1288" t="str">
        <f t="shared" si="11"/>
        <v/>
      </c>
      <c r="AF68" s="1432" t="str">
        <f t="shared" si="12"/>
        <v/>
      </c>
      <c r="AG68" s="1431" t="str">
        <f t="shared" si="13"/>
        <v/>
      </c>
      <c r="AH68" s="1288" t="str">
        <f t="shared" si="14"/>
        <v/>
      </c>
      <c r="AI68" s="1288" t="str">
        <f t="shared" si="15"/>
        <v/>
      </c>
      <c r="AJ68" s="1432" t="str">
        <f t="shared" si="16"/>
        <v/>
      </c>
      <c r="AK68" s="1431" t="str">
        <f t="shared" si="17"/>
        <v/>
      </c>
      <c r="AL68" s="1288" t="str">
        <f t="shared" si="18"/>
        <v/>
      </c>
      <c r="AM68" s="1432" t="str">
        <f t="shared" si="19"/>
        <v/>
      </c>
      <c r="AN68" s="1431" t="str">
        <f t="shared" si="20"/>
        <v/>
      </c>
      <c r="AO68" s="1288" t="str">
        <f t="shared" si="21"/>
        <v/>
      </c>
      <c r="AP68" s="1432" t="str">
        <f t="shared" si="22"/>
        <v/>
      </c>
      <c r="AQ68" s="1431" t="str">
        <f t="shared" si="23"/>
        <v/>
      </c>
      <c r="AR68" s="1288" t="str">
        <f t="shared" si="24"/>
        <v/>
      </c>
      <c r="AS68" s="1288" t="str">
        <f t="shared" si="25"/>
        <v/>
      </c>
      <c r="AT68" s="1432" t="str">
        <f t="shared" si="26"/>
        <v/>
      </c>
      <c r="AU68" s="1431" t="str">
        <f t="shared" si="27"/>
        <v/>
      </c>
      <c r="AV68" s="1288" t="str">
        <f t="shared" si="28"/>
        <v/>
      </c>
      <c r="AW68" s="1432" t="str">
        <f t="shared" si="29"/>
        <v/>
      </c>
      <c r="AX68" s="1431" t="str">
        <f t="shared" si="30"/>
        <v/>
      </c>
      <c r="AY68" s="1288" t="str">
        <f t="shared" si="31"/>
        <v/>
      </c>
      <c r="AZ68" s="1288" t="str">
        <f t="shared" si="32"/>
        <v/>
      </c>
      <c r="BA68" s="1432" t="str">
        <f t="shared" si="33"/>
        <v/>
      </c>
    </row>
    <row r="69" spans="2:53" s="10" customFormat="1">
      <c r="B69" s="13"/>
      <c r="C69" s="2715"/>
      <c r="D69" s="2716"/>
      <c r="E69" s="2717"/>
      <c r="F69" s="2718"/>
      <c r="G69" s="2716"/>
      <c r="H69" s="2719"/>
      <c r="I69" s="2719"/>
      <c r="J69" s="2719"/>
      <c r="K69" s="2719"/>
      <c r="L69" s="2719"/>
      <c r="M69" s="2719"/>
      <c r="N69" s="2719"/>
      <c r="O69" s="2719"/>
      <c r="Q69" s="2235"/>
      <c r="R69" s="1437"/>
      <c r="S69" s="1431" t="str">
        <f t="shared" si="0"/>
        <v/>
      </c>
      <c r="T69" s="1432" t="str">
        <f t="shared" si="1"/>
        <v/>
      </c>
      <c r="U69" s="1431" t="str">
        <f t="shared" si="2"/>
        <v/>
      </c>
      <c r="V69" s="1432" t="str">
        <f t="shared" si="3"/>
        <v/>
      </c>
      <c r="W69" s="1431" t="str">
        <f t="shared" si="4"/>
        <v/>
      </c>
      <c r="X69" s="1432" t="str">
        <f t="shared" si="5"/>
        <v/>
      </c>
      <c r="Y69" s="1431" t="str">
        <f t="shared" si="6"/>
        <v/>
      </c>
      <c r="Z69" s="1432" t="str">
        <f t="shared" si="7"/>
        <v/>
      </c>
      <c r="AA69" s="1284" t="str">
        <f t="shared" si="8"/>
        <v/>
      </c>
      <c r="AB69" s="1279" t="str">
        <f t="shared" si="9"/>
        <v/>
      </c>
      <c r="AC69" s="1281"/>
      <c r="AD69" s="1431" t="str">
        <f t="shared" si="10"/>
        <v/>
      </c>
      <c r="AE69" s="1288" t="str">
        <f t="shared" si="11"/>
        <v/>
      </c>
      <c r="AF69" s="1432" t="str">
        <f t="shared" si="12"/>
        <v/>
      </c>
      <c r="AG69" s="1431" t="str">
        <f t="shared" si="13"/>
        <v/>
      </c>
      <c r="AH69" s="1288" t="str">
        <f t="shared" si="14"/>
        <v/>
      </c>
      <c r="AI69" s="1288" t="str">
        <f t="shared" si="15"/>
        <v/>
      </c>
      <c r="AJ69" s="1432" t="str">
        <f t="shared" si="16"/>
        <v/>
      </c>
      <c r="AK69" s="1431" t="str">
        <f t="shared" si="17"/>
        <v/>
      </c>
      <c r="AL69" s="1288" t="str">
        <f t="shared" si="18"/>
        <v/>
      </c>
      <c r="AM69" s="1432" t="str">
        <f t="shared" si="19"/>
        <v/>
      </c>
      <c r="AN69" s="1431" t="str">
        <f t="shared" si="20"/>
        <v/>
      </c>
      <c r="AO69" s="1288" t="str">
        <f t="shared" si="21"/>
        <v/>
      </c>
      <c r="AP69" s="1432" t="str">
        <f t="shared" si="22"/>
        <v/>
      </c>
      <c r="AQ69" s="1431" t="str">
        <f t="shared" si="23"/>
        <v/>
      </c>
      <c r="AR69" s="1288" t="str">
        <f t="shared" si="24"/>
        <v/>
      </c>
      <c r="AS69" s="1288" t="str">
        <f t="shared" si="25"/>
        <v/>
      </c>
      <c r="AT69" s="1432" t="str">
        <f t="shared" si="26"/>
        <v/>
      </c>
      <c r="AU69" s="1431" t="str">
        <f t="shared" si="27"/>
        <v/>
      </c>
      <c r="AV69" s="1288" t="str">
        <f t="shared" si="28"/>
        <v/>
      </c>
      <c r="AW69" s="1432" t="str">
        <f t="shared" si="29"/>
        <v/>
      </c>
      <c r="AX69" s="1431" t="str">
        <f t="shared" si="30"/>
        <v/>
      </c>
      <c r="AY69" s="1288" t="str">
        <f t="shared" si="31"/>
        <v/>
      </c>
      <c r="AZ69" s="1288" t="str">
        <f t="shared" si="32"/>
        <v/>
      </c>
      <c r="BA69" s="1432" t="str">
        <f t="shared" si="33"/>
        <v/>
      </c>
    </row>
    <row r="70" spans="2:53" s="10" customFormat="1">
      <c r="B70" s="13"/>
      <c r="C70" s="2715"/>
      <c r="D70" s="2716"/>
      <c r="E70" s="2717"/>
      <c r="F70" s="2718"/>
      <c r="G70" s="2716"/>
      <c r="H70" s="2719"/>
      <c r="I70" s="2719"/>
      <c r="J70" s="2719"/>
      <c r="K70" s="2719"/>
      <c r="L70" s="2719"/>
      <c r="M70" s="2719"/>
      <c r="N70" s="2719"/>
      <c r="O70" s="2719"/>
      <c r="Q70" s="2235"/>
      <c r="R70" s="1437"/>
      <c r="S70" s="1431" t="str">
        <f t="shared" si="0"/>
        <v/>
      </c>
      <c r="T70" s="1432" t="str">
        <f t="shared" si="1"/>
        <v/>
      </c>
      <c r="U70" s="1431" t="str">
        <f t="shared" si="2"/>
        <v/>
      </c>
      <c r="V70" s="1432" t="str">
        <f t="shared" si="3"/>
        <v/>
      </c>
      <c r="W70" s="1431" t="str">
        <f t="shared" si="4"/>
        <v/>
      </c>
      <c r="X70" s="1432" t="str">
        <f t="shared" si="5"/>
        <v/>
      </c>
      <c r="Y70" s="1431" t="str">
        <f t="shared" si="6"/>
        <v/>
      </c>
      <c r="Z70" s="1432" t="str">
        <f t="shared" si="7"/>
        <v/>
      </c>
      <c r="AA70" s="1284" t="str">
        <f t="shared" si="8"/>
        <v/>
      </c>
      <c r="AB70" s="1279" t="str">
        <f t="shared" si="9"/>
        <v/>
      </c>
      <c r="AC70" s="1281"/>
      <c r="AD70" s="1431" t="str">
        <f t="shared" si="10"/>
        <v/>
      </c>
      <c r="AE70" s="1288" t="str">
        <f t="shared" si="11"/>
        <v/>
      </c>
      <c r="AF70" s="1432" t="str">
        <f t="shared" si="12"/>
        <v/>
      </c>
      <c r="AG70" s="1431" t="str">
        <f t="shared" si="13"/>
        <v/>
      </c>
      <c r="AH70" s="1288" t="str">
        <f t="shared" si="14"/>
        <v/>
      </c>
      <c r="AI70" s="1288" t="str">
        <f t="shared" si="15"/>
        <v/>
      </c>
      <c r="AJ70" s="1432" t="str">
        <f t="shared" si="16"/>
        <v/>
      </c>
      <c r="AK70" s="1431" t="str">
        <f t="shared" si="17"/>
        <v/>
      </c>
      <c r="AL70" s="1288" t="str">
        <f t="shared" si="18"/>
        <v/>
      </c>
      <c r="AM70" s="1432" t="str">
        <f t="shared" si="19"/>
        <v/>
      </c>
      <c r="AN70" s="1431" t="str">
        <f t="shared" si="20"/>
        <v/>
      </c>
      <c r="AO70" s="1288" t="str">
        <f t="shared" si="21"/>
        <v/>
      </c>
      <c r="AP70" s="1432" t="str">
        <f t="shared" si="22"/>
        <v/>
      </c>
      <c r="AQ70" s="1431" t="str">
        <f t="shared" si="23"/>
        <v/>
      </c>
      <c r="AR70" s="1288" t="str">
        <f t="shared" si="24"/>
        <v/>
      </c>
      <c r="AS70" s="1288" t="str">
        <f t="shared" si="25"/>
        <v/>
      </c>
      <c r="AT70" s="1432" t="str">
        <f t="shared" si="26"/>
        <v/>
      </c>
      <c r="AU70" s="1431" t="str">
        <f t="shared" si="27"/>
        <v/>
      </c>
      <c r="AV70" s="1288" t="str">
        <f t="shared" si="28"/>
        <v/>
      </c>
      <c r="AW70" s="1432" t="str">
        <f t="shared" si="29"/>
        <v/>
      </c>
      <c r="AX70" s="1431" t="str">
        <f t="shared" si="30"/>
        <v/>
      </c>
      <c r="AY70" s="1288" t="str">
        <f t="shared" si="31"/>
        <v/>
      </c>
      <c r="AZ70" s="1288" t="str">
        <f t="shared" si="32"/>
        <v/>
      </c>
      <c r="BA70" s="1432" t="str">
        <f t="shared" si="33"/>
        <v/>
      </c>
    </row>
    <row r="71" spans="2:53" s="10" customFormat="1">
      <c r="B71" s="13"/>
      <c r="C71" s="2715"/>
      <c r="D71" s="2716"/>
      <c r="E71" s="2717"/>
      <c r="F71" s="2718"/>
      <c r="G71" s="2716"/>
      <c r="H71" s="2719"/>
      <c r="I71" s="2719"/>
      <c r="J71" s="2719"/>
      <c r="K71" s="2719"/>
      <c r="L71" s="2719"/>
      <c r="M71" s="2719"/>
      <c r="N71" s="2719"/>
      <c r="O71" s="2719"/>
      <c r="Q71" s="2235"/>
      <c r="R71" s="1437"/>
      <c r="S71" s="1431" t="str">
        <f t="shared" si="0"/>
        <v/>
      </c>
      <c r="T71" s="1432" t="str">
        <f t="shared" si="1"/>
        <v/>
      </c>
      <c r="U71" s="1431" t="str">
        <f t="shared" si="2"/>
        <v/>
      </c>
      <c r="V71" s="1432" t="str">
        <f t="shared" si="3"/>
        <v/>
      </c>
      <c r="W71" s="1431" t="str">
        <f t="shared" si="4"/>
        <v/>
      </c>
      <c r="X71" s="1432" t="str">
        <f t="shared" si="5"/>
        <v/>
      </c>
      <c r="Y71" s="1431" t="str">
        <f t="shared" si="6"/>
        <v/>
      </c>
      <c r="Z71" s="1432" t="str">
        <f t="shared" si="7"/>
        <v/>
      </c>
      <c r="AA71" s="1284" t="str">
        <f t="shared" si="8"/>
        <v/>
      </c>
      <c r="AB71" s="1279" t="str">
        <f t="shared" si="9"/>
        <v/>
      </c>
      <c r="AC71" s="1281"/>
      <c r="AD71" s="1431" t="str">
        <f t="shared" si="10"/>
        <v/>
      </c>
      <c r="AE71" s="1288" t="str">
        <f t="shared" si="11"/>
        <v/>
      </c>
      <c r="AF71" s="1432" t="str">
        <f t="shared" si="12"/>
        <v/>
      </c>
      <c r="AG71" s="1431" t="str">
        <f t="shared" si="13"/>
        <v/>
      </c>
      <c r="AH71" s="1288" t="str">
        <f t="shared" si="14"/>
        <v/>
      </c>
      <c r="AI71" s="1288" t="str">
        <f t="shared" si="15"/>
        <v/>
      </c>
      <c r="AJ71" s="1432" t="str">
        <f t="shared" si="16"/>
        <v/>
      </c>
      <c r="AK71" s="1431" t="str">
        <f t="shared" si="17"/>
        <v/>
      </c>
      <c r="AL71" s="1288" t="str">
        <f t="shared" si="18"/>
        <v/>
      </c>
      <c r="AM71" s="1432" t="str">
        <f t="shared" si="19"/>
        <v/>
      </c>
      <c r="AN71" s="1431" t="str">
        <f t="shared" si="20"/>
        <v/>
      </c>
      <c r="AO71" s="1288" t="str">
        <f t="shared" si="21"/>
        <v/>
      </c>
      <c r="AP71" s="1432" t="str">
        <f t="shared" si="22"/>
        <v/>
      </c>
      <c r="AQ71" s="1431" t="str">
        <f t="shared" si="23"/>
        <v/>
      </c>
      <c r="AR71" s="1288" t="str">
        <f t="shared" si="24"/>
        <v/>
      </c>
      <c r="AS71" s="1288" t="str">
        <f t="shared" si="25"/>
        <v/>
      </c>
      <c r="AT71" s="1432" t="str">
        <f t="shared" si="26"/>
        <v/>
      </c>
      <c r="AU71" s="1431" t="str">
        <f t="shared" si="27"/>
        <v/>
      </c>
      <c r="AV71" s="1288" t="str">
        <f t="shared" si="28"/>
        <v/>
      </c>
      <c r="AW71" s="1432" t="str">
        <f t="shared" si="29"/>
        <v/>
      </c>
      <c r="AX71" s="1431" t="str">
        <f t="shared" si="30"/>
        <v/>
      </c>
      <c r="AY71" s="1288" t="str">
        <f t="shared" si="31"/>
        <v/>
      </c>
      <c r="AZ71" s="1288" t="str">
        <f t="shared" si="32"/>
        <v/>
      </c>
      <c r="BA71" s="1432" t="str">
        <f t="shared" si="33"/>
        <v/>
      </c>
    </row>
    <row r="72" spans="2:53" s="10" customFormat="1">
      <c r="B72" s="13"/>
      <c r="C72" s="2715"/>
      <c r="D72" s="2716"/>
      <c r="E72" s="2717"/>
      <c r="F72" s="2718"/>
      <c r="G72" s="2716"/>
      <c r="H72" s="2719"/>
      <c r="I72" s="2719"/>
      <c r="J72" s="2719"/>
      <c r="K72" s="2719"/>
      <c r="L72" s="2719"/>
      <c r="M72" s="2719"/>
      <c r="N72" s="2719"/>
      <c r="O72" s="2719"/>
      <c r="Q72" s="2235"/>
      <c r="R72" s="1437"/>
      <c r="S72" s="1431" t="str">
        <f t="shared" si="0"/>
        <v/>
      </c>
      <c r="T72" s="1432" t="str">
        <f t="shared" si="1"/>
        <v/>
      </c>
      <c r="U72" s="1431" t="str">
        <f t="shared" si="2"/>
        <v/>
      </c>
      <c r="V72" s="1432" t="str">
        <f t="shared" si="3"/>
        <v/>
      </c>
      <c r="W72" s="1431" t="str">
        <f t="shared" si="4"/>
        <v/>
      </c>
      <c r="X72" s="1432" t="str">
        <f t="shared" si="5"/>
        <v/>
      </c>
      <c r="Y72" s="1431" t="str">
        <f t="shared" si="6"/>
        <v/>
      </c>
      <c r="Z72" s="1432" t="str">
        <f t="shared" si="7"/>
        <v/>
      </c>
      <c r="AA72" s="1284" t="str">
        <f t="shared" si="8"/>
        <v/>
      </c>
      <c r="AB72" s="1279" t="str">
        <f t="shared" si="9"/>
        <v/>
      </c>
      <c r="AC72" s="1281"/>
      <c r="AD72" s="1431" t="str">
        <f t="shared" si="10"/>
        <v/>
      </c>
      <c r="AE72" s="1288" t="str">
        <f t="shared" si="11"/>
        <v/>
      </c>
      <c r="AF72" s="1432" t="str">
        <f t="shared" si="12"/>
        <v/>
      </c>
      <c r="AG72" s="1431" t="str">
        <f t="shared" si="13"/>
        <v/>
      </c>
      <c r="AH72" s="1288" t="str">
        <f t="shared" si="14"/>
        <v/>
      </c>
      <c r="AI72" s="1288" t="str">
        <f t="shared" si="15"/>
        <v/>
      </c>
      <c r="AJ72" s="1432" t="str">
        <f t="shared" si="16"/>
        <v/>
      </c>
      <c r="AK72" s="1431" t="str">
        <f t="shared" si="17"/>
        <v/>
      </c>
      <c r="AL72" s="1288" t="str">
        <f t="shared" si="18"/>
        <v/>
      </c>
      <c r="AM72" s="1432" t="str">
        <f t="shared" si="19"/>
        <v/>
      </c>
      <c r="AN72" s="1431" t="str">
        <f t="shared" si="20"/>
        <v/>
      </c>
      <c r="AO72" s="1288" t="str">
        <f t="shared" si="21"/>
        <v/>
      </c>
      <c r="AP72" s="1432" t="str">
        <f t="shared" si="22"/>
        <v/>
      </c>
      <c r="AQ72" s="1431" t="str">
        <f t="shared" si="23"/>
        <v/>
      </c>
      <c r="AR72" s="1288" t="str">
        <f t="shared" si="24"/>
        <v/>
      </c>
      <c r="AS72" s="1288" t="str">
        <f t="shared" si="25"/>
        <v/>
      </c>
      <c r="AT72" s="1432" t="str">
        <f t="shared" si="26"/>
        <v/>
      </c>
      <c r="AU72" s="1431" t="str">
        <f t="shared" si="27"/>
        <v/>
      </c>
      <c r="AV72" s="1288" t="str">
        <f t="shared" si="28"/>
        <v/>
      </c>
      <c r="AW72" s="1432" t="str">
        <f t="shared" si="29"/>
        <v/>
      </c>
      <c r="AX72" s="1431" t="str">
        <f t="shared" si="30"/>
        <v/>
      </c>
      <c r="AY72" s="1288" t="str">
        <f t="shared" si="31"/>
        <v/>
      </c>
      <c r="AZ72" s="1288" t="str">
        <f t="shared" si="32"/>
        <v/>
      </c>
      <c r="BA72" s="1432" t="str">
        <f t="shared" si="33"/>
        <v/>
      </c>
    </row>
    <row r="73" spans="2:53" s="10" customFormat="1">
      <c r="B73" s="13"/>
      <c r="C73" s="2715"/>
      <c r="D73" s="2716"/>
      <c r="E73" s="2717"/>
      <c r="F73" s="2718"/>
      <c r="G73" s="2716"/>
      <c r="H73" s="2719"/>
      <c r="I73" s="2719"/>
      <c r="J73" s="2719"/>
      <c r="K73" s="2719"/>
      <c r="L73" s="2719"/>
      <c r="M73" s="2719"/>
      <c r="N73" s="2719"/>
      <c r="O73" s="2719"/>
      <c r="Q73" s="2235"/>
      <c r="R73" s="1437"/>
      <c r="S73" s="1431" t="str">
        <f t="shared" si="0"/>
        <v/>
      </c>
      <c r="T73" s="1432" t="str">
        <f t="shared" si="1"/>
        <v/>
      </c>
      <c r="U73" s="1431" t="str">
        <f t="shared" si="2"/>
        <v/>
      </c>
      <c r="V73" s="1432" t="str">
        <f t="shared" si="3"/>
        <v/>
      </c>
      <c r="W73" s="1431" t="str">
        <f t="shared" si="4"/>
        <v/>
      </c>
      <c r="X73" s="1432" t="str">
        <f t="shared" si="5"/>
        <v/>
      </c>
      <c r="Y73" s="1431" t="str">
        <f t="shared" si="6"/>
        <v/>
      </c>
      <c r="Z73" s="1432" t="str">
        <f t="shared" si="7"/>
        <v/>
      </c>
      <c r="AA73" s="1284" t="str">
        <f t="shared" si="8"/>
        <v/>
      </c>
      <c r="AB73" s="1279" t="str">
        <f t="shared" si="9"/>
        <v/>
      </c>
      <c r="AC73" s="1281"/>
      <c r="AD73" s="1431" t="str">
        <f t="shared" si="10"/>
        <v/>
      </c>
      <c r="AE73" s="1288" t="str">
        <f t="shared" si="11"/>
        <v/>
      </c>
      <c r="AF73" s="1432" t="str">
        <f t="shared" si="12"/>
        <v/>
      </c>
      <c r="AG73" s="1431" t="str">
        <f t="shared" si="13"/>
        <v/>
      </c>
      <c r="AH73" s="1288" t="str">
        <f t="shared" si="14"/>
        <v/>
      </c>
      <c r="AI73" s="1288" t="str">
        <f t="shared" si="15"/>
        <v/>
      </c>
      <c r="AJ73" s="1432" t="str">
        <f t="shared" si="16"/>
        <v/>
      </c>
      <c r="AK73" s="1431" t="str">
        <f t="shared" si="17"/>
        <v/>
      </c>
      <c r="AL73" s="1288" t="str">
        <f t="shared" si="18"/>
        <v/>
      </c>
      <c r="AM73" s="1432" t="str">
        <f t="shared" si="19"/>
        <v/>
      </c>
      <c r="AN73" s="1431" t="str">
        <f t="shared" si="20"/>
        <v/>
      </c>
      <c r="AO73" s="1288" t="str">
        <f t="shared" si="21"/>
        <v/>
      </c>
      <c r="AP73" s="1432" t="str">
        <f t="shared" si="22"/>
        <v/>
      </c>
      <c r="AQ73" s="1431" t="str">
        <f t="shared" si="23"/>
        <v/>
      </c>
      <c r="AR73" s="1288" t="str">
        <f t="shared" si="24"/>
        <v/>
      </c>
      <c r="AS73" s="1288" t="str">
        <f t="shared" si="25"/>
        <v/>
      </c>
      <c r="AT73" s="1432" t="str">
        <f t="shared" si="26"/>
        <v/>
      </c>
      <c r="AU73" s="1431" t="str">
        <f t="shared" si="27"/>
        <v/>
      </c>
      <c r="AV73" s="1288" t="str">
        <f t="shared" si="28"/>
        <v/>
      </c>
      <c r="AW73" s="1432" t="str">
        <f t="shared" si="29"/>
        <v/>
      </c>
      <c r="AX73" s="1431" t="str">
        <f t="shared" si="30"/>
        <v/>
      </c>
      <c r="AY73" s="1288" t="str">
        <f t="shared" si="31"/>
        <v/>
      </c>
      <c r="AZ73" s="1288" t="str">
        <f t="shared" si="32"/>
        <v/>
      </c>
      <c r="BA73" s="1432" t="str">
        <f t="shared" si="33"/>
        <v/>
      </c>
    </row>
    <row r="74" spans="2:53" s="10" customFormat="1">
      <c r="B74" s="13"/>
      <c r="C74" s="2715"/>
      <c r="D74" s="2716"/>
      <c r="E74" s="2717"/>
      <c r="F74" s="2718"/>
      <c r="G74" s="2716"/>
      <c r="H74" s="2719"/>
      <c r="I74" s="2719"/>
      <c r="J74" s="2719"/>
      <c r="K74" s="2719"/>
      <c r="L74" s="2719"/>
      <c r="M74" s="2719"/>
      <c r="N74" s="2719"/>
      <c r="O74" s="2719"/>
      <c r="Q74" s="2235"/>
      <c r="R74" s="1437"/>
      <c r="S74" s="1431" t="str">
        <f t="shared" si="0"/>
        <v/>
      </c>
      <c r="T74" s="1432" t="str">
        <f t="shared" si="1"/>
        <v/>
      </c>
      <c r="U74" s="1431" t="str">
        <f t="shared" si="2"/>
        <v/>
      </c>
      <c r="V74" s="1432" t="str">
        <f t="shared" si="3"/>
        <v/>
      </c>
      <c r="W74" s="1431" t="str">
        <f t="shared" si="4"/>
        <v/>
      </c>
      <c r="X74" s="1432" t="str">
        <f t="shared" si="5"/>
        <v/>
      </c>
      <c r="Y74" s="1431" t="str">
        <f t="shared" si="6"/>
        <v/>
      </c>
      <c r="Z74" s="1432" t="str">
        <f t="shared" si="7"/>
        <v/>
      </c>
      <c r="AA74" s="1284" t="str">
        <f t="shared" si="8"/>
        <v/>
      </c>
      <c r="AB74" s="1279" t="str">
        <f t="shared" si="9"/>
        <v/>
      </c>
      <c r="AC74" s="1281"/>
      <c r="AD74" s="1431" t="str">
        <f t="shared" si="10"/>
        <v/>
      </c>
      <c r="AE74" s="1288" t="str">
        <f t="shared" si="11"/>
        <v/>
      </c>
      <c r="AF74" s="1432" t="str">
        <f t="shared" si="12"/>
        <v/>
      </c>
      <c r="AG74" s="1431" t="str">
        <f t="shared" si="13"/>
        <v/>
      </c>
      <c r="AH74" s="1288" t="str">
        <f t="shared" si="14"/>
        <v/>
      </c>
      <c r="AI74" s="1288" t="str">
        <f t="shared" si="15"/>
        <v/>
      </c>
      <c r="AJ74" s="1432" t="str">
        <f t="shared" si="16"/>
        <v/>
      </c>
      <c r="AK74" s="1431" t="str">
        <f t="shared" si="17"/>
        <v/>
      </c>
      <c r="AL74" s="1288" t="str">
        <f t="shared" si="18"/>
        <v/>
      </c>
      <c r="AM74" s="1432" t="str">
        <f t="shared" si="19"/>
        <v/>
      </c>
      <c r="AN74" s="1431" t="str">
        <f t="shared" si="20"/>
        <v/>
      </c>
      <c r="AO74" s="1288" t="str">
        <f t="shared" si="21"/>
        <v/>
      </c>
      <c r="AP74" s="1432" t="str">
        <f t="shared" si="22"/>
        <v/>
      </c>
      <c r="AQ74" s="1431" t="str">
        <f t="shared" si="23"/>
        <v/>
      </c>
      <c r="AR74" s="1288" t="str">
        <f t="shared" si="24"/>
        <v/>
      </c>
      <c r="AS74" s="1288" t="str">
        <f t="shared" si="25"/>
        <v/>
      </c>
      <c r="AT74" s="1432" t="str">
        <f t="shared" si="26"/>
        <v/>
      </c>
      <c r="AU74" s="1431" t="str">
        <f t="shared" si="27"/>
        <v/>
      </c>
      <c r="AV74" s="1288" t="str">
        <f t="shared" si="28"/>
        <v/>
      </c>
      <c r="AW74" s="1432" t="str">
        <f t="shared" si="29"/>
        <v/>
      </c>
      <c r="AX74" s="1431" t="str">
        <f t="shared" si="30"/>
        <v/>
      </c>
      <c r="AY74" s="1288" t="str">
        <f t="shared" si="31"/>
        <v/>
      </c>
      <c r="AZ74" s="1288" t="str">
        <f t="shared" si="32"/>
        <v/>
      </c>
      <c r="BA74" s="1432" t="str">
        <f t="shared" si="33"/>
        <v/>
      </c>
    </row>
    <row r="75" spans="2:53" s="10" customFormat="1">
      <c r="B75" s="13"/>
      <c r="C75" s="2715"/>
      <c r="D75" s="2716"/>
      <c r="E75" s="2717"/>
      <c r="F75" s="2718"/>
      <c r="G75" s="2716"/>
      <c r="H75" s="2719"/>
      <c r="I75" s="2719"/>
      <c r="J75" s="2719"/>
      <c r="K75" s="2719"/>
      <c r="L75" s="2719"/>
      <c r="M75" s="2719"/>
      <c r="N75" s="2719"/>
      <c r="O75" s="2719"/>
      <c r="Q75" s="2235"/>
      <c r="R75" s="1437"/>
      <c r="S75" s="1431" t="str">
        <f t="shared" si="0"/>
        <v/>
      </c>
      <c r="T75" s="1432" t="str">
        <f t="shared" si="1"/>
        <v/>
      </c>
      <c r="U75" s="1431" t="str">
        <f t="shared" si="2"/>
        <v/>
      </c>
      <c r="V75" s="1432" t="str">
        <f t="shared" si="3"/>
        <v/>
      </c>
      <c r="W75" s="1431" t="str">
        <f t="shared" si="4"/>
        <v/>
      </c>
      <c r="X75" s="1432" t="str">
        <f t="shared" si="5"/>
        <v/>
      </c>
      <c r="Y75" s="1431" t="str">
        <f t="shared" si="6"/>
        <v/>
      </c>
      <c r="Z75" s="1432" t="str">
        <f t="shared" si="7"/>
        <v/>
      </c>
      <c r="AA75" s="1284" t="str">
        <f t="shared" si="8"/>
        <v/>
      </c>
      <c r="AB75" s="1279" t="str">
        <f t="shared" si="9"/>
        <v/>
      </c>
      <c r="AC75" s="1281"/>
      <c r="AD75" s="1431" t="str">
        <f t="shared" si="10"/>
        <v/>
      </c>
      <c r="AE75" s="1288" t="str">
        <f t="shared" si="11"/>
        <v/>
      </c>
      <c r="AF75" s="1432" t="str">
        <f t="shared" si="12"/>
        <v/>
      </c>
      <c r="AG75" s="1431" t="str">
        <f t="shared" si="13"/>
        <v/>
      </c>
      <c r="AH75" s="1288" t="str">
        <f t="shared" si="14"/>
        <v/>
      </c>
      <c r="AI75" s="1288" t="str">
        <f t="shared" si="15"/>
        <v/>
      </c>
      <c r="AJ75" s="1432" t="str">
        <f t="shared" si="16"/>
        <v/>
      </c>
      <c r="AK75" s="1431" t="str">
        <f t="shared" si="17"/>
        <v/>
      </c>
      <c r="AL75" s="1288" t="str">
        <f t="shared" si="18"/>
        <v/>
      </c>
      <c r="AM75" s="1432" t="str">
        <f t="shared" si="19"/>
        <v/>
      </c>
      <c r="AN75" s="1431" t="str">
        <f t="shared" si="20"/>
        <v/>
      </c>
      <c r="AO75" s="1288" t="str">
        <f t="shared" si="21"/>
        <v/>
      </c>
      <c r="AP75" s="1432" t="str">
        <f t="shared" si="22"/>
        <v/>
      </c>
      <c r="AQ75" s="1431" t="str">
        <f t="shared" si="23"/>
        <v/>
      </c>
      <c r="AR75" s="1288" t="str">
        <f t="shared" si="24"/>
        <v/>
      </c>
      <c r="AS75" s="1288" t="str">
        <f t="shared" si="25"/>
        <v/>
      </c>
      <c r="AT75" s="1432" t="str">
        <f t="shared" si="26"/>
        <v/>
      </c>
      <c r="AU75" s="1431" t="str">
        <f t="shared" si="27"/>
        <v/>
      </c>
      <c r="AV75" s="1288" t="str">
        <f t="shared" si="28"/>
        <v/>
      </c>
      <c r="AW75" s="1432" t="str">
        <f t="shared" si="29"/>
        <v/>
      </c>
      <c r="AX75" s="1431" t="str">
        <f t="shared" si="30"/>
        <v/>
      </c>
      <c r="AY75" s="1288" t="str">
        <f t="shared" si="31"/>
        <v/>
      </c>
      <c r="AZ75" s="1288" t="str">
        <f t="shared" si="32"/>
        <v/>
      </c>
      <c r="BA75" s="1432" t="str">
        <f t="shared" si="33"/>
        <v/>
      </c>
    </row>
    <row r="76" spans="2:53" s="10" customFormat="1">
      <c r="B76" s="13"/>
      <c r="C76" s="2715"/>
      <c r="D76" s="2716"/>
      <c r="E76" s="2717"/>
      <c r="F76" s="2718"/>
      <c r="G76" s="2716"/>
      <c r="H76" s="2719"/>
      <c r="I76" s="2719"/>
      <c r="J76" s="2719"/>
      <c r="K76" s="2719"/>
      <c r="L76" s="2719"/>
      <c r="M76" s="2719"/>
      <c r="N76" s="2719"/>
      <c r="O76" s="2719"/>
      <c r="Q76" s="2235"/>
      <c r="R76" s="1437"/>
      <c r="S76" s="1431" t="str">
        <f t="shared" si="0"/>
        <v/>
      </c>
      <c r="T76" s="1432" t="str">
        <f t="shared" si="1"/>
        <v/>
      </c>
      <c r="U76" s="1431" t="str">
        <f t="shared" si="2"/>
        <v/>
      </c>
      <c r="V76" s="1432" t="str">
        <f t="shared" si="3"/>
        <v/>
      </c>
      <c r="W76" s="1431" t="str">
        <f t="shared" si="4"/>
        <v/>
      </c>
      <c r="X76" s="1432" t="str">
        <f t="shared" si="5"/>
        <v/>
      </c>
      <c r="Y76" s="1431" t="str">
        <f t="shared" si="6"/>
        <v/>
      </c>
      <c r="Z76" s="1432" t="str">
        <f t="shared" si="7"/>
        <v/>
      </c>
      <c r="AA76" s="1284" t="str">
        <f t="shared" si="8"/>
        <v/>
      </c>
      <c r="AB76" s="1279" t="str">
        <f t="shared" si="9"/>
        <v/>
      </c>
      <c r="AC76" s="1281"/>
      <c r="AD76" s="1431" t="str">
        <f t="shared" si="10"/>
        <v/>
      </c>
      <c r="AE76" s="1288" t="str">
        <f t="shared" si="11"/>
        <v/>
      </c>
      <c r="AF76" s="1432" t="str">
        <f t="shared" si="12"/>
        <v/>
      </c>
      <c r="AG76" s="1431" t="str">
        <f t="shared" si="13"/>
        <v/>
      </c>
      <c r="AH76" s="1288" t="str">
        <f t="shared" si="14"/>
        <v/>
      </c>
      <c r="AI76" s="1288" t="str">
        <f t="shared" si="15"/>
        <v/>
      </c>
      <c r="AJ76" s="1432" t="str">
        <f t="shared" si="16"/>
        <v/>
      </c>
      <c r="AK76" s="1431" t="str">
        <f t="shared" si="17"/>
        <v/>
      </c>
      <c r="AL76" s="1288" t="str">
        <f t="shared" si="18"/>
        <v/>
      </c>
      <c r="AM76" s="1432" t="str">
        <f t="shared" si="19"/>
        <v/>
      </c>
      <c r="AN76" s="1431" t="str">
        <f t="shared" si="20"/>
        <v/>
      </c>
      <c r="AO76" s="1288" t="str">
        <f t="shared" si="21"/>
        <v/>
      </c>
      <c r="AP76" s="1432" t="str">
        <f t="shared" si="22"/>
        <v/>
      </c>
      <c r="AQ76" s="1431" t="str">
        <f t="shared" si="23"/>
        <v/>
      </c>
      <c r="AR76" s="1288" t="str">
        <f t="shared" si="24"/>
        <v/>
      </c>
      <c r="AS76" s="1288" t="str">
        <f t="shared" si="25"/>
        <v/>
      </c>
      <c r="AT76" s="1432" t="str">
        <f t="shared" si="26"/>
        <v/>
      </c>
      <c r="AU76" s="1431" t="str">
        <f t="shared" si="27"/>
        <v/>
      </c>
      <c r="AV76" s="1288" t="str">
        <f t="shared" si="28"/>
        <v/>
      </c>
      <c r="AW76" s="1432" t="str">
        <f t="shared" si="29"/>
        <v/>
      </c>
      <c r="AX76" s="1431" t="str">
        <f t="shared" si="30"/>
        <v/>
      </c>
      <c r="AY76" s="1288" t="str">
        <f t="shared" si="31"/>
        <v/>
      </c>
      <c r="AZ76" s="1288" t="str">
        <f t="shared" si="32"/>
        <v/>
      </c>
      <c r="BA76" s="1432" t="str">
        <f t="shared" si="33"/>
        <v/>
      </c>
    </row>
    <row r="77" spans="2:53" s="10" customFormat="1">
      <c r="B77" s="13"/>
      <c r="C77" s="2715"/>
      <c r="D77" s="2716"/>
      <c r="E77" s="2717"/>
      <c r="F77" s="2718"/>
      <c r="G77" s="2716"/>
      <c r="H77" s="2719"/>
      <c r="I77" s="2719"/>
      <c r="J77" s="2719"/>
      <c r="K77" s="2719"/>
      <c r="L77" s="2719"/>
      <c r="M77" s="2719"/>
      <c r="N77" s="2719"/>
      <c r="O77" s="2719"/>
      <c r="Q77" s="2235"/>
      <c r="R77" s="1437"/>
      <c r="S77" s="1431" t="str">
        <f t="shared" ref="S77:S140" si="34">IF(D77="","",IF(OR(D77="Coincident",D77="Non-coincident")=TRUE,"","X"))</f>
        <v/>
      </c>
      <c r="T77" s="1432" t="str">
        <f t="shared" ref="T77:T140" si="35">IF(OR(AND(ISBLANK($C77),ISBLANK(D77)),AND($C77&lt;&gt;"",D77&lt;&gt;"")),"","X")</f>
        <v/>
      </c>
      <c r="U77" s="1431" t="str">
        <f t="shared" ref="U77:U140" si="36">IF(ISNONTEXT($E77)=TRUE,"","X")</f>
        <v/>
      </c>
      <c r="V77" s="1432" t="str">
        <f t="shared" ref="V77:V140" si="37">IF(OR(AND(ISBLANK($C77),ISBLANK(E77)),AND($C77&lt;&gt;"",E77&lt;&gt;"")),"","X")</f>
        <v/>
      </c>
      <c r="W77" s="1431" t="str">
        <f t="shared" ref="W77:W140" si="38">IF(ISNONTEXT($F77)=TRUE,"","X")</f>
        <v/>
      </c>
      <c r="X77" s="1432" t="str">
        <f t="shared" ref="X77:X140" si="39">IF(OR(AND(ISBLANK($C77),ISBLANK(F77)),AND($C77&lt;&gt;"",F77&lt;&gt;"")),"","X")</f>
        <v/>
      </c>
      <c r="Y77" s="1431" t="str">
        <f t="shared" ref="Y77:Y140" si="40">IF(G77="","",IF(OR(G77="Summer",G77="Winter")=TRUE,"","X"))</f>
        <v/>
      </c>
      <c r="Z77" s="1432" t="str">
        <f t="shared" ref="Z77:Z140" si="41">IF(OR(AND(ISBLANK($C77),ISBLANK(G77)),AND($C77&lt;&gt;"",G77&lt;&gt;"")),"","X")</f>
        <v/>
      </c>
      <c r="AA77" s="1284" t="str">
        <f t="shared" ref="AA77:AA140" si="42">IF(ISNONTEXT($H77)=TRUE,"","X")</f>
        <v/>
      </c>
      <c r="AB77" s="1279" t="str">
        <f t="shared" ref="AB77:AB140" si="43">IF(AND(H77&gt;=0)=TRUE,"","X")</f>
        <v/>
      </c>
      <c r="AC77" s="1281"/>
      <c r="AD77" s="1431" t="str">
        <f t="shared" ref="AD77:AD140" si="44">IF(ISNONTEXT(I77)=TRUE,"","X")</f>
        <v/>
      </c>
      <c r="AE77" s="1288" t="str">
        <f t="shared" ref="AE77:AE140" si="45">IF(AND(I77&gt;=0)=TRUE,"","X")</f>
        <v/>
      </c>
      <c r="AF77" s="1432" t="str">
        <f t="shared" ref="AF77:AF140" si="46">IF(OR(AND(ISBLANK($C77),ISBLANK(I77)),AND($C77&lt;&gt;"",I77&lt;&gt;"")),"","X")</f>
        <v/>
      </c>
      <c r="AG77" s="1431" t="str">
        <f t="shared" ref="AG77:AG140" si="47">IF(ISNONTEXT(J77)=TRUE,"","X")</f>
        <v/>
      </c>
      <c r="AH77" s="1288" t="str">
        <f t="shared" ref="AH77:AH140" si="48">IF(AND(J77&gt;=0)=TRUE,"","X")</f>
        <v/>
      </c>
      <c r="AI77" s="1288" t="str">
        <f t="shared" ref="AI77:AI140" si="49">IF(OR(AND(ISBLANK($C77),ISBLANK(J77)),AND($C77&lt;&gt;"",J77&lt;&gt;"")),"","X")</f>
        <v/>
      </c>
      <c r="AJ77" s="1432" t="str">
        <f t="shared" ref="AJ77:AJ140" si="50">IF(I77&lt;=J77,"","X")</f>
        <v/>
      </c>
      <c r="AK77" s="1431" t="str">
        <f t="shared" ref="AK77:AK140" si="51">IF(ISNONTEXT(K77)=TRUE,"","X")</f>
        <v/>
      </c>
      <c r="AL77" s="1288" t="str">
        <f t="shared" ref="AL77:AL140" si="52">IF(AND(K77&gt;=0)=TRUE,"","X")</f>
        <v/>
      </c>
      <c r="AM77" s="1432" t="str">
        <f t="shared" ref="AM77:AM140" si="53">IF(OR(AND(ISBLANK($C77),ISBLANK(K77)),AND($C77&lt;&gt;"",K77&lt;&gt;"")),"","X")</f>
        <v/>
      </c>
      <c r="AN77" s="1431" t="str">
        <f t="shared" ref="AN77:AN140" si="54">IF(ISNONTEXT(L77)=TRUE,"","X")</f>
        <v/>
      </c>
      <c r="AO77" s="1288" t="str">
        <f t="shared" ref="AO77:AO140" si="55">IF(AND(L77&gt;=0)=TRUE,"","X")</f>
        <v/>
      </c>
      <c r="AP77" s="1432" t="str">
        <f t="shared" ref="AP77:AP140" si="56">IF(OR(AND(ISBLANK($C77),ISBLANK(L77)),AND($C77&lt;&gt;"",L77&lt;&gt;"")),"","X")</f>
        <v/>
      </c>
      <c r="AQ77" s="1431" t="str">
        <f t="shared" ref="AQ77:AQ140" si="57">IF(ISNONTEXT(M77)=TRUE,"","X")</f>
        <v/>
      </c>
      <c r="AR77" s="1288" t="str">
        <f t="shared" ref="AR77:AR140" si="58">IF(AND(M77&gt;=0)=TRUE,"","X")</f>
        <v/>
      </c>
      <c r="AS77" s="1288" t="str">
        <f t="shared" ref="AS77:AS140" si="59">IF(OR(AND(ISBLANK($C77),ISBLANK(M77)),AND($C77&lt;&gt;"",M77&lt;&gt;"")),"","X")</f>
        <v/>
      </c>
      <c r="AT77" s="1432" t="str">
        <f t="shared" ref="AT77:AT140" si="60">IF(L77&lt;=M77,"","X")</f>
        <v/>
      </c>
      <c r="AU77" s="1431" t="str">
        <f t="shared" ref="AU77:AU140" si="61">IF(ISNONTEXT(N77)=TRUE,"","X")</f>
        <v/>
      </c>
      <c r="AV77" s="1288" t="str">
        <f t="shared" ref="AV77:AV140" si="62">IF(AND(N77&gt;=0)=TRUE,"","X")</f>
        <v/>
      </c>
      <c r="AW77" s="1432" t="str">
        <f t="shared" ref="AW77:AW140" si="63">IF(OR(AND(ISBLANK($C77),ISBLANK(N77)),AND($C77&lt;&gt;"",N77&lt;&gt;"")),"","X")</f>
        <v/>
      </c>
      <c r="AX77" s="1431" t="str">
        <f t="shared" ref="AX77:AX140" si="64">IF(ISNONTEXT(O77)=TRUE,"","X")</f>
        <v/>
      </c>
      <c r="AY77" s="1288" t="str">
        <f t="shared" ref="AY77:AY140" si="65">IF(AND(O77&gt;=0)=TRUE,"","X")</f>
        <v/>
      </c>
      <c r="AZ77" s="1288" t="str">
        <f t="shared" ref="AZ77:AZ140" si="66">IF(OR(AND(ISBLANK($C77),ISBLANK(O77)),AND($C77&lt;&gt;"",O77&lt;&gt;"")),"","X")</f>
        <v/>
      </c>
      <c r="BA77" s="1432" t="str">
        <f t="shared" ref="BA77:BA140" si="67">IF(N77&lt;=O77,"","X")</f>
        <v/>
      </c>
    </row>
    <row r="78" spans="2:53" s="10" customFormat="1">
      <c r="B78" s="13"/>
      <c r="C78" s="2715"/>
      <c r="D78" s="2716"/>
      <c r="E78" s="2717"/>
      <c r="F78" s="2718"/>
      <c r="G78" s="2716"/>
      <c r="H78" s="2719"/>
      <c r="I78" s="2719"/>
      <c r="J78" s="2719"/>
      <c r="K78" s="2719"/>
      <c r="L78" s="2719"/>
      <c r="M78" s="2719"/>
      <c r="N78" s="2719"/>
      <c r="O78" s="2719"/>
      <c r="Q78" s="2235"/>
      <c r="R78" s="1437"/>
      <c r="S78" s="1431" t="str">
        <f t="shared" si="34"/>
        <v/>
      </c>
      <c r="T78" s="1432" t="str">
        <f t="shared" si="35"/>
        <v/>
      </c>
      <c r="U78" s="1431" t="str">
        <f t="shared" si="36"/>
        <v/>
      </c>
      <c r="V78" s="1432" t="str">
        <f t="shared" si="37"/>
        <v/>
      </c>
      <c r="W78" s="1431" t="str">
        <f t="shared" si="38"/>
        <v/>
      </c>
      <c r="X78" s="1432" t="str">
        <f t="shared" si="39"/>
        <v/>
      </c>
      <c r="Y78" s="1431" t="str">
        <f t="shared" si="40"/>
        <v/>
      </c>
      <c r="Z78" s="1432" t="str">
        <f t="shared" si="41"/>
        <v/>
      </c>
      <c r="AA78" s="1284" t="str">
        <f t="shared" si="42"/>
        <v/>
      </c>
      <c r="AB78" s="1279" t="str">
        <f t="shared" si="43"/>
        <v/>
      </c>
      <c r="AC78" s="1281"/>
      <c r="AD78" s="1431" t="str">
        <f t="shared" si="44"/>
        <v/>
      </c>
      <c r="AE78" s="1288" t="str">
        <f t="shared" si="45"/>
        <v/>
      </c>
      <c r="AF78" s="1432" t="str">
        <f t="shared" si="46"/>
        <v/>
      </c>
      <c r="AG78" s="1431" t="str">
        <f t="shared" si="47"/>
        <v/>
      </c>
      <c r="AH78" s="1288" t="str">
        <f t="shared" si="48"/>
        <v/>
      </c>
      <c r="AI78" s="1288" t="str">
        <f t="shared" si="49"/>
        <v/>
      </c>
      <c r="AJ78" s="1432" t="str">
        <f t="shared" si="50"/>
        <v/>
      </c>
      <c r="AK78" s="1431" t="str">
        <f t="shared" si="51"/>
        <v/>
      </c>
      <c r="AL78" s="1288" t="str">
        <f t="shared" si="52"/>
        <v/>
      </c>
      <c r="AM78" s="1432" t="str">
        <f t="shared" si="53"/>
        <v/>
      </c>
      <c r="AN78" s="1431" t="str">
        <f t="shared" si="54"/>
        <v/>
      </c>
      <c r="AO78" s="1288" t="str">
        <f t="shared" si="55"/>
        <v/>
      </c>
      <c r="AP78" s="1432" t="str">
        <f t="shared" si="56"/>
        <v/>
      </c>
      <c r="AQ78" s="1431" t="str">
        <f t="shared" si="57"/>
        <v/>
      </c>
      <c r="AR78" s="1288" t="str">
        <f t="shared" si="58"/>
        <v/>
      </c>
      <c r="AS78" s="1288" t="str">
        <f t="shared" si="59"/>
        <v/>
      </c>
      <c r="AT78" s="1432" t="str">
        <f t="shared" si="60"/>
        <v/>
      </c>
      <c r="AU78" s="1431" t="str">
        <f t="shared" si="61"/>
        <v/>
      </c>
      <c r="AV78" s="1288" t="str">
        <f t="shared" si="62"/>
        <v/>
      </c>
      <c r="AW78" s="1432" t="str">
        <f t="shared" si="63"/>
        <v/>
      </c>
      <c r="AX78" s="1431" t="str">
        <f t="shared" si="64"/>
        <v/>
      </c>
      <c r="AY78" s="1288" t="str">
        <f t="shared" si="65"/>
        <v/>
      </c>
      <c r="AZ78" s="1288" t="str">
        <f t="shared" si="66"/>
        <v/>
      </c>
      <c r="BA78" s="1432" t="str">
        <f t="shared" si="67"/>
        <v/>
      </c>
    </row>
    <row r="79" spans="2:53" s="10" customFormat="1">
      <c r="B79" s="13"/>
      <c r="C79" s="2715"/>
      <c r="D79" s="2716"/>
      <c r="E79" s="2717"/>
      <c r="F79" s="2718"/>
      <c r="G79" s="2716"/>
      <c r="H79" s="2719"/>
      <c r="I79" s="2719"/>
      <c r="J79" s="2719"/>
      <c r="K79" s="2719"/>
      <c r="L79" s="2719"/>
      <c r="M79" s="2719"/>
      <c r="N79" s="2719"/>
      <c r="O79" s="2719"/>
      <c r="Q79" s="2235"/>
      <c r="R79" s="1437"/>
      <c r="S79" s="1431" t="str">
        <f t="shared" si="34"/>
        <v/>
      </c>
      <c r="T79" s="1432" t="str">
        <f t="shared" si="35"/>
        <v/>
      </c>
      <c r="U79" s="1431" t="str">
        <f t="shared" si="36"/>
        <v/>
      </c>
      <c r="V79" s="1432" t="str">
        <f t="shared" si="37"/>
        <v/>
      </c>
      <c r="W79" s="1431" t="str">
        <f t="shared" si="38"/>
        <v/>
      </c>
      <c r="X79" s="1432" t="str">
        <f t="shared" si="39"/>
        <v/>
      </c>
      <c r="Y79" s="1431" t="str">
        <f t="shared" si="40"/>
        <v/>
      </c>
      <c r="Z79" s="1432" t="str">
        <f t="shared" si="41"/>
        <v/>
      </c>
      <c r="AA79" s="1284" t="str">
        <f t="shared" si="42"/>
        <v/>
      </c>
      <c r="AB79" s="1279" t="str">
        <f t="shared" si="43"/>
        <v/>
      </c>
      <c r="AC79" s="1281"/>
      <c r="AD79" s="1431" t="str">
        <f t="shared" si="44"/>
        <v/>
      </c>
      <c r="AE79" s="1288" t="str">
        <f t="shared" si="45"/>
        <v/>
      </c>
      <c r="AF79" s="1432" t="str">
        <f t="shared" si="46"/>
        <v/>
      </c>
      <c r="AG79" s="1431" t="str">
        <f t="shared" si="47"/>
        <v/>
      </c>
      <c r="AH79" s="1288" t="str">
        <f t="shared" si="48"/>
        <v/>
      </c>
      <c r="AI79" s="1288" t="str">
        <f t="shared" si="49"/>
        <v/>
      </c>
      <c r="AJ79" s="1432" t="str">
        <f t="shared" si="50"/>
        <v/>
      </c>
      <c r="AK79" s="1431" t="str">
        <f t="shared" si="51"/>
        <v/>
      </c>
      <c r="AL79" s="1288" t="str">
        <f t="shared" si="52"/>
        <v/>
      </c>
      <c r="AM79" s="1432" t="str">
        <f t="shared" si="53"/>
        <v/>
      </c>
      <c r="AN79" s="1431" t="str">
        <f t="shared" si="54"/>
        <v/>
      </c>
      <c r="AO79" s="1288" t="str">
        <f t="shared" si="55"/>
        <v/>
      </c>
      <c r="AP79" s="1432" t="str">
        <f t="shared" si="56"/>
        <v/>
      </c>
      <c r="AQ79" s="1431" t="str">
        <f t="shared" si="57"/>
        <v/>
      </c>
      <c r="AR79" s="1288" t="str">
        <f t="shared" si="58"/>
        <v/>
      </c>
      <c r="AS79" s="1288" t="str">
        <f t="shared" si="59"/>
        <v/>
      </c>
      <c r="AT79" s="1432" t="str">
        <f t="shared" si="60"/>
        <v/>
      </c>
      <c r="AU79" s="1431" t="str">
        <f t="shared" si="61"/>
        <v/>
      </c>
      <c r="AV79" s="1288" t="str">
        <f t="shared" si="62"/>
        <v/>
      </c>
      <c r="AW79" s="1432" t="str">
        <f t="shared" si="63"/>
        <v/>
      </c>
      <c r="AX79" s="1431" t="str">
        <f t="shared" si="64"/>
        <v/>
      </c>
      <c r="AY79" s="1288" t="str">
        <f t="shared" si="65"/>
        <v/>
      </c>
      <c r="AZ79" s="1288" t="str">
        <f t="shared" si="66"/>
        <v/>
      </c>
      <c r="BA79" s="1432" t="str">
        <f t="shared" si="67"/>
        <v/>
      </c>
    </row>
    <row r="80" spans="2:53" s="10" customFormat="1">
      <c r="B80" s="13"/>
      <c r="C80" s="2715"/>
      <c r="D80" s="2716"/>
      <c r="E80" s="2717"/>
      <c r="F80" s="2718"/>
      <c r="G80" s="2716"/>
      <c r="H80" s="2719"/>
      <c r="I80" s="2719"/>
      <c r="J80" s="2719"/>
      <c r="K80" s="2719"/>
      <c r="L80" s="2719"/>
      <c r="M80" s="2719"/>
      <c r="N80" s="2719"/>
      <c r="O80" s="2719"/>
      <c r="Q80" s="2235"/>
      <c r="R80" s="1437"/>
      <c r="S80" s="1431" t="str">
        <f t="shared" si="34"/>
        <v/>
      </c>
      <c r="T80" s="1432" t="str">
        <f t="shared" si="35"/>
        <v/>
      </c>
      <c r="U80" s="1431" t="str">
        <f t="shared" si="36"/>
        <v/>
      </c>
      <c r="V80" s="1432" t="str">
        <f t="shared" si="37"/>
        <v/>
      </c>
      <c r="W80" s="1431" t="str">
        <f t="shared" si="38"/>
        <v/>
      </c>
      <c r="X80" s="1432" t="str">
        <f t="shared" si="39"/>
        <v/>
      </c>
      <c r="Y80" s="1431" t="str">
        <f t="shared" si="40"/>
        <v/>
      </c>
      <c r="Z80" s="1432" t="str">
        <f t="shared" si="41"/>
        <v/>
      </c>
      <c r="AA80" s="1284" t="str">
        <f t="shared" si="42"/>
        <v/>
      </c>
      <c r="AB80" s="1279" t="str">
        <f t="shared" si="43"/>
        <v/>
      </c>
      <c r="AC80" s="1281"/>
      <c r="AD80" s="1431" t="str">
        <f t="shared" si="44"/>
        <v/>
      </c>
      <c r="AE80" s="1288" t="str">
        <f t="shared" si="45"/>
        <v/>
      </c>
      <c r="AF80" s="1432" t="str">
        <f t="shared" si="46"/>
        <v/>
      </c>
      <c r="AG80" s="1431" t="str">
        <f t="shared" si="47"/>
        <v/>
      </c>
      <c r="AH80" s="1288" t="str">
        <f t="shared" si="48"/>
        <v/>
      </c>
      <c r="AI80" s="1288" t="str">
        <f t="shared" si="49"/>
        <v/>
      </c>
      <c r="AJ80" s="1432" t="str">
        <f t="shared" si="50"/>
        <v/>
      </c>
      <c r="AK80" s="1431" t="str">
        <f t="shared" si="51"/>
        <v/>
      </c>
      <c r="AL80" s="1288" t="str">
        <f t="shared" si="52"/>
        <v/>
      </c>
      <c r="AM80" s="1432" t="str">
        <f t="shared" si="53"/>
        <v/>
      </c>
      <c r="AN80" s="1431" t="str">
        <f t="shared" si="54"/>
        <v/>
      </c>
      <c r="AO80" s="1288" t="str">
        <f t="shared" si="55"/>
        <v/>
      </c>
      <c r="AP80" s="1432" t="str">
        <f t="shared" si="56"/>
        <v/>
      </c>
      <c r="AQ80" s="1431" t="str">
        <f t="shared" si="57"/>
        <v/>
      </c>
      <c r="AR80" s="1288" t="str">
        <f t="shared" si="58"/>
        <v/>
      </c>
      <c r="AS80" s="1288" t="str">
        <f t="shared" si="59"/>
        <v/>
      </c>
      <c r="AT80" s="1432" t="str">
        <f t="shared" si="60"/>
        <v/>
      </c>
      <c r="AU80" s="1431" t="str">
        <f t="shared" si="61"/>
        <v/>
      </c>
      <c r="AV80" s="1288" t="str">
        <f t="shared" si="62"/>
        <v/>
      </c>
      <c r="AW80" s="1432" t="str">
        <f t="shared" si="63"/>
        <v/>
      </c>
      <c r="AX80" s="1431" t="str">
        <f t="shared" si="64"/>
        <v/>
      </c>
      <c r="AY80" s="1288" t="str">
        <f t="shared" si="65"/>
        <v/>
      </c>
      <c r="AZ80" s="1288" t="str">
        <f t="shared" si="66"/>
        <v/>
      </c>
      <c r="BA80" s="1432" t="str">
        <f t="shared" si="67"/>
        <v/>
      </c>
    </row>
    <row r="81" spans="2:53" s="10" customFormat="1">
      <c r="B81" s="13"/>
      <c r="C81" s="2715"/>
      <c r="D81" s="2716"/>
      <c r="E81" s="2717"/>
      <c r="F81" s="2718"/>
      <c r="G81" s="2716"/>
      <c r="H81" s="2719"/>
      <c r="I81" s="2719"/>
      <c r="J81" s="2719"/>
      <c r="K81" s="2719"/>
      <c r="L81" s="2719"/>
      <c r="M81" s="2719"/>
      <c r="N81" s="2719"/>
      <c r="O81" s="2719"/>
      <c r="Q81" s="2235"/>
      <c r="R81" s="1437"/>
      <c r="S81" s="1431" t="str">
        <f t="shared" si="34"/>
        <v/>
      </c>
      <c r="T81" s="1432" t="str">
        <f t="shared" si="35"/>
        <v/>
      </c>
      <c r="U81" s="1431" t="str">
        <f t="shared" si="36"/>
        <v/>
      </c>
      <c r="V81" s="1432" t="str">
        <f t="shared" si="37"/>
        <v/>
      </c>
      <c r="W81" s="1431" t="str">
        <f t="shared" si="38"/>
        <v/>
      </c>
      <c r="X81" s="1432" t="str">
        <f t="shared" si="39"/>
        <v/>
      </c>
      <c r="Y81" s="1431" t="str">
        <f t="shared" si="40"/>
        <v/>
      </c>
      <c r="Z81" s="1432" t="str">
        <f t="shared" si="41"/>
        <v/>
      </c>
      <c r="AA81" s="1284" t="str">
        <f t="shared" si="42"/>
        <v/>
      </c>
      <c r="AB81" s="1279" t="str">
        <f t="shared" si="43"/>
        <v/>
      </c>
      <c r="AC81" s="1281"/>
      <c r="AD81" s="1431" t="str">
        <f t="shared" si="44"/>
        <v/>
      </c>
      <c r="AE81" s="1288" t="str">
        <f t="shared" si="45"/>
        <v/>
      </c>
      <c r="AF81" s="1432" t="str">
        <f t="shared" si="46"/>
        <v/>
      </c>
      <c r="AG81" s="1431" t="str">
        <f t="shared" si="47"/>
        <v/>
      </c>
      <c r="AH81" s="1288" t="str">
        <f t="shared" si="48"/>
        <v/>
      </c>
      <c r="AI81" s="1288" t="str">
        <f t="shared" si="49"/>
        <v/>
      </c>
      <c r="AJ81" s="1432" t="str">
        <f t="shared" si="50"/>
        <v/>
      </c>
      <c r="AK81" s="1431" t="str">
        <f t="shared" si="51"/>
        <v/>
      </c>
      <c r="AL81" s="1288" t="str">
        <f t="shared" si="52"/>
        <v/>
      </c>
      <c r="AM81" s="1432" t="str">
        <f t="shared" si="53"/>
        <v/>
      </c>
      <c r="AN81" s="1431" t="str">
        <f t="shared" si="54"/>
        <v/>
      </c>
      <c r="AO81" s="1288" t="str">
        <f t="shared" si="55"/>
        <v/>
      </c>
      <c r="AP81" s="1432" t="str">
        <f t="shared" si="56"/>
        <v/>
      </c>
      <c r="AQ81" s="1431" t="str">
        <f t="shared" si="57"/>
        <v/>
      </c>
      <c r="AR81" s="1288" t="str">
        <f t="shared" si="58"/>
        <v/>
      </c>
      <c r="AS81" s="1288" t="str">
        <f t="shared" si="59"/>
        <v/>
      </c>
      <c r="AT81" s="1432" t="str">
        <f t="shared" si="60"/>
        <v/>
      </c>
      <c r="AU81" s="1431" t="str">
        <f t="shared" si="61"/>
        <v/>
      </c>
      <c r="AV81" s="1288" t="str">
        <f t="shared" si="62"/>
        <v/>
      </c>
      <c r="AW81" s="1432" t="str">
        <f t="shared" si="63"/>
        <v/>
      </c>
      <c r="AX81" s="1431" t="str">
        <f t="shared" si="64"/>
        <v/>
      </c>
      <c r="AY81" s="1288" t="str">
        <f t="shared" si="65"/>
        <v/>
      </c>
      <c r="AZ81" s="1288" t="str">
        <f t="shared" si="66"/>
        <v/>
      </c>
      <c r="BA81" s="1432" t="str">
        <f t="shared" si="67"/>
        <v/>
      </c>
    </row>
    <row r="82" spans="2:53" s="10" customFormat="1">
      <c r="B82" s="13"/>
      <c r="C82" s="2715"/>
      <c r="D82" s="2716"/>
      <c r="E82" s="2717"/>
      <c r="F82" s="2718"/>
      <c r="G82" s="2716"/>
      <c r="H82" s="2719"/>
      <c r="I82" s="2719"/>
      <c r="J82" s="2719"/>
      <c r="K82" s="2719"/>
      <c r="L82" s="2719"/>
      <c r="M82" s="2719"/>
      <c r="N82" s="2719"/>
      <c r="O82" s="2719"/>
      <c r="Q82" s="2235"/>
      <c r="R82" s="1437"/>
      <c r="S82" s="1431" t="str">
        <f t="shared" si="34"/>
        <v/>
      </c>
      <c r="T82" s="1432" t="str">
        <f t="shared" si="35"/>
        <v/>
      </c>
      <c r="U82" s="1431" t="str">
        <f t="shared" si="36"/>
        <v/>
      </c>
      <c r="V82" s="1432" t="str">
        <f t="shared" si="37"/>
        <v/>
      </c>
      <c r="W82" s="1431" t="str">
        <f t="shared" si="38"/>
        <v/>
      </c>
      <c r="X82" s="1432" t="str">
        <f t="shared" si="39"/>
        <v/>
      </c>
      <c r="Y82" s="1431" t="str">
        <f t="shared" si="40"/>
        <v/>
      </c>
      <c r="Z82" s="1432" t="str">
        <f t="shared" si="41"/>
        <v/>
      </c>
      <c r="AA82" s="1284" t="str">
        <f t="shared" si="42"/>
        <v/>
      </c>
      <c r="AB82" s="1279" t="str">
        <f t="shared" si="43"/>
        <v/>
      </c>
      <c r="AC82" s="1281"/>
      <c r="AD82" s="1431" t="str">
        <f t="shared" si="44"/>
        <v/>
      </c>
      <c r="AE82" s="1288" t="str">
        <f t="shared" si="45"/>
        <v/>
      </c>
      <c r="AF82" s="1432" t="str">
        <f t="shared" si="46"/>
        <v/>
      </c>
      <c r="AG82" s="1431" t="str">
        <f t="shared" si="47"/>
        <v/>
      </c>
      <c r="AH82" s="1288" t="str">
        <f t="shared" si="48"/>
        <v/>
      </c>
      <c r="AI82" s="1288" t="str">
        <f t="shared" si="49"/>
        <v/>
      </c>
      <c r="AJ82" s="1432" t="str">
        <f t="shared" si="50"/>
        <v/>
      </c>
      <c r="AK82" s="1431" t="str">
        <f t="shared" si="51"/>
        <v/>
      </c>
      <c r="AL82" s="1288" t="str">
        <f t="shared" si="52"/>
        <v/>
      </c>
      <c r="AM82" s="1432" t="str">
        <f t="shared" si="53"/>
        <v/>
      </c>
      <c r="AN82" s="1431" t="str">
        <f t="shared" si="54"/>
        <v/>
      </c>
      <c r="AO82" s="1288" t="str">
        <f t="shared" si="55"/>
        <v/>
      </c>
      <c r="AP82" s="1432" t="str">
        <f t="shared" si="56"/>
        <v/>
      </c>
      <c r="AQ82" s="1431" t="str">
        <f t="shared" si="57"/>
        <v/>
      </c>
      <c r="AR82" s="1288" t="str">
        <f t="shared" si="58"/>
        <v/>
      </c>
      <c r="AS82" s="1288" t="str">
        <f t="shared" si="59"/>
        <v/>
      </c>
      <c r="AT82" s="1432" t="str">
        <f t="shared" si="60"/>
        <v/>
      </c>
      <c r="AU82" s="1431" t="str">
        <f t="shared" si="61"/>
        <v/>
      </c>
      <c r="AV82" s="1288" t="str">
        <f t="shared" si="62"/>
        <v/>
      </c>
      <c r="AW82" s="1432" t="str">
        <f t="shared" si="63"/>
        <v/>
      </c>
      <c r="AX82" s="1431" t="str">
        <f t="shared" si="64"/>
        <v/>
      </c>
      <c r="AY82" s="1288" t="str">
        <f t="shared" si="65"/>
        <v/>
      </c>
      <c r="AZ82" s="1288" t="str">
        <f t="shared" si="66"/>
        <v/>
      </c>
      <c r="BA82" s="1432" t="str">
        <f t="shared" si="67"/>
        <v/>
      </c>
    </row>
    <row r="83" spans="2:53" s="10" customFormat="1">
      <c r="B83" s="13"/>
      <c r="C83" s="2715"/>
      <c r="D83" s="2716"/>
      <c r="E83" s="2717"/>
      <c r="F83" s="2718"/>
      <c r="G83" s="2716"/>
      <c r="H83" s="2719"/>
      <c r="I83" s="2719"/>
      <c r="J83" s="2719"/>
      <c r="K83" s="2719"/>
      <c r="L83" s="2719"/>
      <c r="M83" s="2719"/>
      <c r="N83" s="2719"/>
      <c r="O83" s="2719"/>
      <c r="Q83" s="2235"/>
      <c r="R83" s="1437"/>
      <c r="S83" s="1431" t="str">
        <f t="shared" si="34"/>
        <v/>
      </c>
      <c r="T83" s="1432" t="str">
        <f t="shared" si="35"/>
        <v/>
      </c>
      <c r="U83" s="1431" t="str">
        <f t="shared" si="36"/>
        <v/>
      </c>
      <c r="V83" s="1432" t="str">
        <f t="shared" si="37"/>
        <v/>
      </c>
      <c r="W83" s="1431" t="str">
        <f t="shared" si="38"/>
        <v/>
      </c>
      <c r="X83" s="1432" t="str">
        <f t="shared" si="39"/>
        <v/>
      </c>
      <c r="Y83" s="1431" t="str">
        <f t="shared" si="40"/>
        <v/>
      </c>
      <c r="Z83" s="1432" t="str">
        <f t="shared" si="41"/>
        <v/>
      </c>
      <c r="AA83" s="1284" t="str">
        <f t="shared" si="42"/>
        <v/>
      </c>
      <c r="AB83" s="1279" t="str">
        <f t="shared" si="43"/>
        <v/>
      </c>
      <c r="AC83" s="1281"/>
      <c r="AD83" s="1431" t="str">
        <f t="shared" si="44"/>
        <v/>
      </c>
      <c r="AE83" s="1288" t="str">
        <f t="shared" si="45"/>
        <v/>
      </c>
      <c r="AF83" s="1432" t="str">
        <f t="shared" si="46"/>
        <v/>
      </c>
      <c r="AG83" s="1431" t="str">
        <f t="shared" si="47"/>
        <v/>
      </c>
      <c r="AH83" s="1288" t="str">
        <f t="shared" si="48"/>
        <v/>
      </c>
      <c r="AI83" s="1288" t="str">
        <f t="shared" si="49"/>
        <v/>
      </c>
      <c r="AJ83" s="1432" t="str">
        <f t="shared" si="50"/>
        <v/>
      </c>
      <c r="AK83" s="1431" t="str">
        <f t="shared" si="51"/>
        <v/>
      </c>
      <c r="AL83" s="1288" t="str">
        <f t="shared" si="52"/>
        <v/>
      </c>
      <c r="AM83" s="1432" t="str">
        <f t="shared" si="53"/>
        <v/>
      </c>
      <c r="AN83" s="1431" t="str">
        <f t="shared" si="54"/>
        <v/>
      </c>
      <c r="AO83" s="1288" t="str">
        <f t="shared" si="55"/>
        <v/>
      </c>
      <c r="AP83" s="1432" t="str">
        <f t="shared" si="56"/>
        <v/>
      </c>
      <c r="AQ83" s="1431" t="str">
        <f t="shared" si="57"/>
        <v/>
      </c>
      <c r="AR83" s="1288" t="str">
        <f t="shared" si="58"/>
        <v/>
      </c>
      <c r="AS83" s="1288" t="str">
        <f t="shared" si="59"/>
        <v/>
      </c>
      <c r="AT83" s="1432" t="str">
        <f t="shared" si="60"/>
        <v/>
      </c>
      <c r="AU83" s="1431" t="str">
        <f t="shared" si="61"/>
        <v/>
      </c>
      <c r="AV83" s="1288" t="str">
        <f t="shared" si="62"/>
        <v/>
      </c>
      <c r="AW83" s="1432" t="str">
        <f t="shared" si="63"/>
        <v/>
      </c>
      <c r="AX83" s="1431" t="str">
        <f t="shared" si="64"/>
        <v/>
      </c>
      <c r="AY83" s="1288" t="str">
        <f t="shared" si="65"/>
        <v/>
      </c>
      <c r="AZ83" s="1288" t="str">
        <f t="shared" si="66"/>
        <v/>
      </c>
      <c r="BA83" s="1432" t="str">
        <f t="shared" si="67"/>
        <v/>
      </c>
    </row>
    <row r="84" spans="2:53" s="10" customFormat="1">
      <c r="B84" s="13"/>
      <c r="C84" s="2715"/>
      <c r="D84" s="2716"/>
      <c r="E84" s="2717"/>
      <c r="F84" s="2718"/>
      <c r="G84" s="2716"/>
      <c r="H84" s="2719"/>
      <c r="I84" s="2719"/>
      <c r="J84" s="2719"/>
      <c r="K84" s="2719"/>
      <c r="L84" s="2719"/>
      <c r="M84" s="2719"/>
      <c r="N84" s="2719"/>
      <c r="O84" s="2719"/>
      <c r="Q84" s="2235"/>
      <c r="R84" s="1437"/>
      <c r="S84" s="1431" t="str">
        <f t="shared" si="34"/>
        <v/>
      </c>
      <c r="T84" s="1432" t="str">
        <f t="shared" si="35"/>
        <v/>
      </c>
      <c r="U84" s="1431" t="str">
        <f t="shared" si="36"/>
        <v/>
      </c>
      <c r="V84" s="1432" t="str">
        <f t="shared" si="37"/>
        <v/>
      </c>
      <c r="W84" s="1431" t="str">
        <f t="shared" si="38"/>
        <v/>
      </c>
      <c r="X84" s="1432" t="str">
        <f t="shared" si="39"/>
        <v/>
      </c>
      <c r="Y84" s="1431" t="str">
        <f t="shared" si="40"/>
        <v/>
      </c>
      <c r="Z84" s="1432" t="str">
        <f t="shared" si="41"/>
        <v/>
      </c>
      <c r="AA84" s="1284" t="str">
        <f t="shared" si="42"/>
        <v/>
      </c>
      <c r="AB84" s="1279" t="str">
        <f t="shared" si="43"/>
        <v/>
      </c>
      <c r="AC84" s="1281"/>
      <c r="AD84" s="1431" t="str">
        <f t="shared" si="44"/>
        <v/>
      </c>
      <c r="AE84" s="1288" t="str">
        <f t="shared" si="45"/>
        <v/>
      </c>
      <c r="AF84" s="1432" t="str">
        <f t="shared" si="46"/>
        <v/>
      </c>
      <c r="AG84" s="1431" t="str">
        <f t="shared" si="47"/>
        <v/>
      </c>
      <c r="AH84" s="1288" t="str">
        <f t="shared" si="48"/>
        <v/>
      </c>
      <c r="AI84" s="1288" t="str">
        <f t="shared" si="49"/>
        <v/>
      </c>
      <c r="AJ84" s="1432" t="str">
        <f t="shared" si="50"/>
        <v/>
      </c>
      <c r="AK84" s="1431" t="str">
        <f t="shared" si="51"/>
        <v/>
      </c>
      <c r="AL84" s="1288" t="str">
        <f t="shared" si="52"/>
        <v/>
      </c>
      <c r="AM84" s="1432" t="str">
        <f t="shared" si="53"/>
        <v/>
      </c>
      <c r="AN84" s="1431" t="str">
        <f t="shared" si="54"/>
        <v/>
      </c>
      <c r="AO84" s="1288" t="str">
        <f t="shared" si="55"/>
        <v/>
      </c>
      <c r="AP84" s="1432" t="str">
        <f t="shared" si="56"/>
        <v/>
      </c>
      <c r="AQ84" s="1431" t="str">
        <f t="shared" si="57"/>
        <v/>
      </c>
      <c r="AR84" s="1288" t="str">
        <f t="shared" si="58"/>
        <v/>
      </c>
      <c r="AS84" s="1288" t="str">
        <f t="shared" si="59"/>
        <v/>
      </c>
      <c r="AT84" s="1432" t="str">
        <f t="shared" si="60"/>
        <v/>
      </c>
      <c r="AU84" s="1431" t="str">
        <f t="shared" si="61"/>
        <v/>
      </c>
      <c r="AV84" s="1288" t="str">
        <f t="shared" si="62"/>
        <v/>
      </c>
      <c r="AW84" s="1432" t="str">
        <f t="shared" si="63"/>
        <v/>
      </c>
      <c r="AX84" s="1431" t="str">
        <f t="shared" si="64"/>
        <v/>
      </c>
      <c r="AY84" s="1288" t="str">
        <f t="shared" si="65"/>
        <v/>
      </c>
      <c r="AZ84" s="1288" t="str">
        <f t="shared" si="66"/>
        <v/>
      </c>
      <c r="BA84" s="1432" t="str">
        <f t="shared" si="67"/>
        <v/>
      </c>
    </row>
    <row r="85" spans="2:53" s="10" customFormat="1">
      <c r="B85" s="13"/>
      <c r="C85" s="2715"/>
      <c r="D85" s="2716"/>
      <c r="E85" s="2717"/>
      <c r="F85" s="2718"/>
      <c r="G85" s="2716"/>
      <c r="H85" s="2719"/>
      <c r="I85" s="2719"/>
      <c r="J85" s="2719"/>
      <c r="K85" s="2719"/>
      <c r="L85" s="2719"/>
      <c r="M85" s="2719"/>
      <c r="N85" s="2719"/>
      <c r="O85" s="2719"/>
      <c r="Q85" s="2235"/>
      <c r="R85" s="1437"/>
      <c r="S85" s="1431" t="str">
        <f t="shared" si="34"/>
        <v/>
      </c>
      <c r="T85" s="1432" t="str">
        <f t="shared" si="35"/>
        <v/>
      </c>
      <c r="U85" s="1431" t="str">
        <f t="shared" si="36"/>
        <v/>
      </c>
      <c r="V85" s="1432" t="str">
        <f t="shared" si="37"/>
        <v/>
      </c>
      <c r="W85" s="1431" t="str">
        <f t="shared" si="38"/>
        <v/>
      </c>
      <c r="X85" s="1432" t="str">
        <f t="shared" si="39"/>
        <v/>
      </c>
      <c r="Y85" s="1431" t="str">
        <f t="shared" si="40"/>
        <v/>
      </c>
      <c r="Z85" s="1432" t="str">
        <f t="shared" si="41"/>
        <v/>
      </c>
      <c r="AA85" s="1284" t="str">
        <f t="shared" si="42"/>
        <v/>
      </c>
      <c r="AB85" s="1279" t="str">
        <f t="shared" si="43"/>
        <v/>
      </c>
      <c r="AC85" s="1281"/>
      <c r="AD85" s="1431" t="str">
        <f t="shared" si="44"/>
        <v/>
      </c>
      <c r="AE85" s="1288" t="str">
        <f t="shared" si="45"/>
        <v/>
      </c>
      <c r="AF85" s="1432" t="str">
        <f t="shared" si="46"/>
        <v/>
      </c>
      <c r="AG85" s="1431" t="str">
        <f t="shared" si="47"/>
        <v/>
      </c>
      <c r="AH85" s="1288" t="str">
        <f t="shared" si="48"/>
        <v/>
      </c>
      <c r="AI85" s="1288" t="str">
        <f t="shared" si="49"/>
        <v/>
      </c>
      <c r="AJ85" s="1432" t="str">
        <f t="shared" si="50"/>
        <v/>
      </c>
      <c r="AK85" s="1431" t="str">
        <f t="shared" si="51"/>
        <v/>
      </c>
      <c r="AL85" s="1288" t="str">
        <f t="shared" si="52"/>
        <v/>
      </c>
      <c r="AM85" s="1432" t="str">
        <f t="shared" si="53"/>
        <v/>
      </c>
      <c r="AN85" s="1431" t="str">
        <f t="shared" si="54"/>
        <v/>
      </c>
      <c r="AO85" s="1288" t="str">
        <f t="shared" si="55"/>
        <v/>
      </c>
      <c r="AP85" s="1432" t="str">
        <f t="shared" si="56"/>
        <v/>
      </c>
      <c r="AQ85" s="1431" t="str">
        <f t="shared" si="57"/>
        <v/>
      </c>
      <c r="AR85" s="1288" t="str">
        <f t="shared" si="58"/>
        <v/>
      </c>
      <c r="AS85" s="1288" t="str">
        <f t="shared" si="59"/>
        <v/>
      </c>
      <c r="AT85" s="1432" t="str">
        <f t="shared" si="60"/>
        <v/>
      </c>
      <c r="AU85" s="1431" t="str">
        <f t="shared" si="61"/>
        <v/>
      </c>
      <c r="AV85" s="1288" t="str">
        <f t="shared" si="62"/>
        <v/>
      </c>
      <c r="AW85" s="1432" t="str">
        <f t="shared" si="63"/>
        <v/>
      </c>
      <c r="AX85" s="1431" t="str">
        <f t="shared" si="64"/>
        <v/>
      </c>
      <c r="AY85" s="1288" t="str">
        <f t="shared" si="65"/>
        <v/>
      </c>
      <c r="AZ85" s="1288" t="str">
        <f t="shared" si="66"/>
        <v/>
      </c>
      <c r="BA85" s="1432" t="str">
        <f t="shared" si="67"/>
        <v/>
      </c>
    </row>
    <row r="86" spans="2:53" s="10" customFormat="1">
      <c r="B86" s="13"/>
      <c r="C86" s="2715"/>
      <c r="D86" s="2716"/>
      <c r="E86" s="2717"/>
      <c r="F86" s="2718"/>
      <c r="G86" s="2716"/>
      <c r="H86" s="2719"/>
      <c r="I86" s="2719"/>
      <c r="J86" s="2719"/>
      <c r="K86" s="2719"/>
      <c r="L86" s="2719"/>
      <c r="M86" s="2719"/>
      <c r="N86" s="2719"/>
      <c r="O86" s="2719"/>
      <c r="Q86" s="2235"/>
      <c r="R86" s="1437"/>
      <c r="S86" s="1431" t="str">
        <f t="shared" si="34"/>
        <v/>
      </c>
      <c r="T86" s="1432" t="str">
        <f t="shared" si="35"/>
        <v/>
      </c>
      <c r="U86" s="1431" t="str">
        <f t="shared" si="36"/>
        <v/>
      </c>
      <c r="V86" s="1432" t="str">
        <f t="shared" si="37"/>
        <v/>
      </c>
      <c r="W86" s="1431" t="str">
        <f t="shared" si="38"/>
        <v/>
      </c>
      <c r="X86" s="1432" t="str">
        <f t="shared" si="39"/>
        <v/>
      </c>
      <c r="Y86" s="1431" t="str">
        <f t="shared" si="40"/>
        <v/>
      </c>
      <c r="Z86" s="1432" t="str">
        <f t="shared" si="41"/>
        <v/>
      </c>
      <c r="AA86" s="1284" t="str">
        <f t="shared" si="42"/>
        <v/>
      </c>
      <c r="AB86" s="1279" t="str">
        <f t="shared" si="43"/>
        <v/>
      </c>
      <c r="AC86" s="1281"/>
      <c r="AD86" s="1431" t="str">
        <f t="shared" si="44"/>
        <v/>
      </c>
      <c r="AE86" s="1288" t="str">
        <f t="shared" si="45"/>
        <v/>
      </c>
      <c r="AF86" s="1432" t="str">
        <f t="shared" si="46"/>
        <v/>
      </c>
      <c r="AG86" s="1431" t="str">
        <f t="shared" si="47"/>
        <v/>
      </c>
      <c r="AH86" s="1288" t="str">
        <f t="shared" si="48"/>
        <v/>
      </c>
      <c r="AI86" s="1288" t="str">
        <f t="shared" si="49"/>
        <v/>
      </c>
      <c r="AJ86" s="1432" t="str">
        <f t="shared" si="50"/>
        <v/>
      </c>
      <c r="AK86" s="1431" t="str">
        <f t="shared" si="51"/>
        <v/>
      </c>
      <c r="AL86" s="1288" t="str">
        <f t="shared" si="52"/>
        <v/>
      </c>
      <c r="AM86" s="1432" t="str">
        <f t="shared" si="53"/>
        <v/>
      </c>
      <c r="AN86" s="1431" t="str">
        <f t="shared" si="54"/>
        <v/>
      </c>
      <c r="AO86" s="1288" t="str">
        <f t="shared" si="55"/>
        <v/>
      </c>
      <c r="AP86" s="1432" t="str">
        <f t="shared" si="56"/>
        <v/>
      </c>
      <c r="AQ86" s="1431" t="str">
        <f t="shared" si="57"/>
        <v/>
      </c>
      <c r="AR86" s="1288" t="str">
        <f t="shared" si="58"/>
        <v/>
      </c>
      <c r="AS86" s="1288" t="str">
        <f t="shared" si="59"/>
        <v/>
      </c>
      <c r="AT86" s="1432" t="str">
        <f t="shared" si="60"/>
        <v/>
      </c>
      <c r="AU86" s="1431" t="str">
        <f t="shared" si="61"/>
        <v/>
      </c>
      <c r="AV86" s="1288" t="str">
        <f t="shared" si="62"/>
        <v/>
      </c>
      <c r="AW86" s="1432" t="str">
        <f t="shared" si="63"/>
        <v/>
      </c>
      <c r="AX86" s="1431" t="str">
        <f t="shared" si="64"/>
        <v/>
      </c>
      <c r="AY86" s="1288" t="str">
        <f t="shared" si="65"/>
        <v/>
      </c>
      <c r="AZ86" s="1288" t="str">
        <f t="shared" si="66"/>
        <v/>
      </c>
      <c r="BA86" s="1432" t="str">
        <f t="shared" si="67"/>
        <v/>
      </c>
    </row>
    <row r="87" spans="2:53" s="10" customFormat="1">
      <c r="B87" s="13"/>
      <c r="C87" s="2715"/>
      <c r="D87" s="2716"/>
      <c r="E87" s="2717"/>
      <c r="F87" s="2718"/>
      <c r="G87" s="2716"/>
      <c r="H87" s="2719"/>
      <c r="I87" s="2719"/>
      <c r="J87" s="2719"/>
      <c r="K87" s="2719"/>
      <c r="L87" s="2719"/>
      <c r="M87" s="2719"/>
      <c r="N87" s="2719"/>
      <c r="O87" s="2719"/>
      <c r="Q87" s="2235"/>
      <c r="R87" s="1437"/>
      <c r="S87" s="1431" t="str">
        <f t="shared" si="34"/>
        <v/>
      </c>
      <c r="T87" s="1432" t="str">
        <f t="shared" si="35"/>
        <v/>
      </c>
      <c r="U87" s="1431" t="str">
        <f t="shared" si="36"/>
        <v/>
      </c>
      <c r="V87" s="1432" t="str">
        <f t="shared" si="37"/>
        <v/>
      </c>
      <c r="W87" s="1431" t="str">
        <f t="shared" si="38"/>
        <v/>
      </c>
      <c r="X87" s="1432" t="str">
        <f t="shared" si="39"/>
        <v/>
      </c>
      <c r="Y87" s="1431" t="str">
        <f t="shared" si="40"/>
        <v/>
      </c>
      <c r="Z87" s="1432" t="str">
        <f t="shared" si="41"/>
        <v/>
      </c>
      <c r="AA87" s="1284" t="str">
        <f t="shared" si="42"/>
        <v/>
      </c>
      <c r="AB87" s="1279" t="str">
        <f t="shared" si="43"/>
        <v/>
      </c>
      <c r="AC87" s="1281"/>
      <c r="AD87" s="1431" t="str">
        <f t="shared" si="44"/>
        <v/>
      </c>
      <c r="AE87" s="1288" t="str">
        <f t="shared" si="45"/>
        <v/>
      </c>
      <c r="AF87" s="1432" t="str">
        <f t="shared" si="46"/>
        <v/>
      </c>
      <c r="AG87" s="1431" t="str">
        <f t="shared" si="47"/>
        <v/>
      </c>
      <c r="AH87" s="1288" t="str">
        <f t="shared" si="48"/>
        <v/>
      </c>
      <c r="AI87" s="1288" t="str">
        <f t="shared" si="49"/>
        <v/>
      </c>
      <c r="AJ87" s="1432" t="str">
        <f t="shared" si="50"/>
        <v/>
      </c>
      <c r="AK87" s="1431" t="str">
        <f t="shared" si="51"/>
        <v/>
      </c>
      <c r="AL87" s="1288" t="str">
        <f t="shared" si="52"/>
        <v/>
      </c>
      <c r="AM87" s="1432" t="str">
        <f t="shared" si="53"/>
        <v/>
      </c>
      <c r="AN87" s="1431" t="str">
        <f t="shared" si="54"/>
        <v/>
      </c>
      <c r="AO87" s="1288" t="str">
        <f t="shared" si="55"/>
        <v/>
      </c>
      <c r="AP87" s="1432" t="str">
        <f t="shared" si="56"/>
        <v/>
      </c>
      <c r="AQ87" s="1431" t="str">
        <f t="shared" si="57"/>
        <v/>
      </c>
      <c r="AR87" s="1288" t="str">
        <f t="shared" si="58"/>
        <v/>
      </c>
      <c r="AS87" s="1288" t="str">
        <f t="shared" si="59"/>
        <v/>
      </c>
      <c r="AT87" s="1432" t="str">
        <f t="shared" si="60"/>
        <v/>
      </c>
      <c r="AU87" s="1431" t="str">
        <f t="shared" si="61"/>
        <v/>
      </c>
      <c r="AV87" s="1288" t="str">
        <f t="shared" si="62"/>
        <v/>
      </c>
      <c r="AW87" s="1432" t="str">
        <f t="shared" si="63"/>
        <v/>
      </c>
      <c r="AX87" s="1431" t="str">
        <f t="shared" si="64"/>
        <v/>
      </c>
      <c r="AY87" s="1288" t="str">
        <f t="shared" si="65"/>
        <v/>
      </c>
      <c r="AZ87" s="1288" t="str">
        <f t="shared" si="66"/>
        <v/>
      </c>
      <c r="BA87" s="1432" t="str">
        <f t="shared" si="67"/>
        <v/>
      </c>
    </row>
    <row r="88" spans="2:53" s="10" customFormat="1">
      <c r="B88" s="13"/>
      <c r="C88" s="2715"/>
      <c r="D88" s="2716"/>
      <c r="E88" s="2717"/>
      <c r="F88" s="2718"/>
      <c r="G88" s="2716"/>
      <c r="H88" s="2719"/>
      <c r="I88" s="2719"/>
      <c r="J88" s="2719"/>
      <c r="K88" s="2719"/>
      <c r="L88" s="2719"/>
      <c r="M88" s="2719"/>
      <c r="N88" s="2719"/>
      <c r="O88" s="2719"/>
      <c r="Q88" s="2235"/>
      <c r="R88" s="1437"/>
      <c r="S88" s="1431" t="str">
        <f t="shared" si="34"/>
        <v/>
      </c>
      <c r="T88" s="1432" t="str">
        <f t="shared" si="35"/>
        <v/>
      </c>
      <c r="U88" s="1431" t="str">
        <f t="shared" si="36"/>
        <v/>
      </c>
      <c r="V88" s="1432" t="str">
        <f t="shared" si="37"/>
        <v/>
      </c>
      <c r="W88" s="1431" t="str">
        <f t="shared" si="38"/>
        <v/>
      </c>
      <c r="X88" s="1432" t="str">
        <f t="shared" si="39"/>
        <v/>
      </c>
      <c r="Y88" s="1431" t="str">
        <f t="shared" si="40"/>
        <v/>
      </c>
      <c r="Z88" s="1432" t="str">
        <f t="shared" si="41"/>
        <v/>
      </c>
      <c r="AA88" s="1284" t="str">
        <f t="shared" si="42"/>
        <v/>
      </c>
      <c r="AB88" s="1279" t="str">
        <f t="shared" si="43"/>
        <v/>
      </c>
      <c r="AC88" s="1281"/>
      <c r="AD88" s="1431" t="str">
        <f t="shared" si="44"/>
        <v/>
      </c>
      <c r="AE88" s="1288" t="str">
        <f t="shared" si="45"/>
        <v/>
      </c>
      <c r="AF88" s="1432" t="str">
        <f t="shared" si="46"/>
        <v/>
      </c>
      <c r="AG88" s="1431" t="str">
        <f t="shared" si="47"/>
        <v/>
      </c>
      <c r="AH88" s="1288" t="str">
        <f t="shared" si="48"/>
        <v/>
      </c>
      <c r="AI88" s="1288" t="str">
        <f t="shared" si="49"/>
        <v/>
      </c>
      <c r="AJ88" s="1432" t="str">
        <f t="shared" si="50"/>
        <v/>
      </c>
      <c r="AK88" s="1431" t="str">
        <f t="shared" si="51"/>
        <v/>
      </c>
      <c r="AL88" s="1288" t="str">
        <f t="shared" si="52"/>
        <v/>
      </c>
      <c r="AM88" s="1432" t="str">
        <f t="shared" si="53"/>
        <v/>
      </c>
      <c r="AN88" s="1431" t="str">
        <f t="shared" si="54"/>
        <v/>
      </c>
      <c r="AO88" s="1288" t="str">
        <f t="shared" si="55"/>
        <v/>
      </c>
      <c r="AP88" s="1432" t="str">
        <f t="shared" si="56"/>
        <v/>
      </c>
      <c r="AQ88" s="1431" t="str">
        <f t="shared" si="57"/>
        <v/>
      </c>
      <c r="AR88" s="1288" t="str">
        <f t="shared" si="58"/>
        <v/>
      </c>
      <c r="AS88" s="1288" t="str">
        <f t="shared" si="59"/>
        <v/>
      </c>
      <c r="AT88" s="1432" t="str">
        <f t="shared" si="60"/>
        <v/>
      </c>
      <c r="AU88" s="1431" t="str">
        <f t="shared" si="61"/>
        <v/>
      </c>
      <c r="AV88" s="1288" t="str">
        <f t="shared" si="62"/>
        <v/>
      </c>
      <c r="AW88" s="1432" t="str">
        <f t="shared" si="63"/>
        <v/>
      </c>
      <c r="AX88" s="1431" t="str">
        <f t="shared" si="64"/>
        <v/>
      </c>
      <c r="AY88" s="1288" t="str">
        <f t="shared" si="65"/>
        <v/>
      </c>
      <c r="AZ88" s="1288" t="str">
        <f t="shared" si="66"/>
        <v/>
      </c>
      <c r="BA88" s="1432" t="str">
        <f t="shared" si="67"/>
        <v/>
      </c>
    </row>
    <row r="89" spans="2:53" s="10" customFormat="1">
      <c r="B89" s="13"/>
      <c r="C89" s="2715"/>
      <c r="D89" s="2716"/>
      <c r="E89" s="2717"/>
      <c r="F89" s="2718"/>
      <c r="G89" s="2716"/>
      <c r="H89" s="2719"/>
      <c r="I89" s="2719"/>
      <c r="J89" s="2719"/>
      <c r="K89" s="2719"/>
      <c r="L89" s="2719"/>
      <c r="M89" s="2719"/>
      <c r="N89" s="2719"/>
      <c r="O89" s="2719"/>
      <c r="Q89" s="2235"/>
      <c r="R89" s="1437"/>
      <c r="S89" s="1431" t="str">
        <f t="shared" si="34"/>
        <v/>
      </c>
      <c r="T89" s="1432" t="str">
        <f t="shared" si="35"/>
        <v/>
      </c>
      <c r="U89" s="1431" t="str">
        <f t="shared" si="36"/>
        <v/>
      </c>
      <c r="V89" s="1432" t="str">
        <f t="shared" si="37"/>
        <v/>
      </c>
      <c r="W89" s="1431" t="str">
        <f t="shared" si="38"/>
        <v/>
      </c>
      <c r="X89" s="1432" t="str">
        <f t="shared" si="39"/>
        <v/>
      </c>
      <c r="Y89" s="1431" t="str">
        <f t="shared" si="40"/>
        <v/>
      </c>
      <c r="Z89" s="1432" t="str">
        <f t="shared" si="41"/>
        <v/>
      </c>
      <c r="AA89" s="1284" t="str">
        <f t="shared" si="42"/>
        <v/>
      </c>
      <c r="AB89" s="1279" t="str">
        <f t="shared" si="43"/>
        <v/>
      </c>
      <c r="AC89" s="1281"/>
      <c r="AD89" s="1431" t="str">
        <f t="shared" si="44"/>
        <v/>
      </c>
      <c r="AE89" s="1288" t="str">
        <f t="shared" si="45"/>
        <v/>
      </c>
      <c r="AF89" s="1432" t="str">
        <f t="shared" si="46"/>
        <v/>
      </c>
      <c r="AG89" s="1431" t="str">
        <f t="shared" si="47"/>
        <v/>
      </c>
      <c r="AH89" s="1288" t="str">
        <f t="shared" si="48"/>
        <v/>
      </c>
      <c r="AI89" s="1288" t="str">
        <f t="shared" si="49"/>
        <v/>
      </c>
      <c r="AJ89" s="1432" t="str">
        <f t="shared" si="50"/>
        <v/>
      </c>
      <c r="AK89" s="1431" t="str">
        <f t="shared" si="51"/>
        <v/>
      </c>
      <c r="AL89" s="1288" t="str">
        <f t="shared" si="52"/>
        <v/>
      </c>
      <c r="AM89" s="1432" t="str">
        <f t="shared" si="53"/>
        <v/>
      </c>
      <c r="AN89" s="1431" t="str">
        <f t="shared" si="54"/>
        <v/>
      </c>
      <c r="AO89" s="1288" t="str">
        <f t="shared" si="55"/>
        <v/>
      </c>
      <c r="AP89" s="1432" t="str">
        <f t="shared" si="56"/>
        <v/>
      </c>
      <c r="AQ89" s="1431" t="str">
        <f t="shared" si="57"/>
        <v/>
      </c>
      <c r="AR89" s="1288" t="str">
        <f t="shared" si="58"/>
        <v/>
      </c>
      <c r="AS89" s="1288" t="str">
        <f t="shared" si="59"/>
        <v/>
      </c>
      <c r="AT89" s="1432" t="str">
        <f t="shared" si="60"/>
        <v/>
      </c>
      <c r="AU89" s="1431" t="str">
        <f t="shared" si="61"/>
        <v/>
      </c>
      <c r="AV89" s="1288" t="str">
        <f t="shared" si="62"/>
        <v/>
      </c>
      <c r="AW89" s="1432" t="str">
        <f t="shared" si="63"/>
        <v/>
      </c>
      <c r="AX89" s="1431" t="str">
        <f t="shared" si="64"/>
        <v/>
      </c>
      <c r="AY89" s="1288" t="str">
        <f t="shared" si="65"/>
        <v/>
      </c>
      <c r="AZ89" s="1288" t="str">
        <f t="shared" si="66"/>
        <v/>
      </c>
      <c r="BA89" s="1432" t="str">
        <f t="shared" si="67"/>
        <v/>
      </c>
    </row>
    <row r="90" spans="2:53" s="10" customFormat="1">
      <c r="B90" s="13"/>
      <c r="C90" s="2715"/>
      <c r="D90" s="2716"/>
      <c r="E90" s="2717"/>
      <c r="F90" s="2718"/>
      <c r="G90" s="2716"/>
      <c r="H90" s="2719"/>
      <c r="I90" s="2719"/>
      <c r="J90" s="2719"/>
      <c r="K90" s="2719"/>
      <c r="L90" s="2719"/>
      <c r="M90" s="2719"/>
      <c r="N90" s="2719"/>
      <c r="O90" s="2719"/>
      <c r="Q90" s="2235"/>
      <c r="R90" s="1437"/>
      <c r="S90" s="1431" t="str">
        <f t="shared" si="34"/>
        <v/>
      </c>
      <c r="T90" s="1432" t="str">
        <f t="shared" si="35"/>
        <v/>
      </c>
      <c r="U90" s="1431" t="str">
        <f t="shared" si="36"/>
        <v/>
      </c>
      <c r="V90" s="1432" t="str">
        <f t="shared" si="37"/>
        <v/>
      </c>
      <c r="W90" s="1431" t="str">
        <f t="shared" si="38"/>
        <v/>
      </c>
      <c r="X90" s="1432" t="str">
        <f t="shared" si="39"/>
        <v/>
      </c>
      <c r="Y90" s="1431" t="str">
        <f t="shared" si="40"/>
        <v/>
      </c>
      <c r="Z90" s="1432" t="str">
        <f t="shared" si="41"/>
        <v/>
      </c>
      <c r="AA90" s="1284" t="str">
        <f t="shared" si="42"/>
        <v/>
      </c>
      <c r="AB90" s="1279" t="str">
        <f t="shared" si="43"/>
        <v/>
      </c>
      <c r="AC90" s="1281"/>
      <c r="AD90" s="1431" t="str">
        <f t="shared" si="44"/>
        <v/>
      </c>
      <c r="AE90" s="1288" t="str">
        <f t="shared" si="45"/>
        <v/>
      </c>
      <c r="AF90" s="1432" t="str">
        <f t="shared" si="46"/>
        <v/>
      </c>
      <c r="AG90" s="1431" t="str">
        <f t="shared" si="47"/>
        <v/>
      </c>
      <c r="AH90" s="1288" t="str">
        <f t="shared" si="48"/>
        <v/>
      </c>
      <c r="AI90" s="1288" t="str">
        <f t="shared" si="49"/>
        <v/>
      </c>
      <c r="AJ90" s="1432" t="str">
        <f t="shared" si="50"/>
        <v/>
      </c>
      <c r="AK90" s="1431" t="str">
        <f t="shared" si="51"/>
        <v/>
      </c>
      <c r="AL90" s="1288" t="str">
        <f t="shared" si="52"/>
        <v/>
      </c>
      <c r="AM90" s="1432" t="str">
        <f t="shared" si="53"/>
        <v/>
      </c>
      <c r="AN90" s="1431" t="str">
        <f t="shared" si="54"/>
        <v/>
      </c>
      <c r="AO90" s="1288" t="str">
        <f t="shared" si="55"/>
        <v/>
      </c>
      <c r="AP90" s="1432" t="str">
        <f t="shared" si="56"/>
        <v/>
      </c>
      <c r="AQ90" s="1431" t="str">
        <f t="shared" si="57"/>
        <v/>
      </c>
      <c r="AR90" s="1288" t="str">
        <f t="shared" si="58"/>
        <v/>
      </c>
      <c r="AS90" s="1288" t="str">
        <f t="shared" si="59"/>
        <v/>
      </c>
      <c r="AT90" s="1432" t="str">
        <f t="shared" si="60"/>
        <v/>
      </c>
      <c r="AU90" s="1431" t="str">
        <f t="shared" si="61"/>
        <v/>
      </c>
      <c r="AV90" s="1288" t="str">
        <f t="shared" si="62"/>
        <v/>
      </c>
      <c r="AW90" s="1432" t="str">
        <f t="shared" si="63"/>
        <v/>
      </c>
      <c r="AX90" s="1431" t="str">
        <f t="shared" si="64"/>
        <v/>
      </c>
      <c r="AY90" s="1288" t="str">
        <f t="shared" si="65"/>
        <v/>
      </c>
      <c r="AZ90" s="1288" t="str">
        <f t="shared" si="66"/>
        <v/>
      </c>
      <c r="BA90" s="1432" t="str">
        <f t="shared" si="67"/>
        <v/>
      </c>
    </row>
    <row r="91" spans="2:53" s="10" customFormat="1">
      <c r="B91" s="13"/>
      <c r="C91" s="2715"/>
      <c r="D91" s="2716"/>
      <c r="E91" s="2717"/>
      <c r="F91" s="2718"/>
      <c r="G91" s="2716"/>
      <c r="H91" s="2719"/>
      <c r="I91" s="2719"/>
      <c r="J91" s="2719"/>
      <c r="K91" s="2719"/>
      <c r="L91" s="2719"/>
      <c r="M91" s="2719"/>
      <c r="N91" s="2719"/>
      <c r="O91" s="2719"/>
      <c r="Q91" s="2235"/>
      <c r="R91" s="1437"/>
      <c r="S91" s="1431" t="str">
        <f t="shared" si="34"/>
        <v/>
      </c>
      <c r="T91" s="1432" t="str">
        <f t="shared" si="35"/>
        <v/>
      </c>
      <c r="U91" s="1431" t="str">
        <f t="shared" si="36"/>
        <v/>
      </c>
      <c r="V91" s="1432" t="str">
        <f t="shared" si="37"/>
        <v/>
      </c>
      <c r="W91" s="1431" t="str">
        <f t="shared" si="38"/>
        <v/>
      </c>
      <c r="X91" s="1432" t="str">
        <f t="shared" si="39"/>
        <v/>
      </c>
      <c r="Y91" s="1431" t="str">
        <f t="shared" si="40"/>
        <v/>
      </c>
      <c r="Z91" s="1432" t="str">
        <f t="shared" si="41"/>
        <v/>
      </c>
      <c r="AA91" s="1284" t="str">
        <f t="shared" si="42"/>
        <v/>
      </c>
      <c r="AB91" s="1279" t="str">
        <f t="shared" si="43"/>
        <v/>
      </c>
      <c r="AC91" s="1281"/>
      <c r="AD91" s="1431" t="str">
        <f t="shared" si="44"/>
        <v/>
      </c>
      <c r="AE91" s="1288" t="str">
        <f t="shared" si="45"/>
        <v/>
      </c>
      <c r="AF91" s="1432" t="str">
        <f t="shared" si="46"/>
        <v/>
      </c>
      <c r="AG91" s="1431" t="str">
        <f t="shared" si="47"/>
        <v/>
      </c>
      <c r="AH91" s="1288" t="str">
        <f t="shared" si="48"/>
        <v/>
      </c>
      <c r="AI91" s="1288" t="str">
        <f t="shared" si="49"/>
        <v/>
      </c>
      <c r="AJ91" s="1432" t="str">
        <f t="shared" si="50"/>
        <v/>
      </c>
      <c r="AK91" s="1431" t="str">
        <f t="shared" si="51"/>
        <v/>
      </c>
      <c r="AL91" s="1288" t="str">
        <f t="shared" si="52"/>
        <v/>
      </c>
      <c r="AM91" s="1432" t="str">
        <f t="shared" si="53"/>
        <v/>
      </c>
      <c r="AN91" s="1431" t="str">
        <f t="shared" si="54"/>
        <v/>
      </c>
      <c r="AO91" s="1288" t="str">
        <f t="shared" si="55"/>
        <v/>
      </c>
      <c r="AP91" s="1432" t="str">
        <f t="shared" si="56"/>
        <v/>
      </c>
      <c r="AQ91" s="1431" t="str">
        <f t="shared" si="57"/>
        <v/>
      </c>
      <c r="AR91" s="1288" t="str">
        <f t="shared" si="58"/>
        <v/>
      </c>
      <c r="AS91" s="1288" t="str">
        <f t="shared" si="59"/>
        <v/>
      </c>
      <c r="AT91" s="1432" t="str">
        <f t="shared" si="60"/>
        <v/>
      </c>
      <c r="AU91" s="1431" t="str">
        <f t="shared" si="61"/>
        <v/>
      </c>
      <c r="AV91" s="1288" t="str">
        <f t="shared" si="62"/>
        <v/>
      </c>
      <c r="AW91" s="1432" t="str">
        <f t="shared" si="63"/>
        <v/>
      </c>
      <c r="AX91" s="1431" t="str">
        <f t="shared" si="64"/>
        <v/>
      </c>
      <c r="AY91" s="1288" t="str">
        <f t="shared" si="65"/>
        <v/>
      </c>
      <c r="AZ91" s="1288" t="str">
        <f t="shared" si="66"/>
        <v/>
      </c>
      <c r="BA91" s="1432" t="str">
        <f t="shared" si="67"/>
        <v/>
      </c>
    </row>
    <row r="92" spans="2:53" s="10" customFormat="1">
      <c r="B92" s="13"/>
      <c r="C92" s="2715"/>
      <c r="D92" s="2716"/>
      <c r="E92" s="2717"/>
      <c r="F92" s="2718"/>
      <c r="G92" s="2716"/>
      <c r="H92" s="2719"/>
      <c r="I92" s="2719"/>
      <c r="J92" s="2719"/>
      <c r="K92" s="2719"/>
      <c r="L92" s="2719"/>
      <c r="M92" s="2719"/>
      <c r="N92" s="2719"/>
      <c r="O92" s="2719"/>
      <c r="Q92" s="2235"/>
      <c r="R92" s="1437"/>
      <c r="S92" s="1431" t="str">
        <f t="shared" si="34"/>
        <v/>
      </c>
      <c r="T92" s="1432" t="str">
        <f t="shared" si="35"/>
        <v/>
      </c>
      <c r="U92" s="1431" t="str">
        <f t="shared" si="36"/>
        <v/>
      </c>
      <c r="V92" s="1432" t="str">
        <f t="shared" si="37"/>
        <v/>
      </c>
      <c r="W92" s="1431" t="str">
        <f t="shared" si="38"/>
        <v/>
      </c>
      <c r="X92" s="1432" t="str">
        <f t="shared" si="39"/>
        <v/>
      </c>
      <c r="Y92" s="1431" t="str">
        <f t="shared" si="40"/>
        <v/>
      </c>
      <c r="Z92" s="1432" t="str">
        <f t="shared" si="41"/>
        <v/>
      </c>
      <c r="AA92" s="1284" t="str">
        <f t="shared" si="42"/>
        <v/>
      </c>
      <c r="AB92" s="1279" t="str">
        <f t="shared" si="43"/>
        <v/>
      </c>
      <c r="AC92" s="1281"/>
      <c r="AD92" s="1431" t="str">
        <f t="shared" si="44"/>
        <v/>
      </c>
      <c r="AE92" s="1288" t="str">
        <f t="shared" si="45"/>
        <v/>
      </c>
      <c r="AF92" s="1432" t="str">
        <f t="shared" si="46"/>
        <v/>
      </c>
      <c r="AG92" s="1431" t="str">
        <f t="shared" si="47"/>
        <v/>
      </c>
      <c r="AH92" s="1288" t="str">
        <f t="shared" si="48"/>
        <v/>
      </c>
      <c r="AI92" s="1288" t="str">
        <f t="shared" si="49"/>
        <v/>
      </c>
      <c r="AJ92" s="1432" t="str">
        <f t="shared" si="50"/>
        <v/>
      </c>
      <c r="AK92" s="1431" t="str">
        <f t="shared" si="51"/>
        <v/>
      </c>
      <c r="AL92" s="1288" t="str">
        <f t="shared" si="52"/>
        <v/>
      </c>
      <c r="AM92" s="1432" t="str">
        <f t="shared" si="53"/>
        <v/>
      </c>
      <c r="AN92" s="1431" t="str">
        <f t="shared" si="54"/>
        <v/>
      </c>
      <c r="AO92" s="1288" t="str">
        <f t="shared" si="55"/>
        <v/>
      </c>
      <c r="AP92" s="1432" t="str">
        <f t="shared" si="56"/>
        <v/>
      </c>
      <c r="AQ92" s="1431" t="str">
        <f t="shared" si="57"/>
        <v/>
      </c>
      <c r="AR92" s="1288" t="str">
        <f t="shared" si="58"/>
        <v/>
      </c>
      <c r="AS92" s="1288" t="str">
        <f t="shared" si="59"/>
        <v/>
      </c>
      <c r="AT92" s="1432" t="str">
        <f t="shared" si="60"/>
        <v/>
      </c>
      <c r="AU92" s="1431" t="str">
        <f t="shared" si="61"/>
        <v/>
      </c>
      <c r="AV92" s="1288" t="str">
        <f t="shared" si="62"/>
        <v/>
      </c>
      <c r="AW92" s="1432" t="str">
        <f t="shared" si="63"/>
        <v/>
      </c>
      <c r="AX92" s="1431" t="str">
        <f t="shared" si="64"/>
        <v/>
      </c>
      <c r="AY92" s="1288" t="str">
        <f t="shared" si="65"/>
        <v/>
      </c>
      <c r="AZ92" s="1288" t="str">
        <f t="shared" si="66"/>
        <v/>
      </c>
      <c r="BA92" s="1432" t="str">
        <f t="shared" si="67"/>
        <v/>
      </c>
    </row>
    <row r="93" spans="2:53" s="10" customFormat="1">
      <c r="B93" s="13"/>
      <c r="C93" s="2715"/>
      <c r="D93" s="2716"/>
      <c r="E93" s="2717"/>
      <c r="F93" s="2718"/>
      <c r="G93" s="2716"/>
      <c r="H93" s="2719"/>
      <c r="I93" s="2719"/>
      <c r="J93" s="2719"/>
      <c r="K93" s="2719"/>
      <c r="L93" s="2719"/>
      <c r="M93" s="2719"/>
      <c r="N93" s="2719"/>
      <c r="O93" s="2719"/>
      <c r="Q93" s="2235"/>
      <c r="R93" s="1437"/>
      <c r="S93" s="1431" t="str">
        <f t="shared" si="34"/>
        <v/>
      </c>
      <c r="T93" s="1432" t="str">
        <f t="shared" si="35"/>
        <v/>
      </c>
      <c r="U93" s="1431" t="str">
        <f t="shared" si="36"/>
        <v/>
      </c>
      <c r="V93" s="1432" t="str">
        <f t="shared" si="37"/>
        <v/>
      </c>
      <c r="W93" s="1431" t="str">
        <f t="shared" si="38"/>
        <v/>
      </c>
      <c r="X93" s="1432" t="str">
        <f t="shared" si="39"/>
        <v/>
      </c>
      <c r="Y93" s="1431" t="str">
        <f t="shared" si="40"/>
        <v/>
      </c>
      <c r="Z93" s="1432" t="str">
        <f t="shared" si="41"/>
        <v/>
      </c>
      <c r="AA93" s="1284" t="str">
        <f t="shared" si="42"/>
        <v/>
      </c>
      <c r="AB93" s="1279" t="str">
        <f t="shared" si="43"/>
        <v/>
      </c>
      <c r="AC93" s="1281"/>
      <c r="AD93" s="1431" t="str">
        <f t="shared" si="44"/>
        <v/>
      </c>
      <c r="AE93" s="1288" t="str">
        <f t="shared" si="45"/>
        <v/>
      </c>
      <c r="AF93" s="1432" t="str">
        <f t="shared" si="46"/>
        <v/>
      </c>
      <c r="AG93" s="1431" t="str">
        <f t="shared" si="47"/>
        <v/>
      </c>
      <c r="AH93" s="1288" t="str">
        <f t="shared" si="48"/>
        <v/>
      </c>
      <c r="AI93" s="1288" t="str">
        <f t="shared" si="49"/>
        <v/>
      </c>
      <c r="AJ93" s="1432" t="str">
        <f t="shared" si="50"/>
        <v/>
      </c>
      <c r="AK93" s="1431" t="str">
        <f t="shared" si="51"/>
        <v/>
      </c>
      <c r="AL93" s="1288" t="str">
        <f t="shared" si="52"/>
        <v/>
      </c>
      <c r="AM93" s="1432" t="str">
        <f t="shared" si="53"/>
        <v/>
      </c>
      <c r="AN93" s="1431" t="str">
        <f t="shared" si="54"/>
        <v/>
      </c>
      <c r="AO93" s="1288" t="str">
        <f t="shared" si="55"/>
        <v/>
      </c>
      <c r="AP93" s="1432" t="str">
        <f t="shared" si="56"/>
        <v/>
      </c>
      <c r="AQ93" s="1431" t="str">
        <f t="shared" si="57"/>
        <v/>
      </c>
      <c r="AR93" s="1288" t="str">
        <f t="shared" si="58"/>
        <v/>
      </c>
      <c r="AS93" s="1288" t="str">
        <f t="shared" si="59"/>
        <v/>
      </c>
      <c r="AT93" s="1432" t="str">
        <f t="shared" si="60"/>
        <v/>
      </c>
      <c r="AU93" s="1431" t="str">
        <f t="shared" si="61"/>
        <v/>
      </c>
      <c r="AV93" s="1288" t="str">
        <f t="shared" si="62"/>
        <v/>
      </c>
      <c r="AW93" s="1432" t="str">
        <f t="shared" si="63"/>
        <v/>
      </c>
      <c r="AX93" s="1431" t="str">
        <f t="shared" si="64"/>
        <v/>
      </c>
      <c r="AY93" s="1288" t="str">
        <f t="shared" si="65"/>
        <v/>
      </c>
      <c r="AZ93" s="1288" t="str">
        <f t="shared" si="66"/>
        <v/>
      </c>
      <c r="BA93" s="1432" t="str">
        <f t="shared" si="67"/>
        <v/>
      </c>
    </row>
    <row r="94" spans="2:53" s="10" customFormat="1">
      <c r="B94" s="13"/>
      <c r="C94" s="2715"/>
      <c r="D94" s="2716"/>
      <c r="E94" s="2717"/>
      <c r="F94" s="2718"/>
      <c r="G94" s="2716"/>
      <c r="H94" s="2719"/>
      <c r="I94" s="2719"/>
      <c r="J94" s="2719"/>
      <c r="K94" s="2719"/>
      <c r="L94" s="2719"/>
      <c r="M94" s="2719"/>
      <c r="N94" s="2719"/>
      <c r="O94" s="2719"/>
      <c r="Q94" s="2235"/>
      <c r="R94" s="1437"/>
      <c r="S94" s="1431" t="str">
        <f t="shared" si="34"/>
        <v/>
      </c>
      <c r="T94" s="1432" t="str">
        <f t="shared" si="35"/>
        <v/>
      </c>
      <c r="U94" s="1431" t="str">
        <f t="shared" si="36"/>
        <v/>
      </c>
      <c r="V94" s="1432" t="str">
        <f t="shared" si="37"/>
        <v/>
      </c>
      <c r="W94" s="1431" t="str">
        <f t="shared" si="38"/>
        <v/>
      </c>
      <c r="X94" s="1432" t="str">
        <f t="shared" si="39"/>
        <v/>
      </c>
      <c r="Y94" s="1431" t="str">
        <f t="shared" si="40"/>
        <v/>
      </c>
      <c r="Z94" s="1432" t="str">
        <f t="shared" si="41"/>
        <v/>
      </c>
      <c r="AA94" s="1284" t="str">
        <f t="shared" si="42"/>
        <v/>
      </c>
      <c r="AB94" s="1279" t="str">
        <f t="shared" si="43"/>
        <v/>
      </c>
      <c r="AC94" s="1281"/>
      <c r="AD94" s="1431" t="str">
        <f t="shared" si="44"/>
        <v/>
      </c>
      <c r="AE94" s="1288" t="str">
        <f t="shared" si="45"/>
        <v/>
      </c>
      <c r="AF94" s="1432" t="str">
        <f t="shared" si="46"/>
        <v/>
      </c>
      <c r="AG94" s="1431" t="str">
        <f t="shared" si="47"/>
        <v/>
      </c>
      <c r="AH94" s="1288" t="str">
        <f t="shared" si="48"/>
        <v/>
      </c>
      <c r="AI94" s="1288" t="str">
        <f t="shared" si="49"/>
        <v/>
      </c>
      <c r="AJ94" s="1432" t="str">
        <f t="shared" si="50"/>
        <v/>
      </c>
      <c r="AK94" s="1431" t="str">
        <f t="shared" si="51"/>
        <v/>
      </c>
      <c r="AL94" s="1288" t="str">
        <f t="shared" si="52"/>
        <v/>
      </c>
      <c r="AM94" s="1432" t="str">
        <f t="shared" si="53"/>
        <v/>
      </c>
      <c r="AN94" s="1431" t="str">
        <f t="shared" si="54"/>
        <v/>
      </c>
      <c r="AO94" s="1288" t="str">
        <f t="shared" si="55"/>
        <v/>
      </c>
      <c r="AP94" s="1432" t="str">
        <f t="shared" si="56"/>
        <v/>
      </c>
      <c r="AQ94" s="1431" t="str">
        <f t="shared" si="57"/>
        <v/>
      </c>
      <c r="AR94" s="1288" t="str">
        <f t="shared" si="58"/>
        <v/>
      </c>
      <c r="AS94" s="1288" t="str">
        <f t="shared" si="59"/>
        <v/>
      </c>
      <c r="AT94" s="1432" t="str">
        <f t="shared" si="60"/>
        <v/>
      </c>
      <c r="AU94" s="1431" t="str">
        <f t="shared" si="61"/>
        <v/>
      </c>
      <c r="AV94" s="1288" t="str">
        <f t="shared" si="62"/>
        <v/>
      </c>
      <c r="AW94" s="1432" t="str">
        <f t="shared" si="63"/>
        <v/>
      </c>
      <c r="AX94" s="1431" t="str">
        <f t="shared" si="64"/>
        <v/>
      </c>
      <c r="AY94" s="1288" t="str">
        <f t="shared" si="65"/>
        <v/>
      </c>
      <c r="AZ94" s="1288" t="str">
        <f t="shared" si="66"/>
        <v/>
      </c>
      <c r="BA94" s="1432" t="str">
        <f t="shared" si="67"/>
        <v/>
      </c>
    </row>
    <row r="95" spans="2:53" s="10" customFormat="1">
      <c r="B95" s="13"/>
      <c r="C95" s="2715"/>
      <c r="D95" s="2716"/>
      <c r="E95" s="2717"/>
      <c r="F95" s="2718"/>
      <c r="G95" s="2716"/>
      <c r="H95" s="2719"/>
      <c r="I95" s="2719"/>
      <c r="J95" s="2719"/>
      <c r="K95" s="2719"/>
      <c r="L95" s="2719"/>
      <c r="M95" s="2719"/>
      <c r="N95" s="2719"/>
      <c r="O95" s="2719"/>
      <c r="Q95" s="2235"/>
      <c r="R95" s="1437"/>
      <c r="S95" s="1431" t="str">
        <f t="shared" si="34"/>
        <v/>
      </c>
      <c r="T95" s="1432" t="str">
        <f t="shared" si="35"/>
        <v/>
      </c>
      <c r="U95" s="1431" t="str">
        <f t="shared" si="36"/>
        <v/>
      </c>
      <c r="V95" s="1432" t="str">
        <f t="shared" si="37"/>
        <v/>
      </c>
      <c r="W95" s="1431" t="str">
        <f t="shared" si="38"/>
        <v/>
      </c>
      <c r="X95" s="1432" t="str">
        <f t="shared" si="39"/>
        <v/>
      </c>
      <c r="Y95" s="1431" t="str">
        <f t="shared" si="40"/>
        <v/>
      </c>
      <c r="Z95" s="1432" t="str">
        <f t="shared" si="41"/>
        <v/>
      </c>
      <c r="AA95" s="1284" t="str">
        <f t="shared" si="42"/>
        <v/>
      </c>
      <c r="AB95" s="1279" t="str">
        <f t="shared" si="43"/>
        <v/>
      </c>
      <c r="AC95" s="1281"/>
      <c r="AD95" s="1431" t="str">
        <f t="shared" si="44"/>
        <v/>
      </c>
      <c r="AE95" s="1288" t="str">
        <f t="shared" si="45"/>
        <v/>
      </c>
      <c r="AF95" s="1432" t="str">
        <f t="shared" si="46"/>
        <v/>
      </c>
      <c r="AG95" s="1431" t="str">
        <f t="shared" si="47"/>
        <v/>
      </c>
      <c r="AH95" s="1288" t="str">
        <f t="shared" si="48"/>
        <v/>
      </c>
      <c r="AI95" s="1288" t="str">
        <f t="shared" si="49"/>
        <v/>
      </c>
      <c r="AJ95" s="1432" t="str">
        <f t="shared" si="50"/>
        <v/>
      </c>
      <c r="AK95" s="1431" t="str">
        <f t="shared" si="51"/>
        <v/>
      </c>
      <c r="AL95" s="1288" t="str">
        <f t="shared" si="52"/>
        <v/>
      </c>
      <c r="AM95" s="1432" t="str">
        <f t="shared" si="53"/>
        <v/>
      </c>
      <c r="AN95" s="1431" t="str">
        <f t="shared" si="54"/>
        <v/>
      </c>
      <c r="AO95" s="1288" t="str">
        <f t="shared" si="55"/>
        <v/>
      </c>
      <c r="AP95" s="1432" t="str">
        <f t="shared" si="56"/>
        <v/>
      </c>
      <c r="AQ95" s="1431" t="str">
        <f t="shared" si="57"/>
        <v/>
      </c>
      <c r="AR95" s="1288" t="str">
        <f t="shared" si="58"/>
        <v/>
      </c>
      <c r="AS95" s="1288" t="str">
        <f t="shared" si="59"/>
        <v/>
      </c>
      <c r="AT95" s="1432" t="str">
        <f t="shared" si="60"/>
        <v/>
      </c>
      <c r="AU95" s="1431" t="str">
        <f t="shared" si="61"/>
        <v/>
      </c>
      <c r="AV95" s="1288" t="str">
        <f t="shared" si="62"/>
        <v/>
      </c>
      <c r="AW95" s="1432" t="str">
        <f t="shared" si="63"/>
        <v/>
      </c>
      <c r="AX95" s="1431" t="str">
        <f t="shared" si="64"/>
        <v/>
      </c>
      <c r="AY95" s="1288" t="str">
        <f t="shared" si="65"/>
        <v/>
      </c>
      <c r="AZ95" s="1288" t="str">
        <f t="shared" si="66"/>
        <v/>
      </c>
      <c r="BA95" s="1432" t="str">
        <f t="shared" si="67"/>
        <v/>
      </c>
    </row>
    <row r="96" spans="2:53" s="10" customFormat="1">
      <c r="B96" s="13"/>
      <c r="C96" s="2715"/>
      <c r="D96" s="2716"/>
      <c r="E96" s="2717"/>
      <c r="F96" s="2718"/>
      <c r="G96" s="2716"/>
      <c r="H96" s="2719"/>
      <c r="I96" s="2719"/>
      <c r="J96" s="2719"/>
      <c r="K96" s="2719"/>
      <c r="L96" s="2719"/>
      <c r="M96" s="2719"/>
      <c r="N96" s="2719"/>
      <c r="O96" s="2719"/>
      <c r="Q96" s="2235"/>
      <c r="R96" s="1437"/>
      <c r="S96" s="1431" t="str">
        <f t="shared" si="34"/>
        <v/>
      </c>
      <c r="T96" s="1432" t="str">
        <f t="shared" si="35"/>
        <v/>
      </c>
      <c r="U96" s="1431" t="str">
        <f t="shared" si="36"/>
        <v/>
      </c>
      <c r="V96" s="1432" t="str">
        <f t="shared" si="37"/>
        <v/>
      </c>
      <c r="W96" s="1431" t="str">
        <f t="shared" si="38"/>
        <v/>
      </c>
      <c r="X96" s="1432" t="str">
        <f t="shared" si="39"/>
        <v/>
      </c>
      <c r="Y96" s="1431" t="str">
        <f t="shared" si="40"/>
        <v/>
      </c>
      <c r="Z96" s="1432" t="str">
        <f t="shared" si="41"/>
        <v/>
      </c>
      <c r="AA96" s="1284" t="str">
        <f t="shared" si="42"/>
        <v/>
      </c>
      <c r="AB96" s="1279" t="str">
        <f t="shared" si="43"/>
        <v/>
      </c>
      <c r="AC96" s="1281"/>
      <c r="AD96" s="1431" t="str">
        <f t="shared" si="44"/>
        <v/>
      </c>
      <c r="AE96" s="1288" t="str">
        <f t="shared" si="45"/>
        <v/>
      </c>
      <c r="AF96" s="1432" t="str">
        <f t="shared" si="46"/>
        <v/>
      </c>
      <c r="AG96" s="1431" t="str">
        <f t="shared" si="47"/>
        <v/>
      </c>
      <c r="AH96" s="1288" t="str">
        <f t="shared" si="48"/>
        <v/>
      </c>
      <c r="AI96" s="1288" t="str">
        <f t="shared" si="49"/>
        <v/>
      </c>
      <c r="AJ96" s="1432" t="str">
        <f t="shared" si="50"/>
        <v/>
      </c>
      <c r="AK96" s="1431" t="str">
        <f t="shared" si="51"/>
        <v/>
      </c>
      <c r="AL96" s="1288" t="str">
        <f t="shared" si="52"/>
        <v/>
      </c>
      <c r="AM96" s="1432" t="str">
        <f t="shared" si="53"/>
        <v/>
      </c>
      <c r="AN96" s="1431" t="str">
        <f t="shared" si="54"/>
        <v/>
      </c>
      <c r="AO96" s="1288" t="str">
        <f t="shared" si="55"/>
        <v/>
      </c>
      <c r="AP96" s="1432" t="str">
        <f t="shared" si="56"/>
        <v/>
      </c>
      <c r="AQ96" s="1431" t="str">
        <f t="shared" si="57"/>
        <v/>
      </c>
      <c r="AR96" s="1288" t="str">
        <f t="shared" si="58"/>
        <v/>
      </c>
      <c r="AS96" s="1288" t="str">
        <f t="shared" si="59"/>
        <v/>
      </c>
      <c r="AT96" s="1432" t="str">
        <f t="shared" si="60"/>
        <v/>
      </c>
      <c r="AU96" s="1431" t="str">
        <f t="shared" si="61"/>
        <v/>
      </c>
      <c r="AV96" s="1288" t="str">
        <f t="shared" si="62"/>
        <v/>
      </c>
      <c r="AW96" s="1432" t="str">
        <f t="shared" si="63"/>
        <v/>
      </c>
      <c r="AX96" s="1431" t="str">
        <f t="shared" si="64"/>
        <v/>
      </c>
      <c r="AY96" s="1288" t="str">
        <f t="shared" si="65"/>
        <v/>
      </c>
      <c r="AZ96" s="1288" t="str">
        <f t="shared" si="66"/>
        <v/>
      </c>
      <c r="BA96" s="1432" t="str">
        <f t="shared" si="67"/>
        <v/>
      </c>
    </row>
    <row r="97" spans="2:53" s="10" customFormat="1">
      <c r="B97" s="13"/>
      <c r="C97" s="2715"/>
      <c r="D97" s="2716"/>
      <c r="E97" s="2717"/>
      <c r="F97" s="2718"/>
      <c r="G97" s="2716"/>
      <c r="H97" s="2719"/>
      <c r="I97" s="2719"/>
      <c r="J97" s="2719"/>
      <c r="K97" s="2719"/>
      <c r="L97" s="2719"/>
      <c r="M97" s="2719"/>
      <c r="N97" s="2719"/>
      <c r="O97" s="2719"/>
      <c r="Q97" s="2235"/>
      <c r="R97" s="1437"/>
      <c r="S97" s="1431" t="str">
        <f t="shared" si="34"/>
        <v/>
      </c>
      <c r="T97" s="1432" t="str">
        <f t="shared" si="35"/>
        <v/>
      </c>
      <c r="U97" s="1431" t="str">
        <f t="shared" si="36"/>
        <v/>
      </c>
      <c r="V97" s="1432" t="str">
        <f t="shared" si="37"/>
        <v/>
      </c>
      <c r="W97" s="1431" t="str">
        <f t="shared" si="38"/>
        <v/>
      </c>
      <c r="X97" s="1432" t="str">
        <f t="shared" si="39"/>
        <v/>
      </c>
      <c r="Y97" s="1431" t="str">
        <f t="shared" si="40"/>
        <v/>
      </c>
      <c r="Z97" s="1432" t="str">
        <f t="shared" si="41"/>
        <v/>
      </c>
      <c r="AA97" s="1284" t="str">
        <f t="shared" si="42"/>
        <v/>
      </c>
      <c r="AB97" s="1279" t="str">
        <f t="shared" si="43"/>
        <v/>
      </c>
      <c r="AC97" s="1281"/>
      <c r="AD97" s="1431" t="str">
        <f t="shared" si="44"/>
        <v/>
      </c>
      <c r="AE97" s="1288" t="str">
        <f t="shared" si="45"/>
        <v/>
      </c>
      <c r="AF97" s="1432" t="str">
        <f t="shared" si="46"/>
        <v/>
      </c>
      <c r="AG97" s="1431" t="str">
        <f t="shared" si="47"/>
        <v/>
      </c>
      <c r="AH97" s="1288" t="str">
        <f t="shared" si="48"/>
        <v/>
      </c>
      <c r="AI97" s="1288" t="str">
        <f t="shared" si="49"/>
        <v/>
      </c>
      <c r="AJ97" s="1432" t="str">
        <f t="shared" si="50"/>
        <v/>
      </c>
      <c r="AK97" s="1431" t="str">
        <f t="shared" si="51"/>
        <v/>
      </c>
      <c r="AL97" s="1288" t="str">
        <f t="shared" si="52"/>
        <v/>
      </c>
      <c r="AM97" s="1432" t="str">
        <f t="shared" si="53"/>
        <v/>
      </c>
      <c r="AN97" s="1431" t="str">
        <f t="shared" si="54"/>
        <v/>
      </c>
      <c r="AO97" s="1288" t="str">
        <f t="shared" si="55"/>
        <v/>
      </c>
      <c r="AP97" s="1432" t="str">
        <f t="shared" si="56"/>
        <v/>
      </c>
      <c r="AQ97" s="1431" t="str">
        <f t="shared" si="57"/>
        <v/>
      </c>
      <c r="AR97" s="1288" t="str">
        <f t="shared" si="58"/>
        <v/>
      </c>
      <c r="AS97" s="1288" t="str">
        <f t="shared" si="59"/>
        <v/>
      </c>
      <c r="AT97" s="1432" t="str">
        <f t="shared" si="60"/>
        <v/>
      </c>
      <c r="AU97" s="1431" t="str">
        <f t="shared" si="61"/>
        <v/>
      </c>
      <c r="AV97" s="1288" t="str">
        <f t="shared" si="62"/>
        <v/>
      </c>
      <c r="AW97" s="1432" t="str">
        <f t="shared" si="63"/>
        <v/>
      </c>
      <c r="AX97" s="1431" t="str">
        <f t="shared" si="64"/>
        <v/>
      </c>
      <c r="AY97" s="1288" t="str">
        <f t="shared" si="65"/>
        <v/>
      </c>
      <c r="AZ97" s="1288" t="str">
        <f t="shared" si="66"/>
        <v/>
      </c>
      <c r="BA97" s="1432" t="str">
        <f t="shared" si="67"/>
        <v/>
      </c>
    </row>
    <row r="98" spans="2:53" s="10" customFormat="1">
      <c r="B98" s="13"/>
      <c r="C98" s="2715"/>
      <c r="D98" s="2716"/>
      <c r="E98" s="2717"/>
      <c r="F98" s="2718"/>
      <c r="G98" s="2716"/>
      <c r="H98" s="2719"/>
      <c r="I98" s="2719"/>
      <c r="J98" s="2719"/>
      <c r="K98" s="2719"/>
      <c r="L98" s="2719"/>
      <c r="M98" s="2719"/>
      <c r="N98" s="2719"/>
      <c r="O98" s="2719"/>
      <c r="Q98" s="2235"/>
      <c r="R98" s="1437"/>
      <c r="S98" s="1431" t="str">
        <f t="shared" si="34"/>
        <v/>
      </c>
      <c r="T98" s="1432" t="str">
        <f t="shared" si="35"/>
        <v/>
      </c>
      <c r="U98" s="1431" t="str">
        <f t="shared" si="36"/>
        <v/>
      </c>
      <c r="V98" s="1432" t="str">
        <f t="shared" si="37"/>
        <v/>
      </c>
      <c r="W98" s="1431" t="str">
        <f t="shared" si="38"/>
        <v/>
      </c>
      <c r="X98" s="1432" t="str">
        <f t="shared" si="39"/>
        <v/>
      </c>
      <c r="Y98" s="1431" t="str">
        <f t="shared" si="40"/>
        <v/>
      </c>
      <c r="Z98" s="1432" t="str">
        <f t="shared" si="41"/>
        <v/>
      </c>
      <c r="AA98" s="1284" t="str">
        <f t="shared" si="42"/>
        <v/>
      </c>
      <c r="AB98" s="1279" t="str">
        <f t="shared" si="43"/>
        <v/>
      </c>
      <c r="AC98" s="1281"/>
      <c r="AD98" s="1431" t="str">
        <f t="shared" si="44"/>
        <v/>
      </c>
      <c r="AE98" s="1288" t="str">
        <f t="shared" si="45"/>
        <v/>
      </c>
      <c r="AF98" s="1432" t="str">
        <f t="shared" si="46"/>
        <v/>
      </c>
      <c r="AG98" s="1431" t="str">
        <f t="shared" si="47"/>
        <v/>
      </c>
      <c r="AH98" s="1288" t="str">
        <f t="shared" si="48"/>
        <v/>
      </c>
      <c r="AI98" s="1288" t="str">
        <f t="shared" si="49"/>
        <v/>
      </c>
      <c r="AJ98" s="1432" t="str">
        <f t="shared" si="50"/>
        <v/>
      </c>
      <c r="AK98" s="1431" t="str">
        <f t="shared" si="51"/>
        <v/>
      </c>
      <c r="AL98" s="1288" t="str">
        <f t="shared" si="52"/>
        <v/>
      </c>
      <c r="AM98" s="1432" t="str">
        <f t="shared" si="53"/>
        <v/>
      </c>
      <c r="AN98" s="1431" t="str">
        <f t="shared" si="54"/>
        <v/>
      </c>
      <c r="AO98" s="1288" t="str">
        <f t="shared" si="55"/>
        <v/>
      </c>
      <c r="AP98" s="1432" t="str">
        <f t="shared" si="56"/>
        <v/>
      </c>
      <c r="AQ98" s="1431" t="str">
        <f t="shared" si="57"/>
        <v/>
      </c>
      <c r="AR98" s="1288" t="str">
        <f t="shared" si="58"/>
        <v/>
      </c>
      <c r="AS98" s="1288" t="str">
        <f t="shared" si="59"/>
        <v/>
      </c>
      <c r="AT98" s="1432" t="str">
        <f t="shared" si="60"/>
        <v/>
      </c>
      <c r="AU98" s="1431" t="str">
        <f t="shared" si="61"/>
        <v/>
      </c>
      <c r="AV98" s="1288" t="str">
        <f t="shared" si="62"/>
        <v/>
      </c>
      <c r="AW98" s="1432" t="str">
        <f t="shared" si="63"/>
        <v/>
      </c>
      <c r="AX98" s="1431" t="str">
        <f t="shared" si="64"/>
        <v/>
      </c>
      <c r="AY98" s="1288" t="str">
        <f t="shared" si="65"/>
        <v/>
      </c>
      <c r="AZ98" s="1288" t="str">
        <f t="shared" si="66"/>
        <v/>
      </c>
      <c r="BA98" s="1432" t="str">
        <f t="shared" si="67"/>
        <v/>
      </c>
    </row>
    <row r="99" spans="2:53" s="10" customFormat="1">
      <c r="B99" s="13"/>
      <c r="C99" s="2715"/>
      <c r="D99" s="2716"/>
      <c r="E99" s="2717"/>
      <c r="F99" s="2718"/>
      <c r="G99" s="2716"/>
      <c r="H99" s="2719"/>
      <c r="I99" s="2719"/>
      <c r="J99" s="2719"/>
      <c r="K99" s="2719"/>
      <c r="L99" s="2719"/>
      <c r="M99" s="2719"/>
      <c r="N99" s="2719"/>
      <c r="O99" s="2719"/>
      <c r="Q99" s="2235"/>
      <c r="R99" s="1437"/>
      <c r="S99" s="1431" t="str">
        <f t="shared" si="34"/>
        <v/>
      </c>
      <c r="T99" s="1432" t="str">
        <f t="shared" si="35"/>
        <v/>
      </c>
      <c r="U99" s="1431" t="str">
        <f t="shared" si="36"/>
        <v/>
      </c>
      <c r="V99" s="1432" t="str">
        <f t="shared" si="37"/>
        <v/>
      </c>
      <c r="W99" s="1431" t="str">
        <f t="shared" si="38"/>
        <v/>
      </c>
      <c r="X99" s="1432" t="str">
        <f t="shared" si="39"/>
        <v/>
      </c>
      <c r="Y99" s="1431" t="str">
        <f t="shared" si="40"/>
        <v/>
      </c>
      <c r="Z99" s="1432" t="str">
        <f t="shared" si="41"/>
        <v/>
      </c>
      <c r="AA99" s="1284" t="str">
        <f t="shared" si="42"/>
        <v/>
      </c>
      <c r="AB99" s="1279" t="str">
        <f t="shared" si="43"/>
        <v/>
      </c>
      <c r="AC99" s="1281"/>
      <c r="AD99" s="1431" t="str">
        <f t="shared" si="44"/>
        <v/>
      </c>
      <c r="AE99" s="1288" t="str">
        <f t="shared" si="45"/>
        <v/>
      </c>
      <c r="AF99" s="1432" t="str">
        <f t="shared" si="46"/>
        <v/>
      </c>
      <c r="AG99" s="1431" t="str">
        <f t="shared" si="47"/>
        <v/>
      </c>
      <c r="AH99" s="1288" t="str">
        <f t="shared" si="48"/>
        <v/>
      </c>
      <c r="AI99" s="1288" t="str">
        <f t="shared" si="49"/>
        <v/>
      </c>
      <c r="AJ99" s="1432" t="str">
        <f t="shared" si="50"/>
        <v/>
      </c>
      <c r="AK99" s="1431" t="str">
        <f t="shared" si="51"/>
        <v/>
      </c>
      <c r="AL99" s="1288" t="str">
        <f t="shared" si="52"/>
        <v/>
      </c>
      <c r="AM99" s="1432" t="str">
        <f t="shared" si="53"/>
        <v/>
      </c>
      <c r="AN99" s="1431" t="str">
        <f t="shared" si="54"/>
        <v/>
      </c>
      <c r="AO99" s="1288" t="str">
        <f t="shared" si="55"/>
        <v/>
      </c>
      <c r="AP99" s="1432" t="str">
        <f t="shared" si="56"/>
        <v/>
      </c>
      <c r="AQ99" s="1431" t="str">
        <f t="shared" si="57"/>
        <v/>
      </c>
      <c r="AR99" s="1288" t="str">
        <f t="shared" si="58"/>
        <v/>
      </c>
      <c r="AS99" s="1288" t="str">
        <f t="shared" si="59"/>
        <v/>
      </c>
      <c r="AT99" s="1432" t="str">
        <f t="shared" si="60"/>
        <v/>
      </c>
      <c r="AU99" s="1431" t="str">
        <f t="shared" si="61"/>
        <v/>
      </c>
      <c r="AV99" s="1288" t="str">
        <f t="shared" si="62"/>
        <v/>
      </c>
      <c r="AW99" s="1432" t="str">
        <f t="shared" si="63"/>
        <v/>
      </c>
      <c r="AX99" s="1431" t="str">
        <f t="shared" si="64"/>
        <v/>
      </c>
      <c r="AY99" s="1288" t="str">
        <f t="shared" si="65"/>
        <v/>
      </c>
      <c r="AZ99" s="1288" t="str">
        <f t="shared" si="66"/>
        <v/>
      </c>
      <c r="BA99" s="1432" t="str">
        <f t="shared" si="67"/>
        <v/>
      </c>
    </row>
    <row r="100" spans="2:53" s="10" customFormat="1">
      <c r="B100" s="13"/>
      <c r="C100" s="2715"/>
      <c r="D100" s="2716"/>
      <c r="E100" s="2717"/>
      <c r="F100" s="2718"/>
      <c r="G100" s="2716"/>
      <c r="H100" s="2719"/>
      <c r="I100" s="2719"/>
      <c r="J100" s="2719"/>
      <c r="K100" s="2719"/>
      <c r="L100" s="2719"/>
      <c r="M100" s="2719"/>
      <c r="N100" s="2719"/>
      <c r="O100" s="2719"/>
      <c r="Q100" s="2235"/>
      <c r="R100" s="1437"/>
      <c r="S100" s="1431" t="str">
        <f t="shared" si="34"/>
        <v/>
      </c>
      <c r="T100" s="1432" t="str">
        <f t="shared" si="35"/>
        <v/>
      </c>
      <c r="U100" s="1431" t="str">
        <f t="shared" si="36"/>
        <v/>
      </c>
      <c r="V100" s="1432" t="str">
        <f t="shared" si="37"/>
        <v/>
      </c>
      <c r="W100" s="1431" t="str">
        <f t="shared" si="38"/>
        <v/>
      </c>
      <c r="X100" s="1432" t="str">
        <f t="shared" si="39"/>
        <v/>
      </c>
      <c r="Y100" s="1431" t="str">
        <f t="shared" si="40"/>
        <v/>
      </c>
      <c r="Z100" s="1432" t="str">
        <f t="shared" si="41"/>
        <v/>
      </c>
      <c r="AA100" s="1284" t="str">
        <f t="shared" si="42"/>
        <v/>
      </c>
      <c r="AB100" s="1279" t="str">
        <f t="shared" si="43"/>
        <v/>
      </c>
      <c r="AC100" s="1281"/>
      <c r="AD100" s="1431" t="str">
        <f t="shared" si="44"/>
        <v/>
      </c>
      <c r="AE100" s="1288" t="str">
        <f t="shared" si="45"/>
        <v/>
      </c>
      <c r="AF100" s="1432" t="str">
        <f t="shared" si="46"/>
        <v/>
      </c>
      <c r="AG100" s="1431" t="str">
        <f t="shared" si="47"/>
        <v/>
      </c>
      <c r="AH100" s="1288" t="str">
        <f t="shared" si="48"/>
        <v/>
      </c>
      <c r="AI100" s="1288" t="str">
        <f t="shared" si="49"/>
        <v/>
      </c>
      <c r="AJ100" s="1432" t="str">
        <f t="shared" si="50"/>
        <v/>
      </c>
      <c r="AK100" s="1431" t="str">
        <f t="shared" si="51"/>
        <v/>
      </c>
      <c r="AL100" s="1288" t="str">
        <f t="shared" si="52"/>
        <v/>
      </c>
      <c r="AM100" s="1432" t="str">
        <f t="shared" si="53"/>
        <v/>
      </c>
      <c r="AN100" s="1431" t="str">
        <f t="shared" si="54"/>
        <v/>
      </c>
      <c r="AO100" s="1288" t="str">
        <f t="shared" si="55"/>
        <v/>
      </c>
      <c r="AP100" s="1432" t="str">
        <f t="shared" si="56"/>
        <v/>
      </c>
      <c r="AQ100" s="1431" t="str">
        <f t="shared" si="57"/>
        <v/>
      </c>
      <c r="AR100" s="1288" t="str">
        <f t="shared" si="58"/>
        <v/>
      </c>
      <c r="AS100" s="1288" t="str">
        <f t="shared" si="59"/>
        <v/>
      </c>
      <c r="AT100" s="1432" t="str">
        <f t="shared" si="60"/>
        <v/>
      </c>
      <c r="AU100" s="1431" t="str">
        <f t="shared" si="61"/>
        <v/>
      </c>
      <c r="AV100" s="1288" t="str">
        <f t="shared" si="62"/>
        <v/>
      </c>
      <c r="AW100" s="1432" t="str">
        <f t="shared" si="63"/>
        <v/>
      </c>
      <c r="AX100" s="1431" t="str">
        <f t="shared" si="64"/>
        <v/>
      </c>
      <c r="AY100" s="1288" t="str">
        <f t="shared" si="65"/>
        <v/>
      </c>
      <c r="AZ100" s="1288" t="str">
        <f t="shared" si="66"/>
        <v/>
      </c>
      <c r="BA100" s="1432" t="str">
        <f t="shared" si="67"/>
        <v/>
      </c>
    </row>
    <row r="101" spans="2:53" s="10" customFormat="1">
      <c r="B101" s="13"/>
      <c r="C101" s="2715"/>
      <c r="D101" s="2716"/>
      <c r="E101" s="2717"/>
      <c r="F101" s="2718"/>
      <c r="G101" s="2716"/>
      <c r="H101" s="2719"/>
      <c r="I101" s="2719"/>
      <c r="J101" s="2719"/>
      <c r="K101" s="2719"/>
      <c r="L101" s="2719"/>
      <c r="M101" s="2719"/>
      <c r="N101" s="2719"/>
      <c r="O101" s="2719"/>
      <c r="Q101" s="2235"/>
      <c r="R101" s="1437"/>
      <c r="S101" s="1431" t="str">
        <f t="shared" si="34"/>
        <v/>
      </c>
      <c r="T101" s="1432" t="str">
        <f t="shared" si="35"/>
        <v/>
      </c>
      <c r="U101" s="1431" t="str">
        <f t="shared" si="36"/>
        <v/>
      </c>
      <c r="V101" s="1432" t="str">
        <f t="shared" si="37"/>
        <v/>
      </c>
      <c r="W101" s="1431" t="str">
        <f t="shared" si="38"/>
        <v/>
      </c>
      <c r="X101" s="1432" t="str">
        <f t="shared" si="39"/>
        <v/>
      </c>
      <c r="Y101" s="1431" t="str">
        <f t="shared" si="40"/>
        <v/>
      </c>
      <c r="Z101" s="1432" t="str">
        <f t="shared" si="41"/>
        <v/>
      </c>
      <c r="AA101" s="1284" t="str">
        <f t="shared" si="42"/>
        <v/>
      </c>
      <c r="AB101" s="1279" t="str">
        <f t="shared" si="43"/>
        <v/>
      </c>
      <c r="AC101" s="1281"/>
      <c r="AD101" s="1431" t="str">
        <f t="shared" si="44"/>
        <v/>
      </c>
      <c r="AE101" s="1288" t="str">
        <f t="shared" si="45"/>
        <v/>
      </c>
      <c r="AF101" s="1432" t="str">
        <f t="shared" si="46"/>
        <v/>
      </c>
      <c r="AG101" s="1431" t="str">
        <f t="shared" si="47"/>
        <v/>
      </c>
      <c r="AH101" s="1288" t="str">
        <f t="shared" si="48"/>
        <v/>
      </c>
      <c r="AI101" s="1288" t="str">
        <f t="shared" si="49"/>
        <v/>
      </c>
      <c r="AJ101" s="1432" t="str">
        <f t="shared" si="50"/>
        <v/>
      </c>
      <c r="AK101" s="1431" t="str">
        <f t="shared" si="51"/>
        <v/>
      </c>
      <c r="AL101" s="1288" t="str">
        <f t="shared" si="52"/>
        <v/>
      </c>
      <c r="AM101" s="1432" t="str">
        <f t="shared" si="53"/>
        <v/>
      </c>
      <c r="AN101" s="1431" t="str">
        <f t="shared" si="54"/>
        <v/>
      </c>
      <c r="AO101" s="1288" t="str">
        <f t="shared" si="55"/>
        <v/>
      </c>
      <c r="AP101" s="1432" t="str">
        <f t="shared" si="56"/>
        <v/>
      </c>
      <c r="AQ101" s="1431" t="str">
        <f t="shared" si="57"/>
        <v/>
      </c>
      <c r="AR101" s="1288" t="str">
        <f t="shared" si="58"/>
        <v/>
      </c>
      <c r="AS101" s="1288" t="str">
        <f t="shared" si="59"/>
        <v/>
      </c>
      <c r="AT101" s="1432" t="str">
        <f t="shared" si="60"/>
        <v/>
      </c>
      <c r="AU101" s="1431" t="str">
        <f t="shared" si="61"/>
        <v/>
      </c>
      <c r="AV101" s="1288" t="str">
        <f t="shared" si="62"/>
        <v/>
      </c>
      <c r="AW101" s="1432" t="str">
        <f t="shared" si="63"/>
        <v/>
      </c>
      <c r="AX101" s="1431" t="str">
        <f t="shared" si="64"/>
        <v/>
      </c>
      <c r="AY101" s="1288" t="str">
        <f t="shared" si="65"/>
        <v/>
      </c>
      <c r="AZ101" s="1288" t="str">
        <f t="shared" si="66"/>
        <v/>
      </c>
      <c r="BA101" s="1432" t="str">
        <f t="shared" si="67"/>
        <v/>
      </c>
    </row>
    <row r="102" spans="2:53" s="10" customFormat="1">
      <c r="B102" s="13"/>
      <c r="C102" s="2715"/>
      <c r="D102" s="2716"/>
      <c r="E102" s="2717"/>
      <c r="F102" s="2718"/>
      <c r="G102" s="2716"/>
      <c r="H102" s="2719"/>
      <c r="I102" s="2719"/>
      <c r="J102" s="2719"/>
      <c r="K102" s="2719"/>
      <c r="L102" s="2719"/>
      <c r="M102" s="2719"/>
      <c r="N102" s="2719"/>
      <c r="O102" s="2719"/>
      <c r="Q102" s="2235"/>
      <c r="R102" s="1437"/>
      <c r="S102" s="1431" t="str">
        <f t="shared" si="34"/>
        <v/>
      </c>
      <c r="T102" s="1432" t="str">
        <f t="shared" si="35"/>
        <v/>
      </c>
      <c r="U102" s="1431" t="str">
        <f t="shared" si="36"/>
        <v/>
      </c>
      <c r="V102" s="1432" t="str">
        <f t="shared" si="37"/>
        <v/>
      </c>
      <c r="W102" s="1431" t="str">
        <f t="shared" si="38"/>
        <v/>
      </c>
      <c r="X102" s="1432" t="str">
        <f t="shared" si="39"/>
        <v/>
      </c>
      <c r="Y102" s="1431" t="str">
        <f t="shared" si="40"/>
        <v/>
      </c>
      <c r="Z102" s="1432" t="str">
        <f t="shared" si="41"/>
        <v/>
      </c>
      <c r="AA102" s="1284" t="str">
        <f t="shared" si="42"/>
        <v/>
      </c>
      <c r="AB102" s="1279" t="str">
        <f t="shared" si="43"/>
        <v/>
      </c>
      <c r="AC102" s="1281"/>
      <c r="AD102" s="1431" t="str">
        <f t="shared" si="44"/>
        <v/>
      </c>
      <c r="AE102" s="1288" t="str">
        <f t="shared" si="45"/>
        <v/>
      </c>
      <c r="AF102" s="1432" t="str">
        <f t="shared" si="46"/>
        <v/>
      </c>
      <c r="AG102" s="1431" t="str">
        <f t="shared" si="47"/>
        <v/>
      </c>
      <c r="AH102" s="1288" t="str">
        <f t="shared" si="48"/>
        <v/>
      </c>
      <c r="AI102" s="1288" t="str">
        <f t="shared" si="49"/>
        <v/>
      </c>
      <c r="AJ102" s="1432" t="str">
        <f t="shared" si="50"/>
        <v/>
      </c>
      <c r="AK102" s="1431" t="str">
        <f t="shared" si="51"/>
        <v/>
      </c>
      <c r="AL102" s="1288" t="str">
        <f t="shared" si="52"/>
        <v/>
      </c>
      <c r="AM102" s="1432" t="str">
        <f t="shared" si="53"/>
        <v/>
      </c>
      <c r="AN102" s="1431" t="str">
        <f t="shared" si="54"/>
        <v/>
      </c>
      <c r="AO102" s="1288" t="str">
        <f t="shared" si="55"/>
        <v/>
      </c>
      <c r="AP102" s="1432" t="str">
        <f t="shared" si="56"/>
        <v/>
      </c>
      <c r="AQ102" s="1431" t="str">
        <f t="shared" si="57"/>
        <v/>
      </c>
      <c r="AR102" s="1288" t="str">
        <f t="shared" si="58"/>
        <v/>
      </c>
      <c r="AS102" s="1288" t="str">
        <f t="shared" si="59"/>
        <v/>
      </c>
      <c r="AT102" s="1432" t="str">
        <f t="shared" si="60"/>
        <v/>
      </c>
      <c r="AU102" s="1431" t="str">
        <f t="shared" si="61"/>
        <v/>
      </c>
      <c r="AV102" s="1288" t="str">
        <f t="shared" si="62"/>
        <v/>
      </c>
      <c r="AW102" s="1432" t="str">
        <f t="shared" si="63"/>
        <v/>
      </c>
      <c r="AX102" s="1431" t="str">
        <f t="shared" si="64"/>
        <v/>
      </c>
      <c r="AY102" s="1288" t="str">
        <f t="shared" si="65"/>
        <v/>
      </c>
      <c r="AZ102" s="1288" t="str">
        <f t="shared" si="66"/>
        <v/>
      </c>
      <c r="BA102" s="1432" t="str">
        <f t="shared" si="67"/>
        <v/>
      </c>
    </row>
    <row r="103" spans="2:53" s="10" customFormat="1">
      <c r="B103" s="13"/>
      <c r="C103" s="2715"/>
      <c r="D103" s="2716"/>
      <c r="E103" s="2717"/>
      <c r="F103" s="2718"/>
      <c r="G103" s="2716"/>
      <c r="H103" s="2719"/>
      <c r="I103" s="2719"/>
      <c r="J103" s="2719"/>
      <c r="K103" s="2719"/>
      <c r="L103" s="2719"/>
      <c r="M103" s="2719"/>
      <c r="N103" s="2719"/>
      <c r="O103" s="2719"/>
      <c r="Q103" s="2235"/>
      <c r="R103" s="1437"/>
      <c r="S103" s="1431" t="str">
        <f t="shared" si="34"/>
        <v/>
      </c>
      <c r="T103" s="1432" t="str">
        <f t="shared" si="35"/>
        <v/>
      </c>
      <c r="U103" s="1431" t="str">
        <f t="shared" si="36"/>
        <v/>
      </c>
      <c r="V103" s="1432" t="str">
        <f t="shared" si="37"/>
        <v/>
      </c>
      <c r="W103" s="1431" t="str">
        <f t="shared" si="38"/>
        <v/>
      </c>
      <c r="X103" s="1432" t="str">
        <f t="shared" si="39"/>
        <v/>
      </c>
      <c r="Y103" s="1431" t="str">
        <f t="shared" si="40"/>
        <v/>
      </c>
      <c r="Z103" s="1432" t="str">
        <f t="shared" si="41"/>
        <v/>
      </c>
      <c r="AA103" s="1284" t="str">
        <f t="shared" si="42"/>
        <v/>
      </c>
      <c r="AB103" s="1279" t="str">
        <f t="shared" si="43"/>
        <v/>
      </c>
      <c r="AC103" s="1281"/>
      <c r="AD103" s="1431" t="str">
        <f t="shared" si="44"/>
        <v/>
      </c>
      <c r="AE103" s="1288" t="str">
        <f t="shared" si="45"/>
        <v/>
      </c>
      <c r="AF103" s="1432" t="str">
        <f t="shared" si="46"/>
        <v/>
      </c>
      <c r="AG103" s="1431" t="str">
        <f t="shared" si="47"/>
        <v/>
      </c>
      <c r="AH103" s="1288" t="str">
        <f t="shared" si="48"/>
        <v/>
      </c>
      <c r="AI103" s="1288" t="str">
        <f t="shared" si="49"/>
        <v/>
      </c>
      <c r="AJ103" s="1432" t="str">
        <f t="shared" si="50"/>
        <v/>
      </c>
      <c r="AK103" s="1431" t="str">
        <f t="shared" si="51"/>
        <v/>
      </c>
      <c r="AL103" s="1288" t="str">
        <f t="shared" si="52"/>
        <v/>
      </c>
      <c r="AM103" s="1432" t="str">
        <f t="shared" si="53"/>
        <v/>
      </c>
      <c r="AN103" s="1431" t="str">
        <f t="shared" si="54"/>
        <v/>
      </c>
      <c r="AO103" s="1288" t="str">
        <f t="shared" si="55"/>
        <v/>
      </c>
      <c r="AP103" s="1432" t="str">
        <f t="shared" si="56"/>
        <v/>
      </c>
      <c r="AQ103" s="1431" t="str">
        <f t="shared" si="57"/>
        <v/>
      </c>
      <c r="AR103" s="1288" t="str">
        <f t="shared" si="58"/>
        <v/>
      </c>
      <c r="AS103" s="1288" t="str">
        <f t="shared" si="59"/>
        <v/>
      </c>
      <c r="AT103" s="1432" t="str">
        <f t="shared" si="60"/>
        <v/>
      </c>
      <c r="AU103" s="1431" t="str">
        <f t="shared" si="61"/>
        <v/>
      </c>
      <c r="AV103" s="1288" t="str">
        <f t="shared" si="62"/>
        <v/>
      </c>
      <c r="AW103" s="1432" t="str">
        <f t="shared" si="63"/>
        <v/>
      </c>
      <c r="AX103" s="1431" t="str">
        <f t="shared" si="64"/>
        <v/>
      </c>
      <c r="AY103" s="1288" t="str">
        <f t="shared" si="65"/>
        <v/>
      </c>
      <c r="AZ103" s="1288" t="str">
        <f t="shared" si="66"/>
        <v/>
      </c>
      <c r="BA103" s="1432" t="str">
        <f t="shared" si="67"/>
        <v/>
      </c>
    </row>
    <row r="104" spans="2:53" s="10" customFormat="1">
      <c r="B104" s="13"/>
      <c r="C104" s="2715"/>
      <c r="D104" s="2716"/>
      <c r="E104" s="2717"/>
      <c r="F104" s="2718"/>
      <c r="G104" s="2716"/>
      <c r="H104" s="2719"/>
      <c r="I104" s="2719"/>
      <c r="J104" s="2719"/>
      <c r="K104" s="2719"/>
      <c r="L104" s="2719"/>
      <c r="M104" s="2719"/>
      <c r="N104" s="2719"/>
      <c r="O104" s="2719"/>
      <c r="Q104" s="2235"/>
      <c r="R104" s="1437"/>
      <c r="S104" s="1431" t="str">
        <f t="shared" si="34"/>
        <v/>
      </c>
      <c r="T104" s="1432" t="str">
        <f t="shared" si="35"/>
        <v/>
      </c>
      <c r="U104" s="1431" t="str">
        <f t="shared" si="36"/>
        <v/>
      </c>
      <c r="V104" s="1432" t="str">
        <f t="shared" si="37"/>
        <v/>
      </c>
      <c r="W104" s="1431" t="str">
        <f t="shared" si="38"/>
        <v/>
      </c>
      <c r="X104" s="1432" t="str">
        <f t="shared" si="39"/>
        <v/>
      </c>
      <c r="Y104" s="1431" t="str">
        <f t="shared" si="40"/>
        <v/>
      </c>
      <c r="Z104" s="1432" t="str">
        <f t="shared" si="41"/>
        <v/>
      </c>
      <c r="AA104" s="1284" t="str">
        <f t="shared" si="42"/>
        <v/>
      </c>
      <c r="AB104" s="1279" t="str">
        <f t="shared" si="43"/>
        <v/>
      </c>
      <c r="AC104" s="1281"/>
      <c r="AD104" s="1431" t="str">
        <f t="shared" si="44"/>
        <v/>
      </c>
      <c r="AE104" s="1288" t="str">
        <f t="shared" si="45"/>
        <v/>
      </c>
      <c r="AF104" s="1432" t="str">
        <f t="shared" si="46"/>
        <v/>
      </c>
      <c r="AG104" s="1431" t="str">
        <f t="shared" si="47"/>
        <v/>
      </c>
      <c r="AH104" s="1288" t="str">
        <f t="shared" si="48"/>
        <v/>
      </c>
      <c r="AI104" s="1288" t="str">
        <f t="shared" si="49"/>
        <v/>
      </c>
      <c r="AJ104" s="1432" t="str">
        <f t="shared" si="50"/>
        <v/>
      </c>
      <c r="AK104" s="1431" t="str">
        <f t="shared" si="51"/>
        <v/>
      </c>
      <c r="AL104" s="1288" t="str">
        <f t="shared" si="52"/>
        <v/>
      </c>
      <c r="AM104" s="1432" t="str">
        <f t="shared" si="53"/>
        <v/>
      </c>
      <c r="AN104" s="1431" t="str">
        <f t="shared" si="54"/>
        <v/>
      </c>
      <c r="AO104" s="1288" t="str">
        <f t="shared" si="55"/>
        <v/>
      </c>
      <c r="AP104" s="1432" t="str">
        <f t="shared" si="56"/>
        <v/>
      </c>
      <c r="AQ104" s="1431" t="str">
        <f t="shared" si="57"/>
        <v/>
      </c>
      <c r="AR104" s="1288" t="str">
        <f t="shared" si="58"/>
        <v/>
      </c>
      <c r="AS104" s="1288" t="str">
        <f t="shared" si="59"/>
        <v/>
      </c>
      <c r="AT104" s="1432" t="str">
        <f t="shared" si="60"/>
        <v/>
      </c>
      <c r="AU104" s="1431" t="str">
        <f t="shared" si="61"/>
        <v/>
      </c>
      <c r="AV104" s="1288" t="str">
        <f t="shared" si="62"/>
        <v/>
      </c>
      <c r="AW104" s="1432" t="str">
        <f t="shared" si="63"/>
        <v/>
      </c>
      <c r="AX104" s="1431" t="str">
        <f t="shared" si="64"/>
        <v/>
      </c>
      <c r="AY104" s="1288" t="str">
        <f t="shared" si="65"/>
        <v/>
      </c>
      <c r="AZ104" s="1288" t="str">
        <f t="shared" si="66"/>
        <v/>
      </c>
      <c r="BA104" s="1432" t="str">
        <f t="shared" si="67"/>
        <v/>
      </c>
    </row>
    <row r="105" spans="2:53" s="10" customFormat="1">
      <c r="B105" s="13"/>
      <c r="C105" s="2715"/>
      <c r="D105" s="2716"/>
      <c r="E105" s="2717"/>
      <c r="F105" s="2718"/>
      <c r="G105" s="2716"/>
      <c r="H105" s="2719"/>
      <c r="I105" s="2719"/>
      <c r="J105" s="2719"/>
      <c r="K105" s="2719"/>
      <c r="L105" s="2719"/>
      <c r="M105" s="2719"/>
      <c r="N105" s="2719"/>
      <c r="O105" s="2719"/>
      <c r="Q105" s="2235"/>
      <c r="R105" s="1437"/>
      <c r="S105" s="1431" t="str">
        <f t="shared" si="34"/>
        <v/>
      </c>
      <c r="T105" s="1432" t="str">
        <f t="shared" si="35"/>
        <v/>
      </c>
      <c r="U105" s="1431" t="str">
        <f t="shared" si="36"/>
        <v/>
      </c>
      <c r="V105" s="1432" t="str">
        <f t="shared" si="37"/>
        <v/>
      </c>
      <c r="W105" s="1431" t="str">
        <f t="shared" si="38"/>
        <v/>
      </c>
      <c r="X105" s="1432" t="str">
        <f t="shared" si="39"/>
        <v/>
      </c>
      <c r="Y105" s="1431" t="str">
        <f t="shared" si="40"/>
        <v/>
      </c>
      <c r="Z105" s="1432" t="str">
        <f t="shared" si="41"/>
        <v/>
      </c>
      <c r="AA105" s="1284" t="str">
        <f t="shared" si="42"/>
        <v/>
      </c>
      <c r="AB105" s="1279" t="str">
        <f t="shared" si="43"/>
        <v/>
      </c>
      <c r="AC105" s="1281"/>
      <c r="AD105" s="1431" t="str">
        <f t="shared" si="44"/>
        <v/>
      </c>
      <c r="AE105" s="1288" t="str">
        <f t="shared" si="45"/>
        <v/>
      </c>
      <c r="AF105" s="1432" t="str">
        <f t="shared" si="46"/>
        <v/>
      </c>
      <c r="AG105" s="1431" t="str">
        <f t="shared" si="47"/>
        <v/>
      </c>
      <c r="AH105" s="1288" t="str">
        <f t="shared" si="48"/>
        <v/>
      </c>
      <c r="AI105" s="1288" t="str">
        <f t="shared" si="49"/>
        <v/>
      </c>
      <c r="AJ105" s="1432" t="str">
        <f t="shared" si="50"/>
        <v/>
      </c>
      <c r="AK105" s="1431" t="str">
        <f t="shared" si="51"/>
        <v/>
      </c>
      <c r="AL105" s="1288" t="str">
        <f t="shared" si="52"/>
        <v/>
      </c>
      <c r="AM105" s="1432" t="str">
        <f t="shared" si="53"/>
        <v/>
      </c>
      <c r="AN105" s="1431" t="str">
        <f t="shared" si="54"/>
        <v/>
      </c>
      <c r="AO105" s="1288" t="str">
        <f t="shared" si="55"/>
        <v/>
      </c>
      <c r="AP105" s="1432" t="str">
        <f t="shared" si="56"/>
        <v/>
      </c>
      <c r="AQ105" s="1431" t="str">
        <f t="shared" si="57"/>
        <v/>
      </c>
      <c r="AR105" s="1288" t="str">
        <f t="shared" si="58"/>
        <v/>
      </c>
      <c r="AS105" s="1288" t="str">
        <f t="shared" si="59"/>
        <v/>
      </c>
      <c r="AT105" s="1432" t="str">
        <f t="shared" si="60"/>
        <v/>
      </c>
      <c r="AU105" s="1431" t="str">
        <f t="shared" si="61"/>
        <v/>
      </c>
      <c r="AV105" s="1288" t="str">
        <f t="shared" si="62"/>
        <v/>
      </c>
      <c r="AW105" s="1432" t="str">
        <f t="shared" si="63"/>
        <v/>
      </c>
      <c r="AX105" s="1431" t="str">
        <f t="shared" si="64"/>
        <v/>
      </c>
      <c r="AY105" s="1288" t="str">
        <f t="shared" si="65"/>
        <v/>
      </c>
      <c r="AZ105" s="1288" t="str">
        <f t="shared" si="66"/>
        <v/>
      </c>
      <c r="BA105" s="1432" t="str">
        <f t="shared" si="67"/>
        <v/>
      </c>
    </row>
    <row r="106" spans="2:53" s="10" customFormat="1">
      <c r="B106" s="13"/>
      <c r="C106" s="2715"/>
      <c r="D106" s="2716"/>
      <c r="E106" s="2717"/>
      <c r="F106" s="2718"/>
      <c r="G106" s="2716"/>
      <c r="H106" s="2719"/>
      <c r="I106" s="2719"/>
      <c r="J106" s="2719"/>
      <c r="K106" s="2719"/>
      <c r="L106" s="2719"/>
      <c r="M106" s="2719"/>
      <c r="N106" s="2719"/>
      <c r="O106" s="2719"/>
      <c r="Q106" s="2235"/>
      <c r="R106" s="1437"/>
      <c r="S106" s="1431" t="str">
        <f t="shared" si="34"/>
        <v/>
      </c>
      <c r="T106" s="1432" t="str">
        <f t="shared" si="35"/>
        <v/>
      </c>
      <c r="U106" s="1431" t="str">
        <f t="shared" si="36"/>
        <v/>
      </c>
      <c r="V106" s="1432" t="str">
        <f t="shared" si="37"/>
        <v/>
      </c>
      <c r="W106" s="1431" t="str">
        <f t="shared" si="38"/>
        <v/>
      </c>
      <c r="X106" s="1432" t="str">
        <f t="shared" si="39"/>
        <v/>
      </c>
      <c r="Y106" s="1431" t="str">
        <f t="shared" si="40"/>
        <v/>
      </c>
      <c r="Z106" s="1432" t="str">
        <f t="shared" si="41"/>
        <v/>
      </c>
      <c r="AA106" s="1284" t="str">
        <f t="shared" si="42"/>
        <v/>
      </c>
      <c r="AB106" s="1279" t="str">
        <f t="shared" si="43"/>
        <v/>
      </c>
      <c r="AC106" s="1281"/>
      <c r="AD106" s="1431" t="str">
        <f t="shared" si="44"/>
        <v/>
      </c>
      <c r="AE106" s="1288" t="str">
        <f t="shared" si="45"/>
        <v/>
      </c>
      <c r="AF106" s="1432" t="str">
        <f t="shared" si="46"/>
        <v/>
      </c>
      <c r="AG106" s="1431" t="str">
        <f t="shared" si="47"/>
        <v/>
      </c>
      <c r="AH106" s="1288" t="str">
        <f t="shared" si="48"/>
        <v/>
      </c>
      <c r="AI106" s="1288" t="str">
        <f t="shared" si="49"/>
        <v/>
      </c>
      <c r="AJ106" s="1432" t="str">
        <f t="shared" si="50"/>
        <v/>
      </c>
      <c r="AK106" s="1431" t="str">
        <f t="shared" si="51"/>
        <v/>
      </c>
      <c r="AL106" s="1288" t="str">
        <f t="shared" si="52"/>
        <v/>
      </c>
      <c r="AM106" s="1432" t="str">
        <f t="shared" si="53"/>
        <v/>
      </c>
      <c r="AN106" s="1431" t="str">
        <f t="shared" si="54"/>
        <v/>
      </c>
      <c r="AO106" s="1288" t="str">
        <f t="shared" si="55"/>
        <v/>
      </c>
      <c r="AP106" s="1432" t="str">
        <f t="shared" si="56"/>
        <v/>
      </c>
      <c r="AQ106" s="1431" t="str">
        <f t="shared" si="57"/>
        <v/>
      </c>
      <c r="AR106" s="1288" t="str">
        <f t="shared" si="58"/>
        <v/>
      </c>
      <c r="AS106" s="1288" t="str">
        <f t="shared" si="59"/>
        <v/>
      </c>
      <c r="AT106" s="1432" t="str">
        <f t="shared" si="60"/>
        <v/>
      </c>
      <c r="AU106" s="1431" t="str">
        <f t="shared" si="61"/>
        <v/>
      </c>
      <c r="AV106" s="1288" t="str">
        <f t="shared" si="62"/>
        <v/>
      </c>
      <c r="AW106" s="1432" t="str">
        <f t="shared" si="63"/>
        <v/>
      </c>
      <c r="AX106" s="1431" t="str">
        <f t="shared" si="64"/>
        <v/>
      </c>
      <c r="AY106" s="1288" t="str">
        <f t="shared" si="65"/>
        <v/>
      </c>
      <c r="AZ106" s="1288" t="str">
        <f t="shared" si="66"/>
        <v/>
      </c>
      <c r="BA106" s="1432" t="str">
        <f t="shared" si="67"/>
        <v/>
      </c>
    </row>
    <row r="107" spans="2:53" s="10" customFormat="1">
      <c r="B107" s="13"/>
      <c r="C107" s="2715"/>
      <c r="D107" s="2716"/>
      <c r="E107" s="2717"/>
      <c r="F107" s="2718"/>
      <c r="G107" s="2716"/>
      <c r="H107" s="2719"/>
      <c r="I107" s="2719"/>
      <c r="J107" s="2719"/>
      <c r="K107" s="2719"/>
      <c r="L107" s="2719"/>
      <c r="M107" s="2719"/>
      <c r="N107" s="2719"/>
      <c r="O107" s="2719"/>
      <c r="Q107" s="2235"/>
      <c r="R107" s="1437"/>
      <c r="S107" s="1431" t="str">
        <f t="shared" si="34"/>
        <v/>
      </c>
      <c r="T107" s="1432" t="str">
        <f t="shared" si="35"/>
        <v/>
      </c>
      <c r="U107" s="1431" t="str">
        <f t="shared" si="36"/>
        <v/>
      </c>
      <c r="V107" s="1432" t="str">
        <f t="shared" si="37"/>
        <v/>
      </c>
      <c r="W107" s="1431" t="str">
        <f t="shared" si="38"/>
        <v/>
      </c>
      <c r="X107" s="1432" t="str">
        <f t="shared" si="39"/>
        <v/>
      </c>
      <c r="Y107" s="1431" t="str">
        <f t="shared" si="40"/>
        <v/>
      </c>
      <c r="Z107" s="1432" t="str">
        <f t="shared" si="41"/>
        <v/>
      </c>
      <c r="AA107" s="1284" t="str">
        <f t="shared" si="42"/>
        <v/>
      </c>
      <c r="AB107" s="1279" t="str">
        <f t="shared" si="43"/>
        <v/>
      </c>
      <c r="AC107" s="1281"/>
      <c r="AD107" s="1431" t="str">
        <f t="shared" si="44"/>
        <v/>
      </c>
      <c r="AE107" s="1288" t="str">
        <f t="shared" si="45"/>
        <v/>
      </c>
      <c r="AF107" s="1432" t="str">
        <f t="shared" si="46"/>
        <v/>
      </c>
      <c r="AG107" s="1431" t="str">
        <f t="shared" si="47"/>
        <v/>
      </c>
      <c r="AH107" s="1288" t="str">
        <f t="shared" si="48"/>
        <v/>
      </c>
      <c r="AI107" s="1288" t="str">
        <f t="shared" si="49"/>
        <v/>
      </c>
      <c r="AJ107" s="1432" t="str">
        <f t="shared" si="50"/>
        <v/>
      </c>
      <c r="AK107" s="1431" t="str">
        <f t="shared" si="51"/>
        <v/>
      </c>
      <c r="AL107" s="1288" t="str">
        <f t="shared" si="52"/>
        <v/>
      </c>
      <c r="AM107" s="1432" t="str">
        <f t="shared" si="53"/>
        <v/>
      </c>
      <c r="AN107" s="1431" t="str">
        <f t="shared" si="54"/>
        <v/>
      </c>
      <c r="AO107" s="1288" t="str">
        <f t="shared" si="55"/>
        <v/>
      </c>
      <c r="AP107" s="1432" t="str">
        <f t="shared" si="56"/>
        <v/>
      </c>
      <c r="AQ107" s="1431" t="str">
        <f t="shared" si="57"/>
        <v/>
      </c>
      <c r="AR107" s="1288" t="str">
        <f t="shared" si="58"/>
        <v/>
      </c>
      <c r="AS107" s="1288" t="str">
        <f t="shared" si="59"/>
        <v/>
      </c>
      <c r="AT107" s="1432" t="str">
        <f t="shared" si="60"/>
        <v/>
      </c>
      <c r="AU107" s="1431" t="str">
        <f t="shared" si="61"/>
        <v/>
      </c>
      <c r="AV107" s="1288" t="str">
        <f t="shared" si="62"/>
        <v/>
      </c>
      <c r="AW107" s="1432" t="str">
        <f t="shared" si="63"/>
        <v/>
      </c>
      <c r="AX107" s="1431" t="str">
        <f t="shared" si="64"/>
        <v/>
      </c>
      <c r="AY107" s="1288" t="str">
        <f t="shared" si="65"/>
        <v/>
      </c>
      <c r="AZ107" s="1288" t="str">
        <f t="shared" si="66"/>
        <v/>
      </c>
      <c r="BA107" s="1432" t="str">
        <f t="shared" si="67"/>
        <v/>
      </c>
    </row>
    <row r="108" spans="2:53" s="10" customFormat="1">
      <c r="B108" s="13"/>
      <c r="C108" s="2715"/>
      <c r="D108" s="2716"/>
      <c r="E108" s="2717"/>
      <c r="F108" s="2718"/>
      <c r="G108" s="2716"/>
      <c r="H108" s="2719"/>
      <c r="I108" s="2719"/>
      <c r="J108" s="2719"/>
      <c r="K108" s="2719"/>
      <c r="L108" s="2719"/>
      <c r="M108" s="2719"/>
      <c r="N108" s="2719"/>
      <c r="O108" s="2719"/>
      <c r="Q108" s="2235"/>
      <c r="R108" s="1437"/>
      <c r="S108" s="1431" t="str">
        <f t="shared" si="34"/>
        <v/>
      </c>
      <c r="T108" s="1432" t="str">
        <f t="shared" si="35"/>
        <v/>
      </c>
      <c r="U108" s="1431" t="str">
        <f t="shared" si="36"/>
        <v/>
      </c>
      <c r="V108" s="1432" t="str">
        <f t="shared" si="37"/>
        <v/>
      </c>
      <c r="W108" s="1431" t="str">
        <f t="shared" si="38"/>
        <v/>
      </c>
      <c r="X108" s="1432" t="str">
        <f t="shared" si="39"/>
        <v/>
      </c>
      <c r="Y108" s="1431" t="str">
        <f t="shared" si="40"/>
        <v/>
      </c>
      <c r="Z108" s="1432" t="str">
        <f t="shared" si="41"/>
        <v/>
      </c>
      <c r="AA108" s="1284" t="str">
        <f t="shared" si="42"/>
        <v/>
      </c>
      <c r="AB108" s="1279" t="str">
        <f t="shared" si="43"/>
        <v/>
      </c>
      <c r="AC108" s="1281"/>
      <c r="AD108" s="1431" t="str">
        <f t="shared" si="44"/>
        <v/>
      </c>
      <c r="AE108" s="1288" t="str">
        <f t="shared" si="45"/>
        <v/>
      </c>
      <c r="AF108" s="1432" t="str">
        <f t="shared" si="46"/>
        <v/>
      </c>
      <c r="AG108" s="1431" t="str">
        <f t="shared" si="47"/>
        <v/>
      </c>
      <c r="AH108" s="1288" t="str">
        <f t="shared" si="48"/>
        <v/>
      </c>
      <c r="AI108" s="1288" t="str">
        <f t="shared" si="49"/>
        <v/>
      </c>
      <c r="AJ108" s="1432" t="str">
        <f t="shared" si="50"/>
        <v/>
      </c>
      <c r="AK108" s="1431" t="str">
        <f t="shared" si="51"/>
        <v/>
      </c>
      <c r="AL108" s="1288" t="str">
        <f t="shared" si="52"/>
        <v/>
      </c>
      <c r="AM108" s="1432" t="str">
        <f t="shared" si="53"/>
        <v/>
      </c>
      <c r="AN108" s="1431" t="str">
        <f t="shared" si="54"/>
        <v/>
      </c>
      <c r="AO108" s="1288" t="str">
        <f t="shared" si="55"/>
        <v/>
      </c>
      <c r="AP108" s="1432" t="str">
        <f t="shared" si="56"/>
        <v/>
      </c>
      <c r="AQ108" s="1431" t="str">
        <f t="shared" si="57"/>
        <v/>
      </c>
      <c r="AR108" s="1288" t="str">
        <f t="shared" si="58"/>
        <v/>
      </c>
      <c r="AS108" s="1288" t="str">
        <f t="shared" si="59"/>
        <v/>
      </c>
      <c r="AT108" s="1432" t="str">
        <f t="shared" si="60"/>
        <v/>
      </c>
      <c r="AU108" s="1431" t="str">
        <f t="shared" si="61"/>
        <v/>
      </c>
      <c r="AV108" s="1288" t="str">
        <f t="shared" si="62"/>
        <v/>
      </c>
      <c r="AW108" s="1432" t="str">
        <f t="shared" si="63"/>
        <v/>
      </c>
      <c r="AX108" s="1431" t="str">
        <f t="shared" si="64"/>
        <v/>
      </c>
      <c r="AY108" s="1288" t="str">
        <f t="shared" si="65"/>
        <v/>
      </c>
      <c r="AZ108" s="1288" t="str">
        <f t="shared" si="66"/>
        <v/>
      </c>
      <c r="BA108" s="1432" t="str">
        <f t="shared" si="67"/>
        <v/>
      </c>
    </row>
    <row r="109" spans="2:53" s="10" customFormat="1">
      <c r="B109" s="13"/>
      <c r="C109" s="2715"/>
      <c r="D109" s="2716"/>
      <c r="E109" s="2717"/>
      <c r="F109" s="2718"/>
      <c r="G109" s="2716"/>
      <c r="H109" s="2719"/>
      <c r="I109" s="2719"/>
      <c r="J109" s="2719"/>
      <c r="K109" s="2719"/>
      <c r="L109" s="2719"/>
      <c r="M109" s="2719"/>
      <c r="N109" s="2719"/>
      <c r="O109" s="2719"/>
      <c r="Q109" s="2235"/>
      <c r="R109" s="1437"/>
      <c r="S109" s="1431" t="str">
        <f t="shared" si="34"/>
        <v/>
      </c>
      <c r="T109" s="1432" t="str">
        <f t="shared" si="35"/>
        <v/>
      </c>
      <c r="U109" s="1431" t="str">
        <f t="shared" si="36"/>
        <v/>
      </c>
      <c r="V109" s="1432" t="str">
        <f t="shared" si="37"/>
        <v/>
      </c>
      <c r="W109" s="1431" t="str">
        <f t="shared" si="38"/>
        <v/>
      </c>
      <c r="X109" s="1432" t="str">
        <f t="shared" si="39"/>
        <v/>
      </c>
      <c r="Y109" s="1431" t="str">
        <f t="shared" si="40"/>
        <v/>
      </c>
      <c r="Z109" s="1432" t="str">
        <f t="shared" si="41"/>
        <v/>
      </c>
      <c r="AA109" s="1284" t="str">
        <f t="shared" si="42"/>
        <v/>
      </c>
      <c r="AB109" s="1279" t="str">
        <f t="shared" si="43"/>
        <v/>
      </c>
      <c r="AC109" s="1281"/>
      <c r="AD109" s="1431" t="str">
        <f t="shared" si="44"/>
        <v/>
      </c>
      <c r="AE109" s="1288" t="str">
        <f t="shared" si="45"/>
        <v/>
      </c>
      <c r="AF109" s="1432" t="str">
        <f t="shared" si="46"/>
        <v/>
      </c>
      <c r="AG109" s="1431" t="str">
        <f t="shared" si="47"/>
        <v/>
      </c>
      <c r="AH109" s="1288" t="str">
        <f t="shared" si="48"/>
        <v/>
      </c>
      <c r="AI109" s="1288" t="str">
        <f t="shared" si="49"/>
        <v/>
      </c>
      <c r="AJ109" s="1432" t="str">
        <f t="shared" si="50"/>
        <v/>
      </c>
      <c r="AK109" s="1431" t="str">
        <f t="shared" si="51"/>
        <v/>
      </c>
      <c r="AL109" s="1288" t="str">
        <f t="shared" si="52"/>
        <v/>
      </c>
      <c r="AM109" s="1432" t="str">
        <f t="shared" si="53"/>
        <v/>
      </c>
      <c r="AN109" s="1431" t="str">
        <f t="shared" si="54"/>
        <v/>
      </c>
      <c r="AO109" s="1288" t="str">
        <f t="shared" si="55"/>
        <v/>
      </c>
      <c r="AP109" s="1432" t="str">
        <f t="shared" si="56"/>
        <v/>
      </c>
      <c r="AQ109" s="1431" t="str">
        <f t="shared" si="57"/>
        <v/>
      </c>
      <c r="AR109" s="1288" t="str">
        <f t="shared" si="58"/>
        <v/>
      </c>
      <c r="AS109" s="1288" t="str">
        <f t="shared" si="59"/>
        <v/>
      </c>
      <c r="AT109" s="1432" t="str">
        <f t="shared" si="60"/>
        <v/>
      </c>
      <c r="AU109" s="1431" t="str">
        <f t="shared" si="61"/>
        <v/>
      </c>
      <c r="AV109" s="1288" t="str">
        <f t="shared" si="62"/>
        <v/>
      </c>
      <c r="AW109" s="1432" t="str">
        <f t="shared" si="63"/>
        <v/>
      </c>
      <c r="AX109" s="1431" t="str">
        <f t="shared" si="64"/>
        <v/>
      </c>
      <c r="AY109" s="1288" t="str">
        <f t="shared" si="65"/>
        <v/>
      </c>
      <c r="AZ109" s="1288" t="str">
        <f t="shared" si="66"/>
        <v/>
      </c>
      <c r="BA109" s="1432" t="str">
        <f t="shared" si="67"/>
        <v/>
      </c>
    </row>
    <row r="110" spans="2:53" s="10" customFormat="1">
      <c r="B110" s="13"/>
      <c r="C110" s="2715"/>
      <c r="D110" s="2716"/>
      <c r="E110" s="2717"/>
      <c r="F110" s="2718"/>
      <c r="G110" s="2716"/>
      <c r="H110" s="2719"/>
      <c r="I110" s="2719"/>
      <c r="J110" s="2719"/>
      <c r="K110" s="2719"/>
      <c r="L110" s="2719"/>
      <c r="M110" s="2719"/>
      <c r="N110" s="2719"/>
      <c r="O110" s="2719"/>
      <c r="Q110" s="2235"/>
      <c r="R110" s="1437"/>
      <c r="S110" s="1431" t="str">
        <f t="shared" si="34"/>
        <v/>
      </c>
      <c r="T110" s="1432" t="str">
        <f t="shared" si="35"/>
        <v/>
      </c>
      <c r="U110" s="1431" t="str">
        <f t="shared" si="36"/>
        <v/>
      </c>
      <c r="V110" s="1432" t="str">
        <f t="shared" si="37"/>
        <v/>
      </c>
      <c r="W110" s="1431" t="str">
        <f t="shared" si="38"/>
        <v/>
      </c>
      <c r="X110" s="1432" t="str">
        <f t="shared" si="39"/>
        <v/>
      </c>
      <c r="Y110" s="1431" t="str">
        <f t="shared" si="40"/>
        <v/>
      </c>
      <c r="Z110" s="1432" t="str">
        <f t="shared" si="41"/>
        <v/>
      </c>
      <c r="AA110" s="1284" t="str">
        <f t="shared" si="42"/>
        <v/>
      </c>
      <c r="AB110" s="1279" t="str">
        <f t="shared" si="43"/>
        <v/>
      </c>
      <c r="AC110" s="1281"/>
      <c r="AD110" s="1431" t="str">
        <f t="shared" si="44"/>
        <v/>
      </c>
      <c r="AE110" s="1288" t="str">
        <f t="shared" si="45"/>
        <v/>
      </c>
      <c r="AF110" s="1432" t="str">
        <f t="shared" si="46"/>
        <v/>
      </c>
      <c r="AG110" s="1431" t="str">
        <f t="shared" si="47"/>
        <v/>
      </c>
      <c r="AH110" s="1288" t="str">
        <f t="shared" si="48"/>
        <v/>
      </c>
      <c r="AI110" s="1288" t="str">
        <f t="shared" si="49"/>
        <v/>
      </c>
      <c r="AJ110" s="1432" t="str">
        <f t="shared" si="50"/>
        <v/>
      </c>
      <c r="AK110" s="1431" t="str">
        <f t="shared" si="51"/>
        <v/>
      </c>
      <c r="AL110" s="1288" t="str">
        <f t="shared" si="52"/>
        <v/>
      </c>
      <c r="AM110" s="1432" t="str">
        <f t="shared" si="53"/>
        <v/>
      </c>
      <c r="AN110" s="1431" t="str">
        <f t="shared" si="54"/>
        <v/>
      </c>
      <c r="AO110" s="1288" t="str">
        <f t="shared" si="55"/>
        <v/>
      </c>
      <c r="AP110" s="1432" t="str">
        <f t="shared" si="56"/>
        <v/>
      </c>
      <c r="AQ110" s="1431" t="str">
        <f t="shared" si="57"/>
        <v/>
      </c>
      <c r="AR110" s="1288" t="str">
        <f t="shared" si="58"/>
        <v/>
      </c>
      <c r="AS110" s="1288" t="str">
        <f t="shared" si="59"/>
        <v/>
      </c>
      <c r="AT110" s="1432" t="str">
        <f t="shared" si="60"/>
        <v/>
      </c>
      <c r="AU110" s="1431" t="str">
        <f t="shared" si="61"/>
        <v/>
      </c>
      <c r="AV110" s="1288" t="str">
        <f t="shared" si="62"/>
        <v/>
      </c>
      <c r="AW110" s="1432" t="str">
        <f t="shared" si="63"/>
        <v/>
      </c>
      <c r="AX110" s="1431" t="str">
        <f t="shared" si="64"/>
        <v/>
      </c>
      <c r="AY110" s="1288" t="str">
        <f t="shared" si="65"/>
        <v/>
      </c>
      <c r="AZ110" s="1288" t="str">
        <f t="shared" si="66"/>
        <v/>
      </c>
      <c r="BA110" s="1432" t="str">
        <f t="shared" si="67"/>
        <v/>
      </c>
    </row>
    <row r="111" spans="2:53" s="10" customFormat="1">
      <c r="B111" s="13"/>
      <c r="C111" s="2715"/>
      <c r="D111" s="2716"/>
      <c r="E111" s="2717"/>
      <c r="F111" s="2718"/>
      <c r="G111" s="2716"/>
      <c r="H111" s="2719"/>
      <c r="I111" s="2719"/>
      <c r="J111" s="2719"/>
      <c r="K111" s="2719"/>
      <c r="L111" s="2719"/>
      <c r="M111" s="2719"/>
      <c r="N111" s="2719"/>
      <c r="O111" s="2719"/>
      <c r="Q111" s="2235"/>
      <c r="R111" s="1437"/>
      <c r="S111" s="1431" t="str">
        <f t="shared" si="34"/>
        <v/>
      </c>
      <c r="T111" s="1432" t="str">
        <f t="shared" si="35"/>
        <v/>
      </c>
      <c r="U111" s="1431" t="str">
        <f t="shared" si="36"/>
        <v/>
      </c>
      <c r="V111" s="1432" t="str">
        <f t="shared" si="37"/>
        <v/>
      </c>
      <c r="W111" s="1431" t="str">
        <f t="shared" si="38"/>
        <v/>
      </c>
      <c r="X111" s="1432" t="str">
        <f t="shared" si="39"/>
        <v/>
      </c>
      <c r="Y111" s="1431" t="str">
        <f t="shared" si="40"/>
        <v/>
      </c>
      <c r="Z111" s="1432" t="str">
        <f t="shared" si="41"/>
        <v/>
      </c>
      <c r="AA111" s="1284" t="str">
        <f t="shared" si="42"/>
        <v/>
      </c>
      <c r="AB111" s="1279" t="str">
        <f t="shared" si="43"/>
        <v/>
      </c>
      <c r="AC111" s="1281"/>
      <c r="AD111" s="1431" t="str">
        <f t="shared" si="44"/>
        <v/>
      </c>
      <c r="AE111" s="1288" t="str">
        <f t="shared" si="45"/>
        <v/>
      </c>
      <c r="AF111" s="1432" t="str">
        <f t="shared" si="46"/>
        <v/>
      </c>
      <c r="AG111" s="1431" t="str">
        <f t="shared" si="47"/>
        <v/>
      </c>
      <c r="AH111" s="1288" t="str">
        <f t="shared" si="48"/>
        <v/>
      </c>
      <c r="AI111" s="1288" t="str">
        <f t="shared" si="49"/>
        <v/>
      </c>
      <c r="AJ111" s="1432" t="str">
        <f t="shared" si="50"/>
        <v/>
      </c>
      <c r="AK111" s="1431" t="str">
        <f t="shared" si="51"/>
        <v/>
      </c>
      <c r="AL111" s="1288" t="str">
        <f t="shared" si="52"/>
        <v/>
      </c>
      <c r="AM111" s="1432" t="str">
        <f t="shared" si="53"/>
        <v/>
      </c>
      <c r="AN111" s="1431" t="str">
        <f t="shared" si="54"/>
        <v/>
      </c>
      <c r="AO111" s="1288" t="str">
        <f t="shared" si="55"/>
        <v/>
      </c>
      <c r="AP111" s="1432" t="str">
        <f t="shared" si="56"/>
        <v/>
      </c>
      <c r="AQ111" s="1431" t="str">
        <f t="shared" si="57"/>
        <v/>
      </c>
      <c r="AR111" s="1288" t="str">
        <f t="shared" si="58"/>
        <v/>
      </c>
      <c r="AS111" s="1288" t="str">
        <f t="shared" si="59"/>
        <v/>
      </c>
      <c r="AT111" s="1432" t="str">
        <f t="shared" si="60"/>
        <v/>
      </c>
      <c r="AU111" s="1431" t="str">
        <f t="shared" si="61"/>
        <v/>
      </c>
      <c r="AV111" s="1288" t="str">
        <f t="shared" si="62"/>
        <v/>
      </c>
      <c r="AW111" s="1432" t="str">
        <f t="shared" si="63"/>
        <v/>
      </c>
      <c r="AX111" s="1431" t="str">
        <f t="shared" si="64"/>
        <v/>
      </c>
      <c r="AY111" s="1288" t="str">
        <f t="shared" si="65"/>
        <v/>
      </c>
      <c r="AZ111" s="1288" t="str">
        <f t="shared" si="66"/>
        <v/>
      </c>
      <c r="BA111" s="1432" t="str">
        <f t="shared" si="67"/>
        <v/>
      </c>
    </row>
    <row r="112" spans="2:53" s="10" customFormat="1">
      <c r="B112" s="13"/>
      <c r="C112" s="2715"/>
      <c r="D112" s="2716"/>
      <c r="E112" s="2717"/>
      <c r="F112" s="2718"/>
      <c r="G112" s="2716"/>
      <c r="H112" s="2719"/>
      <c r="I112" s="2719"/>
      <c r="J112" s="2719"/>
      <c r="K112" s="2719"/>
      <c r="L112" s="2719"/>
      <c r="M112" s="2719"/>
      <c r="N112" s="2719"/>
      <c r="O112" s="2719"/>
      <c r="Q112" s="2235"/>
      <c r="R112" s="1437"/>
      <c r="S112" s="1431" t="str">
        <f t="shared" si="34"/>
        <v/>
      </c>
      <c r="T112" s="1432" t="str">
        <f t="shared" si="35"/>
        <v/>
      </c>
      <c r="U112" s="1431" t="str">
        <f t="shared" si="36"/>
        <v/>
      </c>
      <c r="V112" s="1432" t="str">
        <f t="shared" si="37"/>
        <v/>
      </c>
      <c r="W112" s="1431" t="str">
        <f t="shared" si="38"/>
        <v/>
      </c>
      <c r="X112" s="1432" t="str">
        <f t="shared" si="39"/>
        <v/>
      </c>
      <c r="Y112" s="1431" t="str">
        <f t="shared" si="40"/>
        <v/>
      </c>
      <c r="Z112" s="1432" t="str">
        <f t="shared" si="41"/>
        <v/>
      </c>
      <c r="AA112" s="1284" t="str">
        <f t="shared" si="42"/>
        <v/>
      </c>
      <c r="AB112" s="1279" t="str">
        <f t="shared" si="43"/>
        <v/>
      </c>
      <c r="AC112" s="1281"/>
      <c r="AD112" s="1431" t="str">
        <f t="shared" si="44"/>
        <v/>
      </c>
      <c r="AE112" s="1288" t="str">
        <f t="shared" si="45"/>
        <v/>
      </c>
      <c r="AF112" s="1432" t="str">
        <f t="shared" si="46"/>
        <v/>
      </c>
      <c r="AG112" s="1431" t="str">
        <f t="shared" si="47"/>
        <v/>
      </c>
      <c r="AH112" s="1288" t="str">
        <f t="shared" si="48"/>
        <v/>
      </c>
      <c r="AI112" s="1288" t="str">
        <f t="shared" si="49"/>
        <v/>
      </c>
      <c r="AJ112" s="1432" t="str">
        <f t="shared" si="50"/>
        <v/>
      </c>
      <c r="AK112" s="1431" t="str">
        <f t="shared" si="51"/>
        <v/>
      </c>
      <c r="AL112" s="1288" t="str">
        <f t="shared" si="52"/>
        <v/>
      </c>
      <c r="AM112" s="1432" t="str">
        <f t="shared" si="53"/>
        <v/>
      </c>
      <c r="AN112" s="1431" t="str">
        <f t="shared" si="54"/>
        <v/>
      </c>
      <c r="AO112" s="1288" t="str">
        <f t="shared" si="55"/>
        <v/>
      </c>
      <c r="AP112" s="1432" t="str">
        <f t="shared" si="56"/>
        <v/>
      </c>
      <c r="AQ112" s="1431" t="str">
        <f t="shared" si="57"/>
        <v/>
      </c>
      <c r="AR112" s="1288" t="str">
        <f t="shared" si="58"/>
        <v/>
      </c>
      <c r="AS112" s="1288" t="str">
        <f t="shared" si="59"/>
        <v/>
      </c>
      <c r="AT112" s="1432" t="str">
        <f t="shared" si="60"/>
        <v/>
      </c>
      <c r="AU112" s="1431" t="str">
        <f t="shared" si="61"/>
        <v/>
      </c>
      <c r="AV112" s="1288" t="str">
        <f t="shared" si="62"/>
        <v/>
      </c>
      <c r="AW112" s="1432" t="str">
        <f t="shared" si="63"/>
        <v/>
      </c>
      <c r="AX112" s="1431" t="str">
        <f t="shared" si="64"/>
        <v/>
      </c>
      <c r="AY112" s="1288" t="str">
        <f t="shared" si="65"/>
        <v/>
      </c>
      <c r="AZ112" s="1288" t="str">
        <f t="shared" si="66"/>
        <v/>
      </c>
      <c r="BA112" s="1432" t="str">
        <f t="shared" si="67"/>
        <v/>
      </c>
    </row>
    <row r="113" spans="2:53" s="10" customFormat="1">
      <c r="B113" s="13"/>
      <c r="C113" s="2715"/>
      <c r="D113" s="2716"/>
      <c r="E113" s="2717"/>
      <c r="F113" s="2718"/>
      <c r="G113" s="2716"/>
      <c r="H113" s="2719"/>
      <c r="I113" s="2719"/>
      <c r="J113" s="2719"/>
      <c r="K113" s="2719"/>
      <c r="L113" s="2719"/>
      <c r="M113" s="2719"/>
      <c r="N113" s="2719"/>
      <c r="O113" s="2719"/>
      <c r="Q113" s="2235"/>
      <c r="R113" s="1437"/>
      <c r="S113" s="1431" t="str">
        <f t="shared" si="34"/>
        <v/>
      </c>
      <c r="T113" s="1432" t="str">
        <f t="shared" si="35"/>
        <v/>
      </c>
      <c r="U113" s="1431" t="str">
        <f t="shared" si="36"/>
        <v/>
      </c>
      <c r="V113" s="1432" t="str">
        <f t="shared" si="37"/>
        <v/>
      </c>
      <c r="W113" s="1431" t="str">
        <f t="shared" si="38"/>
        <v/>
      </c>
      <c r="X113" s="1432" t="str">
        <f t="shared" si="39"/>
        <v/>
      </c>
      <c r="Y113" s="1431" t="str">
        <f t="shared" si="40"/>
        <v/>
      </c>
      <c r="Z113" s="1432" t="str">
        <f t="shared" si="41"/>
        <v/>
      </c>
      <c r="AA113" s="1284" t="str">
        <f t="shared" si="42"/>
        <v/>
      </c>
      <c r="AB113" s="1279" t="str">
        <f t="shared" si="43"/>
        <v/>
      </c>
      <c r="AC113" s="1281"/>
      <c r="AD113" s="1431" t="str">
        <f t="shared" si="44"/>
        <v/>
      </c>
      <c r="AE113" s="1288" t="str">
        <f t="shared" si="45"/>
        <v/>
      </c>
      <c r="AF113" s="1432" t="str">
        <f t="shared" si="46"/>
        <v/>
      </c>
      <c r="AG113" s="1431" t="str">
        <f t="shared" si="47"/>
        <v/>
      </c>
      <c r="AH113" s="1288" t="str">
        <f t="shared" si="48"/>
        <v/>
      </c>
      <c r="AI113" s="1288" t="str">
        <f t="shared" si="49"/>
        <v/>
      </c>
      <c r="AJ113" s="1432" t="str">
        <f t="shared" si="50"/>
        <v/>
      </c>
      <c r="AK113" s="1431" t="str">
        <f t="shared" si="51"/>
        <v/>
      </c>
      <c r="AL113" s="1288" t="str">
        <f t="shared" si="52"/>
        <v/>
      </c>
      <c r="AM113" s="1432" t="str">
        <f t="shared" si="53"/>
        <v/>
      </c>
      <c r="AN113" s="1431" t="str">
        <f t="shared" si="54"/>
        <v/>
      </c>
      <c r="AO113" s="1288" t="str">
        <f t="shared" si="55"/>
        <v/>
      </c>
      <c r="AP113" s="1432" t="str">
        <f t="shared" si="56"/>
        <v/>
      </c>
      <c r="AQ113" s="1431" t="str">
        <f t="shared" si="57"/>
        <v/>
      </c>
      <c r="AR113" s="1288" t="str">
        <f t="shared" si="58"/>
        <v/>
      </c>
      <c r="AS113" s="1288" t="str">
        <f t="shared" si="59"/>
        <v/>
      </c>
      <c r="AT113" s="1432" t="str">
        <f t="shared" si="60"/>
        <v/>
      </c>
      <c r="AU113" s="1431" t="str">
        <f t="shared" si="61"/>
        <v/>
      </c>
      <c r="AV113" s="1288" t="str">
        <f t="shared" si="62"/>
        <v/>
      </c>
      <c r="AW113" s="1432" t="str">
        <f t="shared" si="63"/>
        <v/>
      </c>
      <c r="AX113" s="1431" t="str">
        <f t="shared" si="64"/>
        <v/>
      </c>
      <c r="AY113" s="1288" t="str">
        <f t="shared" si="65"/>
        <v/>
      </c>
      <c r="AZ113" s="1288" t="str">
        <f t="shared" si="66"/>
        <v/>
      </c>
      <c r="BA113" s="1432" t="str">
        <f t="shared" si="67"/>
        <v/>
      </c>
    </row>
    <row r="114" spans="2:53" s="10" customFormat="1">
      <c r="B114" s="13"/>
      <c r="C114" s="2715"/>
      <c r="D114" s="2716"/>
      <c r="E114" s="2717"/>
      <c r="F114" s="2718"/>
      <c r="G114" s="2716"/>
      <c r="H114" s="2719"/>
      <c r="I114" s="2719"/>
      <c r="J114" s="2719"/>
      <c r="K114" s="2719"/>
      <c r="L114" s="2719"/>
      <c r="M114" s="2719"/>
      <c r="N114" s="2719"/>
      <c r="O114" s="2719"/>
      <c r="Q114" s="2235"/>
      <c r="R114" s="1437"/>
      <c r="S114" s="1431" t="str">
        <f t="shared" si="34"/>
        <v/>
      </c>
      <c r="T114" s="1432" t="str">
        <f t="shared" si="35"/>
        <v/>
      </c>
      <c r="U114" s="1431" t="str">
        <f t="shared" si="36"/>
        <v/>
      </c>
      <c r="V114" s="1432" t="str">
        <f t="shared" si="37"/>
        <v/>
      </c>
      <c r="W114" s="1431" t="str">
        <f t="shared" si="38"/>
        <v/>
      </c>
      <c r="X114" s="1432" t="str">
        <f t="shared" si="39"/>
        <v/>
      </c>
      <c r="Y114" s="1431" t="str">
        <f t="shared" si="40"/>
        <v/>
      </c>
      <c r="Z114" s="1432" t="str">
        <f t="shared" si="41"/>
        <v/>
      </c>
      <c r="AA114" s="1284" t="str">
        <f t="shared" si="42"/>
        <v/>
      </c>
      <c r="AB114" s="1279" t="str">
        <f t="shared" si="43"/>
        <v/>
      </c>
      <c r="AC114" s="1281"/>
      <c r="AD114" s="1431" t="str">
        <f t="shared" si="44"/>
        <v/>
      </c>
      <c r="AE114" s="1288" t="str">
        <f t="shared" si="45"/>
        <v/>
      </c>
      <c r="AF114" s="1432" t="str">
        <f t="shared" si="46"/>
        <v/>
      </c>
      <c r="AG114" s="1431" t="str">
        <f t="shared" si="47"/>
        <v/>
      </c>
      <c r="AH114" s="1288" t="str">
        <f t="shared" si="48"/>
        <v/>
      </c>
      <c r="AI114" s="1288" t="str">
        <f t="shared" si="49"/>
        <v/>
      </c>
      <c r="AJ114" s="1432" t="str">
        <f t="shared" si="50"/>
        <v/>
      </c>
      <c r="AK114" s="1431" t="str">
        <f t="shared" si="51"/>
        <v/>
      </c>
      <c r="AL114" s="1288" t="str">
        <f t="shared" si="52"/>
        <v/>
      </c>
      <c r="AM114" s="1432" t="str">
        <f t="shared" si="53"/>
        <v/>
      </c>
      <c r="AN114" s="1431" t="str">
        <f t="shared" si="54"/>
        <v/>
      </c>
      <c r="AO114" s="1288" t="str">
        <f t="shared" si="55"/>
        <v/>
      </c>
      <c r="AP114" s="1432" t="str">
        <f t="shared" si="56"/>
        <v/>
      </c>
      <c r="AQ114" s="1431" t="str">
        <f t="shared" si="57"/>
        <v/>
      </c>
      <c r="AR114" s="1288" t="str">
        <f t="shared" si="58"/>
        <v/>
      </c>
      <c r="AS114" s="1288" t="str">
        <f t="shared" si="59"/>
        <v/>
      </c>
      <c r="AT114" s="1432" t="str">
        <f t="shared" si="60"/>
        <v/>
      </c>
      <c r="AU114" s="1431" t="str">
        <f t="shared" si="61"/>
        <v/>
      </c>
      <c r="AV114" s="1288" t="str">
        <f t="shared" si="62"/>
        <v/>
      </c>
      <c r="AW114" s="1432" t="str">
        <f t="shared" si="63"/>
        <v/>
      </c>
      <c r="AX114" s="1431" t="str">
        <f t="shared" si="64"/>
        <v/>
      </c>
      <c r="AY114" s="1288" t="str">
        <f t="shared" si="65"/>
        <v/>
      </c>
      <c r="AZ114" s="1288" t="str">
        <f t="shared" si="66"/>
        <v/>
      </c>
      <c r="BA114" s="1432" t="str">
        <f t="shared" si="67"/>
        <v/>
      </c>
    </row>
    <row r="115" spans="2:53" s="10" customFormat="1">
      <c r="B115" s="13"/>
      <c r="C115" s="2715"/>
      <c r="D115" s="2716"/>
      <c r="E115" s="2717"/>
      <c r="F115" s="2718"/>
      <c r="G115" s="2716"/>
      <c r="H115" s="2719"/>
      <c r="I115" s="2719"/>
      <c r="J115" s="2719"/>
      <c r="K115" s="2719"/>
      <c r="L115" s="2719"/>
      <c r="M115" s="2719"/>
      <c r="N115" s="2719"/>
      <c r="O115" s="2719"/>
      <c r="Q115" s="2235"/>
      <c r="R115" s="1437"/>
      <c r="S115" s="1431" t="str">
        <f t="shared" si="34"/>
        <v/>
      </c>
      <c r="T115" s="1432" t="str">
        <f t="shared" si="35"/>
        <v/>
      </c>
      <c r="U115" s="1431" t="str">
        <f t="shared" si="36"/>
        <v/>
      </c>
      <c r="V115" s="1432" t="str">
        <f t="shared" si="37"/>
        <v/>
      </c>
      <c r="W115" s="1431" t="str">
        <f t="shared" si="38"/>
        <v/>
      </c>
      <c r="X115" s="1432" t="str">
        <f t="shared" si="39"/>
        <v/>
      </c>
      <c r="Y115" s="1431" t="str">
        <f t="shared" si="40"/>
        <v/>
      </c>
      <c r="Z115" s="1432" t="str">
        <f t="shared" si="41"/>
        <v/>
      </c>
      <c r="AA115" s="1284" t="str">
        <f t="shared" si="42"/>
        <v/>
      </c>
      <c r="AB115" s="1279" t="str">
        <f t="shared" si="43"/>
        <v/>
      </c>
      <c r="AC115" s="1281"/>
      <c r="AD115" s="1431" t="str">
        <f t="shared" si="44"/>
        <v/>
      </c>
      <c r="AE115" s="1288" t="str">
        <f t="shared" si="45"/>
        <v/>
      </c>
      <c r="AF115" s="1432" t="str">
        <f t="shared" si="46"/>
        <v/>
      </c>
      <c r="AG115" s="1431" t="str">
        <f t="shared" si="47"/>
        <v/>
      </c>
      <c r="AH115" s="1288" t="str">
        <f t="shared" si="48"/>
        <v/>
      </c>
      <c r="AI115" s="1288" t="str">
        <f t="shared" si="49"/>
        <v/>
      </c>
      <c r="AJ115" s="1432" t="str">
        <f t="shared" si="50"/>
        <v/>
      </c>
      <c r="AK115" s="1431" t="str">
        <f t="shared" si="51"/>
        <v/>
      </c>
      <c r="AL115" s="1288" t="str">
        <f t="shared" si="52"/>
        <v/>
      </c>
      <c r="AM115" s="1432" t="str">
        <f t="shared" si="53"/>
        <v/>
      </c>
      <c r="AN115" s="1431" t="str">
        <f t="shared" si="54"/>
        <v/>
      </c>
      <c r="AO115" s="1288" t="str">
        <f t="shared" si="55"/>
        <v/>
      </c>
      <c r="AP115" s="1432" t="str">
        <f t="shared" si="56"/>
        <v/>
      </c>
      <c r="AQ115" s="1431" t="str">
        <f t="shared" si="57"/>
        <v/>
      </c>
      <c r="AR115" s="1288" t="str">
        <f t="shared" si="58"/>
        <v/>
      </c>
      <c r="AS115" s="1288" t="str">
        <f t="shared" si="59"/>
        <v/>
      </c>
      <c r="AT115" s="1432" t="str">
        <f t="shared" si="60"/>
        <v/>
      </c>
      <c r="AU115" s="1431" t="str">
        <f t="shared" si="61"/>
        <v/>
      </c>
      <c r="AV115" s="1288" t="str">
        <f t="shared" si="62"/>
        <v/>
      </c>
      <c r="AW115" s="1432" t="str">
        <f t="shared" si="63"/>
        <v/>
      </c>
      <c r="AX115" s="1431" t="str">
        <f t="shared" si="64"/>
        <v/>
      </c>
      <c r="AY115" s="1288" t="str">
        <f t="shared" si="65"/>
        <v/>
      </c>
      <c r="AZ115" s="1288" t="str">
        <f t="shared" si="66"/>
        <v/>
      </c>
      <c r="BA115" s="1432" t="str">
        <f t="shared" si="67"/>
        <v/>
      </c>
    </row>
    <row r="116" spans="2:53" s="10" customFormat="1">
      <c r="B116" s="13"/>
      <c r="C116" s="2715"/>
      <c r="D116" s="2716"/>
      <c r="E116" s="2717"/>
      <c r="F116" s="2718"/>
      <c r="G116" s="2716"/>
      <c r="H116" s="2719"/>
      <c r="I116" s="2719"/>
      <c r="J116" s="2719"/>
      <c r="K116" s="2719"/>
      <c r="L116" s="2719"/>
      <c r="M116" s="2719"/>
      <c r="N116" s="2719"/>
      <c r="O116" s="2719"/>
      <c r="Q116" s="2235"/>
      <c r="R116" s="1437"/>
      <c r="S116" s="1431" t="str">
        <f t="shared" si="34"/>
        <v/>
      </c>
      <c r="T116" s="1432" t="str">
        <f t="shared" si="35"/>
        <v/>
      </c>
      <c r="U116" s="1431" t="str">
        <f t="shared" si="36"/>
        <v/>
      </c>
      <c r="V116" s="1432" t="str">
        <f t="shared" si="37"/>
        <v/>
      </c>
      <c r="W116" s="1431" t="str">
        <f t="shared" si="38"/>
        <v/>
      </c>
      <c r="X116" s="1432" t="str">
        <f t="shared" si="39"/>
        <v/>
      </c>
      <c r="Y116" s="1431" t="str">
        <f t="shared" si="40"/>
        <v/>
      </c>
      <c r="Z116" s="1432" t="str">
        <f t="shared" si="41"/>
        <v/>
      </c>
      <c r="AA116" s="1284" t="str">
        <f t="shared" si="42"/>
        <v/>
      </c>
      <c r="AB116" s="1279" t="str">
        <f t="shared" si="43"/>
        <v/>
      </c>
      <c r="AC116" s="1281"/>
      <c r="AD116" s="1431" t="str">
        <f t="shared" si="44"/>
        <v/>
      </c>
      <c r="AE116" s="1288" t="str">
        <f t="shared" si="45"/>
        <v/>
      </c>
      <c r="AF116" s="1432" t="str">
        <f t="shared" si="46"/>
        <v/>
      </c>
      <c r="AG116" s="1431" t="str">
        <f t="shared" si="47"/>
        <v/>
      </c>
      <c r="AH116" s="1288" t="str">
        <f t="shared" si="48"/>
        <v/>
      </c>
      <c r="AI116" s="1288" t="str">
        <f t="shared" si="49"/>
        <v/>
      </c>
      <c r="AJ116" s="1432" t="str">
        <f t="shared" si="50"/>
        <v/>
      </c>
      <c r="AK116" s="1431" t="str">
        <f t="shared" si="51"/>
        <v/>
      </c>
      <c r="AL116" s="1288" t="str">
        <f t="shared" si="52"/>
        <v/>
      </c>
      <c r="AM116" s="1432" t="str">
        <f t="shared" si="53"/>
        <v/>
      </c>
      <c r="AN116" s="1431" t="str">
        <f t="shared" si="54"/>
        <v/>
      </c>
      <c r="AO116" s="1288" t="str">
        <f t="shared" si="55"/>
        <v/>
      </c>
      <c r="AP116" s="1432" t="str">
        <f t="shared" si="56"/>
        <v/>
      </c>
      <c r="AQ116" s="1431" t="str">
        <f t="shared" si="57"/>
        <v/>
      </c>
      <c r="AR116" s="1288" t="str">
        <f t="shared" si="58"/>
        <v/>
      </c>
      <c r="AS116" s="1288" t="str">
        <f t="shared" si="59"/>
        <v/>
      </c>
      <c r="AT116" s="1432" t="str">
        <f t="shared" si="60"/>
        <v/>
      </c>
      <c r="AU116" s="1431" t="str">
        <f t="shared" si="61"/>
        <v/>
      </c>
      <c r="AV116" s="1288" t="str">
        <f t="shared" si="62"/>
        <v/>
      </c>
      <c r="AW116" s="1432" t="str">
        <f t="shared" si="63"/>
        <v/>
      </c>
      <c r="AX116" s="1431" t="str">
        <f t="shared" si="64"/>
        <v/>
      </c>
      <c r="AY116" s="1288" t="str">
        <f t="shared" si="65"/>
        <v/>
      </c>
      <c r="AZ116" s="1288" t="str">
        <f t="shared" si="66"/>
        <v/>
      </c>
      <c r="BA116" s="1432" t="str">
        <f t="shared" si="67"/>
        <v/>
      </c>
    </row>
    <row r="117" spans="2:53" s="10" customFormat="1">
      <c r="B117" s="13"/>
      <c r="C117" s="2715"/>
      <c r="D117" s="2716"/>
      <c r="E117" s="2717"/>
      <c r="F117" s="2718"/>
      <c r="G117" s="2716"/>
      <c r="H117" s="2719"/>
      <c r="I117" s="2719"/>
      <c r="J117" s="2719"/>
      <c r="K117" s="2719"/>
      <c r="L117" s="2719"/>
      <c r="M117" s="2719"/>
      <c r="N117" s="2719"/>
      <c r="O117" s="2719"/>
      <c r="Q117" s="2235"/>
      <c r="R117" s="1437"/>
      <c r="S117" s="1431" t="str">
        <f t="shared" si="34"/>
        <v/>
      </c>
      <c r="T117" s="1432" t="str">
        <f t="shared" si="35"/>
        <v/>
      </c>
      <c r="U117" s="1431" t="str">
        <f t="shared" si="36"/>
        <v/>
      </c>
      <c r="V117" s="1432" t="str">
        <f t="shared" si="37"/>
        <v/>
      </c>
      <c r="W117" s="1431" t="str">
        <f t="shared" si="38"/>
        <v/>
      </c>
      <c r="X117" s="1432" t="str">
        <f t="shared" si="39"/>
        <v/>
      </c>
      <c r="Y117" s="1431" t="str">
        <f t="shared" si="40"/>
        <v/>
      </c>
      <c r="Z117" s="1432" t="str">
        <f t="shared" si="41"/>
        <v/>
      </c>
      <c r="AA117" s="1284" t="str">
        <f t="shared" si="42"/>
        <v/>
      </c>
      <c r="AB117" s="1279" t="str">
        <f t="shared" si="43"/>
        <v/>
      </c>
      <c r="AC117" s="1281"/>
      <c r="AD117" s="1431" t="str">
        <f t="shared" si="44"/>
        <v/>
      </c>
      <c r="AE117" s="1288" t="str">
        <f t="shared" si="45"/>
        <v/>
      </c>
      <c r="AF117" s="1432" t="str">
        <f t="shared" si="46"/>
        <v/>
      </c>
      <c r="AG117" s="1431" t="str">
        <f t="shared" si="47"/>
        <v/>
      </c>
      <c r="AH117" s="1288" t="str">
        <f t="shared" si="48"/>
        <v/>
      </c>
      <c r="AI117" s="1288" t="str">
        <f t="shared" si="49"/>
        <v/>
      </c>
      <c r="AJ117" s="1432" t="str">
        <f t="shared" si="50"/>
        <v/>
      </c>
      <c r="AK117" s="1431" t="str">
        <f t="shared" si="51"/>
        <v/>
      </c>
      <c r="AL117" s="1288" t="str">
        <f t="shared" si="52"/>
        <v/>
      </c>
      <c r="AM117" s="1432" t="str">
        <f t="shared" si="53"/>
        <v/>
      </c>
      <c r="AN117" s="1431" t="str">
        <f t="shared" si="54"/>
        <v/>
      </c>
      <c r="AO117" s="1288" t="str">
        <f t="shared" si="55"/>
        <v/>
      </c>
      <c r="AP117" s="1432" t="str">
        <f t="shared" si="56"/>
        <v/>
      </c>
      <c r="AQ117" s="1431" t="str">
        <f t="shared" si="57"/>
        <v/>
      </c>
      <c r="AR117" s="1288" t="str">
        <f t="shared" si="58"/>
        <v/>
      </c>
      <c r="AS117" s="1288" t="str">
        <f t="shared" si="59"/>
        <v/>
      </c>
      <c r="AT117" s="1432" t="str">
        <f t="shared" si="60"/>
        <v/>
      </c>
      <c r="AU117" s="1431" t="str">
        <f t="shared" si="61"/>
        <v/>
      </c>
      <c r="AV117" s="1288" t="str">
        <f t="shared" si="62"/>
        <v/>
      </c>
      <c r="AW117" s="1432" t="str">
        <f t="shared" si="63"/>
        <v/>
      </c>
      <c r="AX117" s="1431" t="str">
        <f t="shared" si="64"/>
        <v/>
      </c>
      <c r="AY117" s="1288" t="str">
        <f t="shared" si="65"/>
        <v/>
      </c>
      <c r="AZ117" s="1288" t="str">
        <f t="shared" si="66"/>
        <v/>
      </c>
      <c r="BA117" s="1432" t="str">
        <f t="shared" si="67"/>
        <v/>
      </c>
    </row>
    <row r="118" spans="2:53" s="10" customFormat="1">
      <c r="B118" s="13"/>
      <c r="C118" s="2715"/>
      <c r="D118" s="2716"/>
      <c r="E118" s="2717"/>
      <c r="F118" s="2718"/>
      <c r="G118" s="2716"/>
      <c r="H118" s="2719"/>
      <c r="I118" s="2719"/>
      <c r="J118" s="2719"/>
      <c r="K118" s="2719"/>
      <c r="L118" s="2719"/>
      <c r="M118" s="2719"/>
      <c r="N118" s="2719"/>
      <c r="O118" s="2719"/>
      <c r="Q118" s="2235"/>
      <c r="R118" s="1437"/>
      <c r="S118" s="1431" t="str">
        <f t="shared" si="34"/>
        <v/>
      </c>
      <c r="T118" s="1432" t="str">
        <f t="shared" si="35"/>
        <v/>
      </c>
      <c r="U118" s="1431" t="str">
        <f t="shared" si="36"/>
        <v/>
      </c>
      <c r="V118" s="1432" t="str">
        <f t="shared" si="37"/>
        <v/>
      </c>
      <c r="W118" s="1431" t="str">
        <f t="shared" si="38"/>
        <v/>
      </c>
      <c r="X118" s="1432" t="str">
        <f t="shared" si="39"/>
        <v/>
      </c>
      <c r="Y118" s="1431" t="str">
        <f t="shared" si="40"/>
        <v/>
      </c>
      <c r="Z118" s="1432" t="str">
        <f t="shared" si="41"/>
        <v/>
      </c>
      <c r="AA118" s="1284" t="str">
        <f t="shared" si="42"/>
        <v/>
      </c>
      <c r="AB118" s="1279" t="str">
        <f t="shared" si="43"/>
        <v/>
      </c>
      <c r="AC118" s="1281"/>
      <c r="AD118" s="1431" t="str">
        <f t="shared" si="44"/>
        <v/>
      </c>
      <c r="AE118" s="1288" t="str">
        <f t="shared" si="45"/>
        <v/>
      </c>
      <c r="AF118" s="1432" t="str">
        <f t="shared" si="46"/>
        <v/>
      </c>
      <c r="AG118" s="1431" t="str">
        <f t="shared" si="47"/>
        <v/>
      </c>
      <c r="AH118" s="1288" t="str">
        <f t="shared" si="48"/>
        <v/>
      </c>
      <c r="AI118" s="1288" t="str">
        <f t="shared" si="49"/>
        <v/>
      </c>
      <c r="AJ118" s="1432" t="str">
        <f t="shared" si="50"/>
        <v/>
      </c>
      <c r="AK118" s="1431" t="str">
        <f t="shared" si="51"/>
        <v/>
      </c>
      <c r="AL118" s="1288" t="str">
        <f t="shared" si="52"/>
        <v/>
      </c>
      <c r="AM118" s="1432" t="str">
        <f t="shared" si="53"/>
        <v/>
      </c>
      <c r="AN118" s="1431" t="str">
        <f t="shared" si="54"/>
        <v/>
      </c>
      <c r="AO118" s="1288" t="str">
        <f t="shared" si="55"/>
        <v/>
      </c>
      <c r="AP118" s="1432" t="str">
        <f t="shared" si="56"/>
        <v/>
      </c>
      <c r="AQ118" s="1431" t="str">
        <f t="shared" si="57"/>
        <v/>
      </c>
      <c r="AR118" s="1288" t="str">
        <f t="shared" si="58"/>
        <v/>
      </c>
      <c r="AS118" s="1288" t="str">
        <f t="shared" si="59"/>
        <v/>
      </c>
      <c r="AT118" s="1432" t="str">
        <f t="shared" si="60"/>
        <v/>
      </c>
      <c r="AU118" s="1431" t="str">
        <f t="shared" si="61"/>
        <v/>
      </c>
      <c r="AV118" s="1288" t="str">
        <f t="shared" si="62"/>
        <v/>
      </c>
      <c r="AW118" s="1432" t="str">
        <f t="shared" si="63"/>
        <v/>
      </c>
      <c r="AX118" s="1431" t="str">
        <f t="shared" si="64"/>
        <v/>
      </c>
      <c r="AY118" s="1288" t="str">
        <f t="shared" si="65"/>
        <v/>
      </c>
      <c r="AZ118" s="1288" t="str">
        <f t="shared" si="66"/>
        <v/>
      </c>
      <c r="BA118" s="1432" t="str">
        <f t="shared" si="67"/>
        <v/>
      </c>
    </row>
    <row r="119" spans="2:53" s="10" customFormat="1">
      <c r="B119" s="13"/>
      <c r="C119" s="2715"/>
      <c r="D119" s="2716"/>
      <c r="E119" s="2717"/>
      <c r="F119" s="2718"/>
      <c r="G119" s="2716"/>
      <c r="H119" s="2719"/>
      <c r="I119" s="2719"/>
      <c r="J119" s="2719"/>
      <c r="K119" s="2719"/>
      <c r="L119" s="2719"/>
      <c r="M119" s="2719"/>
      <c r="N119" s="2719"/>
      <c r="O119" s="2719"/>
      <c r="Q119" s="2235"/>
      <c r="R119" s="1437"/>
      <c r="S119" s="1431" t="str">
        <f t="shared" si="34"/>
        <v/>
      </c>
      <c r="T119" s="1432" t="str">
        <f t="shared" si="35"/>
        <v/>
      </c>
      <c r="U119" s="1431" t="str">
        <f t="shared" si="36"/>
        <v/>
      </c>
      <c r="V119" s="1432" t="str">
        <f t="shared" si="37"/>
        <v/>
      </c>
      <c r="W119" s="1431" t="str">
        <f t="shared" si="38"/>
        <v/>
      </c>
      <c r="X119" s="1432" t="str">
        <f t="shared" si="39"/>
        <v/>
      </c>
      <c r="Y119" s="1431" t="str">
        <f t="shared" si="40"/>
        <v/>
      </c>
      <c r="Z119" s="1432" t="str">
        <f t="shared" si="41"/>
        <v/>
      </c>
      <c r="AA119" s="1284" t="str">
        <f t="shared" si="42"/>
        <v/>
      </c>
      <c r="AB119" s="1279" t="str">
        <f t="shared" si="43"/>
        <v/>
      </c>
      <c r="AC119" s="1281"/>
      <c r="AD119" s="1431" t="str">
        <f t="shared" si="44"/>
        <v/>
      </c>
      <c r="AE119" s="1288" t="str">
        <f t="shared" si="45"/>
        <v/>
      </c>
      <c r="AF119" s="1432" t="str">
        <f t="shared" si="46"/>
        <v/>
      </c>
      <c r="AG119" s="1431" t="str">
        <f t="shared" si="47"/>
        <v/>
      </c>
      <c r="AH119" s="1288" t="str">
        <f t="shared" si="48"/>
        <v/>
      </c>
      <c r="AI119" s="1288" t="str">
        <f t="shared" si="49"/>
        <v/>
      </c>
      <c r="AJ119" s="1432" t="str">
        <f t="shared" si="50"/>
        <v/>
      </c>
      <c r="AK119" s="1431" t="str">
        <f t="shared" si="51"/>
        <v/>
      </c>
      <c r="AL119" s="1288" t="str">
        <f t="shared" si="52"/>
        <v/>
      </c>
      <c r="AM119" s="1432" t="str">
        <f t="shared" si="53"/>
        <v/>
      </c>
      <c r="AN119" s="1431" t="str">
        <f t="shared" si="54"/>
        <v/>
      </c>
      <c r="AO119" s="1288" t="str">
        <f t="shared" si="55"/>
        <v/>
      </c>
      <c r="AP119" s="1432" t="str">
        <f t="shared" si="56"/>
        <v/>
      </c>
      <c r="AQ119" s="1431" t="str">
        <f t="shared" si="57"/>
        <v/>
      </c>
      <c r="AR119" s="1288" t="str">
        <f t="shared" si="58"/>
        <v/>
      </c>
      <c r="AS119" s="1288" t="str">
        <f t="shared" si="59"/>
        <v/>
      </c>
      <c r="AT119" s="1432" t="str">
        <f t="shared" si="60"/>
        <v/>
      </c>
      <c r="AU119" s="1431" t="str">
        <f t="shared" si="61"/>
        <v/>
      </c>
      <c r="AV119" s="1288" t="str">
        <f t="shared" si="62"/>
        <v/>
      </c>
      <c r="AW119" s="1432" t="str">
        <f t="shared" si="63"/>
        <v/>
      </c>
      <c r="AX119" s="1431" t="str">
        <f t="shared" si="64"/>
        <v/>
      </c>
      <c r="AY119" s="1288" t="str">
        <f t="shared" si="65"/>
        <v/>
      </c>
      <c r="AZ119" s="1288" t="str">
        <f t="shared" si="66"/>
        <v/>
      </c>
      <c r="BA119" s="1432" t="str">
        <f t="shared" si="67"/>
        <v/>
      </c>
    </row>
    <row r="120" spans="2:53" s="10" customFormat="1">
      <c r="B120" s="13"/>
      <c r="C120" s="2715"/>
      <c r="D120" s="2716"/>
      <c r="E120" s="2717"/>
      <c r="F120" s="2718"/>
      <c r="G120" s="2716"/>
      <c r="H120" s="2719"/>
      <c r="I120" s="2719"/>
      <c r="J120" s="2719"/>
      <c r="K120" s="2719"/>
      <c r="L120" s="2719"/>
      <c r="M120" s="2719"/>
      <c r="N120" s="2719"/>
      <c r="O120" s="2719"/>
      <c r="Q120" s="2235"/>
      <c r="R120" s="1437"/>
      <c r="S120" s="1431" t="str">
        <f t="shared" si="34"/>
        <v/>
      </c>
      <c r="T120" s="1432" t="str">
        <f t="shared" si="35"/>
        <v/>
      </c>
      <c r="U120" s="1431" t="str">
        <f t="shared" si="36"/>
        <v/>
      </c>
      <c r="V120" s="1432" t="str">
        <f t="shared" si="37"/>
        <v/>
      </c>
      <c r="W120" s="1431" t="str">
        <f t="shared" si="38"/>
        <v/>
      </c>
      <c r="X120" s="1432" t="str">
        <f t="shared" si="39"/>
        <v/>
      </c>
      <c r="Y120" s="1431" t="str">
        <f t="shared" si="40"/>
        <v/>
      </c>
      <c r="Z120" s="1432" t="str">
        <f t="shared" si="41"/>
        <v/>
      </c>
      <c r="AA120" s="1284" t="str">
        <f t="shared" si="42"/>
        <v/>
      </c>
      <c r="AB120" s="1279" t="str">
        <f t="shared" si="43"/>
        <v/>
      </c>
      <c r="AC120" s="1281"/>
      <c r="AD120" s="1431" t="str">
        <f t="shared" si="44"/>
        <v/>
      </c>
      <c r="AE120" s="1288" t="str">
        <f t="shared" si="45"/>
        <v/>
      </c>
      <c r="AF120" s="1432" t="str">
        <f t="shared" si="46"/>
        <v/>
      </c>
      <c r="AG120" s="1431" t="str">
        <f t="shared" si="47"/>
        <v/>
      </c>
      <c r="AH120" s="1288" t="str">
        <f t="shared" si="48"/>
        <v/>
      </c>
      <c r="AI120" s="1288" t="str">
        <f t="shared" si="49"/>
        <v/>
      </c>
      <c r="AJ120" s="1432" t="str">
        <f t="shared" si="50"/>
        <v/>
      </c>
      <c r="AK120" s="1431" t="str">
        <f t="shared" si="51"/>
        <v/>
      </c>
      <c r="AL120" s="1288" t="str">
        <f t="shared" si="52"/>
        <v/>
      </c>
      <c r="AM120" s="1432" t="str">
        <f t="shared" si="53"/>
        <v/>
      </c>
      <c r="AN120" s="1431" t="str">
        <f t="shared" si="54"/>
        <v/>
      </c>
      <c r="AO120" s="1288" t="str">
        <f t="shared" si="55"/>
        <v/>
      </c>
      <c r="AP120" s="1432" t="str">
        <f t="shared" si="56"/>
        <v/>
      </c>
      <c r="AQ120" s="1431" t="str">
        <f t="shared" si="57"/>
        <v/>
      </c>
      <c r="AR120" s="1288" t="str">
        <f t="shared" si="58"/>
        <v/>
      </c>
      <c r="AS120" s="1288" t="str">
        <f t="shared" si="59"/>
        <v/>
      </c>
      <c r="AT120" s="1432" t="str">
        <f t="shared" si="60"/>
        <v/>
      </c>
      <c r="AU120" s="1431" t="str">
        <f t="shared" si="61"/>
        <v/>
      </c>
      <c r="AV120" s="1288" t="str">
        <f t="shared" si="62"/>
        <v/>
      </c>
      <c r="AW120" s="1432" t="str">
        <f t="shared" si="63"/>
        <v/>
      </c>
      <c r="AX120" s="1431" t="str">
        <f t="shared" si="64"/>
        <v/>
      </c>
      <c r="AY120" s="1288" t="str">
        <f t="shared" si="65"/>
        <v/>
      </c>
      <c r="AZ120" s="1288" t="str">
        <f t="shared" si="66"/>
        <v/>
      </c>
      <c r="BA120" s="1432" t="str">
        <f t="shared" si="67"/>
        <v/>
      </c>
    </row>
    <row r="121" spans="2:53" s="10" customFormat="1">
      <c r="B121" s="13"/>
      <c r="C121" s="2715"/>
      <c r="D121" s="2716"/>
      <c r="E121" s="2717"/>
      <c r="F121" s="2718"/>
      <c r="G121" s="2716"/>
      <c r="H121" s="2719"/>
      <c r="I121" s="2719"/>
      <c r="J121" s="2719"/>
      <c r="K121" s="2719"/>
      <c r="L121" s="2719"/>
      <c r="M121" s="2719"/>
      <c r="N121" s="2719"/>
      <c r="O121" s="2719"/>
      <c r="Q121" s="2235"/>
      <c r="R121" s="1437"/>
      <c r="S121" s="1431" t="str">
        <f t="shared" si="34"/>
        <v/>
      </c>
      <c r="T121" s="1432" t="str">
        <f t="shared" si="35"/>
        <v/>
      </c>
      <c r="U121" s="1431" t="str">
        <f t="shared" si="36"/>
        <v/>
      </c>
      <c r="V121" s="1432" t="str">
        <f t="shared" si="37"/>
        <v/>
      </c>
      <c r="W121" s="1431" t="str">
        <f t="shared" si="38"/>
        <v/>
      </c>
      <c r="X121" s="1432" t="str">
        <f t="shared" si="39"/>
        <v/>
      </c>
      <c r="Y121" s="1431" t="str">
        <f t="shared" si="40"/>
        <v/>
      </c>
      <c r="Z121" s="1432" t="str">
        <f t="shared" si="41"/>
        <v/>
      </c>
      <c r="AA121" s="1284" t="str">
        <f t="shared" si="42"/>
        <v/>
      </c>
      <c r="AB121" s="1279" t="str">
        <f t="shared" si="43"/>
        <v/>
      </c>
      <c r="AC121" s="1281"/>
      <c r="AD121" s="1431" t="str">
        <f t="shared" si="44"/>
        <v/>
      </c>
      <c r="AE121" s="1288" t="str">
        <f t="shared" si="45"/>
        <v/>
      </c>
      <c r="AF121" s="1432" t="str">
        <f t="shared" si="46"/>
        <v/>
      </c>
      <c r="AG121" s="1431" t="str">
        <f t="shared" si="47"/>
        <v/>
      </c>
      <c r="AH121" s="1288" t="str">
        <f t="shared" si="48"/>
        <v/>
      </c>
      <c r="AI121" s="1288" t="str">
        <f t="shared" si="49"/>
        <v/>
      </c>
      <c r="AJ121" s="1432" t="str">
        <f t="shared" si="50"/>
        <v/>
      </c>
      <c r="AK121" s="1431" t="str">
        <f t="shared" si="51"/>
        <v/>
      </c>
      <c r="AL121" s="1288" t="str">
        <f t="shared" si="52"/>
        <v/>
      </c>
      <c r="AM121" s="1432" t="str">
        <f t="shared" si="53"/>
        <v/>
      </c>
      <c r="AN121" s="1431" t="str">
        <f t="shared" si="54"/>
        <v/>
      </c>
      <c r="AO121" s="1288" t="str">
        <f t="shared" si="55"/>
        <v/>
      </c>
      <c r="AP121" s="1432" t="str">
        <f t="shared" si="56"/>
        <v/>
      </c>
      <c r="AQ121" s="1431" t="str">
        <f t="shared" si="57"/>
        <v/>
      </c>
      <c r="AR121" s="1288" t="str">
        <f t="shared" si="58"/>
        <v/>
      </c>
      <c r="AS121" s="1288" t="str">
        <f t="shared" si="59"/>
        <v/>
      </c>
      <c r="AT121" s="1432" t="str">
        <f t="shared" si="60"/>
        <v/>
      </c>
      <c r="AU121" s="1431" t="str">
        <f t="shared" si="61"/>
        <v/>
      </c>
      <c r="AV121" s="1288" t="str">
        <f t="shared" si="62"/>
        <v/>
      </c>
      <c r="AW121" s="1432" t="str">
        <f t="shared" si="63"/>
        <v/>
      </c>
      <c r="AX121" s="1431" t="str">
        <f t="shared" si="64"/>
        <v/>
      </c>
      <c r="AY121" s="1288" t="str">
        <f t="shared" si="65"/>
        <v/>
      </c>
      <c r="AZ121" s="1288" t="str">
        <f t="shared" si="66"/>
        <v/>
      </c>
      <c r="BA121" s="1432" t="str">
        <f t="shared" si="67"/>
        <v/>
      </c>
    </row>
    <row r="122" spans="2:53" s="10" customFormat="1">
      <c r="B122" s="13"/>
      <c r="C122" s="2715"/>
      <c r="D122" s="2716"/>
      <c r="E122" s="2717"/>
      <c r="F122" s="2718"/>
      <c r="G122" s="2716"/>
      <c r="H122" s="2719"/>
      <c r="I122" s="2719"/>
      <c r="J122" s="2719"/>
      <c r="K122" s="2719"/>
      <c r="L122" s="2719"/>
      <c r="M122" s="2719"/>
      <c r="N122" s="2719"/>
      <c r="O122" s="2719"/>
      <c r="Q122" s="2235"/>
      <c r="R122" s="1437"/>
      <c r="S122" s="1431" t="str">
        <f t="shared" si="34"/>
        <v/>
      </c>
      <c r="T122" s="1432" t="str">
        <f t="shared" si="35"/>
        <v/>
      </c>
      <c r="U122" s="1431" t="str">
        <f t="shared" si="36"/>
        <v/>
      </c>
      <c r="V122" s="1432" t="str">
        <f t="shared" si="37"/>
        <v/>
      </c>
      <c r="W122" s="1431" t="str">
        <f t="shared" si="38"/>
        <v/>
      </c>
      <c r="X122" s="1432" t="str">
        <f t="shared" si="39"/>
        <v/>
      </c>
      <c r="Y122" s="1431" t="str">
        <f t="shared" si="40"/>
        <v/>
      </c>
      <c r="Z122" s="1432" t="str">
        <f t="shared" si="41"/>
        <v/>
      </c>
      <c r="AA122" s="1284" t="str">
        <f t="shared" si="42"/>
        <v/>
      </c>
      <c r="AB122" s="1279" t="str">
        <f t="shared" si="43"/>
        <v/>
      </c>
      <c r="AC122" s="1281"/>
      <c r="AD122" s="1431" t="str">
        <f t="shared" si="44"/>
        <v/>
      </c>
      <c r="AE122" s="1288" t="str">
        <f t="shared" si="45"/>
        <v/>
      </c>
      <c r="AF122" s="1432" t="str">
        <f t="shared" si="46"/>
        <v/>
      </c>
      <c r="AG122" s="1431" t="str">
        <f t="shared" si="47"/>
        <v/>
      </c>
      <c r="AH122" s="1288" t="str">
        <f t="shared" si="48"/>
        <v/>
      </c>
      <c r="AI122" s="1288" t="str">
        <f t="shared" si="49"/>
        <v/>
      </c>
      <c r="AJ122" s="1432" t="str">
        <f t="shared" si="50"/>
        <v/>
      </c>
      <c r="AK122" s="1431" t="str">
        <f t="shared" si="51"/>
        <v/>
      </c>
      <c r="AL122" s="1288" t="str">
        <f t="shared" si="52"/>
        <v/>
      </c>
      <c r="AM122" s="1432" t="str">
        <f t="shared" si="53"/>
        <v/>
      </c>
      <c r="AN122" s="1431" t="str">
        <f t="shared" si="54"/>
        <v/>
      </c>
      <c r="AO122" s="1288" t="str">
        <f t="shared" si="55"/>
        <v/>
      </c>
      <c r="AP122" s="1432" t="str">
        <f t="shared" si="56"/>
        <v/>
      </c>
      <c r="AQ122" s="1431" t="str">
        <f t="shared" si="57"/>
        <v/>
      </c>
      <c r="AR122" s="1288" t="str">
        <f t="shared" si="58"/>
        <v/>
      </c>
      <c r="AS122" s="1288" t="str">
        <f t="shared" si="59"/>
        <v/>
      </c>
      <c r="AT122" s="1432" t="str">
        <f t="shared" si="60"/>
        <v/>
      </c>
      <c r="AU122" s="1431" t="str">
        <f t="shared" si="61"/>
        <v/>
      </c>
      <c r="AV122" s="1288" t="str">
        <f t="shared" si="62"/>
        <v/>
      </c>
      <c r="AW122" s="1432" t="str">
        <f t="shared" si="63"/>
        <v/>
      </c>
      <c r="AX122" s="1431" t="str">
        <f t="shared" si="64"/>
        <v/>
      </c>
      <c r="AY122" s="1288" t="str">
        <f t="shared" si="65"/>
        <v/>
      </c>
      <c r="AZ122" s="1288" t="str">
        <f t="shared" si="66"/>
        <v/>
      </c>
      <c r="BA122" s="1432" t="str">
        <f t="shared" si="67"/>
        <v/>
      </c>
    </row>
    <row r="123" spans="2:53" s="10" customFormat="1">
      <c r="B123" s="13"/>
      <c r="C123" s="2715"/>
      <c r="D123" s="2716"/>
      <c r="E123" s="2717"/>
      <c r="F123" s="2718"/>
      <c r="G123" s="2716"/>
      <c r="H123" s="2719"/>
      <c r="I123" s="2719"/>
      <c r="J123" s="2719"/>
      <c r="K123" s="2719"/>
      <c r="L123" s="2719"/>
      <c r="M123" s="2719"/>
      <c r="N123" s="2719"/>
      <c r="O123" s="2719"/>
      <c r="Q123" s="2235"/>
      <c r="R123" s="1437"/>
      <c r="S123" s="1431" t="str">
        <f t="shared" si="34"/>
        <v/>
      </c>
      <c r="T123" s="1432" t="str">
        <f t="shared" si="35"/>
        <v/>
      </c>
      <c r="U123" s="1431" t="str">
        <f t="shared" si="36"/>
        <v/>
      </c>
      <c r="V123" s="1432" t="str">
        <f t="shared" si="37"/>
        <v/>
      </c>
      <c r="W123" s="1431" t="str">
        <f t="shared" si="38"/>
        <v/>
      </c>
      <c r="X123" s="1432" t="str">
        <f t="shared" si="39"/>
        <v/>
      </c>
      <c r="Y123" s="1431" t="str">
        <f t="shared" si="40"/>
        <v/>
      </c>
      <c r="Z123" s="1432" t="str">
        <f t="shared" si="41"/>
        <v/>
      </c>
      <c r="AA123" s="1284" t="str">
        <f t="shared" si="42"/>
        <v/>
      </c>
      <c r="AB123" s="1279" t="str">
        <f t="shared" si="43"/>
        <v/>
      </c>
      <c r="AC123" s="1281"/>
      <c r="AD123" s="1431" t="str">
        <f t="shared" si="44"/>
        <v/>
      </c>
      <c r="AE123" s="1288" t="str">
        <f t="shared" si="45"/>
        <v/>
      </c>
      <c r="AF123" s="1432" t="str">
        <f t="shared" si="46"/>
        <v/>
      </c>
      <c r="AG123" s="1431" t="str">
        <f t="shared" si="47"/>
        <v/>
      </c>
      <c r="AH123" s="1288" t="str">
        <f t="shared" si="48"/>
        <v/>
      </c>
      <c r="AI123" s="1288" t="str">
        <f t="shared" si="49"/>
        <v/>
      </c>
      <c r="AJ123" s="1432" t="str">
        <f t="shared" si="50"/>
        <v/>
      </c>
      <c r="AK123" s="1431" t="str">
        <f t="shared" si="51"/>
        <v/>
      </c>
      <c r="AL123" s="1288" t="str">
        <f t="shared" si="52"/>
        <v/>
      </c>
      <c r="AM123" s="1432" t="str">
        <f t="shared" si="53"/>
        <v/>
      </c>
      <c r="AN123" s="1431" t="str">
        <f t="shared" si="54"/>
        <v/>
      </c>
      <c r="AO123" s="1288" t="str">
        <f t="shared" si="55"/>
        <v/>
      </c>
      <c r="AP123" s="1432" t="str">
        <f t="shared" si="56"/>
        <v/>
      </c>
      <c r="AQ123" s="1431" t="str">
        <f t="shared" si="57"/>
        <v/>
      </c>
      <c r="AR123" s="1288" t="str">
        <f t="shared" si="58"/>
        <v/>
      </c>
      <c r="AS123" s="1288" t="str">
        <f t="shared" si="59"/>
        <v/>
      </c>
      <c r="AT123" s="1432" t="str">
        <f t="shared" si="60"/>
        <v/>
      </c>
      <c r="AU123" s="1431" t="str">
        <f t="shared" si="61"/>
        <v/>
      </c>
      <c r="AV123" s="1288" t="str">
        <f t="shared" si="62"/>
        <v/>
      </c>
      <c r="AW123" s="1432" t="str">
        <f t="shared" si="63"/>
        <v/>
      </c>
      <c r="AX123" s="1431" t="str">
        <f t="shared" si="64"/>
        <v/>
      </c>
      <c r="AY123" s="1288" t="str">
        <f t="shared" si="65"/>
        <v/>
      </c>
      <c r="AZ123" s="1288" t="str">
        <f t="shared" si="66"/>
        <v/>
      </c>
      <c r="BA123" s="1432" t="str">
        <f t="shared" si="67"/>
        <v/>
      </c>
    </row>
    <row r="124" spans="2:53" s="10" customFormat="1">
      <c r="B124" s="13"/>
      <c r="C124" s="2715"/>
      <c r="D124" s="2716"/>
      <c r="E124" s="2717"/>
      <c r="F124" s="2718"/>
      <c r="G124" s="2716"/>
      <c r="H124" s="2719"/>
      <c r="I124" s="2719"/>
      <c r="J124" s="2719"/>
      <c r="K124" s="2719"/>
      <c r="L124" s="2719"/>
      <c r="M124" s="2719"/>
      <c r="N124" s="2719"/>
      <c r="O124" s="2719"/>
      <c r="Q124" s="2235"/>
      <c r="R124" s="1437"/>
      <c r="S124" s="1431" t="str">
        <f t="shared" si="34"/>
        <v/>
      </c>
      <c r="T124" s="1432" t="str">
        <f t="shared" si="35"/>
        <v/>
      </c>
      <c r="U124" s="1431" t="str">
        <f t="shared" si="36"/>
        <v/>
      </c>
      <c r="V124" s="1432" t="str">
        <f t="shared" si="37"/>
        <v/>
      </c>
      <c r="W124" s="1431" t="str">
        <f t="shared" si="38"/>
        <v/>
      </c>
      <c r="X124" s="1432" t="str">
        <f t="shared" si="39"/>
        <v/>
      </c>
      <c r="Y124" s="1431" t="str">
        <f t="shared" si="40"/>
        <v/>
      </c>
      <c r="Z124" s="1432" t="str">
        <f t="shared" si="41"/>
        <v/>
      </c>
      <c r="AA124" s="1284" t="str">
        <f t="shared" si="42"/>
        <v/>
      </c>
      <c r="AB124" s="1279" t="str">
        <f t="shared" si="43"/>
        <v/>
      </c>
      <c r="AC124" s="1281"/>
      <c r="AD124" s="1431" t="str">
        <f t="shared" si="44"/>
        <v/>
      </c>
      <c r="AE124" s="1288" t="str">
        <f t="shared" si="45"/>
        <v/>
      </c>
      <c r="AF124" s="1432" t="str">
        <f t="shared" si="46"/>
        <v/>
      </c>
      <c r="AG124" s="1431" t="str">
        <f t="shared" si="47"/>
        <v/>
      </c>
      <c r="AH124" s="1288" t="str">
        <f t="shared" si="48"/>
        <v/>
      </c>
      <c r="AI124" s="1288" t="str">
        <f t="shared" si="49"/>
        <v/>
      </c>
      <c r="AJ124" s="1432" t="str">
        <f t="shared" si="50"/>
        <v/>
      </c>
      <c r="AK124" s="1431" t="str">
        <f t="shared" si="51"/>
        <v/>
      </c>
      <c r="AL124" s="1288" t="str">
        <f t="shared" si="52"/>
        <v/>
      </c>
      <c r="AM124" s="1432" t="str">
        <f t="shared" si="53"/>
        <v/>
      </c>
      <c r="AN124" s="1431" t="str">
        <f t="shared" si="54"/>
        <v/>
      </c>
      <c r="AO124" s="1288" t="str">
        <f t="shared" si="55"/>
        <v/>
      </c>
      <c r="AP124" s="1432" t="str">
        <f t="shared" si="56"/>
        <v/>
      </c>
      <c r="AQ124" s="1431" t="str">
        <f t="shared" si="57"/>
        <v/>
      </c>
      <c r="AR124" s="1288" t="str">
        <f t="shared" si="58"/>
        <v/>
      </c>
      <c r="AS124" s="1288" t="str">
        <f t="shared" si="59"/>
        <v/>
      </c>
      <c r="AT124" s="1432" t="str">
        <f t="shared" si="60"/>
        <v/>
      </c>
      <c r="AU124" s="1431" t="str">
        <f t="shared" si="61"/>
        <v/>
      </c>
      <c r="AV124" s="1288" t="str">
        <f t="shared" si="62"/>
        <v/>
      </c>
      <c r="AW124" s="1432" t="str">
        <f t="shared" si="63"/>
        <v/>
      </c>
      <c r="AX124" s="1431" t="str">
        <f t="shared" si="64"/>
        <v/>
      </c>
      <c r="AY124" s="1288" t="str">
        <f t="shared" si="65"/>
        <v/>
      </c>
      <c r="AZ124" s="1288" t="str">
        <f t="shared" si="66"/>
        <v/>
      </c>
      <c r="BA124" s="1432" t="str">
        <f t="shared" si="67"/>
        <v/>
      </c>
    </row>
    <row r="125" spans="2:53" s="10" customFormat="1">
      <c r="B125" s="13"/>
      <c r="C125" s="2715"/>
      <c r="D125" s="2716"/>
      <c r="E125" s="2717"/>
      <c r="F125" s="2718"/>
      <c r="G125" s="2716"/>
      <c r="H125" s="2719"/>
      <c r="I125" s="2719"/>
      <c r="J125" s="2719"/>
      <c r="K125" s="2719"/>
      <c r="L125" s="2719"/>
      <c r="M125" s="2719"/>
      <c r="N125" s="2719"/>
      <c r="O125" s="2719"/>
      <c r="Q125" s="2235"/>
      <c r="R125" s="1437"/>
      <c r="S125" s="1431" t="str">
        <f t="shared" si="34"/>
        <v/>
      </c>
      <c r="T125" s="1432" t="str">
        <f t="shared" si="35"/>
        <v/>
      </c>
      <c r="U125" s="1431" t="str">
        <f t="shared" si="36"/>
        <v/>
      </c>
      <c r="V125" s="1432" t="str">
        <f t="shared" si="37"/>
        <v/>
      </c>
      <c r="W125" s="1431" t="str">
        <f t="shared" si="38"/>
        <v/>
      </c>
      <c r="X125" s="1432" t="str">
        <f t="shared" si="39"/>
        <v/>
      </c>
      <c r="Y125" s="1431" t="str">
        <f t="shared" si="40"/>
        <v/>
      </c>
      <c r="Z125" s="1432" t="str">
        <f t="shared" si="41"/>
        <v/>
      </c>
      <c r="AA125" s="1284" t="str">
        <f t="shared" si="42"/>
        <v/>
      </c>
      <c r="AB125" s="1279" t="str">
        <f t="shared" si="43"/>
        <v/>
      </c>
      <c r="AC125" s="1281"/>
      <c r="AD125" s="1431" t="str">
        <f t="shared" si="44"/>
        <v/>
      </c>
      <c r="AE125" s="1288" t="str">
        <f t="shared" si="45"/>
        <v/>
      </c>
      <c r="AF125" s="1432" t="str">
        <f t="shared" si="46"/>
        <v/>
      </c>
      <c r="AG125" s="1431" t="str">
        <f t="shared" si="47"/>
        <v/>
      </c>
      <c r="AH125" s="1288" t="str">
        <f t="shared" si="48"/>
        <v/>
      </c>
      <c r="AI125" s="1288" t="str">
        <f t="shared" si="49"/>
        <v/>
      </c>
      <c r="AJ125" s="1432" t="str">
        <f t="shared" si="50"/>
        <v/>
      </c>
      <c r="AK125" s="1431" t="str">
        <f t="shared" si="51"/>
        <v/>
      </c>
      <c r="AL125" s="1288" t="str">
        <f t="shared" si="52"/>
        <v/>
      </c>
      <c r="AM125" s="1432" t="str">
        <f t="shared" si="53"/>
        <v/>
      </c>
      <c r="AN125" s="1431" t="str">
        <f t="shared" si="54"/>
        <v/>
      </c>
      <c r="AO125" s="1288" t="str">
        <f t="shared" si="55"/>
        <v/>
      </c>
      <c r="AP125" s="1432" t="str">
        <f t="shared" si="56"/>
        <v/>
      </c>
      <c r="AQ125" s="1431" t="str">
        <f t="shared" si="57"/>
        <v/>
      </c>
      <c r="AR125" s="1288" t="str">
        <f t="shared" si="58"/>
        <v/>
      </c>
      <c r="AS125" s="1288" t="str">
        <f t="shared" si="59"/>
        <v/>
      </c>
      <c r="AT125" s="1432" t="str">
        <f t="shared" si="60"/>
        <v/>
      </c>
      <c r="AU125" s="1431" t="str">
        <f t="shared" si="61"/>
        <v/>
      </c>
      <c r="AV125" s="1288" t="str">
        <f t="shared" si="62"/>
        <v/>
      </c>
      <c r="AW125" s="1432" t="str">
        <f t="shared" si="63"/>
        <v/>
      </c>
      <c r="AX125" s="1431" t="str">
        <f t="shared" si="64"/>
        <v/>
      </c>
      <c r="AY125" s="1288" t="str">
        <f t="shared" si="65"/>
        <v/>
      </c>
      <c r="AZ125" s="1288" t="str">
        <f t="shared" si="66"/>
        <v/>
      </c>
      <c r="BA125" s="1432" t="str">
        <f t="shared" si="67"/>
        <v/>
      </c>
    </row>
    <row r="126" spans="2:53" s="10" customFormat="1">
      <c r="B126" s="13"/>
      <c r="C126" s="2715"/>
      <c r="D126" s="2716"/>
      <c r="E126" s="2717"/>
      <c r="F126" s="2718"/>
      <c r="G126" s="2716"/>
      <c r="H126" s="2719"/>
      <c r="I126" s="2719"/>
      <c r="J126" s="2719"/>
      <c r="K126" s="2719"/>
      <c r="L126" s="2719"/>
      <c r="M126" s="2719"/>
      <c r="N126" s="2719"/>
      <c r="O126" s="2719"/>
      <c r="Q126" s="2235"/>
      <c r="R126" s="1437"/>
      <c r="S126" s="1431" t="str">
        <f t="shared" si="34"/>
        <v/>
      </c>
      <c r="T126" s="1432" t="str">
        <f t="shared" si="35"/>
        <v/>
      </c>
      <c r="U126" s="1431" t="str">
        <f t="shared" si="36"/>
        <v/>
      </c>
      <c r="V126" s="1432" t="str">
        <f t="shared" si="37"/>
        <v/>
      </c>
      <c r="W126" s="1431" t="str">
        <f t="shared" si="38"/>
        <v/>
      </c>
      <c r="X126" s="1432" t="str">
        <f t="shared" si="39"/>
        <v/>
      </c>
      <c r="Y126" s="1431" t="str">
        <f t="shared" si="40"/>
        <v/>
      </c>
      <c r="Z126" s="1432" t="str">
        <f t="shared" si="41"/>
        <v/>
      </c>
      <c r="AA126" s="1284" t="str">
        <f t="shared" si="42"/>
        <v/>
      </c>
      <c r="AB126" s="1279" t="str">
        <f t="shared" si="43"/>
        <v/>
      </c>
      <c r="AC126" s="1281"/>
      <c r="AD126" s="1431" t="str">
        <f t="shared" si="44"/>
        <v/>
      </c>
      <c r="AE126" s="1288" t="str">
        <f t="shared" si="45"/>
        <v/>
      </c>
      <c r="AF126" s="1432" t="str">
        <f t="shared" si="46"/>
        <v/>
      </c>
      <c r="AG126" s="1431" t="str">
        <f t="shared" si="47"/>
        <v/>
      </c>
      <c r="AH126" s="1288" t="str">
        <f t="shared" si="48"/>
        <v/>
      </c>
      <c r="AI126" s="1288" t="str">
        <f t="shared" si="49"/>
        <v/>
      </c>
      <c r="AJ126" s="1432" t="str">
        <f t="shared" si="50"/>
        <v/>
      </c>
      <c r="AK126" s="1431" t="str">
        <f t="shared" si="51"/>
        <v/>
      </c>
      <c r="AL126" s="1288" t="str">
        <f t="shared" si="52"/>
        <v/>
      </c>
      <c r="AM126" s="1432" t="str">
        <f t="shared" si="53"/>
        <v/>
      </c>
      <c r="AN126" s="1431" t="str">
        <f t="shared" si="54"/>
        <v/>
      </c>
      <c r="AO126" s="1288" t="str">
        <f t="shared" si="55"/>
        <v/>
      </c>
      <c r="AP126" s="1432" t="str">
        <f t="shared" si="56"/>
        <v/>
      </c>
      <c r="AQ126" s="1431" t="str">
        <f t="shared" si="57"/>
        <v/>
      </c>
      <c r="AR126" s="1288" t="str">
        <f t="shared" si="58"/>
        <v/>
      </c>
      <c r="AS126" s="1288" t="str">
        <f t="shared" si="59"/>
        <v/>
      </c>
      <c r="AT126" s="1432" t="str">
        <f t="shared" si="60"/>
        <v/>
      </c>
      <c r="AU126" s="1431" t="str">
        <f t="shared" si="61"/>
        <v/>
      </c>
      <c r="AV126" s="1288" t="str">
        <f t="shared" si="62"/>
        <v/>
      </c>
      <c r="AW126" s="1432" t="str">
        <f t="shared" si="63"/>
        <v/>
      </c>
      <c r="AX126" s="1431" t="str">
        <f t="shared" si="64"/>
        <v/>
      </c>
      <c r="AY126" s="1288" t="str">
        <f t="shared" si="65"/>
        <v/>
      </c>
      <c r="AZ126" s="1288" t="str">
        <f t="shared" si="66"/>
        <v/>
      </c>
      <c r="BA126" s="1432" t="str">
        <f t="shared" si="67"/>
        <v/>
      </c>
    </row>
    <row r="127" spans="2:53" s="10" customFormat="1">
      <c r="B127" s="13"/>
      <c r="C127" s="2715"/>
      <c r="D127" s="2716"/>
      <c r="E127" s="2717"/>
      <c r="F127" s="2718"/>
      <c r="G127" s="2716"/>
      <c r="H127" s="2719"/>
      <c r="I127" s="2719"/>
      <c r="J127" s="2719"/>
      <c r="K127" s="2719"/>
      <c r="L127" s="2719"/>
      <c r="M127" s="2719"/>
      <c r="N127" s="2719"/>
      <c r="O127" s="2719"/>
      <c r="Q127" s="2235"/>
      <c r="R127" s="1437"/>
      <c r="S127" s="1431" t="str">
        <f t="shared" si="34"/>
        <v/>
      </c>
      <c r="T127" s="1432" t="str">
        <f t="shared" si="35"/>
        <v/>
      </c>
      <c r="U127" s="1431" t="str">
        <f t="shared" si="36"/>
        <v/>
      </c>
      <c r="V127" s="1432" t="str">
        <f t="shared" si="37"/>
        <v/>
      </c>
      <c r="W127" s="1431" t="str">
        <f t="shared" si="38"/>
        <v/>
      </c>
      <c r="X127" s="1432" t="str">
        <f t="shared" si="39"/>
        <v/>
      </c>
      <c r="Y127" s="1431" t="str">
        <f t="shared" si="40"/>
        <v/>
      </c>
      <c r="Z127" s="1432" t="str">
        <f t="shared" si="41"/>
        <v/>
      </c>
      <c r="AA127" s="1284" t="str">
        <f t="shared" si="42"/>
        <v/>
      </c>
      <c r="AB127" s="1279" t="str">
        <f t="shared" si="43"/>
        <v/>
      </c>
      <c r="AC127" s="1281"/>
      <c r="AD127" s="1431" t="str">
        <f t="shared" si="44"/>
        <v/>
      </c>
      <c r="AE127" s="1288" t="str">
        <f t="shared" si="45"/>
        <v/>
      </c>
      <c r="AF127" s="1432" t="str">
        <f t="shared" si="46"/>
        <v/>
      </c>
      <c r="AG127" s="1431" t="str">
        <f t="shared" si="47"/>
        <v/>
      </c>
      <c r="AH127" s="1288" t="str">
        <f t="shared" si="48"/>
        <v/>
      </c>
      <c r="AI127" s="1288" t="str">
        <f t="shared" si="49"/>
        <v/>
      </c>
      <c r="AJ127" s="1432" t="str">
        <f t="shared" si="50"/>
        <v/>
      </c>
      <c r="AK127" s="1431" t="str">
        <f t="shared" si="51"/>
        <v/>
      </c>
      <c r="AL127" s="1288" t="str">
        <f t="shared" si="52"/>
        <v/>
      </c>
      <c r="AM127" s="1432" t="str">
        <f t="shared" si="53"/>
        <v/>
      </c>
      <c r="AN127" s="1431" t="str">
        <f t="shared" si="54"/>
        <v/>
      </c>
      <c r="AO127" s="1288" t="str">
        <f t="shared" si="55"/>
        <v/>
      </c>
      <c r="AP127" s="1432" t="str">
        <f t="shared" si="56"/>
        <v/>
      </c>
      <c r="AQ127" s="1431" t="str">
        <f t="shared" si="57"/>
        <v/>
      </c>
      <c r="AR127" s="1288" t="str">
        <f t="shared" si="58"/>
        <v/>
      </c>
      <c r="AS127" s="1288" t="str">
        <f t="shared" si="59"/>
        <v/>
      </c>
      <c r="AT127" s="1432" t="str">
        <f t="shared" si="60"/>
        <v/>
      </c>
      <c r="AU127" s="1431" t="str">
        <f t="shared" si="61"/>
        <v/>
      </c>
      <c r="AV127" s="1288" t="str">
        <f t="shared" si="62"/>
        <v/>
      </c>
      <c r="AW127" s="1432" t="str">
        <f t="shared" si="63"/>
        <v/>
      </c>
      <c r="AX127" s="1431" t="str">
        <f t="shared" si="64"/>
        <v/>
      </c>
      <c r="AY127" s="1288" t="str">
        <f t="shared" si="65"/>
        <v/>
      </c>
      <c r="AZ127" s="1288" t="str">
        <f t="shared" si="66"/>
        <v/>
      </c>
      <c r="BA127" s="1432" t="str">
        <f t="shared" si="67"/>
        <v/>
      </c>
    </row>
    <row r="128" spans="2:53" s="10" customFormat="1">
      <c r="B128" s="13"/>
      <c r="C128" s="2715"/>
      <c r="D128" s="2716"/>
      <c r="E128" s="2717"/>
      <c r="F128" s="2718"/>
      <c r="G128" s="2716"/>
      <c r="H128" s="2719"/>
      <c r="I128" s="2719"/>
      <c r="J128" s="2719"/>
      <c r="K128" s="2719"/>
      <c r="L128" s="2719"/>
      <c r="M128" s="2719"/>
      <c r="N128" s="2719"/>
      <c r="O128" s="2719"/>
      <c r="Q128" s="2235"/>
      <c r="R128" s="1437"/>
      <c r="S128" s="1431" t="str">
        <f t="shared" si="34"/>
        <v/>
      </c>
      <c r="T128" s="1432" t="str">
        <f t="shared" si="35"/>
        <v/>
      </c>
      <c r="U128" s="1431" t="str">
        <f t="shared" si="36"/>
        <v/>
      </c>
      <c r="V128" s="1432" t="str">
        <f t="shared" si="37"/>
        <v/>
      </c>
      <c r="W128" s="1431" t="str">
        <f t="shared" si="38"/>
        <v/>
      </c>
      <c r="X128" s="1432" t="str">
        <f t="shared" si="39"/>
        <v/>
      </c>
      <c r="Y128" s="1431" t="str">
        <f t="shared" si="40"/>
        <v/>
      </c>
      <c r="Z128" s="1432" t="str">
        <f t="shared" si="41"/>
        <v/>
      </c>
      <c r="AA128" s="1284" t="str">
        <f t="shared" si="42"/>
        <v/>
      </c>
      <c r="AB128" s="1279" t="str">
        <f t="shared" si="43"/>
        <v/>
      </c>
      <c r="AC128" s="1281"/>
      <c r="AD128" s="1431" t="str">
        <f t="shared" si="44"/>
        <v/>
      </c>
      <c r="AE128" s="1288" t="str">
        <f t="shared" si="45"/>
        <v/>
      </c>
      <c r="AF128" s="1432" t="str">
        <f t="shared" si="46"/>
        <v/>
      </c>
      <c r="AG128" s="1431" t="str">
        <f t="shared" si="47"/>
        <v/>
      </c>
      <c r="AH128" s="1288" t="str">
        <f t="shared" si="48"/>
        <v/>
      </c>
      <c r="AI128" s="1288" t="str">
        <f t="shared" si="49"/>
        <v/>
      </c>
      <c r="AJ128" s="1432" t="str">
        <f t="shared" si="50"/>
        <v/>
      </c>
      <c r="AK128" s="1431" t="str">
        <f t="shared" si="51"/>
        <v/>
      </c>
      <c r="AL128" s="1288" t="str">
        <f t="shared" si="52"/>
        <v/>
      </c>
      <c r="AM128" s="1432" t="str">
        <f t="shared" si="53"/>
        <v/>
      </c>
      <c r="AN128" s="1431" t="str">
        <f t="shared" si="54"/>
        <v/>
      </c>
      <c r="AO128" s="1288" t="str">
        <f t="shared" si="55"/>
        <v/>
      </c>
      <c r="AP128" s="1432" t="str">
        <f t="shared" si="56"/>
        <v/>
      </c>
      <c r="AQ128" s="1431" t="str">
        <f t="shared" si="57"/>
        <v/>
      </c>
      <c r="AR128" s="1288" t="str">
        <f t="shared" si="58"/>
        <v/>
      </c>
      <c r="AS128" s="1288" t="str">
        <f t="shared" si="59"/>
        <v/>
      </c>
      <c r="AT128" s="1432" t="str">
        <f t="shared" si="60"/>
        <v/>
      </c>
      <c r="AU128" s="1431" t="str">
        <f t="shared" si="61"/>
        <v/>
      </c>
      <c r="AV128" s="1288" t="str">
        <f t="shared" si="62"/>
        <v/>
      </c>
      <c r="AW128" s="1432" t="str">
        <f t="shared" si="63"/>
        <v/>
      </c>
      <c r="AX128" s="1431" t="str">
        <f t="shared" si="64"/>
        <v/>
      </c>
      <c r="AY128" s="1288" t="str">
        <f t="shared" si="65"/>
        <v/>
      </c>
      <c r="AZ128" s="1288" t="str">
        <f t="shared" si="66"/>
        <v/>
      </c>
      <c r="BA128" s="1432" t="str">
        <f t="shared" si="67"/>
        <v/>
      </c>
    </row>
    <row r="129" spans="2:53" s="10" customFormat="1">
      <c r="B129" s="13"/>
      <c r="C129" s="2715"/>
      <c r="D129" s="2716"/>
      <c r="E129" s="2717"/>
      <c r="F129" s="2718"/>
      <c r="G129" s="2716"/>
      <c r="H129" s="2719"/>
      <c r="I129" s="2719"/>
      <c r="J129" s="2719"/>
      <c r="K129" s="2719"/>
      <c r="L129" s="2719"/>
      <c r="M129" s="2719"/>
      <c r="N129" s="2719"/>
      <c r="O129" s="2719"/>
      <c r="Q129" s="2235"/>
      <c r="R129" s="1437"/>
      <c r="S129" s="1431" t="str">
        <f t="shared" si="34"/>
        <v/>
      </c>
      <c r="T129" s="1432" t="str">
        <f t="shared" si="35"/>
        <v/>
      </c>
      <c r="U129" s="1431" t="str">
        <f t="shared" si="36"/>
        <v/>
      </c>
      <c r="V129" s="1432" t="str">
        <f t="shared" si="37"/>
        <v/>
      </c>
      <c r="W129" s="1431" t="str">
        <f t="shared" si="38"/>
        <v/>
      </c>
      <c r="X129" s="1432" t="str">
        <f t="shared" si="39"/>
        <v/>
      </c>
      <c r="Y129" s="1431" t="str">
        <f t="shared" si="40"/>
        <v/>
      </c>
      <c r="Z129" s="1432" t="str">
        <f t="shared" si="41"/>
        <v/>
      </c>
      <c r="AA129" s="1284" t="str">
        <f t="shared" si="42"/>
        <v/>
      </c>
      <c r="AB129" s="1279" t="str">
        <f t="shared" si="43"/>
        <v/>
      </c>
      <c r="AC129" s="1281"/>
      <c r="AD129" s="1431" t="str">
        <f t="shared" si="44"/>
        <v/>
      </c>
      <c r="AE129" s="1288" t="str">
        <f t="shared" si="45"/>
        <v/>
      </c>
      <c r="AF129" s="1432" t="str">
        <f t="shared" si="46"/>
        <v/>
      </c>
      <c r="AG129" s="1431" t="str">
        <f t="shared" si="47"/>
        <v/>
      </c>
      <c r="AH129" s="1288" t="str">
        <f t="shared" si="48"/>
        <v/>
      </c>
      <c r="AI129" s="1288" t="str">
        <f t="shared" si="49"/>
        <v/>
      </c>
      <c r="AJ129" s="1432" t="str">
        <f t="shared" si="50"/>
        <v/>
      </c>
      <c r="AK129" s="1431" t="str">
        <f t="shared" si="51"/>
        <v/>
      </c>
      <c r="AL129" s="1288" t="str">
        <f t="shared" si="52"/>
        <v/>
      </c>
      <c r="AM129" s="1432" t="str">
        <f t="shared" si="53"/>
        <v/>
      </c>
      <c r="AN129" s="1431" t="str">
        <f t="shared" si="54"/>
        <v/>
      </c>
      <c r="AO129" s="1288" t="str">
        <f t="shared" si="55"/>
        <v/>
      </c>
      <c r="AP129" s="1432" t="str">
        <f t="shared" si="56"/>
        <v/>
      </c>
      <c r="AQ129" s="1431" t="str">
        <f t="shared" si="57"/>
        <v/>
      </c>
      <c r="AR129" s="1288" t="str">
        <f t="shared" si="58"/>
        <v/>
      </c>
      <c r="AS129" s="1288" t="str">
        <f t="shared" si="59"/>
        <v/>
      </c>
      <c r="AT129" s="1432" t="str">
        <f t="shared" si="60"/>
        <v/>
      </c>
      <c r="AU129" s="1431" t="str">
        <f t="shared" si="61"/>
        <v/>
      </c>
      <c r="AV129" s="1288" t="str">
        <f t="shared" si="62"/>
        <v/>
      </c>
      <c r="AW129" s="1432" t="str">
        <f t="shared" si="63"/>
        <v/>
      </c>
      <c r="AX129" s="1431" t="str">
        <f t="shared" si="64"/>
        <v/>
      </c>
      <c r="AY129" s="1288" t="str">
        <f t="shared" si="65"/>
        <v/>
      </c>
      <c r="AZ129" s="1288" t="str">
        <f t="shared" si="66"/>
        <v/>
      </c>
      <c r="BA129" s="1432" t="str">
        <f t="shared" si="67"/>
        <v/>
      </c>
    </row>
    <row r="130" spans="2:53" s="10" customFormat="1">
      <c r="B130" s="13"/>
      <c r="C130" s="2715"/>
      <c r="D130" s="2716"/>
      <c r="E130" s="2717"/>
      <c r="F130" s="2718"/>
      <c r="G130" s="2716"/>
      <c r="H130" s="2719"/>
      <c r="I130" s="2719"/>
      <c r="J130" s="2719"/>
      <c r="K130" s="2719"/>
      <c r="L130" s="2719"/>
      <c r="M130" s="2719"/>
      <c r="N130" s="2719"/>
      <c r="O130" s="2719"/>
      <c r="Q130" s="2235"/>
      <c r="R130" s="1437"/>
      <c r="S130" s="1431" t="str">
        <f t="shared" si="34"/>
        <v/>
      </c>
      <c r="T130" s="1432" t="str">
        <f t="shared" si="35"/>
        <v/>
      </c>
      <c r="U130" s="1431" t="str">
        <f t="shared" si="36"/>
        <v/>
      </c>
      <c r="V130" s="1432" t="str">
        <f t="shared" si="37"/>
        <v/>
      </c>
      <c r="W130" s="1431" t="str">
        <f t="shared" si="38"/>
        <v/>
      </c>
      <c r="X130" s="1432" t="str">
        <f t="shared" si="39"/>
        <v/>
      </c>
      <c r="Y130" s="1431" t="str">
        <f t="shared" si="40"/>
        <v/>
      </c>
      <c r="Z130" s="1432" t="str">
        <f t="shared" si="41"/>
        <v/>
      </c>
      <c r="AA130" s="1284" t="str">
        <f t="shared" si="42"/>
        <v/>
      </c>
      <c r="AB130" s="1279" t="str">
        <f t="shared" si="43"/>
        <v/>
      </c>
      <c r="AC130" s="1281"/>
      <c r="AD130" s="1431" t="str">
        <f t="shared" si="44"/>
        <v/>
      </c>
      <c r="AE130" s="1288" t="str">
        <f t="shared" si="45"/>
        <v/>
      </c>
      <c r="AF130" s="1432" t="str">
        <f t="shared" si="46"/>
        <v/>
      </c>
      <c r="AG130" s="1431" t="str">
        <f t="shared" si="47"/>
        <v/>
      </c>
      <c r="AH130" s="1288" t="str">
        <f t="shared" si="48"/>
        <v/>
      </c>
      <c r="AI130" s="1288" t="str">
        <f t="shared" si="49"/>
        <v/>
      </c>
      <c r="AJ130" s="1432" t="str">
        <f t="shared" si="50"/>
        <v/>
      </c>
      <c r="AK130" s="1431" t="str">
        <f t="shared" si="51"/>
        <v/>
      </c>
      <c r="AL130" s="1288" t="str">
        <f t="shared" si="52"/>
        <v/>
      </c>
      <c r="AM130" s="1432" t="str">
        <f t="shared" si="53"/>
        <v/>
      </c>
      <c r="AN130" s="1431" t="str">
        <f t="shared" si="54"/>
        <v/>
      </c>
      <c r="AO130" s="1288" t="str">
        <f t="shared" si="55"/>
        <v/>
      </c>
      <c r="AP130" s="1432" t="str">
        <f t="shared" si="56"/>
        <v/>
      </c>
      <c r="AQ130" s="1431" t="str">
        <f t="shared" si="57"/>
        <v/>
      </c>
      <c r="AR130" s="1288" t="str">
        <f t="shared" si="58"/>
        <v/>
      </c>
      <c r="AS130" s="1288" t="str">
        <f t="shared" si="59"/>
        <v/>
      </c>
      <c r="AT130" s="1432" t="str">
        <f t="shared" si="60"/>
        <v/>
      </c>
      <c r="AU130" s="1431" t="str">
        <f t="shared" si="61"/>
        <v/>
      </c>
      <c r="AV130" s="1288" t="str">
        <f t="shared" si="62"/>
        <v/>
      </c>
      <c r="AW130" s="1432" t="str">
        <f t="shared" si="63"/>
        <v/>
      </c>
      <c r="AX130" s="1431" t="str">
        <f t="shared" si="64"/>
        <v/>
      </c>
      <c r="AY130" s="1288" t="str">
        <f t="shared" si="65"/>
        <v/>
      </c>
      <c r="AZ130" s="1288" t="str">
        <f t="shared" si="66"/>
        <v/>
      </c>
      <c r="BA130" s="1432" t="str">
        <f t="shared" si="67"/>
        <v/>
      </c>
    </row>
    <row r="131" spans="2:53" s="10" customFormat="1">
      <c r="B131" s="13"/>
      <c r="C131" s="2715"/>
      <c r="D131" s="2716"/>
      <c r="E131" s="2717"/>
      <c r="F131" s="2718"/>
      <c r="G131" s="2716"/>
      <c r="H131" s="2719"/>
      <c r="I131" s="2719"/>
      <c r="J131" s="2719"/>
      <c r="K131" s="2719"/>
      <c r="L131" s="2719"/>
      <c r="M131" s="2719"/>
      <c r="N131" s="2719"/>
      <c r="O131" s="2719"/>
      <c r="Q131" s="2235"/>
      <c r="R131" s="1437"/>
      <c r="S131" s="1431" t="str">
        <f t="shared" si="34"/>
        <v/>
      </c>
      <c r="T131" s="1432" t="str">
        <f t="shared" si="35"/>
        <v/>
      </c>
      <c r="U131" s="1431" t="str">
        <f t="shared" si="36"/>
        <v/>
      </c>
      <c r="V131" s="1432" t="str">
        <f t="shared" si="37"/>
        <v/>
      </c>
      <c r="W131" s="1431" t="str">
        <f t="shared" si="38"/>
        <v/>
      </c>
      <c r="X131" s="1432" t="str">
        <f t="shared" si="39"/>
        <v/>
      </c>
      <c r="Y131" s="1431" t="str">
        <f t="shared" si="40"/>
        <v/>
      </c>
      <c r="Z131" s="1432" t="str">
        <f t="shared" si="41"/>
        <v/>
      </c>
      <c r="AA131" s="1284" t="str">
        <f t="shared" si="42"/>
        <v/>
      </c>
      <c r="AB131" s="1279" t="str">
        <f t="shared" si="43"/>
        <v/>
      </c>
      <c r="AC131" s="1281"/>
      <c r="AD131" s="1431" t="str">
        <f t="shared" si="44"/>
        <v/>
      </c>
      <c r="AE131" s="1288" t="str">
        <f t="shared" si="45"/>
        <v/>
      </c>
      <c r="AF131" s="1432" t="str">
        <f t="shared" si="46"/>
        <v/>
      </c>
      <c r="AG131" s="1431" t="str">
        <f t="shared" si="47"/>
        <v/>
      </c>
      <c r="AH131" s="1288" t="str">
        <f t="shared" si="48"/>
        <v/>
      </c>
      <c r="AI131" s="1288" t="str">
        <f t="shared" si="49"/>
        <v/>
      </c>
      <c r="AJ131" s="1432" t="str">
        <f t="shared" si="50"/>
        <v/>
      </c>
      <c r="AK131" s="1431" t="str">
        <f t="shared" si="51"/>
        <v/>
      </c>
      <c r="AL131" s="1288" t="str">
        <f t="shared" si="52"/>
        <v/>
      </c>
      <c r="AM131" s="1432" t="str">
        <f t="shared" si="53"/>
        <v/>
      </c>
      <c r="AN131" s="1431" t="str">
        <f t="shared" si="54"/>
        <v/>
      </c>
      <c r="AO131" s="1288" t="str">
        <f t="shared" si="55"/>
        <v/>
      </c>
      <c r="AP131" s="1432" t="str">
        <f t="shared" si="56"/>
        <v/>
      </c>
      <c r="AQ131" s="1431" t="str">
        <f t="shared" si="57"/>
        <v/>
      </c>
      <c r="AR131" s="1288" t="str">
        <f t="shared" si="58"/>
        <v/>
      </c>
      <c r="AS131" s="1288" t="str">
        <f t="shared" si="59"/>
        <v/>
      </c>
      <c r="AT131" s="1432" t="str">
        <f t="shared" si="60"/>
        <v/>
      </c>
      <c r="AU131" s="1431" t="str">
        <f t="shared" si="61"/>
        <v/>
      </c>
      <c r="AV131" s="1288" t="str">
        <f t="shared" si="62"/>
        <v/>
      </c>
      <c r="AW131" s="1432" t="str">
        <f t="shared" si="63"/>
        <v/>
      </c>
      <c r="AX131" s="1431" t="str">
        <f t="shared" si="64"/>
        <v/>
      </c>
      <c r="AY131" s="1288" t="str">
        <f t="shared" si="65"/>
        <v/>
      </c>
      <c r="AZ131" s="1288" t="str">
        <f t="shared" si="66"/>
        <v/>
      </c>
      <c r="BA131" s="1432" t="str">
        <f t="shared" si="67"/>
        <v/>
      </c>
    </row>
    <row r="132" spans="2:53" s="10" customFormat="1">
      <c r="B132" s="13"/>
      <c r="C132" s="2715"/>
      <c r="D132" s="2716"/>
      <c r="E132" s="2717"/>
      <c r="F132" s="2718"/>
      <c r="G132" s="2716"/>
      <c r="H132" s="2719"/>
      <c r="I132" s="2719"/>
      <c r="J132" s="2719"/>
      <c r="K132" s="2719"/>
      <c r="L132" s="2719"/>
      <c r="M132" s="2719"/>
      <c r="N132" s="2719"/>
      <c r="O132" s="2719"/>
      <c r="Q132" s="2235"/>
      <c r="R132" s="1437"/>
      <c r="S132" s="1431" t="str">
        <f t="shared" si="34"/>
        <v/>
      </c>
      <c r="T132" s="1432" t="str">
        <f t="shared" si="35"/>
        <v/>
      </c>
      <c r="U132" s="1431" t="str">
        <f t="shared" si="36"/>
        <v/>
      </c>
      <c r="V132" s="1432" t="str">
        <f t="shared" si="37"/>
        <v/>
      </c>
      <c r="W132" s="1431" t="str">
        <f t="shared" si="38"/>
        <v/>
      </c>
      <c r="X132" s="1432" t="str">
        <f t="shared" si="39"/>
        <v/>
      </c>
      <c r="Y132" s="1431" t="str">
        <f t="shared" si="40"/>
        <v/>
      </c>
      <c r="Z132" s="1432" t="str">
        <f t="shared" si="41"/>
        <v/>
      </c>
      <c r="AA132" s="1284" t="str">
        <f t="shared" si="42"/>
        <v/>
      </c>
      <c r="AB132" s="1279" t="str">
        <f t="shared" si="43"/>
        <v/>
      </c>
      <c r="AC132" s="1281"/>
      <c r="AD132" s="1431" t="str">
        <f t="shared" si="44"/>
        <v/>
      </c>
      <c r="AE132" s="1288" t="str">
        <f t="shared" si="45"/>
        <v/>
      </c>
      <c r="AF132" s="1432" t="str">
        <f t="shared" si="46"/>
        <v/>
      </c>
      <c r="AG132" s="1431" t="str">
        <f t="shared" si="47"/>
        <v/>
      </c>
      <c r="AH132" s="1288" t="str">
        <f t="shared" si="48"/>
        <v/>
      </c>
      <c r="AI132" s="1288" t="str">
        <f t="shared" si="49"/>
        <v/>
      </c>
      <c r="AJ132" s="1432" t="str">
        <f t="shared" si="50"/>
        <v/>
      </c>
      <c r="AK132" s="1431" t="str">
        <f t="shared" si="51"/>
        <v/>
      </c>
      <c r="AL132" s="1288" t="str">
        <f t="shared" si="52"/>
        <v/>
      </c>
      <c r="AM132" s="1432" t="str">
        <f t="shared" si="53"/>
        <v/>
      </c>
      <c r="AN132" s="1431" t="str">
        <f t="shared" si="54"/>
        <v/>
      </c>
      <c r="AO132" s="1288" t="str">
        <f t="shared" si="55"/>
        <v/>
      </c>
      <c r="AP132" s="1432" t="str">
        <f t="shared" si="56"/>
        <v/>
      </c>
      <c r="AQ132" s="1431" t="str">
        <f t="shared" si="57"/>
        <v/>
      </c>
      <c r="AR132" s="1288" t="str">
        <f t="shared" si="58"/>
        <v/>
      </c>
      <c r="AS132" s="1288" t="str">
        <f t="shared" si="59"/>
        <v/>
      </c>
      <c r="AT132" s="1432" t="str">
        <f t="shared" si="60"/>
        <v/>
      </c>
      <c r="AU132" s="1431" t="str">
        <f t="shared" si="61"/>
        <v/>
      </c>
      <c r="AV132" s="1288" t="str">
        <f t="shared" si="62"/>
        <v/>
      </c>
      <c r="AW132" s="1432" t="str">
        <f t="shared" si="63"/>
        <v/>
      </c>
      <c r="AX132" s="1431" t="str">
        <f t="shared" si="64"/>
        <v/>
      </c>
      <c r="AY132" s="1288" t="str">
        <f t="shared" si="65"/>
        <v/>
      </c>
      <c r="AZ132" s="1288" t="str">
        <f t="shared" si="66"/>
        <v/>
      </c>
      <c r="BA132" s="1432" t="str">
        <f t="shared" si="67"/>
        <v/>
      </c>
    </row>
    <row r="133" spans="2:53" s="10" customFormat="1">
      <c r="B133" s="13"/>
      <c r="C133" s="2715"/>
      <c r="D133" s="2716"/>
      <c r="E133" s="2717"/>
      <c r="F133" s="2718"/>
      <c r="G133" s="2716"/>
      <c r="H133" s="2719"/>
      <c r="I133" s="2719"/>
      <c r="J133" s="2719"/>
      <c r="K133" s="2719"/>
      <c r="L133" s="2719"/>
      <c r="M133" s="2719"/>
      <c r="N133" s="2719"/>
      <c r="O133" s="2719"/>
      <c r="Q133" s="2235"/>
      <c r="R133" s="1437"/>
      <c r="S133" s="1431" t="str">
        <f t="shared" si="34"/>
        <v/>
      </c>
      <c r="T133" s="1432" t="str">
        <f t="shared" si="35"/>
        <v/>
      </c>
      <c r="U133" s="1431" t="str">
        <f t="shared" si="36"/>
        <v/>
      </c>
      <c r="V133" s="1432" t="str">
        <f t="shared" si="37"/>
        <v/>
      </c>
      <c r="W133" s="1431" t="str">
        <f t="shared" si="38"/>
        <v/>
      </c>
      <c r="X133" s="1432" t="str">
        <f t="shared" si="39"/>
        <v/>
      </c>
      <c r="Y133" s="1431" t="str">
        <f t="shared" si="40"/>
        <v/>
      </c>
      <c r="Z133" s="1432" t="str">
        <f t="shared" si="41"/>
        <v/>
      </c>
      <c r="AA133" s="1284" t="str">
        <f t="shared" si="42"/>
        <v/>
      </c>
      <c r="AB133" s="1279" t="str">
        <f t="shared" si="43"/>
        <v/>
      </c>
      <c r="AC133" s="1281"/>
      <c r="AD133" s="1431" t="str">
        <f t="shared" si="44"/>
        <v/>
      </c>
      <c r="AE133" s="1288" t="str">
        <f t="shared" si="45"/>
        <v/>
      </c>
      <c r="AF133" s="1432" t="str">
        <f t="shared" si="46"/>
        <v/>
      </c>
      <c r="AG133" s="1431" t="str">
        <f t="shared" si="47"/>
        <v/>
      </c>
      <c r="AH133" s="1288" t="str">
        <f t="shared" si="48"/>
        <v/>
      </c>
      <c r="AI133" s="1288" t="str">
        <f t="shared" si="49"/>
        <v/>
      </c>
      <c r="AJ133" s="1432" t="str">
        <f t="shared" si="50"/>
        <v/>
      </c>
      <c r="AK133" s="1431" t="str">
        <f t="shared" si="51"/>
        <v/>
      </c>
      <c r="AL133" s="1288" t="str">
        <f t="shared" si="52"/>
        <v/>
      </c>
      <c r="AM133" s="1432" t="str">
        <f t="shared" si="53"/>
        <v/>
      </c>
      <c r="AN133" s="1431" t="str">
        <f t="shared" si="54"/>
        <v/>
      </c>
      <c r="AO133" s="1288" t="str">
        <f t="shared" si="55"/>
        <v/>
      </c>
      <c r="AP133" s="1432" t="str">
        <f t="shared" si="56"/>
        <v/>
      </c>
      <c r="AQ133" s="1431" t="str">
        <f t="shared" si="57"/>
        <v/>
      </c>
      <c r="AR133" s="1288" t="str">
        <f t="shared" si="58"/>
        <v/>
      </c>
      <c r="AS133" s="1288" t="str">
        <f t="shared" si="59"/>
        <v/>
      </c>
      <c r="AT133" s="1432" t="str">
        <f t="shared" si="60"/>
        <v/>
      </c>
      <c r="AU133" s="1431" t="str">
        <f t="shared" si="61"/>
        <v/>
      </c>
      <c r="AV133" s="1288" t="str">
        <f t="shared" si="62"/>
        <v/>
      </c>
      <c r="AW133" s="1432" t="str">
        <f t="shared" si="63"/>
        <v/>
      </c>
      <c r="AX133" s="1431" t="str">
        <f t="shared" si="64"/>
        <v/>
      </c>
      <c r="AY133" s="1288" t="str">
        <f t="shared" si="65"/>
        <v/>
      </c>
      <c r="AZ133" s="1288" t="str">
        <f t="shared" si="66"/>
        <v/>
      </c>
      <c r="BA133" s="1432" t="str">
        <f t="shared" si="67"/>
        <v/>
      </c>
    </row>
    <row r="134" spans="2:53" s="10" customFormat="1">
      <c r="B134" s="13"/>
      <c r="C134" s="2715"/>
      <c r="D134" s="2716"/>
      <c r="E134" s="2717"/>
      <c r="F134" s="2718"/>
      <c r="G134" s="2716"/>
      <c r="H134" s="2719"/>
      <c r="I134" s="2719"/>
      <c r="J134" s="2719"/>
      <c r="K134" s="2719"/>
      <c r="L134" s="2719"/>
      <c r="M134" s="2719"/>
      <c r="N134" s="2719"/>
      <c r="O134" s="2719"/>
      <c r="Q134" s="2235"/>
      <c r="R134" s="1437"/>
      <c r="S134" s="1431" t="str">
        <f t="shared" si="34"/>
        <v/>
      </c>
      <c r="T134" s="1432" t="str">
        <f t="shared" si="35"/>
        <v/>
      </c>
      <c r="U134" s="1431" t="str">
        <f t="shared" si="36"/>
        <v/>
      </c>
      <c r="V134" s="1432" t="str">
        <f t="shared" si="37"/>
        <v/>
      </c>
      <c r="W134" s="1431" t="str">
        <f t="shared" si="38"/>
        <v/>
      </c>
      <c r="X134" s="1432" t="str">
        <f t="shared" si="39"/>
        <v/>
      </c>
      <c r="Y134" s="1431" t="str">
        <f t="shared" si="40"/>
        <v/>
      </c>
      <c r="Z134" s="1432" t="str">
        <f t="shared" si="41"/>
        <v/>
      </c>
      <c r="AA134" s="1284" t="str">
        <f t="shared" si="42"/>
        <v/>
      </c>
      <c r="AB134" s="1279" t="str">
        <f t="shared" si="43"/>
        <v/>
      </c>
      <c r="AC134" s="1281"/>
      <c r="AD134" s="1431" t="str">
        <f t="shared" si="44"/>
        <v/>
      </c>
      <c r="AE134" s="1288" t="str">
        <f t="shared" si="45"/>
        <v/>
      </c>
      <c r="AF134" s="1432" t="str">
        <f t="shared" si="46"/>
        <v/>
      </c>
      <c r="AG134" s="1431" t="str">
        <f t="shared" si="47"/>
        <v/>
      </c>
      <c r="AH134" s="1288" t="str">
        <f t="shared" si="48"/>
        <v/>
      </c>
      <c r="AI134" s="1288" t="str">
        <f t="shared" si="49"/>
        <v/>
      </c>
      <c r="AJ134" s="1432" t="str">
        <f t="shared" si="50"/>
        <v/>
      </c>
      <c r="AK134" s="1431" t="str">
        <f t="shared" si="51"/>
        <v/>
      </c>
      <c r="AL134" s="1288" t="str">
        <f t="shared" si="52"/>
        <v/>
      </c>
      <c r="AM134" s="1432" t="str">
        <f t="shared" si="53"/>
        <v/>
      </c>
      <c r="AN134" s="1431" t="str">
        <f t="shared" si="54"/>
        <v/>
      </c>
      <c r="AO134" s="1288" t="str">
        <f t="shared" si="55"/>
        <v/>
      </c>
      <c r="AP134" s="1432" t="str">
        <f t="shared" si="56"/>
        <v/>
      </c>
      <c r="AQ134" s="1431" t="str">
        <f t="shared" si="57"/>
        <v/>
      </c>
      <c r="AR134" s="1288" t="str">
        <f t="shared" si="58"/>
        <v/>
      </c>
      <c r="AS134" s="1288" t="str">
        <f t="shared" si="59"/>
        <v/>
      </c>
      <c r="AT134" s="1432" t="str">
        <f t="shared" si="60"/>
        <v/>
      </c>
      <c r="AU134" s="1431" t="str">
        <f t="shared" si="61"/>
        <v/>
      </c>
      <c r="AV134" s="1288" t="str">
        <f t="shared" si="62"/>
        <v/>
      </c>
      <c r="AW134" s="1432" t="str">
        <f t="shared" si="63"/>
        <v/>
      </c>
      <c r="AX134" s="1431" t="str">
        <f t="shared" si="64"/>
        <v/>
      </c>
      <c r="AY134" s="1288" t="str">
        <f t="shared" si="65"/>
        <v/>
      </c>
      <c r="AZ134" s="1288" t="str">
        <f t="shared" si="66"/>
        <v/>
      </c>
      <c r="BA134" s="1432" t="str">
        <f t="shared" si="67"/>
        <v/>
      </c>
    </row>
    <row r="135" spans="2:53" s="10" customFormat="1">
      <c r="B135" s="13"/>
      <c r="C135" s="2715"/>
      <c r="D135" s="2716"/>
      <c r="E135" s="2717"/>
      <c r="F135" s="2718"/>
      <c r="G135" s="2716"/>
      <c r="H135" s="2719"/>
      <c r="I135" s="2719"/>
      <c r="J135" s="2719"/>
      <c r="K135" s="2719"/>
      <c r="L135" s="2719"/>
      <c r="M135" s="2719"/>
      <c r="N135" s="2719"/>
      <c r="O135" s="2719"/>
      <c r="Q135" s="2235"/>
      <c r="R135" s="1437"/>
      <c r="S135" s="1431" t="str">
        <f t="shared" si="34"/>
        <v/>
      </c>
      <c r="T135" s="1432" t="str">
        <f t="shared" si="35"/>
        <v/>
      </c>
      <c r="U135" s="1431" t="str">
        <f t="shared" si="36"/>
        <v/>
      </c>
      <c r="V135" s="1432" t="str">
        <f t="shared" si="37"/>
        <v/>
      </c>
      <c r="W135" s="1431" t="str">
        <f t="shared" si="38"/>
        <v/>
      </c>
      <c r="X135" s="1432" t="str">
        <f t="shared" si="39"/>
        <v/>
      </c>
      <c r="Y135" s="1431" t="str">
        <f t="shared" si="40"/>
        <v/>
      </c>
      <c r="Z135" s="1432" t="str">
        <f t="shared" si="41"/>
        <v/>
      </c>
      <c r="AA135" s="1284" t="str">
        <f t="shared" si="42"/>
        <v/>
      </c>
      <c r="AB135" s="1279" t="str">
        <f t="shared" si="43"/>
        <v/>
      </c>
      <c r="AC135" s="1281"/>
      <c r="AD135" s="1431" t="str">
        <f t="shared" si="44"/>
        <v/>
      </c>
      <c r="AE135" s="1288" t="str">
        <f t="shared" si="45"/>
        <v/>
      </c>
      <c r="AF135" s="1432" t="str">
        <f t="shared" si="46"/>
        <v/>
      </c>
      <c r="AG135" s="1431" t="str">
        <f t="shared" si="47"/>
        <v/>
      </c>
      <c r="AH135" s="1288" t="str">
        <f t="shared" si="48"/>
        <v/>
      </c>
      <c r="AI135" s="1288" t="str">
        <f t="shared" si="49"/>
        <v/>
      </c>
      <c r="AJ135" s="1432" t="str">
        <f t="shared" si="50"/>
        <v/>
      </c>
      <c r="AK135" s="1431" t="str">
        <f t="shared" si="51"/>
        <v/>
      </c>
      <c r="AL135" s="1288" t="str">
        <f t="shared" si="52"/>
        <v/>
      </c>
      <c r="AM135" s="1432" t="str">
        <f t="shared" si="53"/>
        <v/>
      </c>
      <c r="AN135" s="1431" t="str">
        <f t="shared" si="54"/>
        <v/>
      </c>
      <c r="AO135" s="1288" t="str">
        <f t="shared" si="55"/>
        <v/>
      </c>
      <c r="AP135" s="1432" t="str">
        <f t="shared" si="56"/>
        <v/>
      </c>
      <c r="AQ135" s="1431" t="str">
        <f t="shared" si="57"/>
        <v/>
      </c>
      <c r="AR135" s="1288" t="str">
        <f t="shared" si="58"/>
        <v/>
      </c>
      <c r="AS135" s="1288" t="str">
        <f t="shared" si="59"/>
        <v/>
      </c>
      <c r="AT135" s="1432" t="str">
        <f t="shared" si="60"/>
        <v/>
      </c>
      <c r="AU135" s="1431" t="str">
        <f t="shared" si="61"/>
        <v/>
      </c>
      <c r="AV135" s="1288" t="str">
        <f t="shared" si="62"/>
        <v/>
      </c>
      <c r="AW135" s="1432" t="str">
        <f t="shared" si="63"/>
        <v/>
      </c>
      <c r="AX135" s="1431" t="str">
        <f t="shared" si="64"/>
        <v/>
      </c>
      <c r="AY135" s="1288" t="str">
        <f t="shared" si="65"/>
        <v/>
      </c>
      <c r="AZ135" s="1288" t="str">
        <f t="shared" si="66"/>
        <v/>
      </c>
      <c r="BA135" s="1432" t="str">
        <f t="shared" si="67"/>
        <v/>
      </c>
    </row>
    <row r="136" spans="2:53" s="10" customFormat="1">
      <c r="B136" s="13"/>
      <c r="C136" s="2715"/>
      <c r="D136" s="2716"/>
      <c r="E136" s="2717"/>
      <c r="F136" s="2718"/>
      <c r="G136" s="2716"/>
      <c r="H136" s="2719"/>
      <c r="I136" s="2719"/>
      <c r="J136" s="2719"/>
      <c r="K136" s="2719"/>
      <c r="L136" s="2719"/>
      <c r="M136" s="2719"/>
      <c r="N136" s="2719"/>
      <c r="O136" s="2719"/>
      <c r="Q136" s="2235"/>
      <c r="R136" s="1437"/>
      <c r="S136" s="1431" t="str">
        <f t="shared" si="34"/>
        <v/>
      </c>
      <c r="T136" s="1432" t="str">
        <f t="shared" si="35"/>
        <v/>
      </c>
      <c r="U136" s="1431" t="str">
        <f t="shared" si="36"/>
        <v/>
      </c>
      <c r="V136" s="1432" t="str">
        <f t="shared" si="37"/>
        <v/>
      </c>
      <c r="W136" s="1431" t="str">
        <f t="shared" si="38"/>
        <v/>
      </c>
      <c r="X136" s="1432" t="str">
        <f t="shared" si="39"/>
        <v/>
      </c>
      <c r="Y136" s="1431" t="str">
        <f t="shared" si="40"/>
        <v/>
      </c>
      <c r="Z136" s="1432" t="str">
        <f t="shared" si="41"/>
        <v/>
      </c>
      <c r="AA136" s="1284" t="str">
        <f t="shared" si="42"/>
        <v/>
      </c>
      <c r="AB136" s="1279" t="str">
        <f t="shared" si="43"/>
        <v/>
      </c>
      <c r="AC136" s="1281"/>
      <c r="AD136" s="1431" t="str">
        <f t="shared" si="44"/>
        <v/>
      </c>
      <c r="AE136" s="1288" t="str">
        <f t="shared" si="45"/>
        <v/>
      </c>
      <c r="AF136" s="1432" t="str">
        <f t="shared" si="46"/>
        <v/>
      </c>
      <c r="AG136" s="1431" t="str">
        <f t="shared" si="47"/>
        <v/>
      </c>
      <c r="AH136" s="1288" t="str">
        <f t="shared" si="48"/>
        <v/>
      </c>
      <c r="AI136" s="1288" t="str">
        <f t="shared" si="49"/>
        <v/>
      </c>
      <c r="AJ136" s="1432" t="str">
        <f t="shared" si="50"/>
        <v/>
      </c>
      <c r="AK136" s="1431" t="str">
        <f t="shared" si="51"/>
        <v/>
      </c>
      <c r="AL136" s="1288" t="str">
        <f t="shared" si="52"/>
        <v/>
      </c>
      <c r="AM136" s="1432" t="str">
        <f t="shared" si="53"/>
        <v/>
      </c>
      <c r="AN136" s="1431" t="str">
        <f t="shared" si="54"/>
        <v/>
      </c>
      <c r="AO136" s="1288" t="str">
        <f t="shared" si="55"/>
        <v/>
      </c>
      <c r="AP136" s="1432" t="str">
        <f t="shared" si="56"/>
        <v/>
      </c>
      <c r="AQ136" s="1431" t="str">
        <f t="shared" si="57"/>
        <v/>
      </c>
      <c r="AR136" s="1288" t="str">
        <f t="shared" si="58"/>
        <v/>
      </c>
      <c r="AS136" s="1288" t="str">
        <f t="shared" si="59"/>
        <v/>
      </c>
      <c r="AT136" s="1432" t="str">
        <f t="shared" si="60"/>
        <v/>
      </c>
      <c r="AU136" s="1431" t="str">
        <f t="shared" si="61"/>
        <v/>
      </c>
      <c r="AV136" s="1288" t="str">
        <f t="shared" si="62"/>
        <v/>
      </c>
      <c r="AW136" s="1432" t="str">
        <f t="shared" si="63"/>
        <v/>
      </c>
      <c r="AX136" s="1431" t="str">
        <f t="shared" si="64"/>
        <v/>
      </c>
      <c r="AY136" s="1288" t="str">
        <f t="shared" si="65"/>
        <v/>
      </c>
      <c r="AZ136" s="1288" t="str">
        <f t="shared" si="66"/>
        <v/>
      </c>
      <c r="BA136" s="1432" t="str">
        <f t="shared" si="67"/>
        <v/>
      </c>
    </row>
    <row r="137" spans="2:53" s="10" customFormat="1">
      <c r="B137" s="13"/>
      <c r="C137" s="2715"/>
      <c r="D137" s="2716"/>
      <c r="E137" s="2717"/>
      <c r="F137" s="2718"/>
      <c r="G137" s="2716"/>
      <c r="H137" s="2719"/>
      <c r="I137" s="2719"/>
      <c r="J137" s="2719"/>
      <c r="K137" s="2719"/>
      <c r="L137" s="2719"/>
      <c r="M137" s="2719"/>
      <c r="N137" s="2719"/>
      <c r="O137" s="2719"/>
      <c r="Q137" s="2235"/>
      <c r="R137" s="1437"/>
      <c r="S137" s="1431" t="str">
        <f t="shared" si="34"/>
        <v/>
      </c>
      <c r="T137" s="1432" t="str">
        <f t="shared" si="35"/>
        <v/>
      </c>
      <c r="U137" s="1431" t="str">
        <f t="shared" si="36"/>
        <v/>
      </c>
      <c r="V137" s="1432" t="str">
        <f t="shared" si="37"/>
        <v/>
      </c>
      <c r="W137" s="1431" t="str">
        <f t="shared" si="38"/>
        <v/>
      </c>
      <c r="X137" s="1432" t="str">
        <f t="shared" si="39"/>
        <v/>
      </c>
      <c r="Y137" s="1431" t="str">
        <f t="shared" si="40"/>
        <v/>
      </c>
      <c r="Z137" s="1432" t="str">
        <f t="shared" si="41"/>
        <v/>
      </c>
      <c r="AA137" s="1284" t="str">
        <f t="shared" si="42"/>
        <v/>
      </c>
      <c r="AB137" s="1279" t="str">
        <f t="shared" si="43"/>
        <v/>
      </c>
      <c r="AC137" s="1281"/>
      <c r="AD137" s="1431" t="str">
        <f t="shared" si="44"/>
        <v/>
      </c>
      <c r="AE137" s="1288" t="str">
        <f t="shared" si="45"/>
        <v/>
      </c>
      <c r="AF137" s="1432" t="str">
        <f t="shared" si="46"/>
        <v/>
      </c>
      <c r="AG137" s="1431" t="str">
        <f t="shared" si="47"/>
        <v/>
      </c>
      <c r="AH137" s="1288" t="str">
        <f t="shared" si="48"/>
        <v/>
      </c>
      <c r="AI137" s="1288" t="str">
        <f t="shared" si="49"/>
        <v/>
      </c>
      <c r="AJ137" s="1432" t="str">
        <f t="shared" si="50"/>
        <v/>
      </c>
      <c r="AK137" s="1431" t="str">
        <f t="shared" si="51"/>
        <v/>
      </c>
      <c r="AL137" s="1288" t="str">
        <f t="shared" si="52"/>
        <v/>
      </c>
      <c r="AM137" s="1432" t="str">
        <f t="shared" si="53"/>
        <v/>
      </c>
      <c r="AN137" s="1431" t="str">
        <f t="shared" si="54"/>
        <v/>
      </c>
      <c r="AO137" s="1288" t="str">
        <f t="shared" si="55"/>
        <v/>
      </c>
      <c r="AP137" s="1432" t="str">
        <f t="shared" si="56"/>
        <v/>
      </c>
      <c r="AQ137" s="1431" t="str">
        <f t="shared" si="57"/>
        <v/>
      </c>
      <c r="AR137" s="1288" t="str">
        <f t="shared" si="58"/>
        <v/>
      </c>
      <c r="AS137" s="1288" t="str">
        <f t="shared" si="59"/>
        <v/>
      </c>
      <c r="AT137" s="1432" t="str">
        <f t="shared" si="60"/>
        <v/>
      </c>
      <c r="AU137" s="1431" t="str">
        <f t="shared" si="61"/>
        <v/>
      </c>
      <c r="AV137" s="1288" t="str">
        <f t="shared" si="62"/>
        <v/>
      </c>
      <c r="AW137" s="1432" t="str">
        <f t="shared" si="63"/>
        <v/>
      </c>
      <c r="AX137" s="1431" t="str">
        <f t="shared" si="64"/>
        <v/>
      </c>
      <c r="AY137" s="1288" t="str">
        <f t="shared" si="65"/>
        <v/>
      </c>
      <c r="AZ137" s="1288" t="str">
        <f t="shared" si="66"/>
        <v/>
      </c>
      <c r="BA137" s="1432" t="str">
        <f t="shared" si="67"/>
        <v/>
      </c>
    </row>
    <row r="138" spans="2:53" s="10" customFormat="1">
      <c r="B138" s="13"/>
      <c r="C138" s="2715"/>
      <c r="D138" s="2716"/>
      <c r="E138" s="2717"/>
      <c r="F138" s="2718"/>
      <c r="G138" s="2716"/>
      <c r="H138" s="2719"/>
      <c r="I138" s="2719"/>
      <c r="J138" s="2719"/>
      <c r="K138" s="2719"/>
      <c r="L138" s="2719"/>
      <c r="M138" s="2719"/>
      <c r="N138" s="2719"/>
      <c r="O138" s="2719"/>
      <c r="Q138" s="2235"/>
      <c r="R138" s="1437"/>
      <c r="S138" s="1431" t="str">
        <f t="shared" si="34"/>
        <v/>
      </c>
      <c r="T138" s="1432" t="str">
        <f t="shared" si="35"/>
        <v/>
      </c>
      <c r="U138" s="1431" t="str">
        <f t="shared" si="36"/>
        <v/>
      </c>
      <c r="V138" s="1432" t="str">
        <f t="shared" si="37"/>
        <v/>
      </c>
      <c r="W138" s="1431" t="str">
        <f t="shared" si="38"/>
        <v/>
      </c>
      <c r="X138" s="1432" t="str">
        <f t="shared" si="39"/>
        <v/>
      </c>
      <c r="Y138" s="1431" t="str">
        <f t="shared" si="40"/>
        <v/>
      </c>
      <c r="Z138" s="1432" t="str">
        <f t="shared" si="41"/>
        <v/>
      </c>
      <c r="AA138" s="1284" t="str">
        <f t="shared" si="42"/>
        <v/>
      </c>
      <c r="AB138" s="1279" t="str">
        <f t="shared" si="43"/>
        <v/>
      </c>
      <c r="AC138" s="1281"/>
      <c r="AD138" s="1431" t="str">
        <f t="shared" si="44"/>
        <v/>
      </c>
      <c r="AE138" s="1288" t="str">
        <f t="shared" si="45"/>
        <v/>
      </c>
      <c r="AF138" s="1432" t="str">
        <f t="shared" si="46"/>
        <v/>
      </c>
      <c r="AG138" s="1431" t="str">
        <f t="shared" si="47"/>
        <v/>
      </c>
      <c r="AH138" s="1288" t="str">
        <f t="shared" si="48"/>
        <v/>
      </c>
      <c r="AI138" s="1288" t="str">
        <f t="shared" si="49"/>
        <v/>
      </c>
      <c r="AJ138" s="1432" t="str">
        <f t="shared" si="50"/>
        <v/>
      </c>
      <c r="AK138" s="1431" t="str">
        <f t="shared" si="51"/>
        <v/>
      </c>
      <c r="AL138" s="1288" t="str">
        <f t="shared" si="52"/>
        <v/>
      </c>
      <c r="AM138" s="1432" t="str">
        <f t="shared" si="53"/>
        <v/>
      </c>
      <c r="AN138" s="1431" t="str">
        <f t="shared" si="54"/>
        <v/>
      </c>
      <c r="AO138" s="1288" t="str">
        <f t="shared" si="55"/>
        <v/>
      </c>
      <c r="AP138" s="1432" t="str">
        <f t="shared" si="56"/>
        <v/>
      </c>
      <c r="AQ138" s="1431" t="str">
        <f t="shared" si="57"/>
        <v/>
      </c>
      <c r="AR138" s="1288" t="str">
        <f t="shared" si="58"/>
        <v/>
      </c>
      <c r="AS138" s="1288" t="str">
        <f t="shared" si="59"/>
        <v/>
      </c>
      <c r="AT138" s="1432" t="str">
        <f t="shared" si="60"/>
        <v/>
      </c>
      <c r="AU138" s="1431" t="str">
        <f t="shared" si="61"/>
        <v/>
      </c>
      <c r="AV138" s="1288" t="str">
        <f t="shared" si="62"/>
        <v/>
      </c>
      <c r="AW138" s="1432" t="str">
        <f t="shared" si="63"/>
        <v/>
      </c>
      <c r="AX138" s="1431" t="str">
        <f t="shared" si="64"/>
        <v/>
      </c>
      <c r="AY138" s="1288" t="str">
        <f t="shared" si="65"/>
        <v/>
      </c>
      <c r="AZ138" s="1288" t="str">
        <f t="shared" si="66"/>
        <v/>
      </c>
      <c r="BA138" s="1432" t="str">
        <f t="shared" si="67"/>
        <v/>
      </c>
    </row>
    <row r="139" spans="2:53" s="10" customFormat="1">
      <c r="B139" s="13"/>
      <c r="C139" s="2715"/>
      <c r="D139" s="2716"/>
      <c r="E139" s="2717"/>
      <c r="F139" s="2718"/>
      <c r="G139" s="2716"/>
      <c r="H139" s="2719"/>
      <c r="I139" s="2719"/>
      <c r="J139" s="2719"/>
      <c r="K139" s="2719"/>
      <c r="L139" s="2719"/>
      <c r="M139" s="2719"/>
      <c r="N139" s="2719"/>
      <c r="O139" s="2719"/>
      <c r="Q139" s="2235"/>
      <c r="R139" s="1437"/>
      <c r="S139" s="1431" t="str">
        <f t="shared" si="34"/>
        <v/>
      </c>
      <c r="T139" s="1432" t="str">
        <f t="shared" si="35"/>
        <v/>
      </c>
      <c r="U139" s="1431" t="str">
        <f t="shared" si="36"/>
        <v/>
      </c>
      <c r="V139" s="1432" t="str">
        <f t="shared" si="37"/>
        <v/>
      </c>
      <c r="W139" s="1431" t="str">
        <f t="shared" si="38"/>
        <v/>
      </c>
      <c r="X139" s="1432" t="str">
        <f t="shared" si="39"/>
        <v/>
      </c>
      <c r="Y139" s="1431" t="str">
        <f t="shared" si="40"/>
        <v/>
      </c>
      <c r="Z139" s="1432" t="str">
        <f t="shared" si="41"/>
        <v/>
      </c>
      <c r="AA139" s="1284" t="str">
        <f t="shared" si="42"/>
        <v/>
      </c>
      <c r="AB139" s="1279" t="str">
        <f t="shared" si="43"/>
        <v/>
      </c>
      <c r="AC139" s="1281"/>
      <c r="AD139" s="1431" t="str">
        <f t="shared" si="44"/>
        <v/>
      </c>
      <c r="AE139" s="1288" t="str">
        <f t="shared" si="45"/>
        <v/>
      </c>
      <c r="AF139" s="1432" t="str">
        <f t="shared" si="46"/>
        <v/>
      </c>
      <c r="AG139" s="1431" t="str">
        <f t="shared" si="47"/>
        <v/>
      </c>
      <c r="AH139" s="1288" t="str">
        <f t="shared" si="48"/>
        <v/>
      </c>
      <c r="AI139" s="1288" t="str">
        <f t="shared" si="49"/>
        <v/>
      </c>
      <c r="AJ139" s="1432" t="str">
        <f t="shared" si="50"/>
        <v/>
      </c>
      <c r="AK139" s="1431" t="str">
        <f t="shared" si="51"/>
        <v/>
      </c>
      <c r="AL139" s="1288" t="str">
        <f t="shared" si="52"/>
        <v/>
      </c>
      <c r="AM139" s="1432" t="str">
        <f t="shared" si="53"/>
        <v/>
      </c>
      <c r="AN139" s="1431" t="str">
        <f t="shared" si="54"/>
        <v/>
      </c>
      <c r="AO139" s="1288" t="str">
        <f t="shared" si="55"/>
        <v/>
      </c>
      <c r="AP139" s="1432" t="str">
        <f t="shared" si="56"/>
        <v/>
      </c>
      <c r="AQ139" s="1431" t="str">
        <f t="shared" si="57"/>
        <v/>
      </c>
      <c r="AR139" s="1288" t="str">
        <f t="shared" si="58"/>
        <v/>
      </c>
      <c r="AS139" s="1288" t="str">
        <f t="shared" si="59"/>
        <v/>
      </c>
      <c r="AT139" s="1432" t="str">
        <f t="shared" si="60"/>
        <v/>
      </c>
      <c r="AU139" s="1431" t="str">
        <f t="shared" si="61"/>
        <v/>
      </c>
      <c r="AV139" s="1288" t="str">
        <f t="shared" si="62"/>
        <v/>
      </c>
      <c r="AW139" s="1432" t="str">
        <f t="shared" si="63"/>
        <v/>
      </c>
      <c r="AX139" s="1431" t="str">
        <f t="shared" si="64"/>
        <v/>
      </c>
      <c r="AY139" s="1288" t="str">
        <f t="shared" si="65"/>
        <v/>
      </c>
      <c r="AZ139" s="1288" t="str">
        <f t="shared" si="66"/>
        <v/>
      </c>
      <c r="BA139" s="1432" t="str">
        <f t="shared" si="67"/>
        <v/>
      </c>
    </row>
    <row r="140" spans="2:53" s="10" customFormat="1">
      <c r="B140" s="13"/>
      <c r="C140" s="2715"/>
      <c r="D140" s="2716"/>
      <c r="E140" s="2717"/>
      <c r="F140" s="2718"/>
      <c r="G140" s="2716"/>
      <c r="H140" s="2719"/>
      <c r="I140" s="2719"/>
      <c r="J140" s="2719"/>
      <c r="K140" s="2719"/>
      <c r="L140" s="2719"/>
      <c r="M140" s="2719"/>
      <c r="N140" s="2719"/>
      <c r="O140" s="2719"/>
      <c r="Q140" s="2235"/>
      <c r="R140" s="1437"/>
      <c r="S140" s="1431" t="str">
        <f t="shared" si="34"/>
        <v/>
      </c>
      <c r="T140" s="1432" t="str">
        <f t="shared" si="35"/>
        <v/>
      </c>
      <c r="U140" s="1431" t="str">
        <f t="shared" si="36"/>
        <v/>
      </c>
      <c r="V140" s="1432" t="str">
        <f t="shared" si="37"/>
        <v/>
      </c>
      <c r="W140" s="1431" t="str">
        <f t="shared" si="38"/>
        <v/>
      </c>
      <c r="X140" s="1432" t="str">
        <f t="shared" si="39"/>
        <v/>
      </c>
      <c r="Y140" s="1431" t="str">
        <f t="shared" si="40"/>
        <v/>
      </c>
      <c r="Z140" s="1432" t="str">
        <f t="shared" si="41"/>
        <v/>
      </c>
      <c r="AA140" s="1284" t="str">
        <f t="shared" si="42"/>
        <v/>
      </c>
      <c r="AB140" s="1279" t="str">
        <f t="shared" si="43"/>
        <v/>
      </c>
      <c r="AC140" s="1281"/>
      <c r="AD140" s="1431" t="str">
        <f t="shared" si="44"/>
        <v/>
      </c>
      <c r="AE140" s="1288" t="str">
        <f t="shared" si="45"/>
        <v/>
      </c>
      <c r="AF140" s="1432" t="str">
        <f t="shared" si="46"/>
        <v/>
      </c>
      <c r="AG140" s="1431" t="str">
        <f t="shared" si="47"/>
        <v/>
      </c>
      <c r="AH140" s="1288" t="str">
        <f t="shared" si="48"/>
        <v/>
      </c>
      <c r="AI140" s="1288" t="str">
        <f t="shared" si="49"/>
        <v/>
      </c>
      <c r="AJ140" s="1432" t="str">
        <f t="shared" si="50"/>
        <v/>
      </c>
      <c r="AK140" s="1431" t="str">
        <f t="shared" si="51"/>
        <v/>
      </c>
      <c r="AL140" s="1288" t="str">
        <f t="shared" si="52"/>
        <v/>
      </c>
      <c r="AM140" s="1432" t="str">
        <f t="shared" si="53"/>
        <v/>
      </c>
      <c r="AN140" s="1431" t="str">
        <f t="shared" si="54"/>
        <v/>
      </c>
      <c r="AO140" s="1288" t="str">
        <f t="shared" si="55"/>
        <v/>
      </c>
      <c r="AP140" s="1432" t="str">
        <f t="shared" si="56"/>
        <v/>
      </c>
      <c r="AQ140" s="1431" t="str">
        <f t="shared" si="57"/>
        <v/>
      </c>
      <c r="AR140" s="1288" t="str">
        <f t="shared" si="58"/>
        <v/>
      </c>
      <c r="AS140" s="1288" t="str">
        <f t="shared" si="59"/>
        <v/>
      </c>
      <c r="AT140" s="1432" t="str">
        <f t="shared" si="60"/>
        <v/>
      </c>
      <c r="AU140" s="1431" t="str">
        <f t="shared" si="61"/>
        <v/>
      </c>
      <c r="AV140" s="1288" t="str">
        <f t="shared" si="62"/>
        <v/>
      </c>
      <c r="AW140" s="1432" t="str">
        <f t="shared" si="63"/>
        <v/>
      </c>
      <c r="AX140" s="1431" t="str">
        <f t="shared" si="64"/>
        <v/>
      </c>
      <c r="AY140" s="1288" t="str">
        <f t="shared" si="65"/>
        <v/>
      </c>
      <c r="AZ140" s="1288" t="str">
        <f t="shared" si="66"/>
        <v/>
      </c>
      <c r="BA140" s="1432" t="str">
        <f t="shared" si="67"/>
        <v/>
      </c>
    </row>
    <row r="141" spans="2:53" s="10" customFormat="1">
      <c r="B141" s="13"/>
      <c r="C141" s="2715"/>
      <c r="D141" s="2716"/>
      <c r="E141" s="2717"/>
      <c r="F141" s="2718"/>
      <c r="G141" s="2716"/>
      <c r="H141" s="2719"/>
      <c r="I141" s="2719"/>
      <c r="J141" s="2719"/>
      <c r="K141" s="2719"/>
      <c r="L141" s="2719"/>
      <c r="M141" s="2719"/>
      <c r="N141" s="2719"/>
      <c r="O141" s="2719"/>
      <c r="Q141" s="2235"/>
      <c r="R141" s="1437"/>
      <c r="S141" s="1431" t="str">
        <f t="shared" ref="S141:S204" si="68">IF(D141="","",IF(OR(D141="Coincident",D141="Non-coincident")=TRUE,"","X"))</f>
        <v/>
      </c>
      <c r="T141" s="1432" t="str">
        <f t="shared" ref="T141:T204" si="69">IF(OR(AND(ISBLANK($C141),ISBLANK(D141)),AND($C141&lt;&gt;"",D141&lt;&gt;"")),"","X")</f>
        <v/>
      </c>
      <c r="U141" s="1431" t="str">
        <f t="shared" ref="U141:U204" si="70">IF(ISNONTEXT($E141)=TRUE,"","X")</f>
        <v/>
      </c>
      <c r="V141" s="1432" t="str">
        <f t="shared" ref="V141:V204" si="71">IF(OR(AND(ISBLANK($C141),ISBLANK(E141)),AND($C141&lt;&gt;"",E141&lt;&gt;"")),"","X")</f>
        <v/>
      </c>
      <c r="W141" s="1431" t="str">
        <f t="shared" ref="W141:W204" si="72">IF(ISNONTEXT($F141)=TRUE,"","X")</f>
        <v/>
      </c>
      <c r="X141" s="1432" t="str">
        <f t="shared" ref="X141:X204" si="73">IF(OR(AND(ISBLANK($C141),ISBLANK(F141)),AND($C141&lt;&gt;"",F141&lt;&gt;"")),"","X")</f>
        <v/>
      </c>
      <c r="Y141" s="1431" t="str">
        <f t="shared" ref="Y141:Y204" si="74">IF(G141="","",IF(OR(G141="Summer",G141="Winter")=TRUE,"","X"))</f>
        <v/>
      </c>
      <c r="Z141" s="1432" t="str">
        <f t="shared" ref="Z141:Z204" si="75">IF(OR(AND(ISBLANK($C141),ISBLANK(G141)),AND($C141&lt;&gt;"",G141&lt;&gt;"")),"","X")</f>
        <v/>
      </c>
      <c r="AA141" s="1284" t="str">
        <f t="shared" ref="AA141:AA204" si="76">IF(ISNONTEXT($H141)=TRUE,"","X")</f>
        <v/>
      </c>
      <c r="AB141" s="1279" t="str">
        <f t="shared" ref="AB141:AB204" si="77">IF(AND(H141&gt;=0)=TRUE,"","X")</f>
        <v/>
      </c>
      <c r="AC141" s="1281"/>
      <c r="AD141" s="1431" t="str">
        <f t="shared" ref="AD141:AD204" si="78">IF(ISNONTEXT(I141)=TRUE,"","X")</f>
        <v/>
      </c>
      <c r="AE141" s="1288" t="str">
        <f t="shared" ref="AE141:AE204" si="79">IF(AND(I141&gt;=0)=TRUE,"","X")</f>
        <v/>
      </c>
      <c r="AF141" s="1432" t="str">
        <f t="shared" ref="AF141:AF204" si="80">IF(OR(AND(ISBLANK($C141),ISBLANK(I141)),AND($C141&lt;&gt;"",I141&lt;&gt;"")),"","X")</f>
        <v/>
      </c>
      <c r="AG141" s="1431" t="str">
        <f t="shared" ref="AG141:AG204" si="81">IF(ISNONTEXT(J141)=TRUE,"","X")</f>
        <v/>
      </c>
      <c r="AH141" s="1288" t="str">
        <f t="shared" ref="AH141:AH204" si="82">IF(AND(J141&gt;=0)=TRUE,"","X")</f>
        <v/>
      </c>
      <c r="AI141" s="1288" t="str">
        <f t="shared" ref="AI141:AI204" si="83">IF(OR(AND(ISBLANK($C141),ISBLANK(J141)),AND($C141&lt;&gt;"",J141&lt;&gt;"")),"","X")</f>
        <v/>
      </c>
      <c r="AJ141" s="1432" t="str">
        <f t="shared" ref="AJ141:AJ204" si="84">IF(I141&lt;=J141,"","X")</f>
        <v/>
      </c>
      <c r="AK141" s="1431" t="str">
        <f t="shared" ref="AK141:AK204" si="85">IF(ISNONTEXT(K141)=TRUE,"","X")</f>
        <v/>
      </c>
      <c r="AL141" s="1288" t="str">
        <f t="shared" ref="AL141:AL204" si="86">IF(AND(K141&gt;=0)=TRUE,"","X")</f>
        <v/>
      </c>
      <c r="AM141" s="1432" t="str">
        <f t="shared" ref="AM141:AM204" si="87">IF(OR(AND(ISBLANK($C141),ISBLANK(K141)),AND($C141&lt;&gt;"",K141&lt;&gt;"")),"","X")</f>
        <v/>
      </c>
      <c r="AN141" s="1431" t="str">
        <f t="shared" ref="AN141:AN204" si="88">IF(ISNONTEXT(L141)=TRUE,"","X")</f>
        <v/>
      </c>
      <c r="AO141" s="1288" t="str">
        <f t="shared" ref="AO141:AO204" si="89">IF(AND(L141&gt;=0)=TRUE,"","X")</f>
        <v/>
      </c>
      <c r="AP141" s="1432" t="str">
        <f t="shared" ref="AP141:AP204" si="90">IF(OR(AND(ISBLANK($C141),ISBLANK(L141)),AND($C141&lt;&gt;"",L141&lt;&gt;"")),"","X")</f>
        <v/>
      </c>
      <c r="AQ141" s="1431" t="str">
        <f t="shared" ref="AQ141:AQ204" si="91">IF(ISNONTEXT(M141)=TRUE,"","X")</f>
        <v/>
      </c>
      <c r="AR141" s="1288" t="str">
        <f t="shared" ref="AR141:AR204" si="92">IF(AND(M141&gt;=0)=TRUE,"","X")</f>
        <v/>
      </c>
      <c r="AS141" s="1288" t="str">
        <f t="shared" ref="AS141:AS204" si="93">IF(OR(AND(ISBLANK($C141),ISBLANK(M141)),AND($C141&lt;&gt;"",M141&lt;&gt;"")),"","X")</f>
        <v/>
      </c>
      <c r="AT141" s="1432" t="str">
        <f t="shared" ref="AT141:AT204" si="94">IF(L141&lt;=M141,"","X")</f>
        <v/>
      </c>
      <c r="AU141" s="1431" t="str">
        <f t="shared" ref="AU141:AU204" si="95">IF(ISNONTEXT(N141)=TRUE,"","X")</f>
        <v/>
      </c>
      <c r="AV141" s="1288" t="str">
        <f t="shared" ref="AV141:AV204" si="96">IF(AND(N141&gt;=0)=TRUE,"","X")</f>
        <v/>
      </c>
      <c r="AW141" s="1432" t="str">
        <f t="shared" ref="AW141:AW204" si="97">IF(OR(AND(ISBLANK($C141),ISBLANK(N141)),AND($C141&lt;&gt;"",N141&lt;&gt;"")),"","X")</f>
        <v/>
      </c>
      <c r="AX141" s="1431" t="str">
        <f t="shared" ref="AX141:AX204" si="98">IF(ISNONTEXT(O141)=TRUE,"","X")</f>
        <v/>
      </c>
      <c r="AY141" s="1288" t="str">
        <f t="shared" ref="AY141:AY204" si="99">IF(AND(O141&gt;=0)=TRUE,"","X")</f>
        <v/>
      </c>
      <c r="AZ141" s="1288" t="str">
        <f t="shared" ref="AZ141:AZ204" si="100">IF(OR(AND(ISBLANK($C141),ISBLANK(O141)),AND($C141&lt;&gt;"",O141&lt;&gt;"")),"","X")</f>
        <v/>
      </c>
      <c r="BA141" s="1432" t="str">
        <f t="shared" ref="BA141:BA204" si="101">IF(N141&lt;=O141,"","X")</f>
        <v/>
      </c>
    </row>
    <row r="142" spans="2:53" s="10" customFormat="1">
      <c r="B142" s="13"/>
      <c r="C142" s="2715"/>
      <c r="D142" s="2716"/>
      <c r="E142" s="2717"/>
      <c r="F142" s="2718"/>
      <c r="G142" s="2716"/>
      <c r="H142" s="2719"/>
      <c r="I142" s="2719"/>
      <c r="J142" s="2719"/>
      <c r="K142" s="2719"/>
      <c r="L142" s="2719"/>
      <c r="M142" s="2719"/>
      <c r="N142" s="2719"/>
      <c r="O142" s="2719"/>
      <c r="Q142" s="2235"/>
      <c r="R142" s="1437"/>
      <c r="S142" s="1431" t="str">
        <f t="shared" si="68"/>
        <v/>
      </c>
      <c r="T142" s="1432" t="str">
        <f t="shared" si="69"/>
        <v/>
      </c>
      <c r="U142" s="1431" t="str">
        <f t="shared" si="70"/>
        <v/>
      </c>
      <c r="V142" s="1432" t="str">
        <f t="shared" si="71"/>
        <v/>
      </c>
      <c r="W142" s="1431" t="str">
        <f t="shared" si="72"/>
        <v/>
      </c>
      <c r="X142" s="1432" t="str">
        <f t="shared" si="73"/>
        <v/>
      </c>
      <c r="Y142" s="1431" t="str">
        <f t="shared" si="74"/>
        <v/>
      </c>
      <c r="Z142" s="1432" t="str">
        <f t="shared" si="75"/>
        <v/>
      </c>
      <c r="AA142" s="1284" t="str">
        <f t="shared" si="76"/>
        <v/>
      </c>
      <c r="AB142" s="1279" t="str">
        <f t="shared" si="77"/>
        <v/>
      </c>
      <c r="AC142" s="1281"/>
      <c r="AD142" s="1431" t="str">
        <f t="shared" si="78"/>
        <v/>
      </c>
      <c r="AE142" s="1288" t="str">
        <f t="shared" si="79"/>
        <v/>
      </c>
      <c r="AF142" s="1432" t="str">
        <f t="shared" si="80"/>
        <v/>
      </c>
      <c r="AG142" s="1431" t="str">
        <f t="shared" si="81"/>
        <v/>
      </c>
      <c r="AH142" s="1288" t="str">
        <f t="shared" si="82"/>
        <v/>
      </c>
      <c r="AI142" s="1288" t="str">
        <f t="shared" si="83"/>
        <v/>
      </c>
      <c r="AJ142" s="1432" t="str">
        <f t="shared" si="84"/>
        <v/>
      </c>
      <c r="AK142" s="1431" t="str">
        <f t="shared" si="85"/>
        <v/>
      </c>
      <c r="AL142" s="1288" t="str">
        <f t="shared" si="86"/>
        <v/>
      </c>
      <c r="AM142" s="1432" t="str">
        <f t="shared" si="87"/>
        <v/>
      </c>
      <c r="AN142" s="1431" t="str">
        <f t="shared" si="88"/>
        <v/>
      </c>
      <c r="AO142" s="1288" t="str">
        <f t="shared" si="89"/>
        <v/>
      </c>
      <c r="AP142" s="1432" t="str">
        <f t="shared" si="90"/>
        <v/>
      </c>
      <c r="AQ142" s="1431" t="str">
        <f t="shared" si="91"/>
        <v/>
      </c>
      <c r="AR142" s="1288" t="str">
        <f t="shared" si="92"/>
        <v/>
      </c>
      <c r="AS142" s="1288" t="str">
        <f t="shared" si="93"/>
        <v/>
      </c>
      <c r="AT142" s="1432" t="str">
        <f t="shared" si="94"/>
        <v/>
      </c>
      <c r="AU142" s="1431" t="str">
        <f t="shared" si="95"/>
        <v/>
      </c>
      <c r="AV142" s="1288" t="str">
        <f t="shared" si="96"/>
        <v/>
      </c>
      <c r="AW142" s="1432" t="str">
        <f t="shared" si="97"/>
        <v/>
      </c>
      <c r="AX142" s="1431" t="str">
        <f t="shared" si="98"/>
        <v/>
      </c>
      <c r="AY142" s="1288" t="str">
        <f t="shared" si="99"/>
        <v/>
      </c>
      <c r="AZ142" s="1288" t="str">
        <f t="shared" si="100"/>
        <v/>
      </c>
      <c r="BA142" s="1432" t="str">
        <f t="shared" si="101"/>
        <v/>
      </c>
    </row>
    <row r="143" spans="2:53" s="10" customFormat="1">
      <c r="B143" s="13"/>
      <c r="C143" s="2715"/>
      <c r="D143" s="2716"/>
      <c r="E143" s="2717"/>
      <c r="F143" s="2718"/>
      <c r="G143" s="2716"/>
      <c r="H143" s="2719"/>
      <c r="I143" s="2719"/>
      <c r="J143" s="2719"/>
      <c r="K143" s="2719"/>
      <c r="L143" s="2719"/>
      <c r="M143" s="2719"/>
      <c r="N143" s="2719"/>
      <c r="O143" s="2719"/>
      <c r="Q143" s="2235"/>
      <c r="R143" s="1437"/>
      <c r="S143" s="1431" t="str">
        <f t="shared" si="68"/>
        <v/>
      </c>
      <c r="T143" s="1432" t="str">
        <f t="shared" si="69"/>
        <v/>
      </c>
      <c r="U143" s="1431" t="str">
        <f t="shared" si="70"/>
        <v/>
      </c>
      <c r="V143" s="1432" t="str">
        <f t="shared" si="71"/>
        <v/>
      </c>
      <c r="W143" s="1431" t="str">
        <f t="shared" si="72"/>
        <v/>
      </c>
      <c r="X143" s="1432" t="str">
        <f t="shared" si="73"/>
        <v/>
      </c>
      <c r="Y143" s="1431" t="str">
        <f t="shared" si="74"/>
        <v/>
      </c>
      <c r="Z143" s="1432" t="str">
        <f t="shared" si="75"/>
        <v/>
      </c>
      <c r="AA143" s="1284" t="str">
        <f t="shared" si="76"/>
        <v/>
      </c>
      <c r="AB143" s="1279" t="str">
        <f t="shared" si="77"/>
        <v/>
      </c>
      <c r="AC143" s="1281"/>
      <c r="AD143" s="1431" t="str">
        <f t="shared" si="78"/>
        <v/>
      </c>
      <c r="AE143" s="1288" t="str">
        <f t="shared" si="79"/>
        <v/>
      </c>
      <c r="AF143" s="1432" t="str">
        <f t="shared" si="80"/>
        <v/>
      </c>
      <c r="AG143" s="1431" t="str">
        <f t="shared" si="81"/>
        <v/>
      </c>
      <c r="AH143" s="1288" t="str">
        <f t="shared" si="82"/>
        <v/>
      </c>
      <c r="AI143" s="1288" t="str">
        <f t="shared" si="83"/>
        <v/>
      </c>
      <c r="AJ143" s="1432" t="str">
        <f t="shared" si="84"/>
        <v/>
      </c>
      <c r="AK143" s="1431" t="str">
        <f t="shared" si="85"/>
        <v/>
      </c>
      <c r="AL143" s="1288" t="str">
        <f t="shared" si="86"/>
        <v/>
      </c>
      <c r="AM143" s="1432" t="str">
        <f t="shared" si="87"/>
        <v/>
      </c>
      <c r="AN143" s="1431" t="str">
        <f t="shared" si="88"/>
        <v/>
      </c>
      <c r="AO143" s="1288" t="str">
        <f t="shared" si="89"/>
        <v/>
      </c>
      <c r="AP143" s="1432" t="str">
        <f t="shared" si="90"/>
        <v/>
      </c>
      <c r="AQ143" s="1431" t="str">
        <f t="shared" si="91"/>
        <v/>
      </c>
      <c r="AR143" s="1288" t="str">
        <f t="shared" si="92"/>
        <v/>
      </c>
      <c r="AS143" s="1288" t="str">
        <f t="shared" si="93"/>
        <v/>
      </c>
      <c r="AT143" s="1432" t="str">
        <f t="shared" si="94"/>
        <v/>
      </c>
      <c r="AU143" s="1431" t="str">
        <f t="shared" si="95"/>
        <v/>
      </c>
      <c r="AV143" s="1288" t="str">
        <f t="shared" si="96"/>
        <v/>
      </c>
      <c r="AW143" s="1432" t="str">
        <f t="shared" si="97"/>
        <v/>
      </c>
      <c r="AX143" s="1431" t="str">
        <f t="shared" si="98"/>
        <v/>
      </c>
      <c r="AY143" s="1288" t="str">
        <f t="shared" si="99"/>
        <v/>
      </c>
      <c r="AZ143" s="1288" t="str">
        <f t="shared" si="100"/>
        <v/>
      </c>
      <c r="BA143" s="1432" t="str">
        <f t="shared" si="101"/>
        <v/>
      </c>
    </row>
    <row r="144" spans="2:53" s="10" customFormat="1">
      <c r="B144" s="13"/>
      <c r="C144" s="2715"/>
      <c r="D144" s="2716"/>
      <c r="E144" s="2717"/>
      <c r="F144" s="2718"/>
      <c r="G144" s="2716"/>
      <c r="H144" s="2719"/>
      <c r="I144" s="2719"/>
      <c r="J144" s="2719"/>
      <c r="K144" s="2719"/>
      <c r="L144" s="2719"/>
      <c r="M144" s="2719"/>
      <c r="N144" s="2719"/>
      <c r="O144" s="2719"/>
      <c r="Q144" s="2235"/>
      <c r="R144" s="1437"/>
      <c r="S144" s="1431" t="str">
        <f t="shared" si="68"/>
        <v/>
      </c>
      <c r="T144" s="1432" t="str">
        <f t="shared" si="69"/>
        <v/>
      </c>
      <c r="U144" s="1431" t="str">
        <f t="shared" si="70"/>
        <v/>
      </c>
      <c r="V144" s="1432" t="str">
        <f t="shared" si="71"/>
        <v/>
      </c>
      <c r="W144" s="1431" t="str">
        <f t="shared" si="72"/>
        <v/>
      </c>
      <c r="X144" s="1432" t="str">
        <f t="shared" si="73"/>
        <v/>
      </c>
      <c r="Y144" s="1431" t="str">
        <f t="shared" si="74"/>
        <v/>
      </c>
      <c r="Z144" s="1432" t="str">
        <f t="shared" si="75"/>
        <v/>
      </c>
      <c r="AA144" s="1284" t="str">
        <f t="shared" si="76"/>
        <v/>
      </c>
      <c r="AB144" s="1279" t="str">
        <f t="shared" si="77"/>
        <v/>
      </c>
      <c r="AC144" s="1281"/>
      <c r="AD144" s="1431" t="str">
        <f t="shared" si="78"/>
        <v/>
      </c>
      <c r="AE144" s="1288" t="str">
        <f t="shared" si="79"/>
        <v/>
      </c>
      <c r="AF144" s="1432" t="str">
        <f t="shared" si="80"/>
        <v/>
      </c>
      <c r="AG144" s="1431" t="str">
        <f t="shared" si="81"/>
        <v/>
      </c>
      <c r="AH144" s="1288" t="str">
        <f t="shared" si="82"/>
        <v/>
      </c>
      <c r="AI144" s="1288" t="str">
        <f t="shared" si="83"/>
        <v/>
      </c>
      <c r="AJ144" s="1432" t="str">
        <f t="shared" si="84"/>
        <v/>
      </c>
      <c r="AK144" s="1431" t="str">
        <f t="shared" si="85"/>
        <v/>
      </c>
      <c r="AL144" s="1288" t="str">
        <f t="shared" si="86"/>
        <v/>
      </c>
      <c r="AM144" s="1432" t="str">
        <f t="shared" si="87"/>
        <v/>
      </c>
      <c r="AN144" s="1431" t="str">
        <f t="shared" si="88"/>
        <v/>
      </c>
      <c r="AO144" s="1288" t="str">
        <f t="shared" si="89"/>
        <v/>
      </c>
      <c r="AP144" s="1432" t="str">
        <f t="shared" si="90"/>
        <v/>
      </c>
      <c r="AQ144" s="1431" t="str">
        <f t="shared" si="91"/>
        <v/>
      </c>
      <c r="AR144" s="1288" t="str">
        <f t="shared" si="92"/>
        <v/>
      </c>
      <c r="AS144" s="1288" t="str">
        <f t="shared" si="93"/>
        <v/>
      </c>
      <c r="AT144" s="1432" t="str">
        <f t="shared" si="94"/>
        <v/>
      </c>
      <c r="AU144" s="1431" t="str">
        <f t="shared" si="95"/>
        <v/>
      </c>
      <c r="AV144" s="1288" t="str">
        <f t="shared" si="96"/>
        <v/>
      </c>
      <c r="AW144" s="1432" t="str">
        <f t="shared" si="97"/>
        <v/>
      </c>
      <c r="AX144" s="1431" t="str">
        <f t="shared" si="98"/>
        <v/>
      </c>
      <c r="AY144" s="1288" t="str">
        <f t="shared" si="99"/>
        <v/>
      </c>
      <c r="AZ144" s="1288" t="str">
        <f t="shared" si="100"/>
        <v/>
      </c>
      <c r="BA144" s="1432" t="str">
        <f t="shared" si="101"/>
        <v/>
      </c>
    </row>
    <row r="145" spans="2:53" s="10" customFormat="1">
      <c r="B145" s="13"/>
      <c r="C145" s="2715"/>
      <c r="D145" s="2716"/>
      <c r="E145" s="2717"/>
      <c r="F145" s="2718"/>
      <c r="G145" s="2716"/>
      <c r="H145" s="2719"/>
      <c r="I145" s="2719"/>
      <c r="J145" s="2719"/>
      <c r="K145" s="2719"/>
      <c r="L145" s="2719"/>
      <c r="M145" s="2719"/>
      <c r="N145" s="2719"/>
      <c r="O145" s="2719"/>
      <c r="Q145" s="2235"/>
      <c r="R145" s="1437"/>
      <c r="S145" s="1431" t="str">
        <f t="shared" si="68"/>
        <v/>
      </c>
      <c r="T145" s="1432" t="str">
        <f t="shared" si="69"/>
        <v/>
      </c>
      <c r="U145" s="1431" t="str">
        <f t="shared" si="70"/>
        <v/>
      </c>
      <c r="V145" s="1432" t="str">
        <f t="shared" si="71"/>
        <v/>
      </c>
      <c r="W145" s="1431" t="str">
        <f t="shared" si="72"/>
        <v/>
      </c>
      <c r="X145" s="1432" t="str">
        <f t="shared" si="73"/>
        <v/>
      </c>
      <c r="Y145" s="1431" t="str">
        <f t="shared" si="74"/>
        <v/>
      </c>
      <c r="Z145" s="1432" t="str">
        <f t="shared" si="75"/>
        <v/>
      </c>
      <c r="AA145" s="1284" t="str">
        <f t="shared" si="76"/>
        <v/>
      </c>
      <c r="AB145" s="1279" t="str">
        <f t="shared" si="77"/>
        <v/>
      </c>
      <c r="AC145" s="1281"/>
      <c r="AD145" s="1431" t="str">
        <f t="shared" si="78"/>
        <v/>
      </c>
      <c r="AE145" s="1288" t="str">
        <f t="shared" si="79"/>
        <v/>
      </c>
      <c r="AF145" s="1432" t="str">
        <f t="shared" si="80"/>
        <v/>
      </c>
      <c r="AG145" s="1431" t="str">
        <f t="shared" si="81"/>
        <v/>
      </c>
      <c r="AH145" s="1288" t="str">
        <f t="shared" si="82"/>
        <v/>
      </c>
      <c r="AI145" s="1288" t="str">
        <f t="shared" si="83"/>
        <v/>
      </c>
      <c r="AJ145" s="1432" t="str">
        <f t="shared" si="84"/>
        <v/>
      </c>
      <c r="AK145" s="1431" t="str">
        <f t="shared" si="85"/>
        <v/>
      </c>
      <c r="AL145" s="1288" t="str">
        <f t="shared" si="86"/>
        <v/>
      </c>
      <c r="AM145" s="1432" t="str">
        <f t="shared" si="87"/>
        <v/>
      </c>
      <c r="AN145" s="1431" t="str">
        <f t="shared" si="88"/>
        <v/>
      </c>
      <c r="AO145" s="1288" t="str">
        <f t="shared" si="89"/>
        <v/>
      </c>
      <c r="AP145" s="1432" t="str">
        <f t="shared" si="90"/>
        <v/>
      </c>
      <c r="AQ145" s="1431" t="str">
        <f t="shared" si="91"/>
        <v/>
      </c>
      <c r="AR145" s="1288" t="str">
        <f t="shared" si="92"/>
        <v/>
      </c>
      <c r="AS145" s="1288" t="str">
        <f t="shared" si="93"/>
        <v/>
      </c>
      <c r="AT145" s="1432" t="str">
        <f t="shared" si="94"/>
        <v/>
      </c>
      <c r="AU145" s="1431" t="str">
        <f t="shared" si="95"/>
        <v/>
      </c>
      <c r="AV145" s="1288" t="str">
        <f t="shared" si="96"/>
        <v/>
      </c>
      <c r="AW145" s="1432" t="str">
        <f t="shared" si="97"/>
        <v/>
      </c>
      <c r="AX145" s="1431" t="str">
        <f t="shared" si="98"/>
        <v/>
      </c>
      <c r="AY145" s="1288" t="str">
        <f t="shared" si="99"/>
        <v/>
      </c>
      <c r="AZ145" s="1288" t="str">
        <f t="shared" si="100"/>
        <v/>
      </c>
      <c r="BA145" s="1432" t="str">
        <f t="shared" si="101"/>
        <v/>
      </c>
    </row>
    <row r="146" spans="2:53" s="10" customFormat="1">
      <c r="B146" s="13"/>
      <c r="C146" s="2715"/>
      <c r="D146" s="2716"/>
      <c r="E146" s="2717"/>
      <c r="F146" s="2718"/>
      <c r="G146" s="2716"/>
      <c r="H146" s="2719"/>
      <c r="I146" s="2719"/>
      <c r="J146" s="2719"/>
      <c r="K146" s="2719"/>
      <c r="L146" s="2719"/>
      <c r="M146" s="2719"/>
      <c r="N146" s="2719"/>
      <c r="O146" s="2719"/>
      <c r="Q146" s="2235"/>
      <c r="R146" s="1437"/>
      <c r="S146" s="1431" t="str">
        <f t="shared" si="68"/>
        <v/>
      </c>
      <c r="T146" s="1432" t="str">
        <f t="shared" si="69"/>
        <v/>
      </c>
      <c r="U146" s="1431" t="str">
        <f t="shared" si="70"/>
        <v/>
      </c>
      <c r="V146" s="1432" t="str">
        <f t="shared" si="71"/>
        <v/>
      </c>
      <c r="W146" s="1431" t="str">
        <f t="shared" si="72"/>
        <v/>
      </c>
      <c r="X146" s="1432" t="str">
        <f t="shared" si="73"/>
        <v/>
      </c>
      <c r="Y146" s="1431" t="str">
        <f t="shared" si="74"/>
        <v/>
      </c>
      <c r="Z146" s="1432" t="str">
        <f t="shared" si="75"/>
        <v/>
      </c>
      <c r="AA146" s="1284" t="str">
        <f t="shared" si="76"/>
        <v/>
      </c>
      <c r="AB146" s="1279" t="str">
        <f t="shared" si="77"/>
        <v/>
      </c>
      <c r="AC146" s="1281"/>
      <c r="AD146" s="1431" t="str">
        <f t="shared" si="78"/>
        <v/>
      </c>
      <c r="AE146" s="1288" t="str">
        <f t="shared" si="79"/>
        <v/>
      </c>
      <c r="AF146" s="1432" t="str">
        <f t="shared" si="80"/>
        <v/>
      </c>
      <c r="AG146" s="1431" t="str">
        <f t="shared" si="81"/>
        <v/>
      </c>
      <c r="AH146" s="1288" t="str">
        <f t="shared" si="82"/>
        <v/>
      </c>
      <c r="AI146" s="1288" t="str">
        <f t="shared" si="83"/>
        <v/>
      </c>
      <c r="AJ146" s="1432" t="str">
        <f t="shared" si="84"/>
        <v/>
      </c>
      <c r="AK146" s="1431" t="str">
        <f t="shared" si="85"/>
        <v/>
      </c>
      <c r="AL146" s="1288" t="str">
        <f t="shared" si="86"/>
        <v/>
      </c>
      <c r="AM146" s="1432" t="str">
        <f t="shared" si="87"/>
        <v/>
      </c>
      <c r="AN146" s="1431" t="str">
        <f t="shared" si="88"/>
        <v/>
      </c>
      <c r="AO146" s="1288" t="str">
        <f t="shared" si="89"/>
        <v/>
      </c>
      <c r="AP146" s="1432" t="str">
        <f t="shared" si="90"/>
        <v/>
      </c>
      <c r="AQ146" s="1431" t="str">
        <f t="shared" si="91"/>
        <v/>
      </c>
      <c r="AR146" s="1288" t="str">
        <f t="shared" si="92"/>
        <v/>
      </c>
      <c r="AS146" s="1288" t="str">
        <f t="shared" si="93"/>
        <v/>
      </c>
      <c r="AT146" s="1432" t="str">
        <f t="shared" si="94"/>
        <v/>
      </c>
      <c r="AU146" s="1431" t="str">
        <f t="shared" si="95"/>
        <v/>
      </c>
      <c r="AV146" s="1288" t="str">
        <f t="shared" si="96"/>
        <v/>
      </c>
      <c r="AW146" s="1432" t="str">
        <f t="shared" si="97"/>
        <v/>
      </c>
      <c r="AX146" s="1431" t="str">
        <f t="shared" si="98"/>
        <v/>
      </c>
      <c r="AY146" s="1288" t="str">
        <f t="shared" si="99"/>
        <v/>
      </c>
      <c r="AZ146" s="1288" t="str">
        <f t="shared" si="100"/>
        <v/>
      </c>
      <c r="BA146" s="1432" t="str">
        <f t="shared" si="101"/>
        <v/>
      </c>
    </row>
    <row r="147" spans="2:53" s="10" customFormat="1">
      <c r="B147" s="13"/>
      <c r="C147" s="2715"/>
      <c r="D147" s="2716"/>
      <c r="E147" s="2717"/>
      <c r="F147" s="2718"/>
      <c r="G147" s="2716"/>
      <c r="H147" s="2719"/>
      <c r="I147" s="2719"/>
      <c r="J147" s="2719"/>
      <c r="K147" s="2719"/>
      <c r="L147" s="2719"/>
      <c r="M147" s="2719"/>
      <c r="N147" s="2719"/>
      <c r="O147" s="2719"/>
      <c r="Q147" s="2235"/>
      <c r="R147" s="1437"/>
      <c r="S147" s="1431" t="str">
        <f t="shared" si="68"/>
        <v/>
      </c>
      <c r="T147" s="1432" t="str">
        <f t="shared" si="69"/>
        <v/>
      </c>
      <c r="U147" s="1431" t="str">
        <f t="shared" si="70"/>
        <v/>
      </c>
      <c r="V147" s="1432" t="str">
        <f t="shared" si="71"/>
        <v/>
      </c>
      <c r="W147" s="1431" t="str">
        <f t="shared" si="72"/>
        <v/>
      </c>
      <c r="X147" s="1432" t="str">
        <f t="shared" si="73"/>
        <v/>
      </c>
      <c r="Y147" s="1431" t="str">
        <f t="shared" si="74"/>
        <v/>
      </c>
      <c r="Z147" s="1432" t="str">
        <f t="shared" si="75"/>
        <v/>
      </c>
      <c r="AA147" s="1284" t="str">
        <f t="shared" si="76"/>
        <v/>
      </c>
      <c r="AB147" s="1279" t="str">
        <f t="shared" si="77"/>
        <v/>
      </c>
      <c r="AC147" s="1281"/>
      <c r="AD147" s="1431" t="str">
        <f t="shared" si="78"/>
        <v/>
      </c>
      <c r="AE147" s="1288" t="str">
        <f t="shared" si="79"/>
        <v/>
      </c>
      <c r="AF147" s="1432" t="str">
        <f t="shared" si="80"/>
        <v/>
      </c>
      <c r="AG147" s="1431" t="str">
        <f t="shared" si="81"/>
        <v/>
      </c>
      <c r="AH147" s="1288" t="str">
        <f t="shared" si="82"/>
        <v/>
      </c>
      <c r="AI147" s="1288" t="str">
        <f t="shared" si="83"/>
        <v/>
      </c>
      <c r="AJ147" s="1432" t="str">
        <f t="shared" si="84"/>
        <v/>
      </c>
      <c r="AK147" s="1431" t="str">
        <f t="shared" si="85"/>
        <v/>
      </c>
      <c r="AL147" s="1288" t="str">
        <f t="shared" si="86"/>
        <v/>
      </c>
      <c r="AM147" s="1432" t="str">
        <f t="shared" si="87"/>
        <v/>
      </c>
      <c r="AN147" s="1431" t="str">
        <f t="shared" si="88"/>
        <v/>
      </c>
      <c r="AO147" s="1288" t="str">
        <f t="shared" si="89"/>
        <v/>
      </c>
      <c r="AP147" s="1432" t="str">
        <f t="shared" si="90"/>
        <v/>
      </c>
      <c r="AQ147" s="1431" t="str">
        <f t="shared" si="91"/>
        <v/>
      </c>
      <c r="AR147" s="1288" t="str">
        <f t="shared" si="92"/>
        <v/>
      </c>
      <c r="AS147" s="1288" t="str">
        <f t="shared" si="93"/>
        <v/>
      </c>
      <c r="AT147" s="1432" t="str">
        <f t="shared" si="94"/>
        <v/>
      </c>
      <c r="AU147" s="1431" t="str">
        <f t="shared" si="95"/>
        <v/>
      </c>
      <c r="AV147" s="1288" t="str">
        <f t="shared" si="96"/>
        <v/>
      </c>
      <c r="AW147" s="1432" t="str">
        <f t="shared" si="97"/>
        <v/>
      </c>
      <c r="AX147" s="1431" t="str">
        <f t="shared" si="98"/>
        <v/>
      </c>
      <c r="AY147" s="1288" t="str">
        <f t="shared" si="99"/>
        <v/>
      </c>
      <c r="AZ147" s="1288" t="str">
        <f t="shared" si="100"/>
        <v/>
      </c>
      <c r="BA147" s="1432" t="str">
        <f t="shared" si="101"/>
        <v/>
      </c>
    </row>
    <row r="148" spans="2:53" s="10" customFormat="1">
      <c r="B148" s="13"/>
      <c r="C148" s="2715"/>
      <c r="D148" s="2716"/>
      <c r="E148" s="2717"/>
      <c r="F148" s="2718"/>
      <c r="G148" s="2716"/>
      <c r="H148" s="2719"/>
      <c r="I148" s="2719"/>
      <c r="J148" s="2719"/>
      <c r="K148" s="2719"/>
      <c r="L148" s="2719"/>
      <c r="M148" s="2719"/>
      <c r="N148" s="2719"/>
      <c r="O148" s="2719"/>
      <c r="Q148" s="2235"/>
      <c r="R148" s="1437"/>
      <c r="S148" s="1431" t="str">
        <f t="shared" si="68"/>
        <v/>
      </c>
      <c r="T148" s="1432" t="str">
        <f t="shared" si="69"/>
        <v/>
      </c>
      <c r="U148" s="1431" t="str">
        <f t="shared" si="70"/>
        <v/>
      </c>
      <c r="V148" s="1432" t="str">
        <f t="shared" si="71"/>
        <v/>
      </c>
      <c r="W148" s="1431" t="str">
        <f t="shared" si="72"/>
        <v/>
      </c>
      <c r="X148" s="1432" t="str">
        <f t="shared" si="73"/>
        <v/>
      </c>
      <c r="Y148" s="1431" t="str">
        <f t="shared" si="74"/>
        <v/>
      </c>
      <c r="Z148" s="1432" t="str">
        <f t="shared" si="75"/>
        <v/>
      </c>
      <c r="AA148" s="1284" t="str">
        <f t="shared" si="76"/>
        <v/>
      </c>
      <c r="AB148" s="1279" t="str">
        <f t="shared" si="77"/>
        <v/>
      </c>
      <c r="AC148" s="1281"/>
      <c r="AD148" s="1431" t="str">
        <f t="shared" si="78"/>
        <v/>
      </c>
      <c r="AE148" s="1288" t="str">
        <f t="shared" si="79"/>
        <v/>
      </c>
      <c r="AF148" s="1432" t="str">
        <f t="shared" si="80"/>
        <v/>
      </c>
      <c r="AG148" s="1431" t="str">
        <f t="shared" si="81"/>
        <v/>
      </c>
      <c r="AH148" s="1288" t="str">
        <f t="shared" si="82"/>
        <v/>
      </c>
      <c r="AI148" s="1288" t="str">
        <f t="shared" si="83"/>
        <v/>
      </c>
      <c r="AJ148" s="1432" t="str">
        <f t="shared" si="84"/>
        <v/>
      </c>
      <c r="AK148" s="1431" t="str">
        <f t="shared" si="85"/>
        <v/>
      </c>
      <c r="AL148" s="1288" t="str">
        <f t="shared" si="86"/>
        <v/>
      </c>
      <c r="AM148" s="1432" t="str">
        <f t="shared" si="87"/>
        <v/>
      </c>
      <c r="AN148" s="1431" t="str">
        <f t="shared" si="88"/>
        <v/>
      </c>
      <c r="AO148" s="1288" t="str">
        <f t="shared" si="89"/>
        <v/>
      </c>
      <c r="AP148" s="1432" t="str">
        <f t="shared" si="90"/>
        <v/>
      </c>
      <c r="AQ148" s="1431" t="str">
        <f t="shared" si="91"/>
        <v/>
      </c>
      <c r="AR148" s="1288" t="str">
        <f t="shared" si="92"/>
        <v/>
      </c>
      <c r="AS148" s="1288" t="str">
        <f t="shared" si="93"/>
        <v/>
      </c>
      <c r="AT148" s="1432" t="str">
        <f t="shared" si="94"/>
        <v/>
      </c>
      <c r="AU148" s="1431" t="str">
        <f t="shared" si="95"/>
        <v/>
      </c>
      <c r="AV148" s="1288" t="str">
        <f t="shared" si="96"/>
        <v/>
      </c>
      <c r="AW148" s="1432" t="str">
        <f t="shared" si="97"/>
        <v/>
      </c>
      <c r="AX148" s="1431" t="str">
        <f t="shared" si="98"/>
        <v/>
      </c>
      <c r="AY148" s="1288" t="str">
        <f t="shared" si="99"/>
        <v/>
      </c>
      <c r="AZ148" s="1288" t="str">
        <f t="shared" si="100"/>
        <v/>
      </c>
      <c r="BA148" s="1432" t="str">
        <f t="shared" si="101"/>
        <v/>
      </c>
    </row>
    <row r="149" spans="2:53" s="10" customFormat="1">
      <c r="B149" s="13"/>
      <c r="C149" s="2715"/>
      <c r="D149" s="2716"/>
      <c r="E149" s="2717"/>
      <c r="F149" s="2718"/>
      <c r="G149" s="2716"/>
      <c r="H149" s="2719"/>
      <c r="I149" s="2719"/>
      <c r="J149" s="2719"/>
      <c r="K149" s="2719"/>
      <c r="L149" s="2719"/>
      <c r="M149" s="2719"/>
      <c r="N149" s="2719"/>
      <c r="O149" s="2719"/>
      <c r="Q149" s="2235"/>
      <c r="R149" s="1437"/>
      <c r="S149" s="1431" t="str">
        <f t="shared" si="68"/>
        <v/>
      </c>
      <c r="T149" s="1432" t="str">
        <f t="shared" si="69"/>
        <v/>
      </c>
      <c r="U149" s="1431" t="str">
        <f t="shared" si="70"/>
        <v/>
      </c>
      <c r="V149" s="1432" t="str">
        <f t="shared" si="71"/>
        <v/>
      </c>
      <c r="W149" s="1431" t="str">
        <f t="shared" si="72"/>
        <v/>
      </c>
      <c r="X149" s="1432" t="str">
        <f t="shared" si="73"/>
        <v/>
      </c>
      <c r="Y149" s="1431" t="str">
        <f t="shared" si="74"/>
        <v/>
      </c>
      <c r="Z149" s="1432" t="str">
        <f t="shared" si="75"/>
        <v/>
      </c>
      <c r="AA149" s="1284" t="str">
        <f t="shared" si="76"/>
        <v/>
      </c>
      <c r="AB149" s="1279" t="str">
        <f t="shared" si="77"/>
        <v/>
      </c>
      <c r="AC149" s="1281"/>
      <c r="AD149" s="1431" t="str">
        <f t="shared" si="78"/>
        <v/>
      </c>
      <c r="AE149" s="1288" t="str">
        <f t="shared" si="79"/>
        <v/>
      </c>
      <c r="AF149" s="1432" t="str">
        <f t="shared" si="80"/>
        <v/>
      </c>
      <c r="AG149" s="1431" t="str">
        <f t="shared" si="81"/>
        <v/>
      </c>
      <c r="AH149" s="1288" t="str">
        <f t="shared" si="82"/>
        <v/>
      </c>
      <c r="AI149" s="1288" t="str">
        <f t="shared" si="83"/>
        <v/>
      </c>
      <c r="AJ149" s="1432" t="str">
        <f t="shared" si="84"/>
        <v/>
      </c>
      <c r="AK149" s="1431" t="str">
        <f t="shared" si="85"/>
        <v/>
      </c>
      <c r="AL149" s="1288" t="str">
        <f t="shared" si="86"/>
        <v/>
      </c>
      <c r="AM149" s="1432" t="str">
        <f t="shared" si="87"/>
        <v/>
      </c>
      <c r="AN149" s="1431" t="str">
        <f t="shared" si="88"/>
        <v/>
      </c>
      <c r="AO149" s="1288" t="str">
        <f t="shared" si="89"/>
        <v/>
      </c>
      <c r="AP149" s="1432" t="str">
        <f t="shared" si="90"/>
        <v/>
      </c>
      <c r="AQ149" s="1431" t="str">
        <f t="shared" si="91"/>
        <v/>
      </c>
      <c r="AR149" s="1288" t="str">
        <f t="shared" si="92"/>
        <v/>
      </c>
      <c r="AS149" s="1288" t="str">
        <f t="shared" si="93"/>
        <v/>
      </c>
      <c r="AT149" s="1432" t="str">
        <f t="shared" si="94"/>
        <v/>
      </c>
      <c r="AU149" s="1431" t="str">
        <f t="shared" si="95"/>
        <v/>
      </c>
      <c r="AV149" s="1288" t="str">
        <f t="shared" si="96"/>
        <v/>
      </c>
      <c r="AW149" s="1432" t="str">
        <f t="shared" si="97"/>
        <v/>
      </c>
      <c r="AX149" s="1431" t="str">
        <f t="shared" si="98"/>
        <v/>
      </c>
      <c r="AY149" s="1288" t="str">
        <f t="shared" si="99"/>
        <v/>
      </c>
      <c r="AZ149" s="1288" t="str">
        <f t="shared" si="100"/>
        <v/>
      </c>
      <c r="BA149" s="1432" t="str">
        <f t="shared" si="101"/>
        <v/>
      </c>
    </row>
    <row r="150" spans="2:53" s="10" customFormat="1">
      <c r="B150" s="13"/>
      <c r="C150" s="2715"/>
      <c r="D150" s="2716"/>
      <c r="E150" s="2717"/>
      <c r="F150" s="2718"/>
      <c r="G150" s="2716"/>
      <c r="H150" s="2719"/>
      <c r="I150" s="2719"/>
      <c r="J150" s="2719"/>
      <c r="K150" s="2719"/>
      <c r="L150" s="2719"/>
      <c r="M150" s="2719"/>
      <c r="N150" s="2719"/>
      <c r="O150" s="2719"/>
      <c r="Q150" s="2235"/>
      <c r="R150" s="1437"/>
      <c r="S150" s="1431" t="str">
        <f t="shared" si="68"/>
        <v/>
      </c>
      <c r="T150" s="1432" t="str">
        <f t="shared" si="69"/>
        <v/>
      </c>
      <c r="U150" s="1431" t="str">
        <f t="shared" si="70"/>
        <v/>
      </c>
      <c r="V150" s="1432" t="str">
        <f t="shared" si="71"/>
        <v/>
      </c>
      <c r="W150" s="1431" t="str">
        <f t="shared" si="72"/>
        <v/>
      </c>
      <c r="X150" s="1432" t="str">
        <f t="shared" si="73"/>
        <v/>
      </c>
      <c r="Y150" s="1431" t="str">
        <f t="shared" si="74"/>
        <v/>
      </c>
      <c r="Z150" s="1432" t="str">
        <f t="shared" si="75"/>
        <v/>
      </c>
      <c r="AA150" s="1284" t="str">
        <f t="shared" si="76"/>
        <v/>
      </c>
      <c r="AB150" s="1279" t="str">
        <f t="shared" si="77"/>
        <v/>
      </c>
      <c r="AC150" s="1281"/>
      <c r="AD150" s="1431" t="str">
        <f t="shared" si="78"/>
        <v/>
      </c>
      <c r="AE150" s="1288" t="str">
        <f t="shared" si="79"/>
        <v/>
      </c>
      <c r="AF150" s="1432" t="str">
        <f t="shared" si="80"/>
        <v/>
      </c>
      <c r="AG150" s="1431" t="str">
        <f t="shared" si="81"/>
        <v/>
      </c>
      <c r="AH150" s="1288" t="str">
        <f t="shared" si="82"/>
        <v/>
      </c>
      <c r="AI150" s="1288" t="str">
        <f t="shared" si="83"/>
        <v/>
      </c>
      <c r="AJ150" s="1432" t="str">
        <f t="shared" si="84"/>
        <v/>
      </c>
      <c r="AK150" s="1431" t="str">
        <f t="shared" si="85"/>
        <v/>
      </c>
      <c r="AL150" s="1288" t="str">
        <f t="shared" si="86"/>
        <v/>
      </c>
      <c r="AM150" s="1432" t="str">
        <f t="shared" si="87"/>
        <v/>
      </c>
      <c r="AN150" s="1431" t="str">
        <f t="shared" si="88"/>
        <v/>
      </c>
      <c r="AO150" s="1288" t="str">
        <f t="shared" si="89"/>
        <v/>
      </c>
      <c r="AP150" s="1432" t="str">
        <f t="shared" si="90"/>
        <v/>
      </c>
      <c r="AQ150" s="1431" t="str">
        <f t="shared" si="91"/>
        <v/>
      </c>
      <c r="AR150" s="1288" t="str">
        <f t="shared" si="92"/>
        <v/>
      </c>
      <c r="AS150" s="1288" t="str">
        <f t="shared" si="93"/>
        <v/>
      </c>
      <c r="AT150" s="1432" t="str">
        <f t="shared" si="94"/>
        <v/>
      </c>
      <c r="AU150" s="1431" t="str">
        <f t="shared" si="95"/>
        <v/>
      </c>
      <c r="AV150" s="1288" t="str">
        <f t="shared" si="96"/>
        <v/>
      </c>
      <c r="AW150" s="1432" t="str">
        <f t="shared" si="97"/>
        <v/>
      </c>
      <c r="AX150" s="1431" t="str">
        <f t="shared" si="98"/>
        <v/>
      </c>
      <c r="AY150" s="1288" t="str">
        <f t="shared" si="99"/>
        <v/>
      </c>
      <c r="AZ150" s="1288" t="str">
        <f t="shared" si="100"/>
        <v/>
      </c>
      <c r="BA150" s="1432" t="str">
        <f t="shared" si="101"/>
        <v/>
      </c>
    </row>
    <row r="151" spans="2:53" s="10" customFormat="1">
      <c r="B151" s="13"/>
      <c r="C151" s="2715"/>
      <c r="D151" s="2716"/>
      <c r="E151" s="2717"/>
      <c r="F151" s="2718"/>
      <c r="G151" s="2716"/>
      <c r="H151" s="2719"/>
      <c r="I151" s="2719"/>
      <c r="J151" s="2719"/>
      <c r="K151" s="2719"/>
      <c r="L151" s="2719"/>
      <c r="M151" s="2719"/>
      <c r="N151" s="2719"/>
      <c r="O151" s="2719"/>
      <c r="Q151" s="2235"/>
      <c r="R151" s="1437"/>
      <c r="S151" s="1431" t="str">
        <f t="shared" si="68"/>
        <v/>
      </c>
      <c r="T151" s="1432" t="str">
        <f t="shared" si="69"/>
        <v/>
      </c>
      <c r="U151" s="1431" t="str">
        <f t="shared" si="70"/>
        <v/>
      </c>
      <c r="V151" s="1432" t="str">
        <f t="shared" si="71"/>
        <v/>
      </c>
      <c r="W151" s="1431" t="str">
        <f t="shared" si="72"/>
        <v/>
      </c>
      <c r="X151" s="1432" t="str">
        <f t="shared" si="73"/>
        <v/>
      </c>
      <c r="Y151" s="1431" t="str">
        <f t="shared" si="74"/>
        <v/>
      </c>
      <c r="Z151" s="1432" t="str">
        <f t="shared" si="75"/>
        <v/>
      </c>
      <c r="AA151" s="1284" t="str">
        <f t="shared" si="76"/>
        <v/>
      </c>
      <c r="AB151" s="1279" t="str">
        <f t="shared" si="77"/>
        <v/>
      </c>
      <c r="AC151" s="1281"/>
      <c r="AD151" s="1431" t="str">
        <f t="shared" si="78"/>
        <v/>
      </c>
      <c r="AE151" s="1288" t="str">
        <f t="shared" si="79"/>
        <v/>
      </c>
      <c r="AF151" s="1432" t="str">
        <f t="shared" si="80"/>
        <v/>
      </c>
      <c r="AG151" s="1431" t="str">
        <f t="shared" si="81"/>
        <v/>
      </c>
      <c r="AH151" s="1288" t="str">
        <f t="shared" si="82"/>
        <v/>
      </c>
      <c r="AI151" s="1288" t="str">
        <f t="shared" si="83"/>
        <v/>
      </c>
      <c r="AJ151" s="1432" t="str">
        <f t="shared" si="84"/>
        <v/>
      </c>
      <c r="AK151" s="1431" t="str">
        <f t="shared" si="85"/>
        <v/>
      </c>
      <c r="AL151" s="1288" t="str">
        <f t="shared" si="86"/>
        <v/>
      </c>
      <c r="AM151" s="1432" t="str">
        <f t="shared" si="87"/>
        <v/>
      </c>
      <c r="AN151" s="1431" t="str">
        <f t="shared" si="88"/>
        <v/>
      </c>
      <c r="AO151" s="1288" t="str">
        <f t="shared" si="89"/>
        <v/>
      </c>
      <c r="AP151" s="1432" t="str">
        <f t="shared" si="90"/>
        <v/>
      </c>
      <c r="AQ151" s="1431" t="str">
        <f t="shared" si="91"/>
        <v/>
      </c>
      <c r="AR151" s="1288" t="str">
        <f t="shared" si="92"/>
        <v/>
      </c>
      <c r="AS151" s="1288" t="str">
        <f t="shared" si="93"/>
        <v/>
      </c>
      <c r="AT151" s="1432" t="str">
        <f t="shared" si="94"/>
        <v/>
      </c>
      <c r="AU151" s="1431" t="str">
        <f t="shared" si="95"/>
        <v/>
      </c>
      <c r="AV151" s="1288" t="str">
        <f t="shared" si="96"/>
        <v/>
      </c>
      <c r="AW151" s="1432" t="str">
        <f t="shared" si="97"/>
        <v/>
      </c>
      <c r="AX151" s="1431" t="str">
        <f t="shared" si="98"/>
        <v/>
      </c>
      <c r="AY151" s="1288" t="str">
        <f t="shared" si="99"/>
        <v/>
      </c>
      <c r="AZ151" s="1288" t="str">
        <f t="shared" si="100"/>
        <v/>
      </c>
      <c r="BA151" s="1432" t="str">
        <f t="shared" si="101"/>
        <v/>
      </c>
    </row>
    <row r="152" spans="2:53" s="10" customFormat="1">
      <c r="B152" s="13"/>
      <c r="C152" s="2715"/>
      <c r="D152" s="2716"/>
      <c r="E152" s="2717"/>
      <c r="F152" s="2718"/>
      <c r="G152" s="2716"/>
      <c r="H152" s="2719"/>
      <c r="I152" s="2719"/>
      <c r="J152" s="2719"/>
      <c r="K152" s="2719"/>
      <c r="L152" s="2719"/>
      <c r="M152" s="2719"/>
      <c r="N152" s="2719"/>
      <c r="O152" s="2719"/>
      <c r="Q152" s="2235"/>
      <c r="R152" s="1437"/>
      <c r="S152" s="1431" t="str">
        <f t="shared" si="68"/>
        <v/>
      </c>
      <c r="T152" s="1432" t="str">
        <f t="shared" si="69"/>
        <v/>
      </c>
      <c r="U152" s="1431" t="str">
        <f t="shared" si="70"/>
        <v/>
      </c>
      <c r="V152" s="1432" t="str">
        <f t="shared" si="71"/>
        <v/>
      </c>
      <c r="W152" s="1431" t="str">
        <f t="shared" si="72"/>
        <v/>
      </c>
      <c r="X152" s="1432" t="str">
        <f t="shared" si="73"/>
        <v/>
      </c>
      <c r="Y152" s="1431" t="str">
        <f t="shared" si="74"/>
        <v/>
      </c>
      <c r="Z152" s="1432" t="str">
        <f t="shared" si="75"/>
        <v/>
      </c>
      <c r="AA152" s="1284" t="str">
        <f t="shared" si="76"/>
        <v/>
      </c>
      <c r="AB152" s="1279" t="str">
        <f t="shared" si="77"/>
        <v/>
      </c>
      <c r="AC152" s="1281"/>
      <c r="AD152" s="1431" t="str">
        <f t="shared" si="78"/>
        <v/>
      </c>
      <c r="AE152" s="1288" t="str">
        <f t="shared" si="79"/>
        <v/>
      </c>
      <c r="AF152" s="1432" t="str">
        <f t="shared" si="80"/>
        <v/>
      </c>
      <c r="AG152" s="1431" t="str">
        <f t="shared" si="81"/>
        <v/>
      </c>
      <c r="AH152" s="1288" t="str">
        <f t="shared" si="82"/>
        <v/>
      </c>
      <c r="AI152" s="1288" t="str">
        <f t="shared" si="83"/>
        <v/>
      </c>
      <c r="AJ152" s="1432" t="str">
        <f t="shared" si="84"/>
        <v/>
      </c>
      <c r="AK152" s="1431" t="str">
        <f t="shared" si="85"/>
        <v/>
      </c>
      <c r="AL152" s="1288" t="str">
        <f t="shared" si="86"/>
        <v/>
      </c>
      <c r="AM152" s="1432" t="str">
        <f t="shared" si="87"/>
        <v/>
      </c>
      <c r="AN152" s="1431" t="str">
        <f t="shared" si="88"/>
        <v/>
      </c>
      <c r="AO152" s="1288" t="str">
        <f t="shared" si="89"/>
        <v/>
      </c>
      <c r="AP152" s="1432" t="str">
        <f t="shared" si="90"/>
        <v/>
      </c>
      <c r="AQ152" s="1431" t="str">
        <f t="shared" si="91"/>
        <v/>
      </c>
      <c r="AR152" s="1288" t="str">
        <f t="shared" si="92"/>
        <v/>
      </c>
      <c r="AS152" s="1288" t="str">
        <f t="shared" si="93"/>
        <v/>
      </c>
      <c r="AT152" s="1432" t="str">
        <f t="shared" si="94"/>
        <v/>
      </c>
      <c r="AU152" s="1431" t="str">
        <f t="shared" si="95"/>
        <v/>
      </c>
      <c r="AV152" s="1288" t="str">
        <f t="shared" si="96"/>
        <v/>
      </c>
      <c r="AW152" s="1432" t="str">
        <f t="shared" si="97"/>
        <v/>
      </c>
      <c r="AX152" s="1431" t="str">
        <f t="shared" si="98"/>
        <v/>
      </c>
      <c r="AY152" s="1288" t="str">
        <f t="shared" si="99"/>
        <v/>
      </c>
      <c r="AZ152" s="1288" t="str">
        <f t="shared" si="100"/>
        <v/>
      </c>
      <c r="BA152" s="1432" t="str">
        <f t="shared" si="101"/>
        <v/>
      </c>
    </row>
    <row r="153" spans="2:53" s="10" customFormat="1">
      <c r="B153" s="13"/>
      <c r="C153" s="2715"/>
      <c r="D153" s="2716"/>
      <c r="E153" s="2717"/>
      <c r="F153" s="2718"/>
      <c r="G153" s="2716"/>
      <c r="H153" s="2719"/>
      <c r="I153" s="2719"/>
      <c r="J153" s="2719"/>
      <c r="K153" s="2719"/>
      <c r="L153" s="2719"/>
      <c r="M153" s="2719"/>
      <c r="N153" s="2719"/>
      <c r="O153" s="2719"/>
      <c r="Q153" s="2235"/>
      <c r="R153" s="1437"/>
      <c r="S153" s="1431" t="str">
        <f t="shared" si="68"/>
        <v/>
      </c>
      <c r="T153" s="1432" t="str">
        <f t="shared" si="69"/>
        <v/>
      </c>
      <c r="U153" s="1431" t="str">
        <f t="shared" si="70"/>
        <v/>
      </c>
      <c r="V153" s="1432" t="str">
        <f t="shared" si="71"/>
        <v/>
      </c>
      <c r="W153" s="1431" t="str">
        <f t="shared" si="72"/>
        <v/>
      </c>
      <c r="X153" s="1432" t="str">
        <f t="shared" si="73"/>
        <v/>
      </c>
      <c r="Y153" s="1431" t="str">
        <f t="shared" si="74"/>
        <v/>
      </c>
      <c r="Z153" s="1432" t="str">
        <f t="shared" si="75"/>
        <v/>
      </c>
      <c r="AA153" s="1284" t="str">
        <f t="shared" si="76"/>
        <v/>
      </c>
      <c r="AB153" s="1279" t="str">
        <f t="shared" si="77"/>
        <v/>
      </c>
      <c r="AC153" s="1281"/>
      <c r="AD153" s="1431" t="str">
        <f t="shared" si="78"/>
        <v/>
      </c>
      <c r="AE153" s="1288" t="str">
        <f t="shared" si="79"/>
        <v/>
      </c>
      <c r="AF153" s="1432" t="str">
        <f t="shared" si="80"/>
        <v/>
      </c>
      <c r="AG153" s="1431" t="str">
        <f t="shared" si="81"/>
        <v/>
      </c>
      <c r="AH153" s="1288" t="str">
        <f t="shared" si="82"/>
        <v/>
      </c>
      <c r="AI153" s="1288" t="str">
        <f t="shared" si="83"/>
        <v/>
      </c>
      <c r="AJ153" s="1432" t="str">
        <f t="shared" si="84"/>
        <v/>
      </c>
      <c r="AK153" s="1431" t="str">
        <f t="shared" si="85"/>
        <v/>
      </c>
      <c r="AL153" s="1288" t="str">
        <f t="shared" si="86"/>
        <v/>
      </c>
      <c r="AM153" s="1432" t="str">
        <f t="shared" si="87"/>
        <v/>
      </c>
      <c r="AN153" s="1431" t="str">
        <f t="shared" si="88"/>
        <v/>
      </c>
      <c r="AO153" s="1288" t="str">
        <f t="shared" si="89"/>
        <v/>
      </c>
      <c r="AP153" s="1432" t="str">
        <f t="shared" si="90"/>
        <v/>
      </c>
      <c r="AQ153" s="1431" t="str">
        <f t="shared" si="91"/>
        <v/>
      </c>
      <c r="AR153" s="1288" t="str">
        <f t="shared" si="92"/>
        <v/>
      </c>
      <c r="AS153" s="1288" t="str">
        <f t="shared" si="93"/>
        <v/>
      </c>
      <c r="AT153" s="1432" t="str">
        <f t="shared" si="94"/>
        <v/>
      </c>
      <c r="AU153" s="1431" t="str">
        <f t="shared" si="95"/>
        <v/>
      </c>
      <c r="AV153" s="1288" t="str">
        <f t="shared" si="96"/>
        <v/>
      </c>
      <c r="AW153" s="1432" t="str">
        <f t="shared" si="97"/>
        <v/>
      </c>
      <c r="AX153" s="1431" t="str">
        <f t="shared" si="98"/>
        <v/>
      </c>
      <c r="AY153" s="1288" t="str">
        <f t="shared" si="99"/>
        <v/>
      </c>
      <c r="AZ153" s="1288" t="str">
        <f t="shared" si="100"/>
        <v/>
      </c>
      <c r="BA153" s="1432" t="str">
        <f t="shared" si="101"/>
        <v/>
      </c>
    </row>
    <row r="154" spans="2:53" s="10" customFormat="1">
      <c r="B154" s="13"/>
      <c r="C154" s="2715"/>
      <c r="D154" s="2716"/>
      <c r="E154" s="2717"/>
      <c r="F154" s="2718"/>
      <c r="G154" s="2716"/>
      <c r="H154" s="2719"/>
      <c r="I154" s="2719"/>
      <c r="J154" s="2719"/>
      <c r="K154" s="2719"/>
      <c r="L154" s="2719"/>
      <c r="M154" s="2719"/>
      <c r="N154" s="2719"/>
      <c r="O154" s="2719"/>
      <c r="Q154" s="2235"/>
      <c r="R154" s="1437"/>
      <c r="S154" s="1431" t="str">
        <f t="shared" si="68"/>
        <v/>
      </c>
      <c r="T154" s="1432" t="str">
        <f t="shared" si="69"/>
        <v/>
      </c>
      <c r="U154" s="1431" t="str">
        <f t="shared" si="70"/>
        <v/>
      </c>
      <c r="V154" s="1432" t="str">
        <f t="shared" si="71"/>
        <v/>
      </c>
      <c r="W154" s="1431" t="str">
        <f t="shared" si="72"/>
        <v/>
      </c>
      <c r="X154" s="1432" t="str">
        <f t="shared" si="73"/>
        <v/>
      </c>
      <c r="Y154" s="1431" t="str">
        <f t="shared" si="74"/>
        <v/>
      </c>
      <c r="Z154" s="1432" t="str">
        <f t="shared" si="75"/>
        <v/>
      </c>
      <c r="AA154" s="1284" t="str">
        <f t="shared" si="76"/>
        <v/>
      </c>
      <c r="AB154" s="1279" t="str">
        <f t="shared" si="77"/>
        <v/>
      </c>
      <c r="AC154" s="1281"/>
      <c r="AD154" s="1431" t="str">
        <f t="shared" si="78"/>
        <v/>
      </c>
      <c r="AE154" s="1288" t="str">
        <f t="shared" si="79"/>
        <v/>
      </c>
      <c r="AF154" s="1432" t="str">
        <f t="shared" si="80"/>
        <v/>
      </c>
      <c r="AG154" s="1431" t="str">
        <f t="shared" si="81"/>
        <v/>
      </c>
      <c r="AH154" s="1288" t="str">
        <f t="shared" si="82"/>
        <v/>
      </c>
      <c r="AI154" s="1288" t="str">
        <f t="shared" si="83"/>
        <v/>
      </c>
      <c r="AJ154" s="1432" t="str">
        <f t="shared" si="84"/>
        <v/>
      </c>
      <c r="AK154" s="1431" t="str">
        <f t="shared" si="85"/>
        <v/>
      </c>
      <c r="AL154" s="1288" t="str">
        <f t="shared" si="86"/>
        <v/>
      </c>
      <c r="AM154" s="1432" t="str">
        <f t="shared" si="87"/>
        <v/>
      </c>
      <c r="AN154" s="1431" t="str">
        <f t="shared" si="88"/>
        <v/>
      </c>
      <c r="AO154" s="1288" t="str">
        <f t="shared" si="89"/>
        <v/>
      </c>
      <c r="AP154" s="1432" t="str">
        <f t="shared" si="90"/>
        <v/>
      </c>
      <c r="AQ154" s="1431" t="str">
        <f t="shared" si="91"/>
        <v/>
      </c>
      <c r="AR154" s="1288" t="str">
        <f t="shared" si="92"/>
        <v/>
      </c>
      <c r="AS154" s="1288" t="str">
        <f t="shared" si="93"/>
        <v/>
      </c>
      <c r="AT154" s="1432" t="str">
        <f t="shared" si="94"/>
        <v/>
      </c>
      <c r="AU154" s="1431" t="str">
        <f t="shared" si="95"/>
        <v/>
      </c>
      <c r="AV154" s="1288" t="str">
        <f t="shared" si="96"/>
        <v/>
      </c>
      <c r="AW154" s="1432" t="str">
        <f t="shared" si="97"/>
        <v/>
      </c>
      <c r="AX154" s="1431" t="str">
        <f t="shared" si="98"/>
        <v/>
      </c>
      <c r="AY154" s="1288" t="str">
        <f t="shared" si="99"/>
        <v/>
      </c>
      <c r="AZ154" s="1288" t="str">
        <f t="shared" si="100"/>
        <v/>
      </c>
      <c r="BA154" s="1432" t="str">
        <f t="shared" si="101"/>
        <v/>
      </c>
    </row>
    <row r="155" spans="2:53" s="10" customFormat="1">
      <c r="B155" s="13"/>
      <c r="C155" s="2715"/>
      <c r="D155" s="2716"/>
      <c r="E155" s="2717"/>
      <c r="F155" s="2718"/>
      <c r="G155" s="2716"/>
      <c r="H155" s="2719"/>
      <c r="I155" s="2719"/>
      <c r="J155" s="2719"/>
      <c r="K155" s="2719"/>
      <c r="L155" s="2719"/>
      <c r="M155" s="2719"/>
      <c r="N155" s="2719"/>
      <c r="O155" s="2719"/>
      <c r="Q155" s="2235"/>
      <c r="R155" s="1437"/>
      <c r="S155" s="1431" t="str">
        <f t="shared" si="68"/>
        <v/>
      </c>
      <c r="T155" s="1432" t="str">
        <f t="shared" si="69"/>
        <v/>
      </c>
      <c r="U155" s="1431" t="str">
        <f t="shared" si="70"/>
        <v/>
      </c>
      <c r="V155" s="1432" t="str">
        <f t="shared" si="71"/>
        <v/>
      </c>
      <c r="W155" s="1431" t="str">
        <f t="shared" si="72"/>
        <v/>
      </c>
      <c r="X155" s="1432" t="str">
        <f t="shared" si="73"/>
        <v/>
      </c>
      <c r="Y155" s="1431" t="str">
        <f t="shared" si="74"/>
        <v/>
      </c>
      <c r="Z155" s="1432" t="str">
        <f t="shared" si="75"/>
        <v/>
      </c>
      <c r="AA155" s="1284" t="str">
        <f t="shared" si="76"/>
        <v/>
      </c>
      <c r="AB155" s="1279" t="str">
        <f t="shared" si="77"/>
        <v/>
      </c>
      <c r="AC155" s="1281"/>
      <c r="AD155" s="1431" t="str">
        <f t="shared" si="78"/>
        <v/>
      </c>
      <c r="AE155" s="1288" t="str">
        <f t="shared" si="79"/>
        <v/>
      </c>
      <c r="AF155" s="1432" t="str">
        <f t="shared" si="80"/>
        <v/>
      </c>
      <c r="AG155" s="1431" t="str">
        <f t="shared" si="81"/>
        <v/>
      </c>
      <c r="AH155" s="1288" t="str">
        <f t="shared" si="82"/>
        <v/>
      </c>
      <c r="AI155" s="1288" t="str">
        <f t="shared" si="83"/>
        <v/>
      </c>
      <c r="AJ155" s="1432" t="str">
        <f t="shared" si="84"/>
        <v/>
      </c>
      <c r="AK155" s="1431" t="str">
        <f t="shared" si="85"/>
        <v/>
      </c>
      <c r="AL155" s="1288" t="str">
        <f t="shared" si="86"/>
        <v/>
      </c>
      <c r="AM155" s="1432" t="str">
        <f t="shared" si="87"/>
        <v/>
      </c>
      <c r="AN155" s="1431" t="str">
        <f t="shared" si="88"/>
        <v/>
      </c>
      <c r="AO155" s="1288" t="str">
        <f t="shared" si="89"/>
        <v/>
      </c>
      <c r="AP155" s="1432" t="str">
        <f t="shared" si="90"/>
        <v/>
      </c>
      <c r="AQ155" s="1431" t="str">
        <f t="shared" si="91"/>
        <v/>
      </c>
      <c r="AR155" s="1288" t="str">
        <f t="shared" si="92"/>
        <v/>
      </c>
      <c r="AS155" s="1288" t="str">
        <f t="shared" si="93"/>
        <v/>
      </c>
      <c r="AT155" s="1432" t="str">
        <f t="shared" si="94"/>
        <v/>
      </c>
      <c r="AU155" s="1431" t="str">
        <f t="shared" si="95"/>
        <v/>
      </c>
      <c r="AV155" s="1288" t="str">
        <f t="shared" si="96"/>
        <v/>
      </c>
      <c r="AW155" s="1432" t="str">
        <f t="shared" si="97"/>
        <v/>
      </c>
      <c r="AX155" s="1431" t="str">
        <f t="shared" si="98"/>
        <v/>
      </c>
      <c r="AY155" s="1288" t="str">
        <f t="shared" si="99"/>
        <v/>
      </c>
      <c r="AZ155" s="1288" t="str">
        <f t="shared" si="100"/>
        <v/>
      </c>
      <c r="BA155" s="1432" t="str">
        <f t="shared" si="101"/>
        <v/>
      </c>
    </row>
    <row r="156" spans="2:53" s="10" customFormat="1">
      <c r="B156" s="13"/>
      <c r="C156" s="2715"/>
      <c r="D156" s="2716"/>
      <c r="E156" s="2717"/>
      <c r="F156" s="2718"/>
      <c r="G156" s="2716"/>
      <c r="H156" s="2719"/>
      <c r="I156" s="2719"/>
      <c r="J156" s="2719"/>
      <c r="K156" s="2719"/>
      <c r="L156" s="2719"/>
      <c r="M156" s="2719"/>
      <c r="N156" s="2719"/>
      <c r="O156" s="2719"/>
      <c r="Q156" s="2235"/>
      <c r="R156" s="1437"/>
      <c r="S156" s="1431" t="str">
        <f t="shared" si="68"/>
        <v/>
      </c>
      <c r="T156" s="1432" t="str">
        <f t="shared" si="69"/>
        <v/>
      </c>
      <c r="U156" s="1431" t="str">
        <f t="shared" si="70"/>
        <v/>
      </c>
      <c r="V156" s="1432" t="str">
        <f t="shared" si="71"/>
        <v/>
      </c>
      <c r="W156" s="1431" t="str">
        <f t="shared" si="72"/>
        <v/>
      </c>
      <c r="X156" s="1432" t="str">
        <f t="shared" si="73"/>
        <v/>
      </c>
      <c r="Y156" s="1431" t="str">
        <f t="shared" si="74"/>
        <v/>
      </c>
      <c r="Z156" s="1432" t="str">
        <f t="shared" si="75"/>
        <v/>
      </c>
      <c r="AA156" s="1284" t="str">
        <f t="shared" si="76"/>
        <v/>
      </c>
      <c r="AB156" s="1279" t="str">
        <f t="shared" si="77"/>
        <v/>
      </c>
      <c r="AC156" s="1281"/>
      <c r="AD156" s="1431" t="str">
        <f t="shared" si="78"/>
        <v/>
      </c>
      <c r="AE156" s="1288" t="str">
        <f t="shared" si="79"/>
        <v/>
      </c>
      <c r="AF156" s="1432" t="str">
        <f t="shared" si="80"/>
        <v/>
      </c>
      <c r="AG156" s="1431" t="str">
        <f t="shared" si="81"/>
        <v/>
      </c>
      <c r="AH156" s="1288" t="str">
        <f t="shared" si="82"/>
        <v/>
      </c>
      <c r="AI156" s="1288" t="str">
        <f t="shared" si="83"/>
        <v/>
      </c>
      <c r="AJ156" s="1432" t="str">
        <f t="shared" si="84"/>
        <v/>
      </c>
      <c r="AK156" s="1431" t="str">
        <f t="shared" si="85"/>
        <v/>
      </c>
      <c r="AL156" s="1288" t="str">
        <f t="shared" si="86"/>
        <v/>
      </c>
      <c r="AM156" s="1432" t="str">
        <f t="shared" si="87"/>
        <v/>
      </c>
      <c r="AN156" s="1431" t="str">
        <f t="shared" si="88"/>
        <v/>
      </c>
      <c r="AO156" s="1288" t="str">
        <f t="shared" si="89"/>
        <v/>
      </c>
      <c r="AP156" s="1432" t="str">
        <f t="shared" si="90"/>
        <v/>
      </c>
      <c r="AQ156" s="1431" t="str">
        <f t="shared" si="91"/>
        <v/>
      </c>
      <c r="AR156" s="1288" t="str">
        <f t="shared" si="92"/>
        <v/>
      </c>
      <c r="AS156" s="1288" t="str">
        <f t="shared" si="93"/>
        <v/>
      </c>
      <c r="AT156" s="1432" t="str">
        <f t="shared" si="94"/>
        <v/>
      </c>
      <c r="AU156" s="1431" t="str">
        <f t="shared" si="95"/>
        <v/>
      </c>
      <c r="AV156" s="1288" t="str">
        <f t="shared" si="96"/>
        <v/>
      </c>
      <c r="AW156" s="1432" t="str">
        <f t="shared" si="97"/>
        <v/>
      </c>
      <c r="AX156" s="1431" t="str">
        <f t="shared" si="98"/>
        <v/>
      </c>
      <c r="AY156" s="1288" t="str">
        <f t="shared" si="99"/>
        <v/>
      </c>
      <c r="AZ156" s="1288" t="str">
        <f t="shared" si="100"/>
        <v/>
      </c>
      <c r="BA156" s="1432" t="str">
        <f t="shared" si="101"/>
        <v/>
      </c>
    </row>
    <row r="157" spans="2:53" s="10" customFormat="1">
      <c r="B157" s="13"/>
      <c r="C157" s="2715"/>
      <c r="D157" s="2716"/>
      <c r="E157" s="2717"/>
      <c r="F157" s="2718"/>
      <c r="G157" s="2716"/>
      <c r="H157" s="2719"/>
      <c r="I157" s="2719"/>
      <c r="J157" s="2719"/>
      <c r="K157" s="2719"/>
      <c r="L157" s="2719"/>
      <c r="M157" s="2719"/>
      <c r="N157" s="2719"/>
      <c r="O157" s="2719"/>
      <c r="Q157" s="2235"/>
      <c r="R157" s="1437"/>
      <c r="S157" s="1431" t="str">
        <f t="shared" si="68"/>
        <v/>
      </c>
      <c r="T157" s="1432" t="str">
        <f t="shared" si="69"/>
        <v/>
      </c>
      <c r="U157" s="1431" t="str">
        <f t="shared" si="70"/>
        <v/>
      </c>
      <c r="V157" s="1432" t="str">
        <f t="shared" si="71"/>
        <v/>
      </c>
      <c r="W157" s="1431" t="str">
        <f t="shared" si="72"/>
        <v/>
      </c>
      <c r="X157" s="1432" t="str">
        <f t="shared" si="73"/>
        <v/>
      </c>
      <c r="Y157" s="1431" t="str">
        <f t="shared" si="74"/>
        <v/>
      </c>
      <c r="Z157" s="1432" t="str">
        <f t="shared" si="75"/>
        <v/>
      </c>
      <c r="AA157" s="1284" t="str">
        <f t="shared" si="76"/>
        <v/>
      </c>
      <c r="AB157" s="1279" t="str">
        <f t="shared" si="77"/>
        <v/>
      </c>
      <c r="AC157" s="1281"/>
      <c r="AD157" s="1431" t="str">
        <f t="shared" si="78"/>
        <v/>
      </c>
      <c r="AE157" s="1288" t="str">
        <f t="shared" si="79"/>
        <v/>
      </c>
      <c r="AF157" s="1432" t="str">
        <f t="shared" si="80"/>
        <v/>
      </c>
      <c r="AG157" s="1431" t="str">
        <f t="shared" si="81"/>
        <v/>
      </c>
      <c r="AH157" s="1288" t="str">
        <f t="shared" si="82"/>
        <v/>
      </c>
      <c r="AI157" s="1288" t="str">
        <f t="shared" si="83"/>
        <v/>
      </c>
      <c r="AJ157" s="1432" t="str">
        <f t="shared" si="84"/>
        <v/>
      </c>
      <c r="AK157" s="1431" t="str">
        <f t="shared" si="85"/>
        <v/>
      </c>
      <c r="AL157" s="1288" t="str">
        <f t="shared" si="86"/>
        <v/>
      </c>
      <c r="AM157" s="1432" t="str">
        <f t="shared" si="87"/>
        <v/>
      </c>
      <c r="AN157" s="1431" t="str">
        <f t="shared" si="88"/>
        <v/>
      </c>
      <c r="AO157" s="1288" t="str">
        <f t="shared" si="89"/>
        <v/>
      </c>
      <c r="AP157" s="1432" t="str">
        <f t="shared" si="90"/>
        <v/>
      </c>
      <c r="AQ157" s="1431" t="str">
        <f t="shared" si="91"/>
        <v/>
      </c>
      <c r="AR157" s="1288" t="str">
        <f t="shared" si="92"/>
        <v/>
      </c>
      <c r="AS157" s="1288" t="str">
        <f t="shared" si="93"/>
        <v/>
      </c>
      <c r="AT157" s="1432" t="str">
        <f t="shared" si="94"/>
        <v/>
      </c>
      <c r="AU157" s="1431" t="str">
        <f t="shared" si="95"/>
        <v/>
      </c>
      <c r="AV157" s="1288" t="str">
        <f t="shared" si="96"/>
        <v/>
      </c>
      <c r="AW157" s="1432" t="str">
        <f t="shared" si="97"/>
        <v/>
      </c>
      <c r="AX157" s="1431" t="str">
        <f t="shared" si="98"/>
        <v/>
      </c>
      <c r="AY157" s="1288" t="str">
        <f t="shared" si="99"/>
        <v/>
      </c>
      <c r="AZ157" s="1288" t="str">
        <f t="shared" si="100"/>
        <v/>
      </c>
      <c r="BA157" s="1432" t="str">
        <f t="shared" si="101"/>
        <v/>
      </c>
    </row>
    <row r="158" spans="2:53" s="10" customFormat="1">
      <c r="B158" s="13"/>
      <c r="C158" s="2715"/>
      <c r="D158" s="2716"/>
      <c r="E158" s="2717"/>
      <c r="F158" s="2718"/>
      <c r="G158" s="2716"/>
      <c r="H158" s="2719"/>
      <c r="I158" s="2719"/>
      <c r="J158" s="2719"/>
      <c r="K158" s="2719"/>
      <c r="L158" s="2719"/>
      <c r="M158" s="2719"/>
      <c r="N158" s="2719"/>
      <c r="O158" s="2719"/>
      <c r="Q158" s="2235"/>
      <c r="R158" s="1437"/>
      <c r="S158" s="1431" t="str">
        <f t="shared" si="68"/>
        <v/>
      </c>
      <c r="T158" s="1432" t="str">
        <f t="shared" si="69"/>
        <v/>
      </c>
      <c r="U158" s="1431" t="str">
        <f t="shared" si="70"/>
        <v/>
      </c>
      <c r="V158" s="1432" t="str">
        <f t="shared" si="71"/>
        <v/>
      </c>
      <c r="W158" s="1431" t="str">
        <f t="shared" si="72"/>
        <v/>
      </c>
      <c r="X158" s="1432" t="str">
        <f t="shared" si="73"/>
        <v/>
      </c>
      <c r="Y158" s="1431" t="str">
        <f t="shared" si="74"/>
        <v/>
      </c>
      <c r="Z158" s="1432" t="str">
        <f t="shared" si="75"/>
        <v/>
      </c>
      <c r="AA158" s="1284" t="str">
        <f t="shared" si="76"/>
        <v/>
      </c>
      <c r="AB158" s="1279" t="str">
        <f t="shared" si="77"/>
        <v/>
      </c>
      <c r="AC158" s="1281"/>
      <c r="AD158" s="1431" t="str">
        <f t="shared" si="78"/>
        <v/>
      </c>
      <c r="AE158" s="1288" t="str">
        <f t="shared" si="79"/>
        <v/>
      </c>
      <c r="AF158" s="1432" t="str">
        <f t="shared" si="80"/>
        <v/>
      </c>
      <c r="AG158" s="1431" t="str">
        <f t="shared" si="81"/>
        <v/>
      </c>
      <c r="AH158" s="1288" t="str">
        <f t="shared" si="82"/>
        <v/>
      </c>
      <c r="AI158" s="1288" t="str">
        <f t="shared" si="83"/>
        <v/>
      </c>
      <c r="AJ158" s="1432" t="str">
        <f t="shared" si="84"/>
        <v/>
      </c>
      <c r="AK158" s="1431" t="str">
        <f t="shared" si="85"/>
        <v/>
      </c>
      <c r="AL158" s="1288" t="str">
        <f t="shared" si="86"/>
        <v/>
      </c>
      <c r="AM158" s="1432" t="str">
        <f t="shared" si="87"/>
        <v/>
      </c>
      <c r="AN158" s="1431" t="str">
        <f t="shared" si="88"/>
        <v/>
      </c>
      <c r="AO158" s="1288" t="str">
        <f t="shared" si="89"/>
        <v/>
      </c>
      <c r="AP158" s="1432" t="str">
        <f t="shared" si="90"/>
        <v/>
      </c>
      <c r="AQ158" s="1431" t="str">
        <f t="shared" si="91"/>
        <v/>
      </c>
      <c r="AR158" s="1288" t="str">
        <f t="shared" si="92"/>
        <v/>
      </c>
      <c r="AS158" s="1288" t="str">
        <f t="shared" si="93"/>
        <v/>
      </c>
      <c r="AT158" s="1432" t="str">
        <f t="shared" si="94"/>
        <v/>
      </c>
      <c r="AU158" s="1431" t="str">
        <f t="shared" si="95"/>
        <v/>
      </c>
      <c r="AV158" s="1288" t="str">
        <f t="shared" si="96"/>
        <v/>
      </c>
      <c r="AW158" s="1432" t="str">
        <f t="shared" si="97"/>
        <v/>
      </c>
      <c r="AX158" s="1431" t="str">
        <f t="shared" si="98"/>
        <v/>
      </c>
      <c r="AY158" s="1288" t="str">
        <f t="shared" si="99"/>
        <v/>
      </c>
      <c r="AZ158" s="1288" t="str">
        <f t="shared" si="100"/>
        <v/>
      </c>
      <c r="BA158" s="1432" t="str">
        <f t="shared" si="101"/>
        <v/>
      </c>
    </row>
    <row r="159" spans="2:53" s="10" customFormat="1">
      <c r="B159" s="13"/>
      <c r="C159" s="2715"/>
      <c r="D159" s="2716"/>
      <c r="E159" s="2717"/>
      <c r="F159" s="2718"/>
      <c r="G159" s="2716"/>
      <c r="H159" s="2719"/>
      <c r="I159" s="2719"/>
      <c r="J159" s="2719"/>
      <c r="K159" s="2719"/>
      <c r="L159" s="2719"/>
      <c r="M159" s="2719"/>
      <c r="N159" s="2719"/>
      <c r="O159" s="2719"/>
      <c r="Q159" s="2235"/>
      <c r="R159" s="1437"/>
      <c r="S159" s="1431" t="str">
        <f t="shared" si="68"/>
        <v/>
      </c>
      <c r="T159" s="1432" t="str">
        <f t="shared" si="69"/>
        <v/>
      </c>
      <c r="U159" s="1431" t="str">
        <f t="shared" si="70"/>
        <v/>
      </c>
      <c r="V159" s="1432" t="str">
        <f t="shared" si="71"/>
        <v/>
      </c>
      <c r="W159" s="1431" t="str">
        <f t="shared" si="72"/>
        <v/>
      </c>
      <c r="X159" s="1432" t="str">
        <f t="shared" si="73"/>
        <v/>
      </c>
      <c r="Y159" s="1431" t="str">
        <f t="shared" si="74"/>
        <v/>
      </c>
      <c r="Z159" s="1432" t="str">
        <f t="shared" si="75"/>
        <v/>
      </c>
      <c r="AA159" s="1284" t="str">
        <f t="shared" si="76"/>
        <v/>
      </c>
      <c r="AB159" s="1279" t="str">
        <f t="shared" si="77"/>
        <v/>
      </c>
      <c r="AC159" s="1281"/>
      <c r="AD159" s="1431" t="str">
        <f t="shared" si="78"/>
        <v/>
      </c>
      <c r="AE159" s="1288" t="str">
        <f t="shared" si="79"/>
        <v/>
      </c>
      <c r="AF159" s="1432" t="str">
        <f t="shared" si="80"/>
        <v/>
      </c>
      <c r="AG159" s="1431" t="str">
        <f t="shared" si="81"/>
        <v/>
      </c>
      <c r="AH159" s="1288" t="str">
        <f t="shared" si="82"/>
        <v/>
      </c>
      <c r="AI159" s="1288" t="str">
        <f t="shared" si="83"/>
        <v/>
      </c>
      <c r="AJ159" s="1432" t="str">
        <f t="shared" si="84"/>
        <v/>
      </c>
      <c r="AK159" s="1431" t="str">
        <f t="shared" si="85"/>
        <v/>
      </c>
      <c r="AL159" s="1288" t="str">
        <f t="shared" si="86"/>
        <v/>
      </c>
      <c r="AM159" s="1432" t="str">
        <f t="shared" si="87"/>
        <v/>
      </c>
      <c r="AN159" s="1431" t="str">
        <f t="shared" si="88"/>
        <v/>
      </c>
      <c r="AO159" s="1288" t="str">
        <f t="shared" si="89"/>
        <v/>
      </c>
      <c r="AP159" s="1432" t="str">
        <f t="shared" si="90"/>
        <v/>
      </c>
      <c r="AQ159" s="1431" t="str">
        <f t="shared" si="91"/>
        <v/>
      </c>
      <c r="AR159" s="1288" t="str">
        <f t="shared" si="92"/>
        <v/>
      </c>
      <c r="AS159" s="1288" t="str">
        <f t="shared" si="93"/>
        <v/>
      </c>
      <c r="AT159" s="1432" t="str">
        <f t="shared" si="94"/>
        <v/>
      </c>
      <c r="AU159" s="1431" t="str">
        <f t="shared" si="95"/>
        <v/>
      </c>
      <c r="AV159" s="1288" t="str">
        <f t="shared" si="96"/>
        <v/>
      </c>
      <c r="AW159" s="1432" t="str">
        <f t="shared" si="97"/>
        <v/>
      </c>
      <c r="AX159" s="1431" t="str">
        <f t="shared" si="98"/>
        <v/>
      </c>
      <c r="AY159" s="1288" t="str">
        <f t="shared" si="99"/>
        <v/>
      </c>
      <c r="AZ159" s="1288" t="str">
        <f t="shared" si="100"/>
        <v/>
      </c>
      <c r="BA159" s="1432" t="str">
        <f t="shared" si="101"/>
        <v/>
      </c>
    </row>
    <row r="160" spans="2:53" s="10" customFormat="1">
      <c r="B160" s="13"/>
      <c r="C160" s="2715"/>
      <c r="D160" s="2716"/>
      <c r="E160" s="2717"/>
      <c r="F160" s="2718"/>
      <c r="G160" s="2716"/>
      <c r="H160" s="2719"/>
      <c r="I160" s="2719"/>
      <c r="J160" s="2719"/>
      <c r="K160" s="2719"/>
      <c r="L160" s="2719"/>
      <c r="M160" s="2719"/>
      <c r="N160" s="2719"/>
      <c r="O160" s="2719"/>
      <c r="Q160" s="2235"/>
      <c r="R160" s="1437"/>
      <c r="S160" s="1431" t="str">
        <f t="shared" si="68"/>
        <v/>
      </c>
      <c r="T160" s="1432" t="str">
        <f t="shared" si="69"/>
        <v/>
      </c>
      <c r="U160" s="1431" t="str">
        <f t="shared" si="70"/>
        <v/>
      </c>
      <c r="V160" s="1432" t="str">
        <f t="shared" si="71"/>
        <v/>
      </c>
      <c r="W160" s="1431" t="str">
        <f t="shared" si="72"/>
        <v/>
      </c>
      <c r="X160" s="1432" t="str">
        <f t="shared" si="73"/>
        <v/>
      </c>
      <c r="Y160" s="1431" t="str">
        <f t="shared" si="74"/>
        <v/>
      </c>
      <c r="Z160" s="1432" t="str">
        <f t="shared" si="75"/>
        <v/>
      </c>
      <c r="AA160" s="1284" t="str">
        <f t="shared" si="76"/>
        <v/>
      </c>
      <c r="AB160" s="1279" t="str">
        <f t="shared" si="77"/>
        <v/>
      </c>
      <c r="AC160" s="1281"/>
      <c r="AD160" s="1431" t="str">
        <f t="shared" si="78"/>
        <v/>
      </c>
      <c r="AE160" s="1288" t="str">
        <f t="shared" si="79"/>
        <v/>
      </c>
      <c r="AF160" s="1432" t="str">
        <f t="shared" si="80"/>
        <v/>
      </c>
      <c r="AG160" s="1431" t="str">
        <f t="shared" si="81"/>
        <v/>
      </c>
      <c r="AH160" s="1288" t="str">
        <f t="shared" si="82"/>
        <v/>
      </c>
      <c r="AI160" s="1288" t="str">
        <f t="shared" si="83"/>
        <v/>
      </c>
      <c r="AJ160" s="1432" t="str">
        <f t="shared" si="84"/>
        <v/>
      </c>
      <c r="AK160" s="1431" t="str">
        <f t="shared" si="85"/>
        <v/>
      </c>
      <c r="AL160" s="1288" t="str">
        <f t="shared" si="86"/>
        <v/>
      </c>
      <c r="AM160" s="1432" t="str">
        <f t="shared" si="87"/>
        <v/>
      </c>
      <c r="AN160" s="1431" t="str">
        <f t="shared" si="88"/>
        <v/>
      </c>
      <c r="AO160" s="1288" t="str">
        <f t="shared" si="89"/>
        <v/>
      </c>
      <c r="AP160" s="1432" t="str">
        <f t="shared" si="90"/>
        <v/>
      </c>
      <c r="AQ160" s="1431" t="str">
        <f t="shared" si="91"/>
        <v/>
      </c>
      <c r="AR160" s="1288" t="str">
        <f t="shared" si="92"/>
        <v/>
      </c>
      <c r="AS160" s="1288" t="str">
        <f t="shared" si="93"/>
        <v/>
      </c>
      <c r="AT160" s="1432" t="str">
        <f t="shared" si="94"/>
        <v/>
      </c>
      <c r="AU160" s="1431" t="str">
        <f t="shared" si="95"/>
        <v/>
      </c>
      <c r="AV160" s="1288" t="str">
        <f t="shared" si="96"/>
        <v/>
      </c>
      <c r="AW160" s="1432" t="str">
        <f t="shared" si="97"/>
        <v/>
      </c>
      <c r="AX160" s="1431" t="str">
        <f t="shared" si="98"/>
        <v/>
      </c>
      <c r="AY160" s="1288" t="str">
        <f t="shared" si="99"/>
        <v/>
      </c>
      <c r="AZ160" s="1288" t="str">
        <f t="shared" si="100"/>
        <v/>
      </c>
      <c r="BA160" s="1432" t="str">
        <f t="shared" si="101"/>
        <v/>
      </c>
    </row>
    <row r="161" spans="2:53" s="10" customFormat="1">
      <c r="B161" s="13"/>
      <c r="C161" s="2715"/>
      <c r="D161" s="2716"/>
      <c r="E161" s="2717"/>
      <c r="F161" s="2718"/>
      <c r="G161" s="2716"/>
      <c r="H161" s="2719"/>
      <c r="I161" s="2719"/>
      <c r="J161" s="2719"/>
      <c r="K161" s="2719"/>
      <c r="L161" s="2719"/>
      <c r="M161" s="2719"/>
      <c r="N161" s="2719"/>
      <c r="O161" s="2719"/>
      <c r="Q161" s="2235"/>
      <c r="R161" s="1437"/>
      <c r="S161" s="1431" t="str">
        <f t="shared" si="68"/>
        <v/>
      </c>
      <c r="T161" s="1432" t="str">
        <f t="shared" si="69"/>
        <v/>
      </c>
      <c r="U161" s="1431" t="str">
        <f t="shared" si="70"/>
        <v/>
      </c>
      <c r="V161" s="1432" t="str">
        <f t="shared" si="71"/>
        <v/>
      </c>
      <c r="W161" s="1431" t="str">
        <f t="shared" si="72"/>
        <v/>
      </c>
      <c r="X161" s="1432" t="str">
        <f t="shared" si="73"/>
        <v/>
      </c>
      <c r="Y161" s="1431" t="str">
        <f t="shared" si="74"/>
        <v/>
      </c>
      <c r="Z161" s="1432" t="str">
        <f t="shared" si="75"/>
        <v/>
      </c>
      <c r="AA161" s="1284" t="str">
        <f t="shared" si="76"/>
        <v/>
      </c>
      <c r="AB161" s="1279" t="str">
        <f t="shared" si="77"/>
        <v/>
      </c>
      <c r="AC161" s="1281"/>
      <c r="AD161" s="1431" t="str">
        <f t="shared" si="78"/>
        <v/>
      </c>
      <c r="AE161" s="1288" t="str">
        <f t="shared" si="79"/>
        <v/>
      </c>
      <c r="AF161" s="1432" t="str">
        <f t="shared" si="80"/>
        <v/>
      </c>
      <c r="AG161" s="1431" t="str">
        <f t="shared" si="81"/>
        <v/>
      </c>
      <c r="AH161" s="1288" t="str">
        <f t="shared" si="82"/>
        <v/>
      </c>
      <c r="AI161" s="1288" t="str">
        <f t="shared" si="83"/>
        <v/>
      </c>
      <c r="AJ161" s="1432" t="str">
        <f t="shared" si="84"/>
        <v/>
      </c>
      <c r="AK161" s="1431" t="str">
        <f t="shared" si="85"/>
        <v/>
      </c>
      <c r="AL161" s="1288" t="str">
        <f t="shared" si="86"/>
        <v/>
      </c>
      <c r="AM161" s="1432" t="str">
        <f t="shared" si="87"/>
        <v/>
      </c>
      <c r="AN161" s="1431" t="str">
        <f t="shared" si="88"/>
        <v/>
      </c>
      <c r="AO161" s="1288" t="str">
        <f t="shared" si="89"/>
        <v/>
      </c>
      <c r="AP161" s="1432" t="str">
        <f t="shared" si="90"/>
        <v/>
      </c>
      <c r="AQ161" s="1431" t="str">
        <f t="shared" si="91"/>
        <v/>
      </c>
      <c r="AR161" s="1288" t="str">
        <f t="shared" si="92"/>
        <v/>
      </c>
      <c r="AS161" s="1288" t="str">
        <f t="shared" si="93"/>
        <v/>
      </c>
      <c r="AT161" s="1432" t="str">
        <f t="shared" si="94"/>
        <v/>
      </c>
      <c r="AU161" s="1431" t="str">
        <f t="shared" si="95"/>
        <v/>
      </c>
      <c r="AV161" s="1288" t="str">
        <f t="shared" si="96"/>
        <v/>
      </c>
      <c r="AW161" s="1432" t="str">
        <f t="shared" si="97"/>
        <v/>
      </c>
      <c r="AX161" s="1431" t="str">
        <f t="shared" si="98"/>
        <v/>
      </c>
      <c r="AY161" s="1288" t="str">
        <f t="shared" si="99"/>
        <v/>
      </c>
      <c r="AZ161" s="1288" t="str">
        <f t="shared" si="100"/>
        <v/>
      </c>
      <c r="BA161" s="1432" t="str">
        <f t="shared" si="101"/>
        <v/>
      </c>
    </row>
    <row r="162" spans="2:53" s="10" customFormat="1">
      <c r="B162" s="13"/>
      <c r="C162" s="2715"/>
      <c r="D162" s="2716"/>
      <c r="E162" s="2717"/>
      <c r="F162" s="2718"/>
      <c r="G162" s="2716"/>
      <c r="H162" s="2719"/>
      <c r="I162" s="2719"/>
      <c r="J162" s="2719"/>
      <c r="K162" s="2719"/>
      <c r="L162" s="2719"/>
      <c r="M162" s="2719"/>
      <c r="N162" s="2719"/>
      <c r="O162" s="2719"/>
      <c r="Q162" s="2235"/>
      <c r="R162" s="1437"/>
      <c r="S162" s="1431" t="str">
        <f t="shared" si="68"/>
        <v/>
      </c>
      <c r="T162" s="1432" t="str">
        <f t="shared" si="69"/>
        <v/>
      </c>
      <c r="U162" s="1431" t="str">
        <f t="shared" si="70"/>
        <v/>
      </c>
      <c r="V162" s="1432" t="str">
        <f t="shared" si="71"/>
        <v/>
      </c>
      <c r="W162" s="1431" t="str">
        <f t="shared" si="72"/>
        <v/>
      </c>
      <c r="X162" s="1432" t="str">
        <f t="shared" si="73"/>
        <v/>
      </c>
      <c r="Y162" s="1431" t="str">
        <f t="shared" si="74"/>
        <v/>
      </c>
      <c r="Z162" s="1432" t="str">
        <f t="shared" si="75"/>
        <v/>
      </c>
      <c r="AA162" s="1284" t="str">
        <f t="shared" si="76"/>
        <v/>
      </c>
      <c r="AB162" s="1279" t="str">
        <f t="shared" si="77"/>
        <v/>
      </c>
      <c r="AC162" s="1281"/>
      <c r="AD162" s="1431" t="str">
        <f t="shared" si="78"/>
        <v/>
      </c>
      <c r="AE162" s="1288" t="str">
        <f t="shared" si="79"/>
        <v/>
      </c>
      <c r="AF162" s="1432" t="str">
        <f t="shared" si="80"/>
        <v/>
      </c>
      <c r="AG162" s="1431" t="str">
        <f t="shared" si="81"/>
        <v/>
      </c>
      <c r="AH162" s="1288" t="str">
        <f t="shared" si="82"/>
        <v/>
      </c>
      <c r="AI162" s="1288" t="str">
        <f t="shared" si="83"/>
        <v/>
      </c>
      <c r="AJ162" s="1432" t="str">
        <f t="shared" si="84"/>
        <v/>
      </c>
      <c r="AK162" s="1431" t="str">
        <f t="shared" si="85"/>
        <v/>
      </c>
      <c r="AL162" s="1288" t="str">
        <f t="shared" si="86"/>
        <v/>
      </c>
      <c r="AM162" s="1432" t="str">
        <f t="shared" si="87"/>
        <v/>
      </c>
      <c r="AN162" s="1431" t="str">
        <f t="shared" si="88"/>
        <v/>
      </c>
      <c r="AO162" s="1288" t="str">
        <f t="shared" si="89"/>
        <v/>
      </c>
      <c r="AP162" s="1432" t="str">
        <f t="shared" si="90"/>
        <v/>
      </c>
      <c r="AQ162" s="1431" t="str">
        <f t="shared" si="91"/>
        <v/>
      </c>
      <c r="AR162" s="1288" t="str">
        <f t="shared" si="92"/>
        <v/>
      </c>
      <c r="AS162" s="1288" t="str">
        <f t="shared" si="93"/>
        <v/>
      </c>
      <c r="AT162" s="1432" t="str">
        <f t="shared" si="94"/>
        <v/>
      </c>
      <c r="AU162" s="1431" t="str">
        <f t="shared" si="95"/>
        <v/>
      </c>
      <c r="AV162" s="1288" t="str">
        <f t="shared" si="96"/>
        <v/>
      </c>
      <c r="AW162" s="1432" t="str">
        <f t="shared" si="97"/>
        <v/>
      </c>
      <c r="AX162" s="1431" t="str">
        <f t="shared" si="98"/>
        <v/>
      </c>
      <c r="AY162" s="1288" t="str">
        <f t="shared" si="99"/>
        <v/>
      </c>
      <c r="AZ162" s="1288" t="str">
        <f t="shared" si="100"/>
        <v/>
      </c>
      <c r="BA162" s="1432" t="str">
        <f t="shared" si="101"/>
        <v/>
      </c>
    </row>
    <row r="163" spans="2:53" s="10" customFormat="1">
      <c r="B163" s="13"/>
      <c r="C163" s="2715"/>
      <c r="D163" s="2716"/>
      <c r="E163" s="2717"/>
      <c r="F163" s="2718"/>
      <c r="G163" s="2716"/>
      <c r="H163" s="2719"/>
      <c r="I163" s="2719"/>
      <c r="J163" s="2719"/>
      <c r="K163" s="2719"/>
      <c r="L163" s="2719"/>
      <c r="M163" s="2719"/>
      <c r="N163" s="2719"/>
      <c r="O163" s="2719"/>
      <c r="Q163" s="2235"/>
      <c r="R163" s="1437"/>
      <c r="S163" s="1431" t="str">
        <f t="shared" si="68"/>
        <v/>
      </c>
      <c r="T163" s="1432" t="str">
        <f t="shared" si="69"/>
        <v/>
      </c>
      <c r="U163" s="1431" t="str">
        <f t="shared" si="70"/>
        <v/>
      </c>
      <c r="V163" s="1432" t="str">
        <f t="shared" si="71"/>
        <v/>
      </c>
      <c r="W163" s="1431" t="str">
        <f t="shared" si="72"/>
        <v/>
      </c>
      <c r="X163" s="1432" t="str">
        <f t="shared" si="73"/>
        <v/>
      </c>
      <c r="Y163" s="1431" t="str">
        <f t="shared" si="74"/>
        <v/>
      </c>
      <c r="Z163" s="1432" t="str">
        <f t="shared" si="75"/>
        <v/>
      </c>
      <c r="AA163" s="1284" t="str">
        <f t="shared" si="76"/>
        <v/>
      </c>
      <c r="AB163" s="1279" t="str">
        <f t="shared" si="77"/>
        <v/>
      </c>
      <c r="AC163" s="1281"/>
      <c r="AD163" s="1431" t="str">
        <f t="shared" si="78"/>
        <v/>
      </c>
      <c r="AE163" s="1288" t="str">
        <f t="shared" si="79"/>
        <v/>
      </c>
      <c r="AF163" s="1432" t="str">
        <f t="shared" si="80"/>
        <v/>
      </c>
      <c r="AG163" s="1431" t="str">
        <f t="shared" si="81"/>
        <v/>
      </c>
      <c r="AH163" s="1288" t="str">
        <f t="shared" si="82"/>
        <v/>
      </c>
      <c r="AI163" s="1288" t="str">
        <f t="shared" si="83"/>
        <v/>
      </c>
      <c r="AJ163" s="1432" t="str">
        <f t="shared" si="84"/>
        <v/>
      </c>
      <c r="AK163" s="1431" t="str">
        <f t="shared" si="85"/>
        <v/>
      </c>
      <c r="AL163" s="1288" t="str">
        <f t="shared" si="86"/>
        <v/>
      </c>
      <c r="AM163" s="1432" t="str">
        <f t="shared" si="87"/>
        <v/>
      </c>
      <c r="AN163" s="1431" t="str">
        <f t="shared" si="88"/>
        <v/>
      </c>
      <c r="AO163" s="1288" t="str">
        <f t="shared" si="89"/>
        <v/>
      </c>
      <c r="AP163" s="1432" t="str">
        <f t="shared" si="90"/>
        <v/>
      </c>
      <c r="AQ163" s="1431" t="str">
        <f t="shared" si="91"/>
        <v/>
      </c>
      <c r="AR163" s="1288" t="str">
        <f t="shared" si="92"/>
        <v/>
      </c>
      <c r="AS163" s="1288" t="str">
        <f t="shared" si="93"/>
        <v/>
      </c>
      <c r="AT163" s="1432" t="str">
        <f t="shared" si="94"/>
        <v/>
      </c>
      <c r="AU163" s="1431" t="str">
        <f t="shared" si="95"/>
        <v/>
      </c>
      <c r="AV163" s="1288" t="str">
        <f t="shared" si="96"/>
        <v/>
      </c>
      <c r="AW163" s="1432" t="str">
        <f t="shared" si="97"/>
        <v/>
      </c>
      <c r="AX163" s="1431" t="str">
        <f t="shared" si="98"/>
        <v/>
      </c>
      <c r="AY163" s="1288" t="str">
        <f t="shared" si="99"/>
        <v/>
      </c>
      <c r="AZ163" s="1288" t="str">
        <f t="shared" si="100"/>
        <v/>
      </c>
      <c r="BA163" s="1432" t="str">
        <f t="shared" si="101"/>
        <v/>
      </c>
    </row>
    <row r="164" spans="2:53" s="10" customFormat="1">
      <c r="B164" s="13"/>
      <c r="C164" s="2715"/>
      <c r="D164" s="2716"/>
      <c r="E164" s="2717"/>
      <c r="F164" s="2718"/>
      <c r="G164" s="2716"/>
      <c r="H164" s="2719"/>
      <c r="I164" s="2719"/>
      <c r="J164" s="2719"/>
      <c r="K164" s="2719"/>
      <c r="L164" s="2719"/>
      <c r="M164" s="2719"/>
      <c r="N164" s="2719"/>
      <c r="O164" s="2719"/>
      <c r="Q164" s="2235"/>
      <c r="R164" s="1437"/>
      <c r="S164" s="1431" t="str">
        <f t="shared" si="68"/>
        <v/>
      </c>
      <c r="T164" s="1432" t="str">
        <f t="shared" si="69"/>
        <v/>
      </c>
      <c r="U164" s="1431" t="str">
        <f t="shared" si="70"/>
        <v/>
      </c>
      <c r="V164" s="1432" t="str">
        <f t="shared" si="71"/>
        <v/>
      </c>
      <c r="W164" s="1431" t="str">
        <f t="shared" si="72"/>
        <v/>
      </c>
      <c r="X164" s="1432" t="str">
        <f t="shared" si="73"/>
        <v/>
      </c>
      <c r="Y164" s="1431" t="str">
        <f t="shared" si="74"/>
        <v/>
      </c>
      <c r="Z164" s="1432" t="str">
        <f t="shared" si="75"/>
        <v/>
      </c>
      <c r="AA164" s="1284" t="str">
        <f t="shared" si="76"/>
        <v/>
      </c>
      <c r="AB164" s="1279" t="str">
        <f t="shared" si="77"/>
        <v/>
      </c>
      <c r="AC164" s="1281"/>
      <c r="AD164" s="1431" t="str">
        <f t="shared" si="78"/>
        <v/>
      </c>
      <c r="AE164" s="1288" t="str">
        <f t="shared" si="79"/>
        <v/>
      </c>
      <c r="AF164" s="1432" t="str">
        <f t="shared" si="80"/>
        <v/>
      </c>
      <c r="AG164" s="1431" t="str">
        <f t="shared" si="81"/>
        <v/>
      </c>
      <c r="AH164" s="1288" t="str">
        <f t="shared" si="82"/>
        <v/>
      </c>
      <c r="AI164" s="1288" t="str">
        <f t="shared" si="83"/>
        <v/>
      </c>
      <c r="AJ164" s="1432" t="str">
        <f t="shared" si="84"/>
        <v/>
      </c>
      <c r="AK164" s="1431" t="str">
        <f t="shared" si="85"/>
        <v/>
      </c>
      <c r="AL164" s="1288" t="str">
        <f t="shared" si="86"/>
        <v/>
      </c>
      <c r="AM164" s="1432" t="str">
        <f t="shared" si="87"/>
        <v/>
      </c>
      <c r="AN164" s="1431" t="str">
        <f t="shared" si="88"/>
        <v/>
      </c>
      <c r="AO164" s="1288" t="str">
        <f t="shared" si="89"/>
        <v/>
      </c>
      <c r="AP164" s="1432" t="str">
        <f t="shared" si="90"/>
        <v/>
      </c>
      <c r="AQ164" s="1431" t="str">
        <f t="shared" si="91"/>
        <v/>
      </c>
      <c r="AR164" s="1288" t="str">
        <f t="shared" si="92"/>
        <v/>
      </c>
      <c r="AS164" s="1288" t="str">
        <f t="shared" si="93"/>
        <v/>
      </c>
      <c r="AT164" s="1432" t="str">
        <f t="shared" si="94"/>
        <v/>
      </c>
      <c r="AU164" s="1431" t="str">
        <f t="shared" si="95"/>
        <v/>
      </c>
      <c r="AV164" s="1288" t="str">
        <f t="shared" si="96"/>
        <v/>
      </c>
      <c r="AW164" s="1432" t="str">
        <f t="shared" si="97"/>
        <v/>
      </c>
      <c r="AX164" s="1431" t="str">
        <f t="shared" si="98"/>
        <v/>
      </c>
      <c r="AY164" s="1288" t="str">
        <f t="shared" si="99"/>
        <v/>
      </c>
      <c r="AZ164" s="1288" t="str">
        <f t="shared" si="100"/>
        <v/>
      </c>
      <c r="BA164" s="1432" t="str">
        <f t="shared" si="101"/>
        <v/>
      </c>
    </row>
    <row r="165" spans="2:53" s="10" customFormat="1">
      <c r="B165" s="13"/>
      <c r="C165" s="2715"/>
      <c r="D165" s="2716"/>
      <c r="E165" s="2717"/>
      <c r="F165" s="2718"/>
      <c r="G165" s="2716"/>
      <c r="H165" s="2719"/>
      <c r="I165" s="2719"/>
      <c r="J165" s="2719"/>
      <c r="K165" s="2719"/>
      <c r="L165" s="2719"/>
      <c r="M165" s="2719"/>
      <c r="N165" s="2719"/>
      <c r="O165" s="2719"/>
      <c r="Q165" s="2235"/>
      <c r="R165" s="1437"/>
      <c r="S165" s="1431" t="str">
        <f t="shared" si="68"/>
        <v/>
      </c>
      <c r="T165" s="1432" t="str">
        <f t="shared" si="69"/>
        <v/>
      </c>
      <c r="U165" s="1431" t="str">
        <f t="shared" si="70"/>
        <v/>
      </c>
      <c r="V165" s="1432" t="str">
        <f t="shared" si="71"/>
        <v/>
      </c>
      <c r="W165" s="1431" t="str">
        <f t="shared" si="72"/>
        <v/>
      </c>
      <c r="X165" s="1432" t="str">
        <f t="shared" si="73"/>
        <v/>
      </c>
      <c r="Y165" s="1431" t="str">
        <f t="shared" si="74"/>
        <v/>
      </c>
      <c r="Z165" s="1432" t="str">
        <f t="shared" si="75"/>
        <v/>
      </c>
      <c r="AA165" s="1284" t="str">
        <f t="shared" si="76"/>
        <v/>
      </c>
      <c r="AB165" s="1279" t="str">
        <f t="shared" si="77"/>
        <v/>
      </c>
      <c r="AC165" s="1281"/>
      <c r="AD165" s="1431" t="str">
        <f t="shared" si="78"/>
        <v/>
      </c>
      <c r="AE165" s="1288" t="str">
        <f t="shared" si="79"/>
        <v/>
      </c>
      <c r="AF165" s="1432" t="str">
        <f t="shared" si="80"/>
        <v/>
      </c>
      <c r="AG165" s="1431" t="str">
        <f t="shared" si="81"/>
        <v/>
      </c>
      <c r="AH165" s="1288" t="str">
        <f t="shared" si="82"/>
        <v/>
      </c>
      <c r="AI165" s="1288" t="str">
        <f t="shared" si="83"/>
        <v/>
      </c>
      <c r="AJ165" s="1432" t="str">
        <f t="shared" si="84"/>
        <v/>
      </c>
      <c r="AK165" s="1431" t="str">
        <f t="shared" si="85"/>
        <v/>
      </c>
      <c r="AL165" s="1288" t="str">
        <f t="shared" si="86"/>
        <v/>
      </c>
      <c r="AM165" s="1432" t="str">
        <f t="shared" si="87"/>
        <v/>
      </c>
      <c r="AN165" s="1431" t="str">
        <f t="shared" si="88"/>
        <v/>
      </c>
      <c r="AO165" s="1288" t="str">
        <f t="shared" si="89"/>
        <v/>
      </c>
      <c r="AP165" s="1432" t="str">
        <f t="shared" si="90"/>
        <v/>
      </c>
      <c r="AQ165" s="1431" t="str">
        <f t="shared" si="91"/>
        <v/>
      </c>
      <c r="AR165" s="1288" t="str">
        <f t="shared" si="92"/>
        <v/>
      </c>
      <c r="AS165" s="1288" t="str">
        <f t="shared" si="93"/>
        <v/>
      </c>
      <c r="AT165" s="1432" t="str">
        <f t="shared" si="94"/>
        <v/>
      </c>
      <c r="AU165" s="1431" t="str">
        <f t="shared" si="95"/>
        <v/>
      </c>
      <c r="AV165" s="1288" t="str">
        <f t="shared" si="96"/>
        <v/>
      </c>
      <c r="AW165" s="1432" t="str">
        <f t="shared" si="97"/>
        <v/>
      </c>
      <c r="AX165" s="1431" t="str">
        <f t="shared" si="98"/>
        <v/>
      </c>
      <c r="AY165" s="1288" t="str">
        <f t="shared" si="99"/>
        <v/>
      </c>
      <c r="AZ165" s="1288" t="str">
        <f t="shared" si="100"/>
        <v/>
      </c>
      <c r="BA165" s="1432" t="str">
        <f t="shared" si="101"/>
        <v/>
      </c>
    </row>
    <row r="166" spans="2:53" s="10" customFormat="1">
      <c r="B166" s="13"/>
      <c r="C166" s="2715"/>
      <c r="D166" s="2716"/>
      <c r="E166" s="2717"/>
      <c r="F166" s="2718"/>
      <c r="G166" s="2716"/>
      <c r="H166" s="2719"/>
      <c r="I166" s="2719"/>
      <c r="J166" s="2719"/>
      <c r="K166" s="2719"/>
      <c r="L166" s="2719"/>
      <c r="M166" s="2719"/>
      <c r="N166" s="2719"/>
      <c r="O166" s="2719"/>
      <c r="Q166" s="2235"/>
      <c r="R166" s="1437"/>
      <c r="S166" s="1431" t="str">
        <f t="shared" si="68"/>
        <v/>
      </c>
      <c r="T166" s="1432" t="str">
        <f t="shared" si="69"/>
        <v/>
      </c>
      <c r="U166" s="1431" t="str">
        <f t="shared" si="70"/>
        <v/>
      </c>
      <c r="V166" s="1432" t="str">
        <f t="shared" si="71"/>
        <v/>
      </c>
      <c r="W166" s="1431" t="str">
        <f t="shared" si="72"/>
        <v/>
      </c>
      <c r="X166" s="1432" t="str">
        <f t="shared" si="73"/>
        <v/>
      </c>
      <c r="Y166" s="1431" t="str">
        <f t="shared" si="74"/>
        <v/>
      </c>
      <c r="Z166" s="1432" t="str">
        <f t="shared" si="75"/>
        <v/>
      </c>
      <c r="AA166" s="1284" t="str">
        <f t="shared" si="76"/>
        <v/>
      </c>
      <c r="AB166" s="1279" t="str">
        <f t="shared" si="77"/>
        <v/>
      </c>
      <c r="AC166" s="1281"/>
      <c r="AD166" s="1431" t="str">
        <f t="shared" si="78"/>
        <v/>
      </c>
      <c r="AE166" s="1288" t="str">
        <f t="shared" si="79"/>
        <v/>
      </c>
      <c r="AF166" s="1432" t="str">
        <f t="shared" si="80"/>
        <v/>
      </c>
      <c r="AG166" s="1431" t="str">
        <f t="shared" si="81"/>
        <v/>
      </c>
      <c r="AH166" s="1288" t="str">
        <f t="shared" si="82"/>
        <v/>
      </c>
      <c r="AI166" s="1288" t="str">
        <f t="shared" si="83"/>
        <v/>
      </c>
      <c r="AJ166" s="1432" t="str">
        <f t="shared" si="84"/>
        <v/>
      </c>
      <c r="AK166" s="1431" t="str">
        <f t="shared" si="85"/>
        <v/>
      </c>
      <c r="AL166" s="1288" t="str">
        <f t="shared" si="86"/>
        <v/>
      </c>
      <c r="AM166" s="1432" t="str">
        <f t="shared" si="87"/>
        <v/>
      </c>
      <c r="AN166" s="1431" t="str">
        <f t="shared" si="88"/>
        <v/>
      </c>
      <c r="AO166" s="1288" t="str">
        <f t="shared" si="89"/>
        <v/>
      </c>
      <c r="AP166" s="1432" t="str">
        <f t="shared" si="90"/>
        <v/>
      </c>
      <c r="AQ166" s="1431" t="str">
        <f t="shared" si="91"/>
        <v/>
      </c>
      <c r="AR166" s="1288" t="str">
        <f t="shared" si="92"/>
        <v/>
      </c>
      <c r="AS166" s="1288" t="str">
        <f t="shared" si="93"/>
        <v/>
      </c>
      <c r="AT166" s="1432" t="str">
        <f t="shared" si="94"/>
        <v/>
      </c>
      <c r="AU166" s="1431" t="str">
        <f t="shared" si="95"/>
        <v/>
      </c>
      <c r="AV166" s="1288" t="str">
        <f t="shared" si="96"/>
        <v/>
      </c>
      <c r="AW166" s="1432" t="str">
        <f t="shared" si="97"/>
        <v/>
      </c>
      <c r="AX166" s="1431" t="str">
        <f t="shared" si="98"/>
        <v/>
      </c>
      <c r="AY166" s="1288" t="str">
        <f t="shared" si="99"/>
        <v/>
      </c>
      <c r="AZ166" s="1288" t="str">
        <f t="shared" si="100"/>
        <v/>
      </c>
      <c r="BA166" s="1432" t="str">
        <f t="shared" si="101"/>
        <v/>
      </c>
    </row>
    <row r="167" spans="2:53" s="10" customFormat="1">
      <c r="B167" s="13"/>
      <c r="C167" s="2715"/>
      <c r="D167" s="2716"/>
      <c r="E167" s="2717"/>
      <c r="F167" s="2718"/>
      <c r="G167" s="2716"/>
      <c r="H167" s="2719"/>
      <c r="I167" s="2719"/>
      <c r="J167" s="2719"/>
      <c r="K167" s="2719"/>
      <c r="L167" s="2719"/>
      <c r="M167" s="2719"/>
      <c r="N167" s="2719"/>
      <c r="O167" s="2719"/>
      <c r="Q167" s="2235"/>
      <c r="R167" s="1437"/>
      <c r="S167" s="1431" t="str">
        <f t="shared" si="68"/>
        <v/>
      </c>
      <c r="T167" s="1432" t="str">
        <f t="shared" si="69"/>
        <v/>
      </c>
      <c r="U167" s="1431" t="str">
        <f t="shared" si="70"/>
        <v/>
      </c>
      <c r="V167" s="1432" t="str">
        <f t="shared" si="71"/>
        <v/>
      </c>
      <c r="W167" s="1431" t="str">
        <f t="shared" si="72"/>
        <v/>
      </c>
      <c r="X167" s="1432" t="str">
        <f t="shared" si="73"/>
        <v/>
      </c>
      <c r="Y167" s="1431" t="str">
        <f t="shared" si="74"/>
        <v/>
      </c>
      <c r="Z167" s="1432" t="str">
        <f t="shared" si="75"/>
        <v/>
      </c>
      <c r="AA167" s="1284" t="str">
        <f t="shared" si="76"/>
        <v/>
      </c>
      <c r="AB167" s="1279" t="str">
        <f t="shared" si="77"/>
        <v/>
      </c>
      <c r="AC167" s="1281"/>
      <c r="AD167" s="1431" t="str">
        <f t="shared" si="78"/>
        <v/>
      </c>
      <c r="AE167" s="1288" t="str">
        <f t="shared" si="79"/>
        <v/>
      </c>
      <c r="AF167" s="1432" t="str">
        <f t="shared" si="80"/>
        <v/>
      </c>
      <c r="AG167" s="1431" t="str">
        <f t="shared" si="81"/>
        <v/>
      </c>
      <c r="AH167" s="1288" t="str">
        <f t="shared" si="82"/>
        <v/>
      </c>
      <c r="AI167" s="1288" t="str">
        <f t="shared" si="83"/>
        <v/>
      </c>
      <c r="AJ167" s="1432" t="str">
        <f t="shared" si="84"/>
        <v/>
      </c>
      <c r="AK167" s="1431" t="str">
        <f t="shared" si="85"/>
        <v/>
      </c>
      <c r="AL167" s="1288" t="str">
        <f t="shared" si="86"/>
        <v/>
      </c>
      <c r="AM167" s="1432" t="str">
        <f t="shared" si="87"/>
        <v/>
      </c>
      <c r="AN167" s="1431" t="str">
        <f t="shared" si="88"/>
        <v/>
      </c>
      <c r="AO167" s="1288" t="str">
        <f t="shared" si="89"/>
        <v/>
      </c>
      <c r="AP167" s="1432" t="str">
        <f t="shared" si="90"/>
        <v/>
      </c>
      <c r="AQ167" s="1431" t="str">
        <f t="shared" si="91"/>
        <v/>
      </c>
      <c r="AR167" s="1288" t="str">
        <f t="shared" si="92"/>
        <v/>
      </c>
      <c r="AS167" s="1288" t="str">
        <f t="shared" si="93"/>
        <v/>
      </c>
      <c r="AT167" s="1432" t="str">
        <f t="shared" si="94"/>
        <v/>
      </c>
      <c r="AU167" s="1431" t="str">
        <f t="shared" si="95"/>
        <v/>
      </c>
      <c r="AV167" s="1288" t="str">
        <f t="shared" si="96"/>
        <v/>
      </c>
      <c r="AW167" s="1432" t="str">
        <f t="shared" si="97"/>
        <v/>
      </c>
      <c r="AX167" s="1431" t="str">
        <f t="shared" si="98"/>
        <v/>
      </c>
      <c r="AY167" s="1288" t="str">
        <f t="shared" si="99"/>
        <v/>
      </c>
      <c r="AZ167" s="1288" t="str">
        <f t="shared" si="100"/>
        <v/>
      </c>
      <c r="BA167" s="1432" t="str">
        <f t="shared" si="101"/>
        <v/>
      </c>
    </row>
    <row r="168" spans="2:53" s="10" customFormat="1">
      <c r="B168" s="13"/>
      <c r="C168" s="2715"/>
      <c r="D168" s="2716"/>
      <c r="E168" s="2717"/>
      <c r="F168" s="2718"/>
      <c r="G168" s="2716"/>
      <c r="H168" s="2719"/>
      <c r="I168" s="2719"/>
      <c r="J168" s="2719"/>
      <c r="K168" s="2719"/>
      <c r="L168" s="2719"/>
      <c r="M168" s="2719"/>
      <c r="N168" s="2719"/>
      <c r="O168" s="2719"/>
      <c r="Q168" s="2235"/>
      <c r="R168" s="1437"/>
      <c r="S168" s="1431" t="str">
        <f t="shared" si="68"/>
        <v/>
      </c>
      <c r="T168" s="1432" t="str">
        <f t="shared" si="69"/>
        <v/>
      </c>
      <c r="U168" s="1431" t="str">
        <f t="shared" si="70"/>
        <v/>
      </c>
      <c r="V168" s="1432" t="str">
        <f t="shared" si="71"/>
        <v/>
      </c>
      <c r="W168" s="1431" t="str">
        <f t="shared" si="72"/>
        <v/>
      </c>
      <c r="X168" s="1432" t="str">
        <f t="shared" si="73"/>
        <v/>
      </c>
      <c r="Y168" s="1431" t="str">
        <f t="shared" si="74"/>
        <v/>
      </c>
      <c r="Z168" s="1432" t="str">
        <f t="shared" si="75"/>
        <v/>
      </c>
      <c r="AA168" s="1284" t="str">
        <f t="shared" si="76"/>
        <v/>
      </c>
      <c r="AB168" s="1279" t="str">
        <f t="shared" si="77"/>
        <v/>
      </c>
      <c r="AC168" s="1281"/>
      <c r="AD168" s="1431" t="str">
        <f t="shared" si="78"/>
        <v/>
      </c>
      <c r="AE168" s="1288" t="str">
        <f t="shared" si="79"/>
        <v/>
      </c>
      <c r="AF168" s="1432" t="str">
        <f t="shared" si="80"/>
        <v/>
      </c>
      <c r="AG168" s="1431" t="str">
        <f t="shared" si="81"/>
        <v/>
      </c>
      <c r="AH168" s="1288" t="str">
        <f t="shared" si="82"/>
        <v/>
      </c>
      <c r="AI168" s="1288" t="str">
        <f t="shared" si="83"/>
        <v/>
      </c>
      <c r="AJ168" s="1432" t="str">
        <f t="shared" si="84"/>
        <v/>
      </c>
      <c r="AK168" s="1431" t="str">
        <f t="shared" si="85"/>
        <v/>
      </c>
      <c r="AL168" s="1288" t="str">
        <f t="shared" si="86"/>
        <v/>
      </c>
      <c r="AM168" s="1432" t="str">
        <f t="shared" si="87"/>
        <v/>
      </c>
      <c r="AN168" s="1431" t="str">
        <f t="shared" si="88"/>
        <v/>
      </c>
      <c r="AO168" s="1288" t="str">
        <f t="shared" si="89"/>
        <v/>
      </c>
      <c r="AP168" s="1432" t="str">
        <f t="shared" si="90"/>
        <v/>
      </c>
      <c r="AQ168" s="1431" t="str">
        <f t="shared" si="91"/>
        <v/>
      </c>
      <c r="AR168" s="1288" t="str">
        <f t="shared" si="92"/>
        <v/>
      </c>
      <c r="AS168" s="1288" t="str">
        <f t="shared" si="93"/>
        <v/>
      </c>
      <c r="AT168" s="1432" t="str">
        <f t="shared" si="94"/>
        <v/>
      </c>
      <c r="AU168" s="1431" t="str">
        <f t="shared" si="95"/>
        <v/>
      </c>
      <c r="AV168" s="1288" t="str">
        <f t="shared" si="96"/>
        <v/>
      </c>
      <c r="AW168" s="1432" t="str">
        <f t="shared" si="97"/>
        <v/>
      </c>
      <c r="AX168" s="1431" t="str">
        <f t="shared" si="98"/>
        <v/>
      </c>
      <c r="AY168" s="1288" t="str">
        <f t="shared" si="99"/>
        <v/>
      </c>
      <c r="AZ168" s="1288" t="str">
        <f t="shared" si="100"/>
        <v/>
      </c>
      <c r="BA168" s="1432" t="str">
        <f t="shared" si="101"/>
        <v/>
      </c>
    </row>
    <row r="169" spans="2:53" s="10" customFormat="1">
      <c r="B169" s="13"/>
      <c r="C169" s="2715"/>
      <c r="D169" s="2716"/>
      <c r="E169" s="2717"/>
      <c r="F169" s="2718"/>
      <c r="G169" s="2716"/>
      <c r="H169" s="2719"/>
      <c r="I169" s="2719"/>
      <c r="J169" s="2719"/>
      <c r="K169" s="2719"/>
      <c r="L169" s="2719"/>
      <c r="M169" s="2719"/>
      <c r="N169" s="2719"/>
      <c r="O169" s="2719"/>
      <c r="Q169" s="2235"/>
      <c r="R169" s="1437"/>
      <c r="S169" s="1431" t="str">
        <f t="shared" si="68"/>
        <v/>
      </c>
      <c r="T169" s="1432" t="str">
        <f t="shared" si="69"/>
        <v/>
      </c>
      <c r="U169" s="1431" t="str">
        <f t="shared" si="70"/>
        <v/>
      </c>
      <c r="V169" s="1432" t="str">
        <f t="shared" si="71"/>
        <v/>
      </c>
      <c r="W169" s="1431" t="str">
        <f t="shared" si="72"/>
        <v/>
      </c>
      <c r="X169" s="1432" t="str">
        <f t="shared" si="73"/>
        <v/>
      </c>
      <c r="Y169" s="1431" t="str">
        <f t="shared" si="74"/>
        <v/>
      </c>
      <c r="Z169" s="1432" t="str">
        <f t="shared" si="75"/>
        <v/>
      </c>
      <c r="AA169" s="1284" t="str">
        <f t="shared" si="76"/>
        <v/>
      </c>
      <c r="AB169" s="1279" t="str">
        <f t="shared" si="77"/>
        <v/>
      </c>
      <c r="AC169" s="1281"/>
      <c r="AD169" s="1431" t="str">
        <f t="shared" si="78"/>
        <v/>
      </c>
      <c r="AE169" s="1288" t="str">
        <f t="shared" si="79"/>
        <v/>
      </c>
      <c r="AF169" s="1432" t="str">
        <f t="shared" si="80"/>
        <v/>
      </c>
      <c r="AG169" s="1431" t="str">
        <f t="shared" si="81"/>
        <v/>
      </c>
      <c r="AH169" s="1288" t="str">
        <f t="shared" si="82"/>
        <v/>
      </c>
      <c r="AI169" s="1288" t="str">
        <f t="shared" si="83"/>
        <v/>
      </c>
      <c r="AJ169" s="1432" t="str">
        <f t="shared" si="84"/>
        <v/>
      </c>
      <c r="AK169" s="1431" t="str">
        <f t="shared" si="85"/>
        <v/>
      </c>
      <c r="AL169" s="1288" t="str">
        <f t="shared" si="86"/>
        <v/>
      </c>
      <c r="AM169" s="1432" t="str">
        <f t="shared" si="87"/>
        <v/>
      </c>
      <c r="AN169" s="1431" t="str">
        <f t="shared" si="88"/>
        <v/>
      </c>
      <c r="AO169" s="1288" t="str">
        <f t="shared" si="89"/>
        <v/>
      </c>
      <c r="AP169" s="1432" t="str">
        <f t="shared" si="90"/>
        <v/>
      </c>
      <c r="AQ169" s="1431" t="str">
        <f t="shared" si="91"/>
        <v/>
      </c>
      <c r="AR169" s="1288" t="str">
        <f t="shared" si="92"/>
        <v/>
      </c>
      <c r="AS169" s="1288" t="str">
        <f t="shared" si="93"/>
        <v/>
      </c>
      <c r="AT169" s="1432" t="str">
        <f t="shared" si="94"/>
        <v/>
      </c>
      <c r="AU169" s="1431" t="str">
        <f t="shared" si="95"/>
        <v/>
      </c>
      <c r="AV169" s="1288" t="str">
        <f t="shared" si="96"/>
        <v/>
      </c>
      <c r="AW169" s="1432" t="str">
        <f t="shared" si="97"/>
        <v/>
      </c>
      <c r="AX169" s="1431" t="str">
        <f t="shared" si="98"/>
        <v/>
      </c>
      <c r="AY169" s="1288" t="str">
        <f t="shared" si="99"/>
        <v/>
      </c>
      <c r="AZ169" s="1288" t="str">
        <f t="shared" si="100"/>
        <v/>
      </c>
      <c r="BA169" s="1432" t="str">
        <f t="shared" si="101"/>
        <v/>
      </c>
    </row>
    <row r="170" spans="2:53" s="10" customFormat="1">
      <c r="B170" s="13"/>
      <c r="C170" s="2715"/>
      <c r="D170" s="2716"/>
      <c r="E170" s="2717"/>
      <c r="F170" s="2718"/>
      <c r="G170" s="2716"/>
      <c r="H170" s="2719"/>
      <c r="I170" s="2719"/>
      <c r="J170" s="2719"/>
      <c r="K170" s="2719"/>
      <c r="L170" s="2719"/>
      <c r="M170" s="2719"/>
      <c r="N170" s="2719"/>
      <c r="O170" s="2719"/>
      <c r="Q170" s="2235"/>
      <c r="R170" s="1437"/>
      <c r="S170" s="1431" t="str">
        <f t="shared" si="68"/>
        <v/>
      </c>
      <c r="T170" s="1432" t="str">
        <f t="shared" si="69"/>
        <v/>
      </c>
      <c r="U170" s="1431" t="str">
        <f t="shared" si="70"/>
        <v/>
      </c>
      <c r="V170" s="1432" t="str">
        <f t="shared" si="71"/>
        <v/>
      </c>
      <c r="W170" s="1431" t="str">
        <f t="shared" si="72"/>
        <v/>
      </c>
      <c r="X170" s="1432" t="str">
        <f t="shared" si="73"/>
        <v/>
      </c>
      <c r="Y170" s="1431" t="str">
        <f t="shared" si="74"/>
        <v/>
      </c>
      <c r="Z170" s="1432" t="str">
        <f t="shared" si="75"/>
        <v/>
      </c>
      <c r="AA170" s="1284" t="str">
        <f t="shared" si="76"/>
        <v/>
      </c>
      <c r="AB170" s="1279" t="str">
        <f t="shared" si="77"/>
        <v/>
      </c>
      <c r="AC170" s="1281"/>
      <c r="AD170" s="1431" t="str">
        <f t="shared" si="78"/>
        <v/>
      </c>
      <c r="AE170" s="1288" t="str">
        <f t="shared" si="79"/>
        <v/>
      </c>
      <c r="AF170" s="1432" t="str">
        <f t="shared" si="80"/>
        <v/>
      </c>
      <c r="AG170" s="1431" t="str">
        <f t="shared" si="81"/>
        <v/>
      </c>
      <c r="AH170" s="1288" t="str">
        <f t="shared" si="82"/>
        <v/>
      </c>
      <c r="AI170" s="1288" t="str">
        <f t="shared" si="83"/>
        <v/>
      </c>
      <c r="AJ170" s="1432" t="str">
        <f t="shared" si="84"/>
        <v/>
      </c>
      <c r="AK170" s="1431" t="str">
        <f t="shared" si="85"/>
        <v/>
      </c>
      <c r="AL170" s="1288" t="str">
        <f t="shared" si="86"/>
        <v/>
      </c>
      <c r="AM170" s="1432" t="str">
        <f t="shared" si="87"/>
        <v/>
      </c>
      <c r="AN170" s="1431" t="str">
        <f t="shared" si="88"/>
        <v/>
      </c>
      <c r="AO170" s="1288" t="str">
        <f t="shared" si="89"/>
        <v/>
      </c>
      <c r="AP170" s="1432" t="str">
        <f t="shared" si="90"/>
        <v/>
      </c>
      <c r="AQ170" s="1431" t="str">
        <f t="shared" si="91"/>
        <v/>
      </c>
      <c r="AR170" s="1288" t="str">
        <f t="shared" si="92"/>
        <v/>
      </c>
      <c r="AS170" s="1288" t="str">
        <f t="shared" si="93"/>
        <v/>
      </c>
      <c r="AT170" s="1432" t="str">
        <f t="shared" si="94"/>
        <v/>
      </c>
      <c r="AU170" s="1431" t="str">
        <f t="shared" si="95"/>
        <v/>
      </c>
      <c r="AV170" s="1288" t="str">
        <f t="shared" si="96"/>
        <v/>
      </c>
      <c r="AW170" s="1432" t="str">
        <f t="shared" si="97"/>
        <v/>
      </c>
      <c r="AX170" s="1431" t="str">
        <f t="shared" si="98"/>
        <v/>
      </c>
      <c r="AY170" s="1288" t="str">
        <f t="shared" si="99"/>
        <v/>
      </c>
      <c r="AZ170" s="1288" t="str">
        <f t="shared" si="100"/>
        <v/>
      </c>
      <c r="BA170" s="1432" t="str">
        <f t="shared" si="101"/>
        <v/>
      </c>
    </row>
    <row r="171" spans="2:53" s="10" customFormat="1">
      <c r="B171" s="13"/>
      <c r="C171" s="2715"/>
      <c r="D171" s="2716"/>
      <c r="E171" s="2717"/>
      <c r="F171" s="2718"/>
      <c r="G171" s="2716"/>
      <c r="H171" s="2719"/>
      <c r="I171" s="2719"/>
      <c r="J171" s="2719"/>
      <c r="K171" s="2719"/>
      <c r="L171" s="2719"/>
      <c r="M171" s="2719"/>
      <c r="N171" s="2719"/>
      <c r="O171" s="2719"/>
      <c r="Q171" s="2235"/>
      <c r="R171" s="1437"/>
      <c r="S171" s="1431" t="str">
        <f t="shared" si="68"/>
        <v/>
      </c>
      <c r="T171" s="1432" t="str">
        <f t="shared" si="69"/>
        <v/>
      </c>
      <c r="U171" s="1431" t="str">
        <f t="shared" si="70"/>
        <v/>
      </c>
      <c r="V171" s="1432" t="str">
        <f t="shared" si="71"/>
        <v/>
      </c>
      <c r="W171" s="1431" t="str">
        <f t="shared" si="72"/>
        <v/>
      </c>
      <c r="X171" s="1432" t="str">
        <f t="shared" si="73"/>
        <v/>
      </c>
      <c r="Y171" s="1431" t="str">
        <f t="shared" si="74"/>
        <v/>
      </c>
      <c r="Z171" s="1432" t="str">
        <f t="shared" si="75"/>
        <v/>
      </c>
      <c r="AA171" s="1284" t="str">
        <f t="shared" si="76"/>
        <v/>
      </c>
      <c r="AB171" s="1279" t="str">
        <f t="shared" si="77"/>
        <v/>
      </c>
      <c r="AC171" s="1281"/>
      <c r="AD171" s="1431" t="str">
        <f t="shared" si="78"/>
        <v/>
      </c>
      <c r="AE171" s="1288" t="str">
        <f t="shared" si="79"/>
        <v/>
      </c>
      <c r="AF171" s="1432" t="str">
        <f t="shared" si="80"/>
        <v/>
      </c>
      <c r="AG171" s="1431" t="str">
        <f t="shared" si="81"/>
        <v/>
      </c>
      <c r="AH171" s="1288" t="str">
        <f t="shared" si="82"/>
        <v/>
      </c>
      <c r="AI171" s="1288" t="str">
        <f t="shared" si="83"/>
        <v/>
      </c>
      <c r="AJ171" s="1432" t="str">
        <f t="shared" si="84"/>
        <v/>
      </c>
      <c r="AK171" s="1431" t="str">
        <f t="shared" si="85"/>
        <v/>
      </c>
      <c r="AL171" s="1288" t="str">
        <f t="shared" si="86"/>
        <v/>
      </c>
      <c r="AM171" s="1432" t="str">
        <f t="shared" si="87"/>
        <v/>
      </c>
      <c r="AN171" s="1431" t="str">
        <f t="shared" si="88"/>
        <v/>
      </c>
      <c r="AO171" s="1288" t="str">
        <f t="shared" si="89"/>
        <v/>
      </c>
      <c r="AP171" s="1432" t="str">
        <f t="shared" si="90"/>
        <v/>
      </c>
      <c r="AQ171" s="1431" t="str">
        <f t="shared" si="91"/>
        <v/>
      </c>
      <c r="AR171" s="1288" t="str">
        <f t="shared" si="92"/>
        <v/>
      </c>
      <c r="AS171" s="1288" t="str">
        <f t="shared" si="93"/>
        <v/>
      </c>
      <c r="AT171" s="1432" t="str">
        <f t="shared" si="94"/>
        <v/>
      </c>
      <c r="AU171" s="1431" t="str">
        <f t="shared" si="95"/>
        <v/>
      </c>
      <c r="AV171" s="1288" t="str">
        <f t="shared" si="96"/>
        <v/>
      </c>
      <c r="AW171" s="1432" t="str">
        <f t="shared" si="97"/>
        <v/>
      </c>
      <c r="AX171" s="1431" t="str">
        <f t="shared" si="98"/>
        <v/>
      </c>
      <c r="AY171" s="1288" t="str">
        <f t="shared" si="99"/>
        <v/>
      </c>
      <c r="AZ171" s="1288" t="str">
        <f t="shared" si="100"/>
        <v/>
      </c>
      <c r="BA171" s="1432" t="str">
        <f t="shared" si="101"/>
        <v/>
      </c>
    </row>
    <row r="172" spans="2:53" s="10" customFormat="1">
      <c r="B172" s="13"/>
      <c r="C172" s="2715"/>
      <c r="D172" s="2716"/>
      <c r="E172" s="2717"/>
      <c r="F172" s="2718"/>
      <c r="G172" s="2716"/>
      <c r="H172" s="2719"/>
      <c r="I172" s="2719"/>
      <c r="J172" s="2719"/>
      <c r="K172" s="2719"/>
      <c r="L172" s="2719"/>
      <c r="M172" s="2719"/>
      <c r="N172" s="2719"/>
      <c r="O172" s="2719"/>
      <c r="Q172" s="2235"/>
      <c r="R172" s="1437"/>
      <c r="S172" s="1431" t="str">
        <f t="shared" si="68"/>
        <v/>
      </c>
      <c r="T172" s="1432" t="str">
        <f t="shared" si="69"/>
        <v/>
      </c>
      <c r="U172" s="1431" t="str">
        <f t="shared" si="70"/>
        <v/>
      </c>
      <c r="V172" s="1432" t="str">
        <f t="shared" si="71"/>
        <v/>
      </c>
      <c r="W172" s="1431" t="str">
        <f t="shared" si="72"/>
        <v/>
      </c>
      <c r="X172" s="1432" t="str">
        <f t="shared" si="73"/>
        <v/>
      </c>
      <c r="Y172" s="1431" t="str">
        <f t="shared" si="74"/>
        <v/>
      </c>
      <c r="Z172" s="1432" t="str">
        <f t="shared" si="75"/>
        <v/>
      </c>
      <c r="AA172" s="1284" t="str">
        <f t="shared" si="76"/>
        <v/>
      </c>
      <c r="AB172" s="1279" t="str">
        <f t="shared" si="77"/>
        <v/>
      </c>
      <c r="AC172" s="1281"/>
      <c r="AD172" s="1431" t="str">
        <f t="shared" si="78"/>
        <v/>
      </c>
      <c r="AE172" s="1288" t="str">
        <f t="shared" si="79"/>
        <v/>
      </c>
      <c r="AF172" s="1432" t="str">
        <f t="shared" si="80"/>
        <v/>
      </c>
      <c r="AG172" s="1431" t="str">
        <f t="shared" si="81"/>
        <v/>
      </c>
      <c r="AH172" s="1288" t="str">
        <f t="shared" si="82"/>
        <v/>
      </c>
      <c r="AI172" s="1288" t="str">
        <f t="shared" si="83"/>
        <v/>
      </c>
      <c r="AJ172" s="1432" t="str">
        <f t="shared" si="84"/>
        <v/>
      </c>
      <c r="AK172" s="1431" t="str">
        <f t="shared" si="85"/>
        <v/>
      </c>
      <c r="AL172" s="1288" t="str">
        <f t="shared" si="86"/>
        <v/>
      </c>
      <c r="AM172" s="1432" t="str">
        <f t="shared" si="87"/>
        <v/>
      </c>
      <c r="AN172" s="1431" t="str">
        <f t="shared" si="88"/>
        <v/>
      </c>
      <c r="AO172" s="1288" t="str">
        <f t="shared" si="89"/>
        <v/>
      </c>
      <c r="AP172" s="1432" t="str">
        <f t="shared" si="90"/>
        <v/>
      </c>
      <c r="AQ172" s="1431" t="str">
        <f t="shared" si="91"/>
        <v/>
      </c>
      <c r="AR172" s="1288" t="str">
        <f t="shared" si="92"/>
        <v/>
      </c>
      <c r="AS172" s="1288" t="str">
        <f t="shared" si="93"/>
        <v/>
      </c>
      <c r="AT172" s="1432" t="str">
        <f t="shared" si="94"/>
        <v/>
      </c>
      <c r="AU172" s="1431" t="str">
        <f t="shared" si="95"/>
        <v/>
      </c>
      <c r="AV172" s="1288" t="str">
        <f t="shared" si="96"/>
        <v/>
      </c>
      <c r="AW172" s="1432" t="str">
        <f t="shared" si="97"/>
        <v/>
      </c>
      <c r="AX172" s="1431" t="str">
        <f t="shared" si="98"/>
        <v/>
      </c>
      <c r="AY172" s="1288" t="str">
        <f t="shared" si="99"/>
        <v/>
      </c>
      <c r="AZ172" s="1288" t="str">
        <f t="shared" si="100"/>
        <v/>
      </c>
      <c r="BA172" s="1432" t="str">
        <f t="shared" si="101"/>
        <v/>
      </c>
    </row>
    <row r="173" spans="2:53" s="10" customFormat="1">
      <c r="B173" s="13"/>
      <c r="C173" s="2715"/>
      <c r="D173" s="2716"/>
      <c r="E173" s="2717"/>
      <c r="F173" s="2718"/>
      <c r="G173" s="2716"/>
      <c r="H173" s="2719"/>
      <c r="I173" s="2719"/>
      <c r="J173" s="2719"/>
      <c r="K173" s="2719"/>
      <c r="L173" s="2719"/>
      <c r="M173" s="2719"/>
      <c r="N173" s="2719"/>
      <c r="O173" s="2719"/>
      <c r="Q173" s="2235"/>
      <c r="R173" s="1437"/>
      <c r="S173" s="1431" t="str">
        <f t="shared" si="68"/>
        <v/>
      </c>
      <c r="T173" s="1432" t="str">
        <f t="shared" si="69"/>
        <v/>
      </c>
      <c r="U173" s="1431" t="str">
        <f t="shared" si="70"/>
        <v/>
      </c>
      <c r="V173" s="1432" t="str">
        <f t="shared" si="71"/>
        <v/>
      </c>
      <c r="W173" s="1431" t="str">
        <f t="shared" si="72"/>
        <v/>
      </c>
      <c r="X173" s="1432" t="str">
        <f t="shared" si="73"/>
        <v/>
      </c>
      <c r="Y173" s="1431" t="str">
        <f t="shared" si="74"/>
        <v/>
      </c>
      <c r="Z173" s="1432" t="str">
        <f t="shared" si="75"/>
        <v/>
      </c>
      <c r="AA173" s="1284" t="str">
        <f t="shared" si="76"/>
        <v/>
      </c>
      <c r="AB173" s="1279" t="str">
        <f t="shared" si="77"/>
        <v/>
      </c>
      <c r="AC173" s="1281"/>
      <c r="AD173" s="1431" t="str">
        <f t="shared" si="78"/>
        <v/>
      </c>
      <c r="AE173" s="1288" t="str">
        <f t="shared" si="79"/>
        <v/>
      </c>
      <c r="AF173" s="1432" t="str">
        <f t="shared" si="80"/>
        <v/>
      </c>
      <c r="AG173" s="1431" t="str">
        <f t="shared" si="81"/>
        <v/>
      </c>
      <c r="AH173" s="1288" t="str">
        <f t="shared" si="82"/>
        <v/>
      </c>
      <c r="AI173" s="1288" t="str">
        <f t="shared" si="83"/>
        <v/>
      </c>
      <c r="AJ173" s="1432" t="str">
        <f t="shared" si="84"/>
        <v/>
      </c>
      <c r="AK173" s="1431" t="str">
        <f t="shared" si="85"/>
        <v/>
      </c>
      <c r="AL173" s="1288" t="str">
        <f t="shared" si="86"/>
        <v/>
      </c>
      <c r="AM173" s="1432" t="str">
        <f t="shared" si="87"/>
        <v/>
      </c>
      <c r="AN173" s="1431" t="str">
        <f t="shared" si="88"/>
        <v/>
      </c>
      <c r="AO173" s="1288" t="str">
        <f t="shared" si="89"/>
        <v/>
      </c>
      <c r="AP173" s="1432" t="str">
        <f t="shared" si="90"/>
        <v/>
      </c>
      <c r="AQ173" s="1431" t="str">
        <f t="shared" si="91"/>
        <v/>
      </c>
      <c r="AR173" s="1288" t="str">
        <f t="shared" si="92"/>
        <v/>
      </c>
      <c r="AS173" s="1288" t="str">
        <f t="shared" si="93"/>
        <v/>
      </c>
      <c r="AT173" s="1432" t="str">
        <f t="shared" si="94"/>
        <v/>
      </c>
      <c r="AU173" s="1431" t="str">
        <f t="shared" si="95"/>
        <v/>
      </c>
      <c r="AV173" s="1288" t="str">
        <f t="shared" si="96"/>
        <v/>
      </c>
      <c r="AW173" s="1432" t="str">
        <f t="shared" si="97"/>
        <v/>
      </c>
      <c r="AX173" s="1431" t="str">
        <f t="shared" si="98"/>
        <v/>
      </c>
      <c r="AY173" s="1288" t="str">
        <f t="shared" si="99"/>
        <v/>
      </c>
      <c r="AZ173" s="1288" t="str">
        <f t="shared" si="100"/>
        <v/>
      </c>
      <c r="BA173" s="1432" t="str">
        <f t="shared" si="101"/>
        <v/>
      </c>
    </row>
    <row r="174" spans="2:53" s="10" customFormat="1">
      <c r="B174" s="13"/>
      <c r="C174" s="2715"/>
      <c r="D174" s="2716"/>
      <c r="E174" s="2717"/>
      <c r="F174" s="2718"/>
      <c r="G174" s="2716"/>
      <c r="H174" s="2719"/>
      <c r="I174" s="2719"/>
      <c r="J174" s="2719"/>
      <c r="K174" s="2719"/>
      <c r="L174" s="2719"/>
      <c r="M174" s="2719"/>
      <c r="N174" s="2719"/>
      <c r="O174" s="2719"/>
      <c r="Q174" s="2235"/>
      <c r="R174" s="1437"/>
      <c r="S174" s="1431" t="str">
        <f t="shared" si="68"/>
        <v/>
      </c>
      <c r="T174" s="1432" t="str">
        <f t="shared" si="69"/>
        <v/>
      </c>
      <c r="U174" s="1431" t="str">
        <f t="shared" si="70"/>
        <v/>
      </c>
      <c r="V174" s="1432" t="str">
        <f t="shared" si="71"/>
        <v/>
      </c>
      <c r="W174" s="1431" t="str">
        <f t="shared" si="72"/>
        <v/>
      </c>
      <c r="X174" s="1432" t="str">
        <f t="shared" si="73"/>
        <v/>
      </c>
      <c r="Y174" s="1431" t="str">
        <f t="shared" si="74"/>
        <v/>
      </c>
      <c r="Z174" s="1432" t="str">
        <f t="shared" si="75"/>
        <v/>
      </c>
      <c r="AA174" s="1284" t="str">
        <f t="shared" si="76"/>
        <v/>
      </c>
      <c r="AB174" s="1279" t="str">
        <f t="shared" si="77"/>
        <v/>
      </c>
      <c r="AC174" s="1281"/>
      <c r="AD174" s="1431" t="str">
        <f t="shared" si="78"/>
        <v/>
      </c>
      <c r="AE174" s="1288" t="str">
        <f t="shared" si="79"/>
        <v/>
      </c>
      <c r="AF174" s="1432" t="str">
        <f t="shared" si="80"/>
        <v/>
      </c>
      <c r="AG174" s="1431" t="str">
        <f t="shared" si="81"/>
        <v/>
      </c>
      <c r="AH174" s="1288" t="str">
        <f t="shared" si="82"/>
        <v/>
      </c>
      <c r="AI174" s="1288" t="str">
        <f t="shared" si="83"/>
        <v/>
      </c>
      <c r="AJ174" s="1432" t="str">
        <f t="shared" si="84"/>
        <v/>
      </c>
      <c r="AK174" s="1431" t="str">
        <f t="shared" si="85"/>
        <v/>
      </c>
      <c r="AL174" s="1288" t="str">
        <f t="shared" si="86"/>
        <v/>
      </c>
      <c r="AM174" s="1432" t="str">
        <f t="shared" si="87"/>
        <v/>
      </c>
      <c r="AN174" s="1431" t="str">
        <f t="shared" si="88"/>
        <v/>
      </c>
      <c r="AO174" s="1288" t="str">
        <f t="shared" si="89"/>
        <v/>
      </c>
      <c r="AP174" s="1432" t="str">
        <f t="shared" si="90"/>
        <v/>
      </c>
      <c r="AQ174" s="1431" t="str">
        <f t="shared" si="91"/>
        <v/>
      </c>
      <c r="AR174" s="1288" t="str">
        <f t="shared" si="92"/>
        <v/>
      </c>
      <c r="AS174" s="1288" t="str">
        <f t="shared" si="93"/>
        <v/>
      </c>
      <c r="AT174" s="1432" t="str">
        <f t="shared" si="94"/>
        <v/>
      </c>
      <c r="AU174" s="1431" t="str">
        <f t="shared" si="95"/>
        <v/>
      </c>
      <c r="AV174" s="1288" t="str">
        <f t="shared" si="96"/>
        <v/>
      </c>
      <c r="AW174" s="1432" t="str">
        <f t="shared" si="97"/>
        <v/>
      </c>
      <c r="AX174" s="1431" t="str">
        <f t="shared" si="98"/>
        <v/>
      </c>
      <c r="AY174" s="1288" t="str">
        <f t="shared" si="99"/>
        <v/>
      </c>
      <c r="AZ174" s="1288" t="str">
        <f t="shared" si="100"/>
        <v/>
      </c>
      <c r="BA174" s="1432" t="str">
        <f t="shared" si="101"/>
        <v/>
      </c>
    </row>
    <row r="175" spans="2:53" s="10" customFormat="1">
      <c r="B175" s="13"/>
      <c r="C175" s="2715"/>
      <c r="D175" s="2716"/>
      <c r="E175" s="2717"/>
      <c r="F175" s="2718"/>
      <c r="G175" s="2716"/>
      <c r="H175" s="2719"/>
      <c r="I175" s="2719"/>
      <c r="J175" s="2719"/>
      <c r="K175" s="2719"/>
      <c r="L175" s="2719"/>
      <c r="M175" s="2719"/>
      <c r="N175" s="2719"/>
      <c r="O175" s="2719"/>
      <c r="Q175" s="2235"/>
      <c r="R175" s="1437"/>
      <c r="S175" s="1431" t="str">
        <f t="shared" si="68"/>
        <v/>
      </c>
      <c r="T175" s="1432" t="str">
        <f t="shared" si="69"/>
        <v/>
      </c>
      <c r="U175" s="1431" t="str">
        <f t="shared" si="70"/>
        <v/>
      </c>
      <c r="V175" s="1432" t="str">
        <f t="shared" si="71"/>
        <v/>
      </c>
      <c r="W175" s="1431" t="str">
        <f t="shared" si="72"/>
        <v/>
      </c>
      <c r="X175" s="1432" t="str">
        <f t="shared" si="73"/>
        <v/>
      </c>
      <c r="Y175" s="1431" t="str">
        <f t="shared" si="74"/>
        <v/>
      </c>
      <c r="Z175" s="1432" t="str">
        <f t="shared" si="75"/>
        <v/>
      </c>
      <c r="AA175" s="1284" t="str">
        <f t="shared" si="76"/>
        <v/>
      </c>
      <c r="AB175" s="1279" t="str">
        <f t="shared" si="77"/>
        <v/>
      </c>
      <c r="AC175" s="1281"/>
      <c r="AD175" s="1431" t="str">
        <f t="shared" si="78"/>
        <v/>
      </c>
      <c r="AE175" s="1288" t="str">
        <f t="shared" si="79"/>
        <v/>
      </c>
      <c r="AF175" s="1432" t="str">
        <f t="shared" si="80"/>
        <v/>
      </c>
      <c r="AG175" s="1431" t="str">
        <f t="shared" si="81"/>
        <v/>
      </c>
      <c r="AH175" s="1288" t="str">
        <f t="shared" si="82"/>
        <v/>
      </c>
      <c r="AI175" s="1288" t="str">
        <f t="shared" si="83"/>
        <v/>
      </c>
      <c r="AJ175" s="1432" t="str">
        <f t="shared" si="84"/>
        <v/>
      </c>
      <c r="AK175" s="1431" t="str">
        <f t="shared" si="85"/>
        <v/>
      </c>
      <c r="AL175" s="1288" t="str">
        <f t="shared" si="86"/>
        <v/>
      </c>
      <c r="AM175" s="1432" t="str">
        <f t="shared" si="87"/>
        <v/>
      </c>
      <c r="AN175" s="1431" t="str">
        <f t="shared" si="88"/>
        <v/>
      </c>
      <c r="AO175" s="1288" t="str">
        <f t="shared" si="89"/>
        <v/>
      </c>
      <c r="AP175" s="1432" t="str">
        <f t="shared" si="90"/>
        <v/>
      </c>
      <c r="AQ175" s="1431" t="str">
        <f t="shared" si="91"/>
        <v/>
      </c>
      <c r="AR175" s="1288" t="str">
        <f t="shared" si="92"/>
        <v/>
      </c>
      <c r="AS175" s="1288" t="str">
        <f t="shared" si="93"/>
        <v/>
      </c>
      <c r="AT175" s="1432" t="str">
        <f t="shared" si="94"/>
        <v/>
      </c>
      <c r="AU175" s="1431" t="str">
        <f t="shared" si="95"/>
        <v/>
      </c>
      <c r="AV175" s="1288" t="str">
        <f t="shared" si="96"/>
        <v/>
      </c>
      <c r="AW175" s="1432" t="str">
        <f t="shared" si="97"/>
        <v/>
      </c>
      <c r="AX175" s="1431" t="str">
        <f t="shared" si="98"/>
        <v/>
      </c>
      <c r="AY175" s="1288" t="str">
        <f t="shared" si="99"/>
        <v/>
      </c>
      <c r="AZ175" s="1288" t="str">
        <f t="shared" si="100"/>
        <v/>
      </c>
      <c r="BA175" s="1432" t="str">
        <f t="shared" si="101"/>
        <v/>
      </c>
    </row>
    <row r="176" spans="2:53" s="10" customFormat="1">
      <c r="B176" s="13"/>
      <c r="C176" s="2715"/>
      <c r="D176" s="2716"/>
      <c r="E176" s="2717"/>
      <c r="F176" s="2718"/>
      <c r="G176" s="2716"/>
      <c r="H176" s="2719"/>
      <c r="I176" s="2719"/>
      <c r="J176" s="2719"/>
      <c r="K176" s="2719"/>
      <c r="L176" s="2719"/>
      <c r="M176" s="2719"/>
      <c r="N176" s="2719"/>
      <c r="O176" s="2719"/>
      <c r="Q176" s="2235"/>
      <c r="R176" s="1437"/>
      <c r="S176" s="1431" t="str">
        <f t="shared" si="68"/>
        <v/>
      </c>
      <c r="T176" s="1432" t="str">
        <f t="shared" si="69"/>
        <v/>
      </c>
      <c r="U176" s="1431" t="str">
        <f t="shared" si="70"/>
        <v/>
      </c>
      <c r="V176" s="1432" t="str">
        <f t="shared" si="71"/>
        <v/>
      </c>
      <c r="W176" s="1431" t="str">
        <f t="shared" si="72"/>
        <v/>
      </c>
      <c r="X176" s="1432" t="str">
        <f t="shared" si="73"/>
        <v/>
      </c>
      <c r="Y176" s="1431" t="str">
        <f t="shared" si="74"/>
        <v/>
      </c>
      <c r="Z176" s="1432" t="str">
        <f t="shared" si="75"/>
        <v/>
      </c>
      <c r="AA176" s="1284" t="str">
        <f t="shared" si="76"/>
        <v/>
      </c>
      <c r="AB176" s="1279" t="str">
        <f t="shared" si="77"/>
        <v/>
      </c>
      <c r="AC176" s="1281"/>
      <c r="AD176" s="1431" t="str">
        <f t="shared" si="78"/>
        <v/>
      </c>
      <c r="AE176" s="1288" t="str">
        <f t="shared" si="79"/>
        <v/>
      </c>
      <c r="AF176" s="1432" t="str">
        <f t="shared" si="80"/>
        <v/>
      </c>
      <c r="AG176" s="1431" t="str">
        <f t="shared" si="81"/>
        <v/>
      </c>
      <c r="AH176" s="1288" t="str">
        <f t="shared" si="82"/>
        <v/>
      </c>
      <c r="AI176" s="1288" t="str">
        <f t="shared" si="83"/>
        <v/>
      </c>
      <c r="AJ176" s="1432" t="str">
        <f t="shared" si="84"/>
        <v/>
      </c>
      <c r="AK176" s="1431" t="str">
        <f t="shared" si="85"/>
        <v/>
      </c>
      <c r="AL176" s="1288" t="str">
        <f t="shared" si="86"/>
        <v/>
      </c>
      <c r="AM176" s="1432" t="str">
        <f t="shared" si="87"/>
        <v/>
      </c>
      <c r="AN176" s="1431" t="str">
        <f t="shared" si="88"/>
        <v/>
      </c>
      <c r="AO176" s="1288" t="str">
        <f t="shared" si="89"/>
        <v/>
      </c>
      <c r="AP176" s="1432" t="str">
        <f t="shared" si="90"/>
        <v/>
      </c>
      <c r="AQ176" s="1431" t="str">
        <f t="shared" si="91"/>
        <v/>
      </c>
      <c r="AR176" s="1288" t="str">
        <f t="shared" si="92"/>
        <v/>
      </c>
      <c r="AS176" s="1288" t="str">
        <f t="shared" si="93"/>
        <v/>
      </c>
      <c r="AT176" s="1432" t="str">
        <f t="shared" si="94"/>
        <v/>
      </c>
      <c r="AU176" s="1431" t="str">
        <f t="shared" si="95"/>
        <v/>
      </c>
      <c r="AV176" s="1288" t="str">
        <f t="shared" si="96"/>
        <v/>
      </c>
      <c r="AW176" s="1432" t="str">
        <f t="shared" si="97"/>
        <v/>
      </c>
      <c r="AX176" s="1431" t="str">
        <f t="shared" si="98"/>
        <v/>
      </c>
      <c r="AY176" s="1288" t="str">
        <f t="shared" si="99"/>
        <v/>
      </c>
      <c r="AZ176" s="1288" t="str">
        <f t="shared" si="100"/>
        <v/>
      </c>
      <c r="BA176" s="1432" t="str">
        <f t="shared" si="101"/>
        <v/>
      </c>
    </row>
    <row r="177" spans="2:53" s="10" customFormat="1">
      <c r="B177" s="13"/>
      <c r="C177" s="2715"/>
      <c r="D177" s="2716"/>
      <c r="E177" s="2717"/>
      <c r="F177" s="2718"/>
      <c r="G177" s="2716"/>
      <c r="H177" s="2719"/>
      <c r="I177" s="2719"/>
      <c r="J177" s="2719"/>
      <c r="K177" s="2719"/>
      <c r="L177" s="2719"/>
      <c r="M177" s="2719"/>
      <c r="N177" s="2719"/>
      <c r="O177" s="2719"/>
      <c r="Q177" s="2235"/>
      <c r="R177" s="1437"/>
      <c r="S177" s="1431" t="str">
        <f t="shared" si="68"/>
        <v/>
      </c>
      <c r="T177" s="1432" t="str">
        <f t="shared" si="69"/>
        <v/>
      </c>
      <c r="U177" s="1431" t="str">
        <f t="shared" si="70"/>
        <v/>
      </c>
      <c r="V177" s="1432" t="str">
        <f t="shared" si="71"/>
        <v/>
      </c>
      <c r="W177" s="1431" t="str">
        <f t="shared" si="72"/>
        <v/>
      </c>
      <c r="X177" s="1432" t="str">
        <f t="shared" si="73"/>
        <v/>
      </c>
      <c r="Y177" s="1431" t="str">
        <f t="shared" si="74"/>
        <v/>
      </c>
      <c r="Z177" s="1432" t="str">
        <f t="shared" si="75"/>
        <v/>
      </c>
      <c r="AA177" s="1284" t="str">
        <f t="shared" si="76"/>
        <v/>
      </c>
      <c r="AB177" s="1279" t="str">
        <f t="shared" si="77"/>
        <v/>
      </c>
      <c r="AC177" s="1281"/>
      <c r="AD177" s="1431" t="str">
        <f t="shared" si="78"/>
        <v/>
      </c>
      <c r="AE177" s="1288" t="str">
        <f t="shared" si="79"/>
        <v/>
      </c>
      <c r="AF177" s="1432" t="str">
        <f t="shared" si="80"/>
        <v/>
      </c>
      <c r="AG177" s="1431" t="str">
        <f t="shared" si="81"/>
        <v/>
      </c>
      <c r="AH177" s="1288" t="str">
        <f t="shared" si="82"/>
        <v/>
      </c>
      <c r="AI177" s="1288" t="str">
        <f t="shared" si="83"/>
        <v/>
      </c>
      <c r="AJ177" s="1432" t="str">
        <f t="shared" si="84"/>
        <v/>
      </c>
      <c r="AK177" s="1431" t="str">
        <f t="shared" si="85"/>
        <v/>
      </c>
      <c r="AL177" s="1288" t="str">
        <f t="shared" si="86"/>
        <v/>
      </c>
      <c r="AM177" s="1432" t="str">
        <f t="shared" si="87"/>
        <v/>
      </c>
      <c r="AN177" s="1431" t="str">
        <f t="shared" si="88"/>
        <v/>
      </c>
      <c r="AO177" s="1288" t="str">
        <f t="shared" si="89"/>
        <v/>
      </c>
      <c r="AP177" s="1432" t="str">
        <f t="shared" si="90"/>
        <v/>
      </c>
      <c r="AQ177" s="1431" t="str">
        <f t="shared" si="91"/>
        <v/>
      </c>
      <c r="AR177" s="1288" t="str">
        <f t="shared" si="92"/>
        <v/>
      </c>
      <c r="AS177" s="1288" t="str">
        <f t="shared" si="93"/>
        <v/>
      </c>
      <c r="AT177" s="1432" t="str">
        <f t="shared" si="94"/>
        <v/>
      </c>
      <c r="AU177" s="1431" t="str">
        <f t="shared" si="95"/>
        <v/>
      </c>
      <c r="AV177" s="1288" t="str">
        <f t="shared" si="96"/>
        <v/>
      </c>
      <c r="AW177" s="1432" t="str">
        <f t="shared" si="97"/>
        <v/>
      </c>
      <c r="AX177" s="1431" t="str">
        <f t="shared" si="98"/>
        <v/>
      </c>
      <c r="AY177" s="1288" t="str">
        <f t="shared" si="99"/>
        <v/>
      </c>
      <c r="AZ177" s="1288" t="str">
        <f t="shared" si="100"/>
        <v/>
      </c>
      <c r="BA177" s="1432" t="str">
        <f t="shared" si="101"/>
        <v/>
      </c>
    </row>
    <row r="178" spans="2:53" s="10" customFormat="1">
      <c r="B178" s="13"/>
      <c r="C178" s="2715"/>
      <c r="D178" s="2716"/>
      <c r="E178" s="2717"/>
      <c r="F178" s="2718"/>
      <c r="G178" s="2716"/>
      <c r="H178" s="2719"/>
      <c r="I178" s="2719"/>
      <c r="J178" s="2719"/>
      <c r="K178" s="2719"/>
      <c r="L178" s="2719"/>
      <c r="M178" s="2719"/>
      <c r="N178" s="2719"/>
      <c r="O178" s="2719"/>
      <c r="Q178" s="2235"/>
      <c r="R178" s="1437"/>
      <c r="S178" s="1431" t="str">
        <f t="shared" si="68"/>
        <v/>
      </c>
      <c r="T178" s="1432" t="str">
        <f t="shared" si="69"/>
        <v/>
      </c>
      <c r="U178" s="1431" t="str">
        <f t="shared" si="70"/>
        <v/>
      </c>
      <c r="V178" s="1432" t="str">
        <f t="shared" si="71"/>
        <v/>
      </c>
      <c r="W178" s="1431" t="str">
        <f t="shared" si="72"/>
        <v/>
      </c>
      <c r="X178" s="1432" t="str">
        <f t="shared" si="73"/>
        <v/>
      </c>
      <c r="Y178" s="1431" t="str">
        <f t="shared" si="74"/>
        <v/>
      </c>
      <c r="Z178" s="1432" t="str">
        <f t="shared" si="75"/>
        <v/>
      </c>
      <c r="AA178" s="1284" t="str">
        <f t="shared" si="76"/>
        <v/>
      </c>
      <c r="AB178" s="1279" t="str">
        <f t="shared" si="77"/>
        <v/>
      </c>
      <c r="AC178" s="1281"/>
      <c r="AD178" s="1431" t="str">
        <f t="shared" si="78"/>
        <v/>
      </c>
      <c r="AE178" s="1288" t="str">
        <f t="shared" si="79"/>
        <v/>
      </c>
      <c r="AF178" s="1432" t="str">
        <f t="shared" si="80"/>
        <v/>
      </c>
      <c r="AG178" s="1431" t="str">
        <f t="shared" si="81"/>
        <v/>
      </c>
      <c r="AH178" s="1288" t="str">
        <f t="shared" si="82"/>
        <v/>
      </c>
      <c r="AI178" s="1288" t="str">
        <f t="shared" si="83"/>
        <v/>
      </c>
      <c r="AJ178" s="1432" t="str">
        <f t="shared" si="84"/>
        <v/>
      </c>
      <c r="AK178" s="1431" t="str">
        <f t="shared" si="85"/>
        <v/>
      </c>
      <c r="AL178" s="1288" t="str">
        <f t="shared" si="86"/>
        <v/>
      </c>
      <c r="AM178" s="1432" t="str">
        <f t="shared" si="87"/>
        <v/>
      </c>
      <c r="AN178" s="1431" t="str">
        <f t="shared" si="88"/>
        <v/>
      </c>
      <c r="AO178" s="1288" t="str">
        <f t="shared" si="89"/>
        <v/>
      </c>
      <c r="AP178" s="1432" t="str">
        <f t="shared" si="90"/>
        <v/>
      </c>
      <c r="AQ178" s="1431" t="str">
        <f t="shared" si="91"/>
        <v/>
      </c>
      <c r="AR178" s="1288" t="str">
        <f t="shared" si="92"/>
        <v/>
      </c>
      <c r="AS178" s="1288" t="str">
        <f t="shared" si="93"/>
        <v/>
      </c>
      <c r="AT178" s="1432" t="str">
        <f t="shared" si="94"/>
        <v/>
      </c>
      <c r="AU178" s="1431" t="str">
        <f t="shared" si="95"/>
        <v/>
      </c>
      <c r="AV178" s="1288" t="str">
        <f t="shared" si="96"/>
        <v/>
      </c>
      <c r="AW178" s="1432" t="str">
        <f t="shared" si="97"/>
        <v/>
      </c>
      <c r="AX178" s="1431" t="str">
        <f t="shared" si="98"/>
        <v/>
      </c>
      <c r="AY178" s="1288" t="str">
        <f t="shared" si="99"/>
        <v/>
      </c>
      <c r="AZ178" s="1288" t="str">
        <f t="shared" si="100"/>
        <v/>
      </c>
      <c r="BA178" s="1432" t="str">
        <f t="shared" si="101"/>
        <v/>
      </c>
    </row>
    <row r="179" spans="2:53" s="10" customFormat="1">
      <c r="B179" s="13"/>
      <c r="C179" s="2715"/>
      <c r="D179" s="2716"/>
      <c r="E179" s="2717"/>
      <c r="F179" s="2718"/>
      <c r="G179" s="2716"/>
      <c r="H179" s="2719"/>
      <c r="I179" s="2719"/>
      <c r="J179" s="2719"/>
      <c r="K179" s="2719"/>
      <c r="L179" s="2719"/>
      <c r="M179" s="2719"/>
      <c r="N179" s="2719"/>
      <c r="O179" s="2719"/>
      <c r="Q179" s="2235"/>
      <c r="R179" s="1437"/>
      <c r="S179" s="1431" t="str">
        <f t="shared" si="68"/>
        <v/>
      </c>
      <c r="T179" s="1432" t="str">
        <f t="shared" si="69"/>
        <v/>
      </c>
      <c r="U179" s="1431" t="str">
        <f t="shared" si="70"/>
        <v/>
      </c>
      <c r="V179" s="1432" t="str">
        <f t="shared" si="71"/>
        <v/>
      </c>
      <c r="W179" s="1431" t="str">
        <f t="shared" si="72"/>
        <v/>
      </c>
      <c r="X179" s="1432" t="str">
        <f t="shared" si="73"/>
        <v/>
      </c>
      <c r="Y179" s="1431" t="str">
        <f t="shared" si="74"/>
        <v/>
      </c>
      <c r="Z179" s="1432" t="str">
        <f t="shared" si="75"/>
        <v/>
      </c>
      <c r="AA179" s="1284" t="str">
        <f t="shared" si="76"/>
        <v/>
      </c>
      <c r="AB179" s="1279" t="str">
        <f t="shared" si="77"/>
        <v/>
      </c>
      <c r="AC179" s="1281"/>
      <c r="AD179" s="1431" t="str">
        <f t="shared" si="78"/>
        <v/>
      </c>
      <c r="AE179" s="1288" t="str">
        <f t="shared" si="79"/>
        <v/>
      </c>
      <c r="AF179" s="1432" t="str">
        <f t="shared" si="80"/>
        <v/>
      </c>
      <c r="AG179" s="1431" t="str">
        <f t="shared" si="81"/>
        <v/>
      </c>
      <c r="AH179" s="1288" t="str">
        <f t="shared" si="82"/>
        <v/>
      </c>
      <c r="AI179" s="1288" t="str">
        <f t="shared" si="83"/>
        <v/>
      </c>
      <c r="AJ179" s="1432" t="str">
        <f t="shared" si="84"/>
        <v/>
      </c>
      <c r="AK179" s="1431" t="str">
        <f t="shared" si="85"/>
        <v/>
      </c>
      <c r="AL179" s="1288" t="str">
        <f t="shared" si="86"/>
        <v/>
      </c>
      <c r="AM179" s="1432" t="str">
        <f t="shared" si="87"/>
        <v/>
      </c>
      <c r="AN179" s="1431" t="str">
        <f t="shared" si="88"/>
        <v/>
      </c>
      <c r="AO179" s="1288" t="str">
        <f t="shared" si="89"/>
        <v/>
      </c>
      <c r="AP179" s="1432" t="str">
        <f t="shared" si="90"/>
        <v/>
      </c>
      <c r="AQ179" s="1431" t="str">
        <f t="shared" si="91"/>
        <v/>
      </c>
      <c r="AR179" s="1288" t="str">
        <f t="shared" si="92"/>
        <v/>
      </c>
      <c r="AS179" s="1288" t="str">
        <f t="shared" si="93"/>
        <v/>
      </c>
      <c r="AT179" s="1432" t="str">
        <f t="shared" si="94"/>
        <v/>
      </c>
      <c r="AU179" s="1431" t="str">
        <f t="shared" si="95"/>
        <v/>
      </c>
      <c r="AV179" s="1288" t="str">
        <f t="shared" si="96"/>
        <v/>
      </c>
      <c r="AW179" s="1432" t="str">
        <f t="shared" si="97"/>
        <v/>
      </c>
      <c r="AX179" s="1431" t="str">
        <f t="shared" si="98"/>
        <v/>
      </c>
      <c r="AY179" s="1288" t="str">
        <f t="shared" si="99"/>
        <v/>
      </c>
      <c r="AZ179" s="1288" t="str">
        <f t="shared" si="100"/>
        <v/>
      </c>
      <c r="BA179" s="1432" t="str">
        <f t="shared" si="101"/>
        <v/>
      </c>
    </row>
    <row r="180" spans="2:53" s="10" customFormat="1">
      <c r="B180" s="13"/>
      <c r="C180" s="2715"/>
      <c r="D180" s="2716"/>
      <c r="E180" s="2717"/>
      <c r="F180" s="2718"/>
      <c r="G180" s="2716"/>
      <c r="H180" s="2719"/>
      <c r="I180" s="2719"/>
      <c r="J180" s="2719"/>
      <c r="K180" s="2719"/>
      <c r="L180" s="2719"/>
      <c r="M180" s="2719"/>
      <c r="N180" s="2719"/>
      <c r="O180" s="2719"/>
      <c r="Q180" s="2235"/>
      <c r="R180" s="1437"/>
      <c r="S180" s="1431" t="str">
        <f t="shared" si="68"/>
        <v/>
      </c>
      <c r="T180" s="1432" t="str">
        <f t="shared" si="69"/>
        <v/>
      </c>
      <c r="U180" s="1431" t="str">
        <f t="shared" si="70"/>
        <v/>
      </c>
      <c r="V180" s="1432" t="str">
        <f t="shared" si="71"/>
        <v/>
      </c>
      <c r="W180" s="1431" t="str">
        <f t="shared" si="72"/>
        <v/>
      </c>
      <c r="X180" s="1432" t="str">
        <f t="shared" si="73"/>
        <v/>
      </c>
      <c r="Y180" s="1431" t="str">
        <f t="shared" si="74"/>
        <v/>
      </c>
      <c r="Z180" s="1432" t="str">
        <f t="shared" si="75"/>
        <v/>
      </c>
      <c r="AA180" s="1284" t="str">
        <f t="shared" si="76"/>
        <v/>
      </c>
      <c r="AB180" s="1279" t="str">
        <f t="shared" si="77"/>
        <v/>
      </c>
      <c r="AC180" s="1281"/>
      <c r="AD180" s="1431" t="str">
        <f t="shared" si="78"/>
        <v/>
      </c>
      <c r="AE180" s="1288" t="str">
        <f t="shared" si="79"/>
        <v/>
      </c>
      <c r="AF180" s="1432" t="str">
        <f t="shared" si="80"/>
        <v/>
      </c>
      <c r="AG180" s="1431" t="str">
        <f t="shared" si="81"/>
        <v/>
      </c>
      <c r="AH180" s="1288" t="str">
        <f t="shared" si="82"/>
        <v/>
      </c>
      <c r="AI180" s="1288" t="str">
        <f t="shared" si="83"/>
        <v/>
      </c>
      <c r="AJ180" s="1432" t="str">
        <f t="shared" si="84"/>
        <v/>
      </c>
      <c r="AK180" s="1431" t="str">
        <f t="shared" si="85"/>
        <v/>
      </c>
      <c r="AL180" s="1288" t="str">
        <f t="shared" si="86"/>
        <v/>
      </c>
      <c r="AM180" s="1432" t="str">
        <f t="shared" si="87"/>
        <v/>
      </c>
      <c r="AN180" s="1431" t="str">
        <f t="shared" si="88"/>
        <v/>
      </c>
      <c r="AO180" s="1288" t="str">
        <f t="shared" si="89"/>
        <v/>
      </c>
      <c r="AP180" s="1432" t="str">
        <f t="shared" si="90"/>
        <v/>
      </c>
      <c r="AQ180" s="1431" t="str">
        <f t="shared" si="91"/>
        <v/>
      </c>
      <c r="AR180" s="1288" t="str">
        <f t="shared" si="92"/>
        <v/>
      </c>
      <c r="AS180" s="1288" t="str">
        <f t="shared" si="93"/>
        <v/>
      </c>
      <c r="AT180" s="1432" t="str">
        <f t="shared" si="94"/>
        <v/>
      </c>
      <c r="AU180" s="1431" t="str">
        <f t="shared" si="95"/>
        <v/>
      </c>
      <c r="AV180" s="1288" t="str">
        <f t="shared" si="96"/>
        <v/>
      </c>
      <c r="AW180" s="1432" t="str">
        <f t="shared" si="97"/>
        <v/>
      </c>
      <c r="AX180" s="1431" t="str">
        <f t="shared" si="98"/>
        <v/>
      </c>
      <c r="AY180" s="1288" t="str">
        <f t="shared" si="99"/>
        <v/>
      </c>
      <c r="AZ180" s="1288" t="str">
        <f t="shared" si="100"/>
        <v/>
      </c>
      <c r="BA180" s="1432" t="str">
        <f t="shared" si="101"/>
        <v/>
      </c>
    </row>
    <row r="181" spans="2:53" s="10" customFormat="1">
      <c r="B181" s="13"/>
      <c r="C181" s="2715"/>
      <c r="D181" s="2716"/>
      <c r="E181" s="2717"/>
      <c r="F181" s="2718"/>
      <c r="G181" s="2716"/>
      <c r="H181" s="2719"/>
      <c r="I181" s="2719"/>
      <c r="J181" s="2719"/>
      <c r="K181" s="2719"/>
      <c r="L181" s="2719"/>
      <c r="M181" s="2719"/>
      <c r="N181" s="2719"/>
      <c r="O181" s="2719"/>
      <c r="Q181" s="2235"/>
      <c r="R181" s="1437"/>
      <c r="S181" s="1431" t="str">
        <f t="shared" si="68"/>
        <v/>
      </c>
      <c r="T181" s="1432" t="str">
        <f t="shared" si="69"/>
        <v/>
      </c>
      <c r="U181" s="1431" t="str">
        <f t="shared" si="70"/>
        <v/>
      </c>
      <c r="V181" s="1432" t="str">
        <f t="shared" si="71"/>
        <v/>
      </c>
      <c r="W181" s="1431" t="str">
        <f t="shared" si="72"/>
        <v/>
      </c>
      <c r="X181" s="1432" t="str">
        <f t="shared" si="73"/>
        <v/>
      </c>
      <c r="Y181" s="1431" t="str">
        <f t="shared" si="74"/>
        <v/>
      </c>
      <c r="Z181" s="1432" t="str">
        <f t="shared" si="75"/>
        <v/>
      </c>
      <c r="AA181" s="1284" t="str">
        <f t="shared" si="76"/>
        <v/>
      </c>
      <c r="AB181" s="1279" t="str">
        <f t="shared" si="77"/>
        <v/>
      </c>
      <c r="AC181" s="1281"/>
      <c r="AD181" s="1431" t="str">
        <f t="shared" si="78"/>
        <v/>
      </c>
      <c r="AE181" s="1288" t="str">
        <f t="shared" si="79"/>
        <v/>
      </c>
      <c r="AF181" s="1432" t="str">
        <f t="shared" si="80"/>
        <v/>
      </c>
      <c r="AG181" s="1431" t="str">
        <f t="shared" si="81"/>
        <v/>
      </c>
      <c r="AH181" s="1288" t="str">
        <f t="shared" si="82"/>
        <v/>
      </c>
      <c r="AI181" s="1288" t="str">
        <f t="shared" si="83"/>
        <v/>
      </c>
      <c r="AJ181" s="1432" t="str">
        <f t="shared" si="84"/>
        <v/>
      </c>
      <c r="AK181" s="1431" t="str">
        <f t="shared" si="85"/>
        <v/>
      </c>
      <c r="AL181" s="1288" t="str">
        <f t="shared" si="86"/>
        <v/>
      </c>
      <c r="AM181" s="1432" t="str">
        <f t="shared" si="87"/>
        <v/>
      </c>
      <c r="AN181" s="1431" t="str">
        <f t="shared" si="88"/>
        <v/>
      </c>
      <c r="AO181" s="1288" t="str">
        <f t="shared" si="89"/>
        <v/>
      </c>
      <c r="AP181" s="1432" t="str">
        <f t="shared" si="90"/>
        <v/>
      </c>
      <c r="AQ181" s="1431" t="str">
        <f t="shared" si="91"/>
        <v/>
      </c>
      <c r="AR181" s="1288" t="str">
        <f t="shared" si="92"/>
        <v/>
      </c>
      <c r="AS181" s="1288" t="str">
        <f t="shared" si="93"/>
        <v/>
      </c>
      <c r="AT181" s="1432" t="str">
        <f t="shared" si="94"/>
        <v/>
      </c>
      <c r="AU181" s="1431" t="str">
        <f t="shared" si="95"/>
        <v/>
      </c>
      <c r="AV181" s="1288" t="str">
        <f t="shared" si="96"/>
        <v/>
      </c>
      <c r="AW181" s="1432" t="str">
        <f t="shared" si="97"/>
        <v/>
      </c>
      <c r="AX181" s="1431" t="str">
        <f t="shared" si="98"/>
        <v/>
      </c>
      <c r="AY181" s="1288" t="str">
        <f t="shared" si="99"/>
        <v/>
      </c>
      <c r="AZ181" s="1288" t="str">
        <f t="shared" si="100"/>
        <v/>
      </c>
      <c r="BA181" s="1432" t="str">
        <f t="shared" si="101"/>
        <v/>
      </c>
    </row>
    <row r="182" spans="2:53" s="10" customFormat="1">
      <c r="B182" s="13"/>
      <c r="C182" s="2715"/>
      <c r="D182" s="2716"/>
      <c r="E182" s="2717"/>
      <c r="F182" s="2718"/>
      <c r="G182" s="2716"/>
      <c r="H182" s="2719"/>
      <c r="I182" s="2719"/>
      <c r="J182" s="2719"/>
      <c r="K182" s="2719"/>
      <c r="L182" s="2719"/>
      <c r="M182" s="2719"/>
      <c r="N182" s="2719"/>
      <c r="O182" s="2719"/>
      <c r="Q182" s="2235"/>
      <c r="R182" s="1437"/>
      <c r="S182" s="1431" t="str">
        <f t="shared" si="68"/>
        <v/>
      </c>
      <c r="T182" s="1432" t="str">
        <f t="shared" si="69"/>
        <v/>
      </c>
      <c r="U182" s="1431" t="str">
        <f t="shared" si="70"/>
        <v/>
      </c>
      <c r="V182" s="1432" t="str">
        <f t="shared" si="71"/>
        <v/>
      </c>
      <c r="W182" s="1431" t="str">
        <f t="shared" si="72"/>
        <v/>
      </c>
      <c r="X182" s="1432" t="str">
        <f t="shared" si="73"/>
        <v/>
      </c>
      <c r="Y182" s="1431" t="str">
        <f t="shared" si="74"/>
        <v/>
      </c>
      <c r="Z182" s="1432" t="str">
        <f t="shared" si="75"/>
        <v/>
      </c>
      <c r="AA182" s="1284" t="str">
        <f t="shared" si="76"/>
        <v/>
      </c>
      <c r="AB182" s="1279" t="str">
        <f t="shared" si="77"/>
        <v/>
      </c>
      <c r="AC182" s="1281"/>
      <c r="AD182" s="1431" t="str">
        <f t="shared" si="78"/>
        <v/>
      </c>
      <c r="AE182" s="1288" t="str">
        <f t="shared" si="79"/>
        <v/>
      </c>
      <c r="AF182" s="1432" t="str">
        <f t="shared" si="80"/>
        <v/>
      </c>
      <c r="AG182" s="1431" t="str">
        <f t="shared" si="81"/>
        <v/>
      </c>
      <c r="AH182" s="1288" t="str">
        <f t="shared" si="82"/>
        <v/>
      </c>
      <c r="AI182" s="1288" t="str">
        <f t="shared" si="83"/>
        <v/>
      </c>
      <c r="AJ182" s="1432" t="str">
        <f t="shared" si="84"/>
        <v/>
      </c>
      <c r="AK182" s="1431" t="str">
        <f t="shared" si="85"/>
        <v/>
      </c>
      <c r="AL182" s="1288" t="str">
        <f t="shared" si="86"/>
        <v/>
      </c>
      <c r="AM182" s="1432" t="str">
        <f t="shared" si="87"/>
        <v/>
      </c>
      <c r="AN182" s="1431" t="str">
        <f t="shared" si="88"/>
        <v/>
      </c>
      <c r="AO182" s="1288" t="str">
        <f t="shared" si="89"/>
        <v/>
      </c>
      <c r="AP182" s="1432" t="str">
        <f t="shared" si="90"/>
        <v/>
      </c>
      <c r="AQ182" s="1431" t="str">
        <f t="shared" si="91"/>
        <v/>
      </c>
      <c r="AR182" s="1288" t="str">
        <f t="shared" si="92"/>
        <v/>
      </c>
      <c r="AS182" s="1288" t="str">
        <f t="shared" si="93"/>
        <v/>
      </c>
      <c r="AT182" s="1432" t="str">
        <f t="shared" si="94"/>
        <v/>
      </c>
      <c r="AU182" s="1431" t="str">
        <f t="shared" si="95"/>
        <v/>
      </c>
      <c r="AV182" s="1288" t="str">
        <f t="shared" si="96"/>
        <v/>
      </c>
      <c r="AW182" s="1432" t="str">
        <f t="shared" si="97"/>
        <v/>
      </c>
      <c r="AX182" s="1431" t="str">
        <f t="shared" si="98"/>
        <v/>
      </c>
      <c r="AY182" s="1288" t="str">
        <f t="shared" si="99"/>
        <v/>
      </c>
      <c r="AZ182" s="1288" t="str">
        <f t="shared" si="100"/>
        <v/>
      </c>
      <c r="BA182" s="1432" t="str">
        <f t="shared" si="101"/>
        <v/>
      </c>
    </row>
    <row r="183" spans="2:53" s="10" customFormat="1">
      <c r="B183" s="13"/>
      <c r="C183" s="2715"/>
      <c r="D183" s="2716"/>
      <c r="E183" s="2717"/>
      <c r="F183" s="2718"/>
      <c r="G183" s="2716"/>
      <c r="H183" s="2719"/>
      <c r="I183" s="2719"/>
      <c r="J183" s="2719"/>
      <c r="K183" s="2719"/>
      <c r="L183" s="2719"/>
      <c r="M183" s="2719"/>
      <c r="N183" s="2719"/>
      <c r="O183" s="2719"/>
      <c r="Q183" s="2235"/>
      <c r="R183" s="1437"/>
      <c r="S183" s="1431" t="str">
        <f t="shared" si="68"/>
        <v/>
      </c>
      <c r="T183" s="1432" t="str">
        <f t="shared" si="69"/>
        <v/>
      </c>
      <c r="U183" s="1431" t="str">
        <f t="shared" si="70"/>
        <v/>
      </c>
      <c r="V183" s="1432" t="str">
        <f t="shared" si="71"/>
        <v/>
      </c>
      <c r="W183" s="1431" t="str">
        <f t="shared" si="72"/>
        <v/>
      </c>
      <c r="X183" s="1432" t="str">
        <f t="shared" si="73"/>
        <v/>
      </c>
      <c r="Y183" s="1431" t="str">
        <f t="shared" si="74"/>
        <v/>
      </c>
      <c r="Z183" s="1432" t="str">
        <f t="shared" si="75"/>
        <v/>
      </c>
      <c r="AA183" s="1284" t="str">
        <f t="shared" si="76"/>
        <v/>
      </c>
      <c r="AB183" s="1279" t="str">
        <f t="shared" si="77"/>
        <v/>
      </c>
      <c r="AC183" s="1281"/>
      <c r="AD183" s="1431" t="str">
        <f t="shared" si="78"/>
        <v/>
      </c>
      <c r="AE183" s="1288" t="str">
        <f t="shared" si="79"/>
        <v/>
      </c>
      <c r="AF183" s="1432" t="str">
        <f t="shared" si="80"/>
        <v/>
      </c>
      <c r="AG183" s="1431" t="str">
        <f t="shared" si="81"/>
        <v/>
      </c>
      <c r="AH183" s="1288" t="str">
        <f t="shared" si="82"/>
        <v/>
      </c>
      <c r="AI183" s="1288" t="str">
        <f t="shared" si="83"/>
        <v/>
      </c>
      <c r="AJ183" s="1432" t="str">
        <f t="shared" si="84"/>
        <v/>
      </c>
      <c r="AK183" s="1431" t="str">
        <f t="shared" si="85"/>
        <v/>
      </c>
      <c r="AL183" s="1288" t="str">
        <f t="shared" si="86"/>
        <v/>
      </c>
      <c r="AM183" s="1432" t="str">
        <f t="shared" si="87"/>
        <v/>
      </c>
      <c r="AN183" s="1431" t="str">
        <f t="shared" si="88"/>
        <v/>
      </c>
      <c r="AO183" s="1288" t="str">
        <f t="shared" si="89"/>
        <v/>
      </c>
      <c r="AP183" s="1432" t="str">
        <f t="shared" si="90"/>
        <v/>
      </c>
      <c r="AQ183" s="1431" t="str">
        <f t="shared" si="91"/>
        <v/>
      </c>
      <c r="AR183" s="1288" t="str">
        <f t="shared" si="92"/>
        <v/>
      </c>
      <c r="AS183" s="1288" t="str">
        <f t="shared" si="93"/>
        <v/>
      </c>
      <c r="AT183" s="1432" t="str">
        <f t="shared" si="94"/>
        <v/>
      </c>
      <c r="AU183" s="1431" t="str">
        <f t="shared" si="95"/>
        <v/>
      </c>
      <c r="AV183" s="1288" t="str">
        <f t="shared" si="96"/>
        <v/>
      </c>
      <c r="AW183" s="1432" t="str">
        <f t="shared" si="97"/>
        <v/>
      </c>
      <c r="AX183" s="1431" t="str">
        <f t="shared" si="98"/>
        <v/>
      </c>
      <c r="AY183" s="1288" t="str">
        <f t="shared" si="99"/>
        <v/>
      </c>
      <c r="AZ183" s="1288" t="str">
        <f t="shared" si="100"/>
        <v/>
      </c>
      <c r="BA183" s="1432" t="str">
        <f t="shared" si="101"/>
        <v/>
      </c>
    </row>
    <row r="184" spans="2:53" s="10" customFormat="1">
      <c r="B184" s="13"/>
      <c r="C184" s="2715"/>
      <c r="D184" s="2716"/>
      <c r="E184" s="2717"/>
      <c r="F184" s="2718"/>
      <c r="G184" s="2716"/>
      <c r="H184" s="2719"/>
      <c r="I184" s="2719"/>
      <c r="J184" s="2719"/>
      <c r="K184" s="2719"/>
      <c r="L184" s="2719"/>
      <c r="M184" s="2719"/>
      <c r="N184" s="2719"/>
      <c r="O184" s="2719"/>
      <c r="Q184" s="2235"/>
      <c r="R184" s="1437"/>
      <c r="S184" s="1431" t="str">
        <f t="shared" si="68"/>
        <v/>
      </c>
      <c r="T184" s="1432" t="str">
        <f t="shared" si="69"/>
        <v/>
      </c>
      <c r="U184" s="1431" t="str">
        <f t="shared" si="70"/>
        <v/>
      </c>
      <c r="V184" s="1432" t="str">
        <f t="shared" si="71"/>
        <v/>
      </c>
      <c r="W184" s="1431" t="str">
        <f t="shared" si="72"/>
        <v/>
      </c>
      <c r="X184" s="1432" t="str">
        <f t="shared" si="73"/>
        <v/>
      </c>
      <c r="Y184" s="1431" t="str">
        <f t="shared" si="74"/>
        <v/>
      </c>
      <c r="Z184" s="1432" t="str">
        <f t="shared" si="75"/>
        <v/>
      </c>
      <c r="AA184" s="1284" t="str">
        <f t="shared" si="76"/>
        <v/>
      </c>
      <c r="AB184" s="1279" t="str">
        <f t="shared" si="77"/>
        <v/>
      </c>
      <c r="AC184" s="1281"/>
      <c r="AD184" s="1431" t="str">
        <f t="shared" si="78"/>
        <v/>
      </c>
      <c r="AE184" s="1288" t="str">
        <f t="shared" si="79"/>
        <v/>
      </c>
      <c r="AF184" s="1432" t="str">
        <f t="shared" si="80"/>
        <v/>
      </c>
      <c r="AG184" s="1431" t="str">
        <f t="shared" si="81"/>
        <v/>
      </c>
      <c r="AH184" s="1288" t="str">
        <f t="shared" si="82"/>
        <v/>
      </c>
      <c r="AI184" s="1288" t="str">
        <f t="shared" si="83"/>
        <v/>
      </c>
      <c r="AJ184" s="1432" t="str">
        <f t="shared" si="84"/>
        <v/>
      </c>
      <c r="AK184" s="1431" t="str">
        <f t="shared" si="85"/>
        <v/>
      </c>
      <c r="AL184" s="1288" t="str">
        <f t="shared" si="86"/>
        <v/>
      </c>
      <c r="AM184" s="1432" t="str">
        <f t="shared" si="87"/>
        <v/>
      </c>
      <c r="AN184" s="1431" t="str">
        <f t="shared" si="88"/>
        <v/>
      </c>
      <c r="AO184" s="1288" t="str">
        <f t="shared" si="89"/>
        <v/>
      </c>
      <c r="AP184" s="1432" t="str">
        <f t="shared" si="90"/>
        <v/>
      </c>
      <c r="AQ184" s="1431" t="str">
        <f t="shared" si="91"/>
        <v/>
      </c>
      <c r="AR184" s="1288" t="str">
        <f t="shared" si="92"/>
        <v/>
      </c>
      <c r="AS184" s="1288" t="str">
        <f t="shared" si="93"/>
        <v/>
      </c>
      <c r="AT184" s="1432" t="str">
        <f t="shared" si="94"/>
        <v/>
      </c>
      <c r="AU184" s="1431" t="str">
        <f t="shared" si="95"/>
        <v/>
      </c>
      <c r="AV184" s="1288" t="str">
        <f t="shared" si="96"/>
        <v/>
      </c>
      <c r="AW184" s="1432" t="str">
        <f t="shared" si="97"/>
        <v/>
      </c>
      <c r="AX184" s="1431" t="str">
        <f t="shared" si="98"/>
        <v/>
      </c>
      <c r="AY184" s="1288" t="str">
        <f t="shared" si="99"/>
        <v/>
      </c>
      <c r="AZ184" s="1288" t="str">
        <f t="shared" si="100"/>
        <v/>
      </c>
      <c r="BA184" s="1432" t="str">
        <f t="shared" si="101"/>
        <v/>
      </c>
    </row>
    <row r="185" spans="2:53" s="10" customFormat="1">
      <c r="B185" s="13"/>
      <c r="C185" s="2715"/>
      <c r="D185" s="2716"/>
      <c r="E185" s="2717"/>
      <c r="F185" s="2718"/>
      <c r="G185" s="2716"/>
      <c r="H185" s="2719"/>
      <c r="I185" s="2719"/>
      <c r="J185" s="2719"/>
      <c r="K185" s="2719"/>
      <c r="L185" s="2719"/>
      <c r="M185" s="2719"/>
      <c r="N185" s="2719"/>
      <c r="O185" s="2719"/>
      <c r="Q185" s="2235"/>
      <c r="R185" s="1437"/>
      <c r="S185" s="1431" t="str">
        <f t="shared" si="68"/>
        <v/>
      </c>
      <c r="T185" s="1432" t="str">
        <f t="shared" si="69"/>
        <v/>
      </c>
      <c r="U185" s="1431" t="str">
        <f t="shared" si="70"/>
        <v/>
      </c>
      <c r="V185" s="1432" t="str">
        <f t="shared" si="71"/>
        <v/>
      </c>
      <c r="W185" s="1431" t="str">
        <f t="shared" si="72"/>
        <v/>
      </c>
      <c r="X185" s="1432" t="str">
        <f t="shared" si="73"/>
        <v/>
      </c>
      <c r="Y185" s="1431" t="str">
        <f t="shared" si="74"/>
        <v/>
      </c>
      <c r="Z185" s="1432" t="str">
        <f t="shared" si="75"/>
        <v/>
      </c>
      <c r="AA185" s="1284" t="str">
        <f t="shared" si="76"/>
        <v/>
      </c>
      <c r="AB185" s="1279" t="str">
        <f t="shared" si="77"/>
        <v/>
      </c>
      <c r="AC185" s="1281"/>
      <c r="AD185" s="1431" t="str">
        <f t="shared" si="78"/>
        <v/>
      </c>
      <c r="AE185" s="1288" t="str">
        <f t="shared" si="79"/>
        <v/>
      </c>
      <c r="AF185" s="1432" t="str">
        <f t="shared" si="80"/>
        <v/>
      </c>
      <c r="AG185" s="1431" t="str">
        <f t="shared" si="81"/>
        <v/>
      </c>
      <c r="AH185" s="1288" t="str">
        <f t="shared" si="82"/>
        <v/>
      </c>
      <c r="AI185" s="1288" t="str">
        <f t="shared" si="83"/>
        <v/>
      </c>
      <c r="AJ185" s="1432" t="str">
        <f t="shared" si="84"/>
        <v/>
      </c>
      <c r="AK185" s="1431" t="str">
        <f t="shared" si="85"/>
        <v/>
      </c>
      <c r="AL185" s="1288" t="str">
        <f t="shared" si="86"/>
        <v/>
      </c>
      <c r="AM185" s="1432" t="str">
        <f t="shared" si="87"/>
        <v/>
      </c>
      <c r="AN185" s="1431" t="str">
        <f t="shared" si="88"/>
        <v/>
      </c>
      <c r="AO185" s="1288" t="str">
        <f t="shared" si="89"/>
        <v/>
      </c>
      <c r="AP185" s="1432" t="str">
        <f t="shared" si="90"/>
        <v/>
      </c>
      <c r="AQ185" s="1431" t="str">
        <f t="shared" si="91"/>
        <v/>
      </c>
      <c r="AR185" s="1288" t="str">
        <f t="shared" si="92"/>
        <v/>
      </c>
      <c r="AS185" s="1288" t="str">
        <f t="shared" si="93"/>
        <v/>
      </c>
      <c r="AT185" s="1432" t="str">
        <f t="shared" si="94"/>
        <v/>
      </c>
      <c r="AU185" s="1431" t="str">
        <f t="shared" si="95"/>
        <v/>
      </c>
      <c r="AV185" s="1288" t="str">
        <f t="shared" si="96"/>
        <v/>
      </c>
      <c r="AW185" s="1432" t="str">
        <f t="shared" si="97"/>
        <v/>
      </c>
      <c r="AX185" s="1431" t="str">
        <f t="shared" si="98"/>
        <v/>
      </c>
      <c r="AY185" s="1288" t="str">
        <f t="shared" si="99"/>
        <v/>
      </c>
      <c r="AZ185" s="1288" t="str">
        <f t="shared" si="100"/>
        <v/>
      </c>
      <c r="BA185" s="1432" t="str">
        <f t="shared" si="101"/>
        <v/>
      </c>
    </row>
    <row r="186" spans="2:53" s="10" customFormat="1">
      <c r="B186" s="13"/>
      <c r="C186" s="2715"/>
      <c r="D186" s="2716"/>
      <c r="E186" s="2717"/>
      <c r="F186" s="2718"/>
      <c r="G186" s="2716"/>
      <c r="H186" s="2719"/>
      <c r="I186" s="2719"/>
      <c r="J186" s="2719"/>
      <c r="K186" s="2719"/>
      <c r="L186" s="2719"/>
      <c r="M186" s="2719"/>
      <c r="N186" s="2719"/>
      <c r="O186" s="2719"/>
      <c r="Q186" s="2235"/>
      <c r="R186" s="1437"/>
      <c r="S186" s="1431" t="str">
        <f t="shared" si="68"/>
        <v/>
      </c>
      <c r="T186" s="1432" t="str">
        <f t="shared" si="69"/>
        <v/>
      </c>
      <c r="U186" s="1431" t="str">
        <f t="shared" si="70"/>
        <v/>
      </c>
      <c r="V186" s="1432" t="str">
        <f t="shared" si="71"/>
        <v/>
      </c>
      <c r="W186" s="1431" t="str">
        <f t="shared" si="72"/>
        <v/>
      </c>
      <c r="X186" s="1432" t="str">
        <f t="shared" si="73"/>
        <v/>
      </c>
      <c r="Y186" s="1431" t="str">
        <f t="shared" si="74"/>
        <v/>
      </c>
      <c r="Z186" s="1432" t="str">
        <f t="shared" si="75"/>
        <v/>
      </c>
      <c r="AA186" s="1284" t="str">
        <f t="shared" si="76"/>
        <v/>
      </c>
      <c r="AB186" s="1279" t="str">
        <f t="shared" si="77"/>
        <v/>
      </c>
      <c r="AC186" s="1281"/>
      <c r="AD186" s="1431" t="str">
        <f t="shared" si="78"/>
        <v/>
      </c>
      <c r="AE186" s="1288" t="str">
        <f t="shared" si="79"/>
        <v/>
      </c>
      <c r="AF186" s="1432" t="str">
        <f t="shared" si="80"/>
        <v/>
      </c>
      <c r="AG186" s="1431" t="str">
        <f t="shared" si="81"/>
        <v/>
      </c>
      <c r="AH186" s="1288" t="str">
        <f t="shared" si="82"/>
        <v/>
      </c>
      <c r="AI186" s="1288" t="str">
        <f t="shared" si="83"/>
        <v/>
      </c>
      <c r="AJ186" s="1432" t="str">
        <f t="shared" si="84"/>
        <v/>
      </c>
      <c r="AK186" s="1431" t="str">
        <f t="shared" si="85"/>
        <v/>
      </c>
      <c r="AL186" s="1288" t="str">
        <f t="shared" si="86"/>
        <v/>
      </c>
      <c r="AM186" s="1432" t="str">
        <f t="shared" si="87"/>
        <v/>
      </c>
      <c r="AN186" s="1431" t="str">
        <f t="shared" si="88"/>
        <v/>
      </c>
      <c r="AO186" s="1288" t="str">
        <f t="shared" si="89"/>
        <v/>
      </c>
      <c r="AP186" s="1432" t="str">
        <f t="shared" si="90"/>
        <v/>
      </c>
      <c r="AQ186" s="1431" t="str">
        <f t="shared" si="91"/>
        <v/>
      </c>
      <c r="AR186" s="1288" t="str">
        <f t="shared" si="92"/>
        <v/>
      </c>
      <c r="AS186" s="1288" t="str">
        <f t="shared" si="93"/>
        <v/>
      </c>
      <c r="AT186" s="1432" t="str">
        <f t="shared" si="94"/>
        <v/>
      </c>
      <c r="AU186" s="1431" t="str">
        <f t="shared" si="95"/>
        <v/>
      </c>
      <c r="AV186" s="1288" t="str">
        <f t="shared" si="96"/>
        <v/>
      </c>
      <c r="AW186" s="1432" t="str">
        <f t="shared" si="97"/>
        <v/>
      </c>
      <c r="AX186" s="1431" t="str">
        <f t="shared" si="98"/>
        <v/>
      </c>
      <c r="AY186" s="1288" t="str">
        <f t="shared" si="99"/>
        <v/>
      </c>
      <c r="AZ186" s="1288" t="str">
        <f t="shared" si="100"/>
        <v/>
      </c>
      <c r="BA186" s="1432" t="str">
        <f t="shared" si="101"/>
        <v/>
      </c>
    </row>
    <row r="187" spans="2:53" s="10" customFormat="1">
      <c r="B187" s="13"/>
      <c r="C187" s="2715"/>
      <c r="D187" s="2716"/>
      <c r="E187" s="2717"/>
      <c r="F187" s="2718"/>
      <c r="G187" s="2716"/>
      <c r="H187" s="2719"/>
      <c r="I187" s="2719"/>
      <c r="J187" s="2719"/>
      <c r="K187" s="2719"/>
      <c r="L187" s="2719"/>
      <c r="M187" s="2719"/>
      <c r="N187" s="2719"/>
      <c r="O187" s="2719"/>
      <c r="Q187" s="2235"/>
      <c r="R187" s="1437"/>
      <c r="S187" s="1431" t="str">
        <f t="shared" si="68"/>
        <v/>
      </c>
      <c r="T187" s="1432" t="str">
        <f t="shared" si="69"/>
        <v/>
      </c>
      <c r="U187" s="1431" t="str">
        <f t="shared" si="70"/>
        <v/>
      </c>
      <c r="V187" s="1432" t="str">
        <f t="shared" si="71"/>
        <v/>
      </c>
      <c r="W187" s="1431" t="str">
        <f t="shared" si="72"/>
        <v/>
      </c>
      <c r="X187" s="1432" t="str">
        <f t="shared" si="73"/>
        <v/>
      </c>
      <c r="Y187" s="1431" t="str">
        <f t="shared" si="74"/>
        <v/>
      </c>
      <c r="Z187" s="1432" t="str">
        <f t="shared" si="75"/>
        <v/>
      </c>
      <c r="AA187" s="1284" t="str">
        <f t="shared" si="76"/>
        <v/>
      </c>
      <c r="AB187" s="1279" t="str">
        <f t="shared" si="77"/>
        <v/>
      </c>
      <c r="AC187" s="1281"/>
      <c r="AD187" s="1431" t="str">
        <f t="shared" si="78"/>
        <v/>
      </c>
      <c r="AE187" s="1288" t="str">
        <f t="shared" si="79"/>
        <v/>
      </c>
      <c r="AF187" s="1432" t="str">
        <f t="shared" si="80"/>
        <v/>
      </c>
      <c r="AG187" s="1431" t="str">
        <f t="shared" si="81"/>
        <v/>
      </c>
      <c r="AH187" s="1288" t="str">
        <f t="shared" si="82"/>
        <v/>
      </c>
      <c r="AI187" s="1288" t="str">
        <f t="shared" si="83"/>
        <v/>
      </c>
      <c r="AJ187" s="1432" t="str">
        <f t="shared" si="84"/>
        <v/>
      </c>
      <c r="AK187" s="1431" t="str">
        <f t="shared" si="85"/>
        <v/>
      </c>
      <c r="AL187" s="1288" t="str">
        <f t="shared" si="86"/>
        <v/>
      </c>
      <c r="AM187" s="1432" t="str">
        <f t="shared" si="87"/>
        <v/>
      </c>
      <c r="AN187" s="1431" t="str">
        <f t="shared" si="88"/>
        <v/>
      </c>
      <c r="AO187" s="1288" t="str">
        <f t="shared" si="89"/>
        <v/>
      </c>
      <c r="AP187" s="1432" t="str">
        <f t="shared" si="90"/>
        <v/>
      </c>
      <c r="AQ187" s="1431" t="str">
        <f t="shared" si="91"/>
        <v/>
      </c>
      <c r="AR187" s="1288" t="str">
        <f t="shared" si="92"/>
        <v/>
      </c>
      <c r="AS187" s="1288" t="str">
        <f t="shared" si="93"/>
        <v/>
      </c>
      <c r="AT187" s="1432" t="str">
        <f t="shared" si="94"/>
        <v/>
      </c>
      <c r="AU187" s="1431" t="str">
        <f t="shared" si="95"/>
        <v/>
      </c>
      <c r="AV187" s="1288" t="str">
        <f t="shared" si="96"/>
        <v/>
      </c>
      <c r="AW187" s="1432" t="str">
        <f t="shared" si="97"/>
        <v/>
      </c>
      <c r="AX187" s="1431" t="str">
        <f t="shared" si="98"/>
        <v/>
      </c>
      <c r="AY187" s="1288" t="str">
        <f t="shared" si="99"/>
        <v/>
      </c>
      <c r="AZ187" s="1288" t="str">
        <f t="shared" si="100"/>
        <v/>
      </c>
      <c r="BA187" s="1432" t="str">
        <f t="shared" si="101"/>
        <v/>
      </c>
    </row>
    <row r="188" spans="2:53" s="10" customFormat="1">
      <c r="B188" s="13"/>
      <c r="C188" s="2715"/>
      <c r="D188" s="2716"/>
      <c r="E188" s="2717"/>
      <c r="F188" s="2718"/>
      <c r="G188" s="2716"/>
      <c r="H188" s="2719"/>
      <c r="I188" s="2719"/>
      <c r="J188" s="2719"/>
      <c r="K188" s="2719"/>
      <c r="L188" s="2719"/>
      <c r="M188" s="2719"/>
      <c r="N188" s="2719"/>
      <c r="O188" s="2719"/>
      <c r="Q188" s="2235"/>
      <c r="R188" s="1437"/>
      <c r="S188" s="1431" t="str">
        <f t="shared" si="68"/>
        <v/>
      </c>
      <c r="T188" s="1432" t="str">
        <f t="shared" si="69"/>
        <v/>
      </c>
      <c r="U188" s="1431" t="str">
        <f t="shared" si="70"/>
        <v/>
      </c>
      <c r="V188" s="1432" t="str">
        <f t="shared" si="71"/>
        <v/>
      </c>
      <c r="W188" s="1431" t="str">
        <f t="shared" si="72"/>
        <v/>
      </c>
      <c r="X188" s="1432" t="str">
        <f t="shared" si="73"/>
        <v/>
      </c>
      <c r="Y188" s="1431" t="str">
        <f t="shared" si="74"/>
        <v/>
      </c>
      <c r="Z188" s="1432" t="str">
        <f t="shared" si="75"/>
        <v/>
      </c>
      <c r="AA188" s="1284" t="str">
        <f t="shared" si="76"/>
        <v/>
      </c>
      <c r="AB188" s="1279" t="str">
        <f t="shared" si="77"/>
        <v/>
      </c>
      <c r="AC188" s="1281"/>
      <c r="AD188" s="1431" t="str">
        <f t="shared" si="78"/>
        <v/>
      </c>
      <c r="AE188" s="1288" t="str">
        <f t="shared" si="79"/>
        <v/>
      </c>
      <c r="AF188" s="1432" t="str">
        <f t="shared" si="80"/>
        <v/>
      </c>
      <c r="AG188" s="1431" t="str">
        <f t="shared" si="81"/>
        <v/>
      </c>
      <c r="AH188" s="1288" t="str">
        <f t="shared" si="82"/>
        <v/>
      </c>
      <c r="AI188" s="1288" t="str">
        <f t="shared" si="83"/>
        <v/>
      </c>
      <c r="AJ188" s="1432" t="str">
        <f t="shared" si="84"/>
        <v/>
      </c>
      <c r="AK188" s="1431" t="str">
        <f t="shared" si="85"/>
        <v/>
      </c>
      <c r="AL188" s="1288" t="str">
        <f t="shared" si="86"/>
        <v/>
      </c>
      <c r="AM188" s="1432" t="str">
        <f t="shared" si="87"/>
        <v/>
      </c>
      <c r="AN188" s="1431" t="str">
        <f t="shared" si="88"/>
        <v/>
      </c>
      <c r="AO188" s="1288" t="str">
        <f t="shared" si="89"/>
        <v/>
      </c>
      <c r="AP188" s="1432" t="str">
        <f t="shared" si="90"/>
        <v/>
      </c>
      <c r="AQ188" s="1431" t="str">
        <f t="shared" si="91"/>
        <v/>
      </c>
      <c r="AR188" s="1288" t="str">
        <f t="shared" si="92"/>
        <v/>
      </c>
      <c r="AS188" s="1288" t="str">
        <f t="shared" si="93"/>
        <v/>
      </c>
      <c r="AT188" s="1432" t="str">
        <f t="shared" si="94"/>
        <v/>
      </c>
      <c r="AU188" s="1431" t="str">
        <f t="shared" si="95"/>
        <v/>
      </c>
      <c r="AV188" s="1288" t="str">
        <f t="shared" si="96"/>
        <v/>
      </c>
      <c r="AW188" s="1432" t="str">
        <f t="shared" si="97"/>
        <v/>
      </c>
      <c r="AX188" s="1431" t="str">
        <f t="shared" si="98"/>
        <v/>
      </c>
      <c r="AY188" s="1288" t="str">
        <f t="shared" si="99"/>
        <v/>
      </c>
      <c r="AZ188" s="1288" t="str">
        <f t="shared" si="100"/>
        <v/>
      </c>
      <c r="BA188" s="1432" t="str">
        <f t="shared" si="101"/>
        <v/>
      </c>
    </row>
    <row r="189" spans="2:53" s="10" customFormat="1">
      <c r="B189" s="13"/>
      <c r="C189" s="2715"/>
      <c r="D189" s="2716"/>
      <c r="E189" s="2717"/>
      <c r="F189" s="2718"/>
      <c r="G189" s="2716"/>
      <c r="H189" s="2719"/>
      <c r="I189" s="2719"/>
      <c r="J189" s="2719"/>
      <c r="K189" s="2719"/>
      <c r="L189" s="2719"/>
      <c r="M189" s="2719"/>
      <c r="N189" s="2719"/>
      <c r="O189" s="2719"/>
      <c r="Q189" s="2235"/>
      <c r="R189" s="1437"/>
      <c r="S189" s="1431" t="str">
        <f t="shared" si="68"/>
        <v/>
      </c>
      <c r="T189" s="1432" t="str">
        <f t="shared" si="69"/>
        <v/>
      </c>
      <c r="U189" s="1431" t="str">
        <f t="shared" si="70"/>
        <v/>
      </c>
      <c r="V189" s="1432" t="str">
        <f t="shared" si="71"/>
        <v/>
      </c>
      <c r="W189" s="1431" t="str">
        <f t="shared" si="72"/>
        <v/>
      </c>
      <c r="X189" s="1432" t="str">
        <f t="shared" si="73"/>
        <v/>
      </c>
      <c r="Y189" s="1431" t="str">
        <f t="shared" si="74"/>
        <v/>
      </c>
      <c r="Z189" s="1432" t="str">
        <f t="shared" si="75"/>
        <v/>
      </c>
      <c r="AA189" s="1284" t="str">
        <f t="shared" si="76"/>
        <v/>
      </c>
      <c r="AB189" s="1279" t="str">
        <f t="shared" si="77"/>
        <v/>
      </c>
      <c r="AC189" s="1281"/>
      <c r="AD189" s="1431" t="str">
        <f t="shared" si="78"/>
        <v/>
      </c>
      <c r="AE189" s="1288" t="str">
        <f t="shared" si="79"/>
        <v/>
      </c>
      <c r="AF189" s="1432" t="str">
        <f t="shared" si="80"/>
        <v/>
      </c>
      <c r="AG189" s="1431" t="str">
        <f t="shared" si="81"/>
        <v/>
      </c>
      <c r="AH189" s="1288" t="str">
        <f t="shared" si="82"/>
        <v/>
      </c>
      <c r="AI189" s="1288" t="str">
        <f t="shared" si="83"/>
        <v/>
      </c>
      <c r="AJ189" s="1432" t="str">
        <f t="shared" si="84"/>
        <v/>
      </c>
      <c r="AK189" s="1431" t="str">
        <f t="shared" si="85"/>
        <v/>
      </c>
      <c r="AL189" s="1288" t="str">
        <f t="shared" si="86"/>
        <v/>
      </c>
      <c r="AM189" s="1432" t="str">
        <f t="shared" si="87"/>
        <v/>
      </c>
      <c r="AN189" s="1431" t="str">
        <f t="shared" si="88"/>
        <v/>
      </c>
      <c r="AO189" s="1288" t="str">
        <f t="shared" si="89"/>
        <v/>
      </c>
      <c r="AP189" s="1432" t="str">
        <f t="shared" si="90"/>
        <v/>
      </c>
      <c r="AQ189" s="1431" t="str">
        <f t="shared" si="91"/>
        <v/>
      </c>
      <c r="AR189" s="1288" t="str">
        <f t="shared" si="92"/>
        <v/>
      </c>
      <c r="AS189" s="1288" t="str">
        <f t="shared" si="93"/>
        <v/>
      </c>
      <c r="AT189" s="1432" t="str">
        <f t="shared" si="94"/>
        <v/>
      </c>
      <c r="AU189" s="1431" t="str">
        <f t="shared" si="95"/>
        <v/>
      </c>
      <c r="AV189" s="1288" t="str">
        <f t="shared" si="96"/>
        <v/>
      </c>
      <c r="AW189" s="1432" t="str">
        <f t="shared" si="97"/>
        <v/>
      </c>
      <c r="AX189" s="1431" t="str">
        <f t="shared" si="98"/>
        <v/>
      </c>
      <c r="AY189" s="1288" t="str">
        <f t="shared" si="99"/>
        <v/>
      </c>
      <c r="AZ189" s="1288" t="str">
        <f t="shared" si="100"/>
        <v/>
      </c>
      <c r="BA189" s="1432" t="str">
        <f t="shared" si="101"/>
        <v/>
      </c>
    </row>
    <row r="190" spans="2:53" s="10" customFormat="1">
      <c r="B190" s="13"/>
      <c r="C190" s="2715"/>
      <c r="D190" s="2716"/>
      <c r="E190" s="2717"/>
      <c r="F190" s="2718"/>
      <c r="G190" s="2716"/>
      <c r="H190" s="2719"/>
      <c r="I190" s="2719"/>
      <c r="J190" s="2719"/>
      <c r="K190" s="2719"/>
      <c r="L190" s="2719"/>
      <c r="M190" s="2719"/>
      <c r="N190" s="2719"/>
      <c r="O190" s="2719"/>
      <c r="Q190" s="2235"/>
      <c r="R190" s="1437"/>
      <c r="S190" s="1431" t="str">
        <f t="shared" si="68"/>
        <v/>
      </c>
      <c r="T190" s="1432" t="str">
        <f t="shared" si="69"/>
        <v/>
      </c>
      <c r="U190" s="1431" t="str">
        <f t="shared" si="70"/>
        <v/>
      </c>
      <c r="V190" s="1432" t="str">
        <f t="shared" si="71"/>
        <v/>
      </c>
      <c r="W190" s="1431" t="str">
        <f t="shared" si="72"/>
        <v/>
      </c>
      <c r="X190" s="1432" t="str">
        <f t="shared" si="73"/>
        <v/>
      </c>
      <c r="Y190" s="1431" t="str">
        <f t="shared" si="74"/>
        <v/>
      </c>
      <c r="Z190" s="1432" t="str">
        <f t="shared" si="75"/>
        <v/>
      </c>
      <c r="AA190" s="1284" t="str">
        <f t="shared" si="76"/>
        <v/>
      </c>
      <c r="AB190" s="1279" t="str">
        <f t="shared" si="77"/>
        <v/>
      </c>
      <c r="AC190" s="1281"/>
      <c r="AD190" s="1431" t="str">
        <f t="shared" si="78"/>
        <v/>
      </c>
      <c r="AE190" s="1288" t="str">
        <f t="shared" si="79"/>
        <v/>
      </c>
      <c r="AF190" s="1432" t="str">
        <f t="shared" si="80"/>
        <v/>
      </c>
      <c r="AG190" s="1431" t="str">
        <f t="shared" si="81"/>
        <v/>
      </c>
      <c r="AH190" s="1288" t="str">
        <f t="shared" si="82"/>
        <v/>
      </c>
      <c r="AI190" s="1288" t="str">
        <f t="shared" si="83"/>
        <v/>
      </c>
      <c r="AJ190" s="1432" t="str">
        <f t="shared" si="84"/>
        <v/>
      </c>
      <c r="AK190" s="1431" t="str">
        <f t="shared" si="85"/>
        <v/>
      </c>
      <c r="AL190" s="1288" t="str">
        <f t="shared" si="86"/>
        <v/>
      </c>
      <c r="AM190" s="1432" t="str">
        <f t="shared" si="87"/>
        <v/>
      </c>
      <c r="AN190" s="1431" t="str">
        <f t="shared" si="88"/>
        <v/>
      </c>
      <c r="AO190" s="1288" t="str">
        <f t="shared" si="89"/>
        <v/>
      </c>
      <c r="AP190" s="1432" t="str">
        <f t="shared" si="90"/>
        <v/>
      </c>
      <c r="AQ190" s="1431" t="str">
        <f t="shared" si="91"/>
        <v/>
      </c>
      <c r="AR190" s="1288" t="str">
        <f t="shared" si="92"/>
        <v/>
      </c>
      <c r="AS190" s="1288" t="str">
        <f t="shared" si="93"/>
        <v/>
      </c>
      <c r="AT190" s="1432" t="str">
        <f t="shared" si="94"/>
        <v/>
      </c>
      <c r="AU190" s="1431" t="str">
        <f t="shared" si="95"/>
        <v/>
      </c>
      <c r="AV190" s="1288" t="str">
        <f t="shared" si="96"/>
        <v/>
      </c>
      <c r="AW190" s="1432" t="str">
        <f t="shared" si="97"/>
        <v/>
      </c>
      <c r="AX190" s="1431" t="str">
        <f t="shared" si="98"/>
        <v/>
      </c>
      <c r="AY190" s="1288" t="str">
        <f t="shared" si="99"/>
        <v/>
      </c>
      <c r="AZ190" s="1288" t="str">
        <f t="shared" si="100"/>
        <v/>
      </c>
      <c r="BA190" s="1432" t="str">
        <f t="shared" si="101"/>
        <v/>
      </c>
    </row>
    <row r="191" spans="2:53" s="10" customFormat="1">
      <c r="B191" s="13"/>
      <c r="C191" s="2715"/>
      <c r="D191" s="2716"/>
      <c r="E191" s="2717"/>
      <c r="F191" s="2718"/>
      <c r="G191" s="2716"/>
      <c r="H191" s="2719"/>
      <c r="I191" s="2719"/>
      <c r="J191" s="2719"/>
      <c r="K191" s="2719"/>
      <c r="L191" s="2719"/>
      <c r="M191" s="2719"/>
      <c r="N191" s="2719"/>
      <c r="O191" s="2719"/>
      <c r="Q191" s="2235"/>
      <c r="R191" s="1437"/>
      <c r="S191" s="1431" t="str">
        <f t="shared" si="68"/>
        <v/>
      </c>
      <c r="T191" s="1432" t="str">
        <f t="shared" si="69"/>
        <v/>
      </c>
      <c r="U191" s="1431" t="str">
        <f t="shared" si="70"/>
        <v/>
      </c>
      <c r="V191" s="1432" t="str">
        <f t="shared" si="71"/>
        <v/>
      </c>
      <c r="W191" s="1431" t="str">
        <f t="shared" si="72"/>
        <v/>
      </c>
      <c r="X191" s="1432" t="str">
        <f t="shared" si="73"/>
        <v/>
      </c>
      <c r="Y191" s="1431" t="str">
        <f t="shared" si="74"/>
        <v/>
      </c>
      <c r="Z191" s="1432" t="str">
        <f t="shared" si="75"/>
        <v/>
      </c>
      <c r="AA191" s="1284" t="str">
        <f t="shared" si="76"/>
        <v/>
      </c>
      <c r="AB191" s="1279" t="str">
        <f t="shared" si="77"/>
        <v/>
      </c>
      <c r="AC191" s="1281"/>
      <c r="AD191" s="1431" t="str">
        <f t="shared" si="78"/>
        <v/>
      </c>
      <c r="AE191" s="1288" t="str">
        <f t="shared" si="79"/>
        <v/>
      </c>
      <c r="AF191" s="1432" t="str">
        <f t="shared" si="80"/>
        <v/>
      </c>
      <c r="AG191" s="1431" t="str">
        <f t="shared" si="81"/>
        <v/>
      </c>
      <c r="AH191" s="1288" t="str">
        <f t="shared" si="82"/>
        <v/>
      </c>
      <c r="AI191" s="1288" t="str">
        <f t="shared" si="83"/>
        <v/>
      </c>
      <c r="AJ191" s="1432" t="str">
        <f t="shared" si="84"/>
        <v/>
      </c>
      <c r="AK191" s="1431" t="str">
        <f t="shared" si="85"/>
        <v/>
      </c>
      <c r="AL191" s="1288" t="str">
        <f t="shared" si="86"/>
        <v/>
      </c>
      <c r="AM191" s="1432" t="str">
        <f t="shared" si="87"/>
        <v/>
      </c>
      <c r="AN191" s="1431" t="str">
        <f t="shared" si="88"/>
        <v/>
      </c>
      <c r="AO191" s="1288" t="str">
        <f t="shared" si="89"/>
        <v/>
      </c>
      <c r="AP191" s="1432" t="str">
        <f t="shared" si="90"/>
        <v/>
      </c>
      <c r="AQ191" s="1431" t="str">
        <f t="shared" si="91"/>
        <v/>
      </c>
      <c r="AR191" s="1288" t="str">
        <f t="shared" si="92"/>
        <v/>
      </c>
      <c r="AS191" s="1288" t="str">
        <f t="shared" si="93"/>
        <v/>
      </c>
      <c r="AT191" s="1432" t="str">
        <f t="shared" si="94"/>
        <v/>
      </c>
      <c r="AU191" s="1431" t="str">
        <f t="shared" si="95"/>
        <v/>
      </c>
      <c r="AV191" s="1288" t="str">
        <f t="shared" si="96"/>
        <v/>
      </c>
      <c r="AW191" s="1432" t="str">
        <f t="shared" si="97"/>
        <v/>
      </c>
      <c r="AX191" s="1431" t="str">
        <f t="shared" si="98"/>
        <v/>
      </c>
      <c r="AY191" s="1288" t="str">
        <f t="shared" si="99"/>
        <v/>
      </c>
      <c r="AZ191" s="1288" t="str">
        <f t="shared" si="100"/>
        <v/>
      </c>
      <c r="BA191" s="1432" t="str">
        <f t="shared" si="101"/>
        <v/>
      </c>
    </row>
    <row r="192" spans="2:53" s="10" customFormat="1">
      <c r="B192" s="13"/>
      <c r="C192" s="2715"/>
      <c r="D192" s="2716"/>
      <c r="E192" s="2717"/>
      <c r="F192" s="2718"/>
      <c r="G192" s="2716"/>
      <c r="H192" s="2719"/>
      <c r="I192" s="2719"/>
      <c r="J192" s="2719"/>
      <c r="K192" s="2719"/>
      <c r="L192" s="2719"/>
      <c r="M192" s="2719"/>
      <c r="N192" s="2719"/>
      <c r="O192" s="2719"/>
      <c r="Q192" s="2235"/>
      <c r="R192" s="1437"/>
      <c r="S192" s="1431" t="str">
        <f t="shared" si="68"/>
        <v/>
      </c>
      <c r="T192" s="1432" t="str">
        <f t="shared" si="69"/>
        <v/>
      </c>
      <c r="U192" s="1431" t="str">
        <f t="shared" si="70"/>
        <v/>
      </c>
      <c r="V192" s="1432" t="str">
        <f t="shared" si="71"/>
        <v/>
      </c>
      <c r="W192" s="1431" t="str">
        <f t="shared" si="72"/>
        <v/>
      </c>
      <c r="X192" s="1432" t="str">
        <f t="shared" si="73"/>
        <v/>
      </c>
      <c r="Y192" s="1431" t="str">
        <f t="shared" si="74"/>
        <v/>
      </c>
      <c r="Z192" s="1432" t="str">
        <f t="shared" si="75"/>
        <v/>
      </c>
      <c r="AA192" s="1284" t="str">
        <f t="shared" si="76"/>
        <v/>
      </c>
      <c r="AB192" s="1279" t="str">
        <f t="shared" si="77"/>
        <v/>
      </c>
      <c r="AC192" s="1281"/>
      <c r="AD192" s="1431" t="str">
        <f t="shared" si="78"/>
        <v/>
      </c>
      <c r="AE192" s="1288" t="str">
        <f t="shared" si="79"/>
        <v/>
      </c>
      <c r="AF192" s="1432" t="str">
        <f t="shared" si="80"/>
        <v/>
      </c>
      <c r="AG192" s="1431" t="str">
        <f t="shared" si="81"/>
        <v/>
      </c>
      <c r="AH192" s="1288" t="str">
        <f t="shared" si="82"/>
        <v/>
      </c>
      <c r="AI192" s="1288" t="str">
        <f t="shared" si="83"/>
        <v/>
      </c>
      <c r="AJ192" s="1432" t="str">
        <f t="shared" si="84"/>
        <v/>
      </c>
      <c r="AK192" s="1431" t="str">
        <f t="shared" si="85"/>
        <v/>
      </c>
      <c r="AL192" s="1288" t="str">
        <f t="shared" si="86"/>
        <v/>
      </c>
      <c r="AM192" s="1432" t="str">
        <f t="shared" si="87"/>
        <v/>
      </c>
      <c r="AN192" s="1431" t="str">
        <f t="shared" si="88"/>
        <v/>
      </c>
      <c r="AO192" s="1288" t="str">
        <f t="shared" si="89"/>
        <v/>
      </c>
      <c r="AP192" s="1432" t="str">
        <f t="shared" si="90"/>
        <v/>
      </c>
      <c r="AQ192" s="1431" t="str">
        <f t="shared" si="91"/>
        <v/>
      </c>
      <c r="AR192" s="1288" t="str">
        <f t="shared" si="92"/>
        <v/>
      </c>
      <c r="AS192" s="1288" t="str">
        <f t="shared" si="93"/>
        <v/>
      </c>
      <c r="AT192" s="1432" t="str">
        <f t="shared" si="94"/>
        <v/>
      </c>
      <c r="AU192" s="1431" t="str">
        <f t="shared" si="95"/>
        <v/>
      </c>
      <c r="AV192" s="1288" t="str">
        <f t="shared" si="96"/>
        <v/>
      </c>
      <c r="AW192" s="1432" t="str">
        <f t="shared" si="97"/>
        <v/>
      </c>
      <c r="AX192" s="1431" t="str">
        <f t="shared" si="98"/>
        <v/>
      </c>
      <c r="AY192" s="1288" t="str">
        <f t="shared" si="99"/>
        <v/>
      </c>
      <c r="AZ192" s="1288" t="str">
        <f t="shared" si="100"/>
        <v/>
      </c>
      <c r="BA192" s="1432" t="str">
        <f t="shared" si="101"/>
        <v/>
      </c>
    </row>
    <row r="193" spans="2:53" s="10" customFormat="1">
      <c r="B193" s="13"/>
      <c r="C193" s="2715"/>
      <c r="D193" s="2716"/>
      <c r="E193" s="2717"/>
      <c r="F193" s="2718"/>
      <c r="G193" s="2716"/>
      <c r="H193" s="2719"/>
      <c r="I193" s="2719"/>
      <c r="J193" s="2719"/>
      <c r="K193" s="2719"/>
      <c r="L193" s="2719"/>
      <c r="M193" s="2719"/>
      <c r="N193" s="2719"/>
      <c r="O193" s="2719"/>
      <c r="Q193" s="2235"/>
      <c r="R193" s="1437"/>
      <c r="S193" s="1431" t="str">
        <f t="shared" si="68"/>
        <v/>
      </c>
      <c r="T193" s="1432" t="str">
        <f t="shared" si="69"/>
        <v/>
      </c>
      <c r="U193" s="1431" t="str">
        <f t="shared" si="70"/>
        <v/>
      </c>
      <c r="V193" s="1432" t="str">
        <f t="shared" si="71"/>
        <v/>
      </c>
      <c r="W193" s="1431" t="str">
        <f t="shared" si="72"/>
        <v/>
      </c>
      <c r="X193" s="1432" t="str">
        <f t="shared" si="73"/>
        <v/>
      </c>
      <c r="Y193" s="1431" t="str">
        <f t="shared" si="74"/>
        <v/>
      </c>
      <c r="Z193" s="1432" t="str">
        <f t="shared" si="75"/>
        <v/>
      </c>
      <c r="AA193" s="1284" t="str">
        <f t="shared" si="76"/>
        <v/>
      </c>
      <c r="AB193" s="1279" t="str">
        <f t="shared" si="77"/>
        <v/>
      </c>
      <c r="AC193" s="1281"/>
      <c r="AD193" s="1431" t="str">
        <f t="shared" si="78"/>
        <v/>
      </c>
      <c r="AE193" s="1288" t="str">
        <f t="shared" si="79"/>
        <v/>
      </c>
      <c r="AF193" s="1432" t="str">
        <f t="shared" si="80"/>
        <v/>
      </c>
      <c r="AG193" s="1431" t="str">
        <f t="shared" si="81"/>
        <v/>
      </c>
      <c r="AH193" s="1288" t="str">
        <f t="shared" si="82"/>
        <v/>
      </c>
      <c r="AI193" s="1288" t="str">
        <f t="shared" si="83"/>
        <v/>
      </c>
      <c r="AJ193" s="1432" t="str">
        <f t="shared" si="84"/>
        <v/>
      </c>
      <c r="AK193" s="1431" t="str">
        <f t="shared" si="85"/>
        <v/>
      </c>
      <c r="AL193" s="1288" t="str">
        <f t="shared" si="86"/>
        <v/>
      </c>
      <c r="AM193" s="1432" t="str">
        <f t="shared" si="87"/>
        <v/>
      </c>
      <c r="AN193" s="1431" t="str">
        <f t="shared" si="88"/>
        <v/>
      </c>
      <c r="AO193" s="1288" t="str">
        <f t="shared" si="89"/>
        <v/>
      </c>
      <c r="AP193" s="1432" t="str">
        <f t="shared" si="90"/>
        <v/>
      </c>
      <c r="AQ193" s="1431" t="str">
        <f t="shared" si="91"/>
        <v/>
      </c>
      <c r="AR193" s="1288" t="str">
        <f t="shared" si="92"/>
        <v/>
      </c>
      <c r="AS193" s="1288" t="str">
        <f t="shared" si="93"/>
        <v/>
      </c>
      <c r="AT193" s="1432" t="str">
        <f t="shared" si="94"/>
        <v/>
      </c>
      <c r="AU193" s="1431" t="str">
        <f t="shared" si="95"/>
        <v/>
      </c>
      <c r="AV193" s="1288" t="str">
        <f t="shared" si="96"/>
        <v/>
      </c>
      <c r="AW193" s="1432" t="str">
        <f t="shared" si="97"/>
        <v/>
      </c>
      <c r="AX193" s="1431" t="str">
        <f t="shared" si="98"/>
        <v/>
      </c>
      <c r="AY193" s="1288" t="str">
        <f t="shared" si="99"/>
        <v/>
      </c>
      <c r="AZ193" s="1288" t="str">
        <f t="shared" si="100"/>
        <v/>
      </c>
      <c r="BA193" s="1432" t="str">
        <f t="shared" si="101"/>
        <v/>
      </c>
    </row>
    <row r="194" spans="2:53" s="10" customFormat="1">
      <c r="B194" s="13"/>
      <c r="C194" s="2715"/>
      <c r="D194" s="2716"/>
      <c r="E194" s="2717"/>
      <c r="F194" s="2718"/>
      <c r="G194" s="2716"/>
      <c r="H194" s="2719"/>
      <c r="I194" s="2719"/>
      <c r="J194" s="2719"/>
      <c r="K194" s="2719"/>
      <c r="L194" s="2719"/>
      <c r="M194" s="2719"/>
      <c r="N194" s="2719"/>
      <c r="O194" s="2719"/>
      <c r="Q194" s="2235"/>
      <c r="R194" s="1437"/>
      <c r="S194" s="1431" t="str">
        <f t="shared" si="68"/>
        <v/>
      </c>
      <c r="T194" s="1432" t="str">
        <f t="shared" si="69"/>
        <v/>
      </c>
      <c r="U194" s="1431" t="str">
        <f t="shared" si="70"/>
        <v/>
      </c>
      <c r="V194" s="1432" t="str">
        <f t="shared" si="71"/>
        <v/>
      </c>
      <c r="W194" s="1431" t="str">
        <f t="shared" si="72"/>
        <v/>
      </c>
      <c r="X194" s="1432" t="str">
        <f t="shared" si="73"/>
        <v/>
      </c>
      <c r="Y194" s="1431" t="str">
        <f t="shared" si="74"/>
        <v/>
      </c>
      <c r="Z194" s="1432" t="str">
        <f t="shared" si="75"/>
        <v/>
      </c>
      <c r="AA194" s="1284" t="str">
        <f t="shared" si="76"/>
        <v/>
      </c>
      <c r="AB194" s="1279" t="str">
        <f t="shared" si="77"/>
        <v/>
      </c>
      <c r="AC194" s="1281"/>
      <c r="AD194" s="1431" t="str">
        <f t="shared" si="78"/>
        <v/>
      </c>
      <c r="AE194" s="1288" t="str">
        <f t="shared" si="79"/>
        <v/>
      </c>
      <c r="AF194" s="1432" t="str">
        <f t="shared" si="80"/>
        <v/>
      </c>
      <c r="AG194" s="1431" t="str">
        <f t="shared" si="81"/>
        <v/>
      </c>
      <c r="AH194" s="1288" t="str">
        <f t="shared" si="82"/>
        <v/>
      </c>
      <c r="AI194" s="1288" t="str">
        <f t="shared" si="83"/>
        <v/>
      </c>
      <c r="AJ194" s="1432" t="str">
        <f t="shared" si="84"/>
        <v/>
      </c>
      <c r="AK194" s="1431" t="str">
        <f t="shared" si="85"/>
        <v/>
      </c>
      <c r="AL194" s="1288" t="str">
        <f t="shared" si="86"/>
        <v/>
      </c>
      <c r="AM194" s="1432" t="str">
        <f t="shared" si="87"/>
        <v/>
      </c>
      <c r="AN194" s="1431" t="str">
        <f t="shared" si="88"/>
        <v/>
      </c>
      <c r="AO194" s="1288" t="str">
        <f t="shared" si="89"/>
        <v/>
      </c>
      <c r="AP194" s="1432" t="str">
        <f t="shared" si="90"/>
        <v/>
      </c>
      <c r="AQ194" s="1431" t="str">
        <f t="shared" si="91"/>
        <v/>
      </c>
      <c r="AR194" s="1288" t="str">
        <f t="shared" si="92"/>
        <v/>
      </c>
      <c r="AS194" s="1288" t="str">
        <f t="shared" si="93"/>
        <v/>
      </c>
      <c r="AT194" s="1432" t="str">
        <f t="shared" si="94"/>
        <v/>
      </c>
      <c r="AU194" s="1431" t="str">
        <f t="shared" si="95"/>
        <v/>
      </c>
      <c r="AV194" s="1288" t="str">
        <f t="shared" si="96"/>
        <v/>
      </c>
      <c r="AW194" s="1432" t="str">
        <f t="shared" si="97"/>
        <v/>
      </c>
      <c r="AX194" s="1431" t="str">
        <f t="shared" si="98"/>
        <v/>
      </c>
      <c r="AY194" s="1288" t="str">
        <f t="shared" si="99"/>
        <v/>
      </c>
      <c r="AZ194" s="1288" t="str">
        <f t="shared" si="100"/>
        <v/>
      </c>
      <c r="BA194" s="1432" t="str">
        <f t="shared" si="101"/>
        <v/>
      </c>
    </row>
    <row r="195" spans="2:53" s="10" customFormat="1">
      <c r="B195" s="13"/>
      <c r="C195" s="2715"/>
      <c r="D195" s="2716"/>
      <c r="E195" s="2717"/>
      <c r="F195" s="2718"/>
      <c r="G195" s="2716"/>
      <c r="H195" s="2719"/>
      <c r="I195" s="2719"/>
      <c r="J195" s="2719"/>
      <c r="K195" s="2719"/>
      <c r="L195" s="2719"/>
      <c r="M195" s="2719"/>
      <c r="N195" s="2719"/>
      <c r="O195" s="2719"/>
      <c r="Q195" s="2235"/>
      <c r="R195" s="1437"/>
      <c r="S195" s="1431" t="str">
        <f t="shared" si="68"/>
        <v/>
      </c>
      <c r="T195" s="1432" t="str">
        <f t="shared" si="69"/>
        <v/>
      </c>
      <c r="U195" s="1431" t="str">
        <f t="shared" si="70"/>
        <v/>
      </c>
      <c r="V195" s="1432" t="str">
        <f t="shared" si="71"/>
        <v/>
      </c>
      <c r="W195" s="1431" t="str">
        <f t="shared" si="72"/>
        <v/>
      </c>
      <c r="X195" s="1432" t="str">
        <f t="shared" si="73"/>
        <v/>
      </c>
      <c r="Y195" s="1431" t="str">
        <f t="shared" si="74"/>
        <v/>
      </c>
      <c r="Z195" s="1432" t="str">
        <f t="shared" si="75"/>
        <v/>
      </c>
      <c r="AA195" s="1284" t="str">
        <f t="shared" si="76"/>
        <v/>
      </c>
      <c r="AB195" s="1279" t="str">
        <f t="shared" si="77"/>
        <v/>
      </c>
      <c r="AC195" s="1281"/>
      <c r="AD195" s="1431" t="str">
        <f t="shared" si="78"/>
        <v/>
      </c>
      <c r="AE195" s="1288" t="str">
        <f t="shared" si="79"/>
        <v/>
      </c>
      <c r="AF195" s="1432" t="str">
        <f t="shared" si="80"/>
        <v/>
      </c>
      <c r="AG195" s="1431" t="str">
        <f t="shared" si="81"/>
        <v/>
      </c>
      <c r="AH195" s="1288" t="str">
        <f t="shared" si="82"/>
        <v/>
      </c>
      <c r="AI195" s="1288" t="str">
        <f t="shared" si="83"/>
        <v/>
      </c>
      <c r="AJ195" s="1432" t="str">
        <f t="shared" si="84"/>
        <v/>
      </c>
      <c r="AK195" s="1431" t="str">
        <f t="shared" si="85"/>
        <v/>
      </c>
      <c r="AL195" s="1288" t="str">
        <f t="shared" si="86"/>
        <v/>
      </c>
      <c r="AM195" s="1432" t="str">
        <f t="shared" si="87"/>
        <v/>
      </c>
      <c r="AN195" s="1431" t="str">
        <f t="shared" si="88"/>
        <v/>
      </c>
      <c r="AO195" s="1288" t="str">
        <f t="shared" si="89"/>
        <v/>
      </c>
      <c r="AP195" s="1432" t="str">
        <f t="shared" si="90"/>
        <v/>
      </c>
      <c r="AQ195" s="1431" t="str">
        <f t="shared" si="91"/>
        <v/>
      </c>
      <c r="AR195" s="1288" t="str">
        <f t="shared" si="92"/>
        <v/>
      </c>
      <c r="AS195" s="1288" t="str">
        <f t="shared" si="93"/>
        <v/>
      </c>
      <c r="AT195" s="1432" t="str">
        <f t="shared" si="94"/>
        <v/>
      </c>
      <c r="AU195" s="1431" t="str">
        <f t="shared" si="95"/>
        <v/>
      </c>
      <c r="AV195" s="1288" t="str">
        <f t="shared" si="96"/>
        <v/>
      </c>
      <c r="AW195" s="1432" t="str">
        <f t="shared" si="97"/>
        <v/>
      </c>
      <c r="AX195" s="1431" t="str">
        <f t="shared" si="98"/>
        <v/>
      </c>
      <c r="AY195" s="1288" t="str">
        <f t="shared" si="99"/>
        <v/>
      </c>
      <c r="AZ195" s="1288" t="str">
        <f t="shared" si="100"/>
        <v/>
      </c>
      <c r="BA195" s="1432" t="str">
        <f t="shared" si="101"/>
        <v/>
      </c>
    </row>
    <row r="196" spans="2:53" s="10" customFormat="1">
      <c r="B196" s="13"/>
      <c r="C196" s="2715"/>
      <c r="D196" s="2716"/>
      <c r="E196" s="2717"/>
      <c r="F196" s="2718"/>
      <c r="G196" s="2716"/>
      <c r="H196" s="2719"/>
      <c r="I196" s="2719"/>
      <c r="J196" s="2719"/>
      <c r="K196" s="2719"/>
      <c r="L196" s="2719"/>
      <c r="M196" s="2719"/>
      <c r="N196" s="2719"/>
      <c r="O196" s="2719"/>
      <c r="Q196" s="2235"/>
      <c r="R196" s="1437"/>
      <c r="S196" s="1431" t="str">
        <f t="shared" si="68"/>
        <v/>
      </c>
      <c r="T196" s="1432" t="str">
        <f t="shared" si="69"/>
        <v/>
      </c>
      <c r="U196" s="1431" t="str">
        <f t="shared" si="70"/>
        <v/>
      </c>
      <c r="V196" s="1432" t="str">
        <f t="shared" si="71"/>
        <v/>
      </c>
      <c r="W196" s="1431" t="str">
        <f t="shared" si="72"/>
        <v/>
      </c>
      <c r="X196" s="1432" t="str">
        <f t="shared" si="73"/>
        <v/>
      </c>
      <c r="Y196" s="1431" t="str">
        <f t="shared" si="74"/>
        <v/>
      </c>
      <c r="Z196" s="1432" t="str">
        <f t="shared" si="75"/>
        <v/>
      </c>
      <c r="AA196" s="1284" t="str">
        <f t="shared" si="76"/>
        <v/>
      </c>
      <c r="AB196" s="1279" t="str">
        <f t="shared" si="77"/>
        <v/>
      </c>
      <c r="AC196" s="1281"/>
      <c r="AD196" s="1431" t="str">
        <f t="shared" si="78"/>
        <v/>
      </c>
      <c r="AE196" s="1288" t="str">
        <f t="shared" si="79"/>
        <v/>
      </c>
      <c r="AF196" s="1432" t="str">
        <f t="shared" si="80"/>
        <v/>
      </c>
      <c r="AG196" s="1431" t="str">
        <f t="shared" si="81"/>
        <v/>
      </c>
      <c r="AH196" s="1288" t="str">
        <f t="shared" si="82"/>
        <v/>
      </c>
      <c r="AI196" s="1288" t="str">
        <f t="shared" si="83"/>
        <v/>
      </c>
      <c r="AJ196" s="1432" t="str">
        <f t="shared" si="84"/>
        <v/>
      </c>
      <c r="AK196" s="1431" t="str">
        <f t="shared" si="85"/>
        <v/>
      </c>
      <c r="AL196" s="1288" t="str">
        <f t="shared" si="86"/>
        <v/>
      </c>
      <c r="AM196" s="1432" t="str">
        <f t="shared" si="87"/>
        <v/>
      </c>
      <c r="AN196" s="1431" t="str">
        <f t="shared" si="88"/>
        <v/>
      </c>
      <c r="AO196" s="1288" t="str">
        <f t="shared" si="89"/>
        <v/>
      </c>
      <c r="AP196" s="1432" t="str">
        <f t="shared" si="90"/>
        <v/>
      </c>
      <c r="AQ196" s="1431" t="str">
        <f t="shared" si="91"/>
        <v/>
      </c>
      <c r="AR196" s="1288" t="str">
        <f t="shared" si="92"/>
        <v/>
      </c>
      <c r="AS196" s="1288" t="str">
        <f t="shared" si="93"/>
        <v/>
      </c>
      <c r="AT196" s="1432" t="str">
        <f t="shared" si="94"/>
        <v/>
      </c>
      <c r="AU196" s="1431" t="str">
        <f t="shared" si="95"/>
        <v/>
      </c>
      <c r="AV196" s="1288" t="str">
        <f t="shared" si="96"/>
        <v/>
      </c>
      <c r="AW196" s="1432" t="str">
        <f t="shared" si="97"/>
        <v/>
      </c>
      <c r="AX196" s="1431" t="str">
        <f t="shared" si="98"/>
        <v/>
      </c>
      <c r="AY196" s="1288" t="str">
        <f t="shared" si="99"/>
        <v/>
      </c>
      <c r="AZ196" s="1288" t="str">
        <f t="shared" si="100"/>
        <v/>
      </c>
      <c r="BA196" s="1432" t="str">
        <f t="shared" si="101"/>
        <v/>
      </c>
    </row>
    <row r="197" spans="2:53" s="10" customFormat="1">
      <c r="B197" s="13"/>
      <c r="C197" s="2715"/>
      <c r="D197" s="2716"/>
      <c r="E197" s="2717"/>
      <c r="F197" s="2718"/>
      <c r="G197" s="2716"/>
      <c r="H197" s="2719"/>
      <c r="I197" s="2719"/>
      <c r="J197" s="2719"/>
      <c r="K197" s="2719"/>
      <c r="L197" s="2719"/>
      <c r="M197" s="2719"/>
      <c r="N197" s="2719"/>
      <c r="O197" s="2719"/>
      <c r="Q197" s="2235"/>
      <c r="R197" s="1437"/>
      <c r="S197" s="1431" t="str">
        <f t="shared" si="68"/>
        <v/>
      </c>
      <c r="T197" s="1432" t="str">
        <f t="shared" si="69"/>
        <v/>
      </c>
      <c r="U197" s="1431" t="str">
        <f t="shared" si="70"/>
        <v/>
      </c>
      <c r="V197" s="1432" t="str">
        <f t="shared" si="71"/>
        <v/>
      </c>
      <c r="W197" s="1431" t="str">
        <f t="shared" si="72"/>
        <v/>
      </c>
      <c r="X197" s="1432" t="str">
        <f t="shared" si="73"/>
        <v/>
      </c>
      <c r="Y197" s="1431" t="str">
        <f t="shared" si="74"/>
        <v/>
      </c>
      <c r="Z197" s="1432" t="str">
        <f t="shared" si="75"/>
        <v/>
      </c>
      <c r="AA197" s="1284" t="str">
        <f t="shared" si="76"/>
        <v/>
      </c>
      <c r="AB197" s="1279" t="str">
        <f t="shared" si="77"/>
        <v/>
      </c>
      <c r="AC197" s="1281"/>
      <c r="AD197" s="1431" t="str">
        <f t="shared" si="78"/>
        <v/>
      </c>
      <c r="AE197" s="1288" t="str">
        <f t="shared" si="79"/>
        <v/>
      </c>
      <c r="AF197" s="1432" t="str">
        <f t="shared" si="80"/>
        <v/>
      </c>
      <c r="AG197" s="1431" t="str">
        <f t="shared" si="81"/>
        <v/>
      </c>
      <c r="AH197" s="1288" t="str">
        <f t="shared" si="82"/>
        <v/>
      </c>
      <c r="AI197" s="1288" t="str">
        <f t="shared" si="83"/>
        <v/>
      </c>
      <c r="AJ197" s="1432" t="str">
        <f t="shared" si="84"/>
        <v/>
      </c>
      <c r="AK197" s="1431" t="str">
        <f t="shared" si="85"/>
        <v/>
      </c>
      <c r="AL197" s="1288" t="str">
        <f t="shared" si="86"/>
        <v/>
      </c>
      <c r="AM197" s="1432" t="str">
        <f t="shared" si="87"/>
        <v/>
      </c>
      <c r="AN197" s="1431" t="str">
        <f t="shared" si="88"/>
        <v/>
      </c>
      <c r="AO197" s="1288" t="str">
        <f t="shared" si="89"/>
        <v/>
      </c>
      <c r="AP197" s="1432" t="str">
        <f t="shared" si="90"/>
        <v/>
      </c>
      <c r="AQ197" s="1431" t="str">
        <f t="shared" si="91"/>
        <v/>
      </c>
      <c r="AR197" s="1288" t="str">
        <f t="shared" si="92"/>
        <v/>
      </c>
      <c r="AS197" s="1288" t="str">
        <f t="shared" si="93"/>
        <v/>
      </c>
      <c r="AT197" s="1432" t="str">
        <f t="shared" si="94"/>
        <v/>
      </c>
      <c r="AU197" s="1431" t="str">
        <f t="shared" si="95"/>
        <v/>
      </c>
      <c r="AV197" s="1288" t="str">
        <f t="shared" si="96"/>
        <v/>
      </c>
      <c r="AW197" s="1432" t="str">
        <f t="shared" si="97"/>
        <v/>
      </c>
      <c r="AX197" s="1431" t="str">
        <f t="shared" si="98"/>
        <v/>
      </c>
      <c r="AY197" s="1288" t="str">
        <f t="shared" si="99"/>
        <v/>
      </c>
      <c r="AZ197" s="1288" t="str">
        <f t="shared" si="100"/>
        <v/>
      </c>
      <c r="BA197" s="1432" t="str">
        <f t="shared" si="101"/>
        <v/>
      </c>
    </row>
    <row r="198" spans="2:53" s="10" customFormat="1">
      <c r="B198" s="13"/>
      <c r="C198" s="2715"/>
      <c r="D198" s="2716"/>
      <c r="E198" s="2717"/>
      <c r="F198" s="2718"/>
      <c r="G198" s="2716"/>
      <c r="H198" s="2719"/>
      <c r="I198" s="2719"/>
      <c r="J198" s="2719"/>
      <c r="K198" s="2719"/>
      <c r="L198" s="2719"/>
      <c r="M198" s="2719"/>
      <c r="N198" s="2719"/>
      <c r="O198" s="2719"/>
      <c r="Q198" s="2235"/>
      <c r="R198" s="1437"/>
      <c r="S198" s="1431" t="str">
        <f t="shared" si="68"/>
        <v/>
      </c>
      <c r="T198" s="1432" t="str">
        <f t="shared" si="69"/>
        <v/>
      </c>
      <c r="U198" s="1431" t="str">
        <f t="shared" si="70"/>
        <v/>
      </c>
      <c r="V198" s="1432" t="str">
        <f t="shared" si="71"/>
        <v/>
      </c>
      <c r="W198" s="1431" t="str">
        <f t="shared" si="72"/>
        <v/>
      </c>
      <c r="X198" s="1432" t="str">
        <f t="shared" si="73"/>
        <v/>
      </c>
      <c r="Y198" s="1431" t="str">
        <f t="shared" si="74"/>
        <v/>
      </c>
      <c r="Z198" s="1432" t="str">
        <f t="shared" si="75"/>
        <v/>
      </c>
      <c r="AA198" s="1284" t="str">
        <f t="shared" si="76"/>
        <v/>
      </c>
      <c r="AB198" s="1279" t="str">
        <f t="shared" si="77"/>
        <v/>
      </c>
      <c r="AC198" s="1281"/>
      <c r="AD198" s="1431" t="str">
        <f t="shared" si="78"/>
        <v/>
      </c>
      <c r="AE198" s="1288" t="str">
        <f t="shared" si="79"/>
        <v/>
      </c>
      <c r="AF198" s="1432" t="str">
        <f t="shared" si="80"/>
        <v/>
      </c>
      <c r="AG198" s="1431" t="str">
        <f t="shared" si="81"/>
        <v/>
      </c>
      <c r="AH198" s="1288" t="str">
        <f t="shared" si="82"/>
        <v/>
      </c>
      <c r="AI198" s="1288" t="str">
        <f t="shared" si="83"/>
        <v/>
      </c>
      <c r="AJ198" s="1432" t="str">
        <f t="shared" si="84"/>
        <v/>
      </c>
      <c r="AK198" s="1431" t="str">
        <f t="shared" si="85"/>
        <v/>
      </c>
      <c r="AL198" s="1288" t="str">
        <f t="shared" si="86"/>
        <v/>
      </c>
      <c r="AM198" s="1432" t="str">
        <f t="shared" si="87"/>
        <v/>
      </c>
      <c r="AN198" s="1431" t="str">
        <f t="shared" si="88"/>
        <v/>
      </c>
      <c r="AO198" s="1288" t="str">
        <f t="shared" si="89"/>
        <v/>
      </c>
      <c r="AP198" s="1432" t="str">
        <f t="shared" si="90"/>
        <v/>
      </c>
      <c r="AQ198" s="1431" t="str">
        <f t="shared" si="91"/>
        <v/>
      </c>
      <c r="AR198" s="1288" t="str">
        <f t="shared" si="92"/>
        <v/>
      </c>
      <c r="AS198" s="1288" t="str">
        <f t="shared" si="93"/>
        <v/>
      </c>
      <c r="AT198" s="1432" t="str">
        <f t="shared" si="94"/>
        <v/>
      </c>
      <c r="AU198" s="1431" t="str">
        <f t="shared" si="95"/>
        <v/>
      </c>
      <c r="AV198" s="1288" t="str">
        <f t="shared" si="96"/>
        <v/>
      </c>
      <c r="AW198" s="1432" t="str">
        <f t="shared" si="97"/>
        <v/>
      </c>
      <c r="AX198" s="1431" t="str">
        <f t="shared" si="98"/>
        <v/>
      </c>
      <c r="AY198" s="1288" t="str">
        <f t="shared" si="99"/>
        <v/>
      </c>
      <c r="AZ198" s="1288" t="str">
        <f t="shared" si="100"/>
        <v/>
      </c>
      <c r="BA198" s="1432" t="str">
        <f t="shared" si="101"/>
        <v/>
      </c>
    </row>
    <row r="199" spans="2:53" s="10" customFormat="1">
      <c r="B199" s="13"/>
      <c r="C199" s="2715"/>
      <c r="D199" s="2716"/>
      <c r="E199" s="2717"/>
      <c r="F199" s="2718"/>
      <c r="G199" s="2716"/>
      <c r="H199" s="2719"/>
      <c r="I199" s="2719"/>
      <c r="J199" s="2719"/>
      <c r="K199" s="2719"/>
      <c r="L199" s="2719"/>
      <c r="M199" s="2719"/>
      <c r="N199" s="2719"/>
      <c r="O199" s="2719"/>
      <c r="Q199" s="2235"/>
      <c r="R199" s="1437"/>
      <c r="S199" s="1431" t="str">
        <f t="shared" si="68"/>
        <v/>
      </c>
      <c r="T199" s="1432" t="str">
        <f t="shared" si="69"/>
        <v/>
      </c>
      <c r="U199" s="1431" t="str">
        <f t="shared" si="70"/>
        <v/>
      </c>
      <c r="V199" s="1432" t="str">
        <f t="shared" si="71"/>
        <v/>
      </c>
      <c r="W199" s="1431" t="str">
        <f t="shared" si="72"/>
        <v/>
      </c>
      <c r="X199" s="1432" t="str">
        <f t="shared" si="73"/>
        <v/>
      </c>
      <c r="Y199" s="1431" t="str">
        <f t="shared" si="74"/>
        <v/>
      </c>
      <c r="Z199" s="1432" t="str">
        <f t="shared" si="75"/>
        <v/>
      </c>
      <c r="AA199" s="1284" t="str">
        <f t="shared" si="76"/>
        <v/>
      </c>
      <c r="AB199" s="1279" t="str">
        <f t="shared" si="77"/>
        <v/>
      </c>
      <c r="AC199" s="1281"/>
      <c r="AD199" s="1431" t="str">
        <f t="shared" si="78"/>
        <v/>
      </c>
      <c r="AE199" s="1288" t="str">
        <f t="shared" si="79"/>
        <v/>
      </c>
      <c r="AF199" s="1432" t="str">
        <f t="shared" si="80"/>
        <v/>
      </c>
      <c r="AG199" s="1431" t="str">
        <f t="shared" si="81"/>
        <v/>
      </c>
      <c r="AH199" s="1288" t="str">
        <f t="shared" si="82"/>
        <v/>
      </c>
      <c r="AI199" s="1288" t="str">
        <f t="shared" si="83"/>
        <v/>
      </c>
      <c r="AJ199" s="1432" t="str">
        <f t="shared" si="84"/>
        <v/>
      </c>
      <c r="AK199" s="1431" t="str">
        <f t="shared" si="85"/>
        <v/>
      </c>
      <c r="AL199" s="1288" t="str">
        <f t="shared" si="86"/>
        <v/>
      </c>
      <c r="AM199" s="1432" t="str">
        <f t="shared" si="87"/>
        <v/>
      </c>
      <c r="AN199" s="1431" t="str">
        <f t="shared" si="88"/>
        <v/>
      </c>
      <c r="AO199" s="1288" t="str">
        <f t="shared" si="89"/>
        <v/>
      </c>
      <c r="AP199" s="1432" t="str">
        <f t="shared" si="90"/>
        <v/>
      </c>
      <c r="AQ199" s="1431" t="str">
        <f t="shared" si="91"/>
        <v/>
      </c>
      <c r="AR199" s="1288" t="str">
        <f t="shared" si="92"/>
        <v/>
      </c>
      <c r="AS199" s="1288" t="str">
        <f t="shared" si="93"/>
        <v/>
      </c>
      <c r="AT199" s="1432" t="str">
        <f t="shared" si="94"/>
        <v/>
      </c>
      <c r="AU199" s="1431" t="str">
        <f t="shared" si="95"/>
        <v/>
      </c>
      <c r="AV199" s="1288" t="str">
        <f t="shared" si="96"/>
        <v/>
      </c>
      <c r="AW199" s="1432" t="str">
        <f t="shared" si="97"/>
        <v/>
      </c>
      <c r="AX199" s="1431" t="str">
        <f t="shared" si="98"/>
        <v/>
      </c>
      <c r="AY199" s="1288" t="str">
        <f t="shared" si="99"/>
        <v/>
      </c>
      <c r="AZ199" s="1288" t="str">
        <f t="shared" si="100"/>
        <v/>
      </c>
      <c r="BA199" s="1432" t="str">
        <f t="shared" si="101"/>
        <v/>
      </c>
    </row>
    <row r="200" spans="2:53" s="10" customFormat="1">
      <c r="B200" s="13"/>
      <c r="C200" s="2715"/>
      <c r="D200" s="2716"/>
      <c r="E200" s="2717"/>
      <c r="F200" s="2718"/>
      <c r="G200" s="2716"/>
      <c r="H200" s="2719"/>
      <c r="I200" s="2719"/>
      <c r="J200" s="2719"/>
      <c r="K200" s="2719"/>
      <c r="L200" s="2719"/>
      <c r="M200" s="2719"/>
      <c r="N200" s="2719"/>
      <c r="O200" s="2719"/>
      <c r="Q200" s="2235"/>
      <c r="R200" s="1437"/>
      <c r="S200" s="1431" t="str">
        <f t="shared" si="68"/>
        <v/>
      </c>
      <c r="T200" s="1432" t="str">
        <f t="shared" si="69"/>
        <v/>
      </c>
      <c r="U200" s="1431" t="str">
        <f t="shared" si="70"/>
        <v/>
      </c>
      <c r="V200" s="1432" t="str">
        <f t="shared" si="71"/>
        <v/>
      </c>
      <c r="W200" s="1431" t="str">
        <f t="shared" si="72"/>
        <v/>
      </c>
      <c r="X200" s="1432" t="str">
        <f t="shared" si="73"/>
        <v/>
      </c>
      <c r="Y200" s="1431" t="str">
        <f t="shared" si="74"/>
        <v/>
      </c>
      <c r="Z200" s="1432" t="str">
        <f t="shared" si="75"/>
        <v/>
      </c>
      <c r="AA200" s="1284" t="str">
        <f t="shared" si="76"/>
        <v/>
      </c>
      <c r="AB200" s="1279" t="str">
        <f t="shared" si="77"/>
        <v/>
      </c>
      <c r="AC200" s="1281"/>
      <c r="AD200" s="1431" t="str">
        <f t="shared" si="78"/>
        <v/>
      </c>
      <c r="AE200" s="1288" t="str">
        <f t="shared" si="79"/>
        <v/>
      </c>
      <c r="AF200" s="1432" t="str">
        <f t="shared" si="80"/>
        <v/>
      </c>
      <c r="AG200" s="1431" t="str">
        <f t="shared" si="81"/>
        <v/>
      </c>
      <c r="AH200" s="1288" t="str">
        <f t="shared" si="82"/>
        <v/>
      </c>
      <c r="AI200" s="1288" t="str">
        <f t="shared" si="83"/>
        <v/>
      </c>
      <c r="AJ200" s="1432" t="str">
        <f t="shared" si="84"/>
        <v/>
      </c>
      <c r="AK200" s="1431" t="str">
        <f t="shared" si="85"/>
        <v/>
      </c>
      <c r="AL200" s="1288" t="str">
        <f t="shared" si="86"/>
        <v/>
      </c>
      <c r="AM200" s="1432" t="str">
        <f t="shared" si="87"/>
        <v/>
      </c>
      <c r="AN200" s="1431" t="str">
        <f t="shared" si="88"/>
        <v/>
      </c>
      <c r="AO200" s="1288" t="str">
        <f t="shared" si="89"/>
        <v/>
      </c>
      <c r="AP200" s="1432" t="str">
        <f t="shared" si="90"/>
        <v/>
      </c>
      <c r="AQ200" s="1431" t="str">
        <f t="shared" si="91"/>
        <v/>
      </c>
      <c r="AR200" s="1288" t="str">
        <f t="shared" si="92"/>
        <v/>
      </c>
      <c r="AS200" s="1288" t="str">
        <f t="shared" si="93"/>
        <v/>
      </c>
      <c r="AT200" s="1432" t="str">
        <f t="shared" si="94"/>
        <v/>
      </c>
      <c r="AU200" s="1431" t="str">
        <f t="shared" si="95"/>
        <v/>
      </c>
      <c r="AV200" s="1288" t="str">
        <f t="shared" si="96"/>
        <v/>
      </c>
      <c r="AW200" s="1432" t="str">
        <f t="shared" si="97"/>
        <v/>
      </c>
      <c r="AX200" s="1431" t="str">
        <f t="shared" si="98"/>
        <v/>
      </c>
      <c r="AY200" s="1288" t="str">
        <f t="shared" si="99"/>
        <v/>
      </c>
      <c r="AZ200" s="1288" t="str">
        <f t="shared" si="100"/>
        <v/>
      </c>
      <c r="BA200" s="1432" t="str">
        <f t="shared" si="101"/>
        <v/>
      </c>
    </row>
    <row r="201" spans="2:53" s="10" customFormat="1">
      <c r="B201" s="13"/>
      <c r="C201" s="2715"/>
      <c r="D201" s="2716"/>
      <c r="E201" s="2717"/>
      <c r="F201" s="2718"/>
      <c r="G201" s="2716"/>
      <c r="H201" s="2719"/>
      <c r="I201" s="2719"/>
      <c r="J201" s="2719"/>
      <c r="K201" s="2719"/>
      <c r="L201" s="2719"/>
      <c r="M201" s="2719"/>
      <c r="N201" s="2719"/>
      <c r="O201" s="2719"/>
      <c r="Q201" s="2235"/>
      <c r="R201" s="1437"/>
      <c r="S201" s="1431" t="str">
        <f t="shared" si="68"/>
        <v/>
      </c>
      <c r="T201" s="1432" t="str">
        <f t="shared" si="69"/>
        <v/>
      </c>
      <c r="U201" s="1431" t="str">
        <f t="shared" si="70"/>
        <v/>
      </c>
      <c r="V201" s="1432" t="str">
        <f t="shared" si="71"/>
        <v/>
      </c>
      <c r="W201" s="1431" t="str">
        <f t="shared" si="72"/>
        <v/>
      </c>
      <c r="X201" s="1432" t="str">
        <f t="shared" si="73"/>
        <v/>
      </c>
      <c r="Y201" s="1431" t="str">
        <f t="shared" si="74"/>
        <v/>
      </c>
      <c r="Z201" s="1432" t="str">
        <f t="shared" si="75"/>
        <v/>
      </c>
      <c r="AA201" s="1284" t="str">
        <f t="shared" si="76"/>
        <v/>
      </c>
      <c r="AB201" s="1279" t="str">
        <f t="shared" si="77"/>
        <v/>
      </c>
      <c r="AC201" s="1281"/>
      <c r="AD201" s="1431" t="str">
        <f t="shared" si="78"/>
        <v/>
      </c>
      <c r="AE201" s="1288" t="str">
        <f t="shared" si="79"/>
        <v/>
      </c>
      <c r="AF201" s="1432" t="str">
        <f t="shared" si="80"/>
        <v/>
      </c>
      <c r="AG201" s="1431" t="str">
        <f t="shared" si="81"/>
        <v/>
      </c>
      <c r="AH201" s="1288" t="str">
        <f t="shared" si="82"/>
        <v/>
      </c>
      <c r="AI201" s="1288" t="str">
        <f t="shared" si="83"/>
        <v/>
      </c>
      <c r="AJ201" s="1432" t="str">
        <f t="shared" si="84"/>
        <v/>
      </c>
      <c r="AK201" s="1431" t="str">
        <f t="shared" si="85"/>
        <v/>
      </c>
      <c r="AL201" s="1288" t="str">
        <f t="shared" si="86"/>
        <v/>
      </c>
      <c r="AM201" s="1432" t="str">
        <f t="shared" si="87"/>
        <v/>
      </c>
      <c r="AN201" s="1431" t="str">
        <f t="shared" si="88"/>
        <v/>
      </c>
      <c r="AO201" s="1288" t="str">
        <f t="shared" si="89"/>
        <v/>
      </c>
      <c r="AP201" s="1432" t="str">
        <f t="shared" si="90"/>
        <v/>
      </c>
      <c r="AQ201" s="1431" t="str">
        <f t="shared" si="91"/>
        <v/>
      </c>
      <c r="AR201" s="1288" t="str">
        <f t="shared" si="92"/>
        <v/>
      </c>
      <c r="AS201" s="1288" t="str">
        <f t="shared" si="93"/>
        <v/>
      </c>
      <c r="AT201" s="1432" t="str">
        <f t="shared" si="94"/>
        <v/>
      </c>
      <c r="AU201" s="1431" t="str">
        <f t="shared" si="95"/>
        <v/>
      </c>
      <c r="AV201" s="1288" t="str">
        <f t="shared" si="96"/>
        <v/>
      </c>
      <c r="AW201" s="1432" t="str">
        <f t="shared" si="97"/>
        <v/>
      </c>
      <c r="AX201" s="1431" t="str">
        <f t="shared" si="98"/>
        <v/>
      </c>
      <c r="AY201" s="1288" t="str">
        <f t="shared" si="99"/>
        <v/>
      </c>
      <c r="AZ201" s="1288" t="str">
        <f t="shared" si="100"/>
        <v/>
      </c>
      <c r="BA201" s="1432" t="str">
        <f t="shared" si="101"/>
        <v/>
      </c>
    </row>
    <row r="202" spans="2:53" s="10" customFormat="1">
      <c r="B202" s="13"/>
      <c r="C202" s="2715"/>
      <c r="D202" s="2716"/>
      <c r="E202" s="2717"/>
      <c r="F202" s="2718"/>
      <c r="G202" s="2716"/>
      <c r="H202" s="2719"/>
      <c r="I202" s="2719"/>
      <c r="J202" s="2719"/>
      <c r="K202" s="2719"/>
      <c r="L202" s="2719"/>
      <c r="M202" s="2719"/>
      <c r="N202" s="2719"/>
      <c r="O202" s="2719"/>
      <c r="Q202" s="2235"/>
      <c r="R202" s="1437"/>
      <c r="S202" s="1431" t="str">
        <f t="shared" si="68"/>
        <v/>
      </c>
      <c r="T202" s="1432" t="str">
        <f t="shared" si="69"/>
        <v/>
      </c>
      <c r="U202" s="1431" t="str">
        <f t="shared" si="70"/>
        <v/>
      </c>
      <c r="V202" s="1432" t="str">
        <f t="shared" si="71"/>
        <v/>
      </c>
      <c r="W202" s="1431" t="str">
        <f t="shared" si="72"/>
        <v/>
      </c>
      <c r="X202" s="1432" t="str">
        <f t="shared" si="73"/>
        <v/>
      </c>
      <c r="Y202" s="1431" t="str">
        <f t="shared" si="74"/>
        <v/>
      </c>
      <c r="Z202" s="1432" t="str">
        <f t="shared" si="75"/>
        <v/>
      </c>
      <c r="AA202" s="1284" t="str">
        <f t="shared" si="76"/>
        <v/>
      </c>
      <c r="AB202" s="1279" t="str">
        <f t="shared" si="77"/>
        <v/>
      </c>
      <c r="AC202" s="1281"/>
      <c r="AD202" s="1431" t="str">
        <f t="shared" si="78"/>
        <v/>
      </c>
      <c r="AE202" s="1288" t="str">
        <f t="shared" si="79"/>
        <v/>
      </c>
      <c r="AF202" s="1432" t="str">
        <f t="shared" si="80"/>
        <v/>
      </c>
      <c r="AG202" s="1431" t="str">
        <f t="shared" si="81"/>
        <v/>
      </c>
      <c r="AH202" s="1288" t="str">
        <f t="shared" si="82"/>
        <v/>
      </c>
      <c r="AI202" s="1288" t="str">
        <f t="shared" si="83"/>
        <v/>
      </c>
      <c r="AJ202" s="1432" t="str">
        <f t="shared" si="84"/>
        <v/>
      </c>
      <c r="AK202" s="1431" t="str">
        <f t="shared" si="85"/>
        <v/>
      </c>
      <c r="AL202" s="1288" t="str">
        <f t="shared" si="86"/>
        <v/>
      </c>
      <c r="AM202" s="1432" t="str">
        <f t="shared" si="87"/>
        <v/>
      </c>
      <c r="AN202" s="1431" t="str">
        <f t="shared" si="88"/>
        <v/>
      </c>
      <c r="AO202" s="1288" t="str">
        <f t="shared" si="89"/>
        <v/>
      </c>
      <c r="AP202" s="1432" t="str">
        <f t="shared" si="90"/>
        <v/>
      </c>
      <c r="AQ202" s="1431" t="str">
        <f t="shared" si="91"/>
        <v/>
      </c>
      <c r="AR202" s="1288" t="str">
        <f t="shared" si="92"/>
        <v/>
      </c>
      <c r="AS202" s="1288" t="str">
        <f t="shared" si="93"/>
        <v/>
      </c>
      <c r="AT202" s="1432" t="str">
        <f t="shared" si="94"/>
        <v/>
      </c>
      <c r="AU202" s="1431" t="str">
        <f t="shared" si="95"/>
        <v/>
      </c>
      <c r="AV202" s="1288" t="str">
        <f t="shared" si="96"/>
        <v/>
      </c>
      <c r="AW202" s="1432" t="str">
        <f t="shared" si="97"/>
        <v/>
      </c>
      <c r="AX202" s="1431" t="str">
        <f t="shared" si="98"/>
        <v/>
      </c>
      <c r="AY202" s="1288" t="str">
        <f t="shared" si="99"/>
        <v/>
      </c>
      <c r="AZ202" s="1288" t="str">
        <f t="shared" si="100"/>
        <v/>
      </c>
      <c r="BA202" s="1432" t="str">
        <f t="shared" si="101"/>
        <v/>
      </c>
    </row>
    <row r="203" spans="2:53" s="10" customFormat="1">
      <c r="B203" s="13"/>
      <c r="C203" s="2715"/>
      <c r="D203" s="2716"/>
      <c r="E203" s="2717"/>
      <c r="F203" s="2718"/>
      <c r="G203" s="2716"/>
      <c r="H203" s="2719"/>
      <c r="I203" s="2719"/>
      <c r="J203" s="2719"/>
      <c r="K203" s="2719"/>
      <c r="L203" s="2719"/>
      <c r="M203" s="2719"/>
      <c r="N203" s="2719"/>
      <c r="O203" s="2719"/>
      <c r="Q203" s="2235"/>
      <c r="R203" s="1437"/>
      <c r="S203" s="1431" t="str">
        <f t="shared" si="68"/>
        <v/>
      </c>
      <c r="T203" s="1432" t="str">
        <f t="shared" si="69"/>
        <v/>
      </c>
      <c r="U203" s="1431" t="str">
        <f t="shared" si="70"/>
        <v/>
      </c>
      <c r="V203" s="1432" t="str">
        <f t="shared" si="71"/>
        <v/>
      </c>
      <c r="W203" s="1431" t="str">
        <f t="shared" si="72"/>
        <v/>
      </c>
      <c r="X203" s="1432" t="str">
        <f t="shared" si="73"/>
        <v/>
      </c>
      <c r="Y203" s="1431" t="str">
        <f t="shared" si="74"/>
        <v/>
      </c>
      <c r="Z203" s="1432" t="str">
        <f t="shared" si="75"/>
        <v/>
      </c>
      <c r="AA203" s="1284" t="str">
        <f t="shared" si="76"/>
        <v/>
      </c>
      <c r="AB203" s="1279" t="str">
        <f t="shared" si="77"/>
        <v/>
      </c>
      <c r="AC203" s="1281"/>
      <c r="AD203" s="1431" t="str">
        <f t="shared" si="78"/>
        <v/>
      </c>
      <c r="AE203" s="1288" t="str">
        <f t="shared" si="79"/>
        <v/>
      </c>
      <c r="AF203" s="1432" t="str">
        <f t="shared" si="80"/>
        <v/>
      </c>
      <c r="AG203" s="1431" t="str">
        <f t="shared" si="81"/>
        <v/>
      </c>
      <c r="AH203" s="1288" t="str">
        <f t="shared" si="82"/>
        <v/>
      </c>
      <c r="AI203" s="1288" t="str">
        <f t="shared" si="83"/>
        <v/>
      </c>
      <c r="AJ203" s="1432" t="str">
        <f t="shared" si="84"/>
        <v/>
      </c>
      <c r="AK203" s="1431" t="str">
        <f t="shared" si="85"/>
        <v/>
      </c>
      <c r="AL203" s="1288" t="str">
        <f t="shared" si="86"/>
        <v/>
      </c>
      <c r="AM203" s="1432" t="str">
        <f t="shared" si="87"/>
        <v/>
      </c>
      <c r="AN203" s="1431" t="str">
        <f t="shared" si="88"/>
        <v/>
      </c>
      <c r="AO203" s="1288" t="str">
        <f t="shared" si="89"/>
        <v/>
      </c>
      <c r="AP203" s="1432" t="str">
        <f t="shared" si="90"/>
        <v/>
      </c>
      <c r="AQ203" s="1431" t="str">
        <f t="shared" si="91"/>
        <v/>
      </c>
      <c r="AR203" s="1288" t="str">
        <f t="shared" si="92"/>
        <v/>
      </c>
      <c r="AS203" s="1288" t="str">
        <f t="shared" si="93"/>
        <v/>
      </c>
      <c r="AT203" s="1432" t="str">
        <f t="shared" si="94"/>
        <v/>
      </c>
      <c r="AU203" s="1431" t="str">
        <f t="shared" si="95"/>
        <v/>
      </c>
      <c r="AV203" s="1288" t="str">
        <f t="shared" si="96"/>
        <v/>
      </c>
      <c r="AW203" s="1432" t="str">
        <f t="shared" si="97"/>
        <v/>
      </c>
      <c r="AX203" s="1431" t="str">
        <f t="shared" si="98"/>
        <v/>
      </c>
      <c r="AY203" s="1288" t="str">
        <f t="shared" si="99"/>
        <v/>
      </c>
      <c r="AZ203" s="1288" t="str">
        <f t="shared" si="100"/>
        <v/>
      </c>
      <c r="BA203" s="1432" t="str">
        <f t="shared" si="101"/>
        <v/>
      </c>
    </row>
    <row r="204" spans="2:53" s="10" customFormat="1">
      <c r="B204" s="13"/>
      <c r="C204" s="2715"/>
      <c r="D204" s="2716"/>
      <c r="E204" s="2717"/>
      <c r="F204" s="2718"/>
      <c r="G204" s="2716"/>
      <c r="H204" s="2719"/>
      <c r="I204" s="2719"/>
      <c r="J204" s="2719"/>
      <c r="K204" s="2719"/>
      <c r="L204" s="2719"/>
      <c r="M204" s="2719"/>
      <c r="N204" s="2719"/>
      <c r="O204" s="2719"/>
      <c r="Q204" s="2235"/>
      <c r="R204" s="1437"/>
      <c r="S204" s="1431" t="str">
        <f t="shared" si="68"/>
        <v/>
      </c>
      <c r="T204" s="1432" t="str">
        <f t="shared" si="69"/>
        <v/>
      </c>
      <c r="U204" s="1431" t="str">
        <f t="shared" si="70"/>
        <v/>
      </c>
      <c r="V204" s="1432" t="str">
        <f t="shared" si="71"/>
        <v/>
      </c>
      <c r="W204" s="1431" t="str">
        <f t="shared" si="72"/>
        <v/>
      </c>
      <c r="X204" s="1432" t="str">
        <f t="shared" si="73"/>
        <v/>
      </c>
      <c r="Y204" s="1431" t="str">
        <f t="shared" si="74"/>
        <v/>
      </c>
      <c r="Z204" s="1432" t="str">
        <f t="shared" si="75"/>
        <v/>
      </c>
      <c r="AA204" s="1284" t="str">
        <f t="shared" si="76"/>
        <v/>
      </c>
      <c r="AB204" s="1279" t="str">
        <f t="shared" si="77"/>
        <v/>
      </c>
      <c r="AC204" s="1281"/>
      <c r="AD204" s="1431" t="str">
        <f t="shared" si="78"/>
        <v/>
      </c>
      <c r="AE204" s="1288" t="str">
        <f t="shared" si="79"/>
        <v/>
      </c>
      <c r="AF204" s="1432" t="str">
        <f t="shared" si="80"/>
        <v/>
      </c>
      <c r="AG204" s="1431" t="str">
        <f t="shared" si="81"/>
        <v/>
      </c>
      <c r="AH204" s="1288" t="str">
        <f t="shared" si="82"/>
        <v/>
      </c>
      <c r="AI204" s="1288" t="str">
        <f t="shared" si="83"/>
        <v/>
      </c>
      <c r="AJ204" s="1432" t="str">
        <f t="shared" si="84"/>
        <v/>
      </c>
      <c r="AK204" s="1431" t="str">
        <f t="shared" si="85"/>
        <v/>
      </c>
      <c r="AL204" s="1288" t="str">
        <f t="shared" si="86"/>
        <v/>
      </c>
      <c r="AM204" s="1432" t="str">
        <f t="shared" si="87"/>
        <v/>
      </c>
      <c r="AN204" s="1431" t="str">
        <f t="shared" si="88"/>
        <v/>
      </c>
      <c r="AO204" s="1288" t="str">
        <f t="shared" si="89"/>
        <v/>
      </c>
      <c r="AP204" s="1432" t="str">
        <f t="shared" si="90"/>
        <v/>
      </c>
      <c r="AQ204" s="1431" t="str">
        <f t="shared" si="91"/>
        <v/>
      </c>
      <c r="AR204" s="1288" t="str">
        <f t="shared" si="92"/>
        <v/>
      </c>
      <c r="AS204" s="1288" t="str">
        <f t="shared" si="93"/>
        <v/>
      </c>
      <c r="AT204" s="1432" t="str">
        <f t="shared" si="94"/>
        <v/>
      </c>
      <c r="AU204" s="1431" t="str">
        <f t="shared" si="95"/>
        <v/>
      </c>
      <c r="AV204" s="1288" t="str">
        <f t="shared" si="96"/>
        <v/>
      </c>
      <c r="AW204" s="1432" t="str">
        <f t="shared" si="97"/>
        <v/>
      </c>
      <c r="AX204" s="1431" t="str">
        <f t="shared" si="98"/>
        <v/>
      </c>
      <c r="AY204" s="1288" t="str">
        <f t="shared" si="99"/>
        <v/>
      </c>
      <c r="AZ204" s="1288" t="str">
        <f t="shared" si="100"/>
        <v/>
      </c>
      <c r="BA204" s="1432" t="str">
        <f t="shared" si="101"/>
        <v/>
      </c>
    </row>
    <row r="205" spans="2:53" s="10" customFormat="1">
      <c r="B205" s="13"/>
      <c r="C205" s="2715"/>
      <c r="D205" s="2716"/>
      <c r="E205" s="2717"/>
      <c r="F205" s="2718"/>
      <c r="G205" s="2716"/>
      <c r="H205" s="2719"/>
      <c r="I205" s="2719"/>
      <c r="J205" s="2719"/>
      <c r="K205" s="2719"/>
      <c r="L205" s="2719"/>
      <c r="M205" s="2719"/>
      <c r="N205" s="2719"/>
      <c r="O205" s="2719"/>
      <c r="Q205" s="2235"/>
      <c r="R205" s="1437"/>
      <c r="S205" s="1431" t="str">
        <f t="shared" ref="S205:S261" si="102">IF(D205="","",IF(OR(D205="Coincident",D205="Non-coincident")=TRUE,"","X"))</f>
        <v/>
      </c>
      <c r="T205" s="1432" t="str">
        <f t="shared" ref="T205:T261" si="103">IF(OR(AND(ISBLANK($C205),ISBLANK(D205)),AND($C205&lt;&gt;"",D205&lt;&gt;"")),"","X")</f>
        <v/>
      </c>
      <c r="U205" s="1431" t="str">
        <f t="shared" ref="U205:U261" si="104">IF(ISNONTEXT($E205)=TRUE,"","X")</f>
        <v/>
      </c>
      <c r="V205" s="1432" t="str">
        <f t="shared" ref="V205:V261" si="105">IF(OR(AND(ISBLANK($C205),ISBLANK(E205)),AND($C205&lt;&gt;"",E205&lt;&gt;"")),"","X")</f>
        <v/>
      </c>
      <c r="W205" s="1431" t="str">
        <f t="shared" ref="W205:W261" si="106">IF(ISNONTEXT($F205)=TRUE,"","X")</f>
        <v/>
      </c>
      <c r="X205" s="1432" t="str">
        <f t="shared" ref="X205:X261" si="107">IF(OR(AND(ISBLANK($C205),ISBLANK(F205)),AND($C205&lt;&gt;"",F205&lt;&gt;"")),"","X")</f>
        <v/>
      </c>
      <c r="Y205" s="1431" t="str">
        <f t="shared" ref="Y205:Y261" si="108">IF(G205="","",IF(OR(G205="Summer",G205="Winter")=TRUE,"","X"))</f>
        <v/>
      </c>
      <c r="Z205" s="1432" t="str">
        <f t="shared" ref="Z205:Z261" si="109">IF(OR(AND(ISBLANK($C205),ISBLANK(G205)),AND($C205&lt;&gt;"",G205&lt;&gt;"")),"","X")</f>
        <v/>
      </c>
      <c r="AA205" s="1284" t="str">
        <f t="shared" ref="AA205:AA261" si="110">IF(ISNONTEXT($H205)=TRUE,"","X")</f>
        <v/>
      </c>
      <c r="AB205" s="1279" t="str">
        <f t="shared" ref="AB205:AB261" si="111">IF(AND(H205&gt;=0)=TRUE,"","X")</f>
        <v/>
      </c>
      <c r="AC205" s="1281"/>
      <c r="AD205" s="1431" t="str">
        <f t="shared" ref="AD205:AD261" si="112">IF(ISNONTEXT(I205)=TRUE,"","X")</f>
        <v/>
      </c>
      <c r="AE205" s="1288" t="str">
        <f t="shared" ref="AE205:AE261" si="113">IF(AND(I205&gt;=0)=TRUE,"","X")</f>
        <v/>
      </c>
      <c r="AF205" s="1432" t="str">
        <f t="shared" ref="AF205:AF261" si="114">IF(OR(AND(ISBLANK($C205),ISBLANK(I205)),AND($C205&lt;&gt;"",I205&lt;&gt;"")),"","X")</f>
        <v/>
      </c>
      <c r="AG205" s="1431" t="str">
        <f t="shared" ref="AG205:AG261" si="115">IF(ISNONTEXT(J205)=TRUE,"","X")</f>
        <v/>
      </c>
      <c r="AH205" s="1288" t="str">
        <f t="shared" ref="AH205:AH261" si="116">IF(AND(J205&gt;=0)=TRUE,"","X")</f>
        <v/>
      </c>
      <c r="AI205" s="1288" t="str">
        <f t="shared" ref="AI205:AI261" si="117">IF(OR(AND(ISBLANK($C205),ISBLANK(J205)),AND($C205&lt;&gt;"",J205&lt;&gt;"")),"","X")</f>
        <v/>
      </c>
      <c r="AJ205" s="1432" t="str">
        <f t="shared" ref="AJ205:AJ261" si="118">IF(I205&lt;=J205,"","X")</f>
        <v/>
      </c>
      <c r="AK205" s="1431" t="str">
        <f t="shared" ref="AK205:AK261" si="119">IF(ISNONTEXT(K205)=TRUE,"","X")</f>
        <v/>
      </c>
      <c r="AL205" s="1288" t="str">
        <f t="shared" ref="AL205:AL261" si="120">IF(AND(K205&gt;=0)=TRUE,"","X")</f>
        <v/>
      </c>
      <c r="AM205" s="1432" t="str">
        <f t="shared" ref="AM205:AM261" si="121">IF(OR(AND(ISBLANK($C205),ISBLANK(K205)),AND($C205&lt;&gt;"",K205&lt;&gt;"")),"","X")</f>
        <v/>
      </c>
      <c r="AN205" s="1431" t="str">
        <f t="shared" ref="AN205:AN261" si="122">IF(ISNONTEXT(L205)=TRUE,"","X")</f>
        <v/>
      </c>
      <c r="AO205" s="1288" t="str">
        <f t="shared" ref="AO205:AO261" si="123">IF(AND(L205&gt;=0)=TRUE,"","X")</f>
        <v/>
      </c>
      <c r="AP205" s="1432" t="str">
        <f t="shared" ref="AP205:AP261" si="124">IF(OR(AND(ISBLANK($C205),ISBLANK(L205)),AND($C205&lt;&gt;"",L205&lt;&gt;"")),"","X")</f>
        <v/>
      </c>
      <c r="AQ205" s="1431" t="str">
        <f t="shared" ref="AQ205:AQ261" si="125">IF(ISNONTEXT(M205)=TRUE,"","X")</f>
        <v/>
      </c>
      <c r="AR205" s="1288" t="str">
        <f t="shared" ref="AR205:AR261" si="126">IF(AND(M205&gt;=0)=TRUE,"","X")</f>
        <v/>
      </c>
      <c r="AS205" s="1288" t="str">
        <f t="shared" ref="AS205:AS261" si="127">IF(OR(AND(ISBLANK($C205),ISBLANK(M205)),AND($C205&lt;&gt;"",M205&lt;&gt;"")),"","X")</f>
        <v/>
      </c>
      <c r="AT205" s="1432" t="str">
        <f t="shared" ref="AT205:AT261" si="128">IF(L205&lt;=M205,"","X")</f>
        <v/>
      </c>
      <c r="AU205" s="1431" t="str">
        <f t="shared" ref="AU205:AU261" si="129">IF(ISNONTEXT(N205)=TRUE,"","X")</f>
        <v/>
      </c>
      <c r="AV205" s="1288" t="str">
        <f t="shared" ref="AV205:AV261" si="130">IF(AND(N205&gt;=0)=TRUE,"","X")</f>
        <v/>
      </c>
      <c r="AW205" s="1432" t="str">
        <f t="shared" ref="AW205:AW261" si="131">IF(OR(AND(ISBLANK($C205),ISBLANK(N205)),AND($C205&lt;&gt;"",N205&lt;&gt;"")),"","X")</f>
        <v/>
      </c>
      <c r="AX205" s="1431" t="str">
        <f t="shared" ref="AX205:AX261" si="132">IF(ISNONTEXT(O205)=TRUE,"","X")</f>
        <v/>
      </c>
      <c r="AY205" s="1288" t="str">
        <f t="shared" ref="AY205:AY261" si="133">IF(AND(O205&gt;=0)=TRUE,"","X")</f>
        <v/>
      </c>
      <c r="AZ205" s="1288" t="str">
        <f t="shared" ref="AZ205:AZ261" si="134">IF(OR(AND(ISBLANK($C205),ISBLANK(O205)),AND($C205&lt;&gt;"",O205&lt;&gt;"")),"","X")</f>
        <v/>
      </c>
      <c r="BA205" s="1432" t="str">
        <f t="shared" ref="BA205:BA261" si="135">IF(N205&lt;=O205,"","X")</f>
        <v/>
      </c>
    </row>
    <row r="206" spans="2:53" s="10" customFormat="1">
      <c r="B206" s="13"/>
      <c r="C206" s="2715"/>
      <c r="D206" s="2716"/>
      <c r="E206" s="2717"/>
      <c r="F206" s="2718"/>
      <c r="G206" s="2716"/>
      <c r="H206" s="2719"/>
      <c r="I206" s="2719"/>
      <c r="J206" s="2719"/>
      <c r="K206" s="2719"/>
      <c r="L206" s="2719"/>
      <c r="M206" s="2719"/>
      <c r="N206" s="2719"/>
      <c r="O206" s="2719"/>
      <c r="Q206" s="2235"/>
      <c r="R206" s="1437"/>
      <c r="S206" s="1431" t="str">
        <f t="shared" si="102"/>
        <v/>
      </c>
      <c r="T206" s="1432" t="str">
        <f t="shared" si="103"/>
        <v/>
      </c>
      <c r="U206" s="1431" t="str">
        <f t="shared" si="104"/>
        <v/>
      </c>
      <c r="V206" s="1432" t="str">
        <f t="shared" si="105"/>
        <v/>
      </c>
      <c r="W206" s="1431" t="str">
        <f t="shared" si="106"/>
        <v/>
      </c>
      <c r="X206" s="1432" t="str">
        <f t="shared" si="107"/>
        <v/>
      </c>
      <c r="Y206" s="1431" t="str">
        <f t="shared" si="108"/>
        <v/>
      </c>
      <c r="Z206" s="1432" t="str">
        <f t="shared" si="109"/>
        <v/>
      </c>
      <c r="AA206" s="1284" t="str">
        <f t="shared" si="110"/>
        <v/>
      </c>
      <c r="AB206" s="1279" t="str">
        <f t="shared" si="111"/>
        <v/>
      </c>
      <c r="AC206" s="1281"/>
      <c r="AD206" s="1431" t="str">
        <f t="shared" si="112"/>
        <v/>
      </c>
      <c r="AE206" s="1288" t="str">
        <f t="shared" si="113"/>
        <v/>
      </c>
      <c r="AF206" s="1432" t="str">
        <f t="shared" si="114"/>
        <v/>
      </c>
      <c r="AG206" s="1431" t="str">
        <f t="shared" si="115"/>
        <v/>
      </c>
      <c r="AH206" s="1288" t="str">
        <f t="shared" si="116"/>
        <v/>
      </c>
      <c r="AI206" s="1288" t="str">
        <f t="shared" si="117"/>
        <v/>
      </c>
      <c r="AJ206" s="1432" t="str">
        <f t="shared" si="118"/>
        <v/>
      </c>
      <c r="AK206" s="1431" t="str">
        <f t="shared" si="119"/>
        <v/>
      </c>
      <c r="AL206" s="1288" t="str">
        <f t="shared" si="120"/>
        <v/>
      </c>
      <c r="AM206" s="1432" t="str">
        <f t="shared" si="121"/>
        <v/>
      </c>
      <c r="AN206" s="1431" t="str">
        <f t="shared" si="122"/>
        <v/>
      </c>
      <c r="AO206" s="1288" t="str">
        <f t="shared" si="123"/>
        <v/>
      </c>
      <c r="AP206" s="1432" t="str">
        <f t="shared" si="124"/>
        <v/>
      </c>
      <c r="AQ206" s="1431" t="str">
        <f t="shared" si="125"/>
        <v/>
      </c>
      <c r="AR206" s="1288" t="str">
        <f t="shared" si="126"/>
        <v/>
      </c>
      <c r="AS206" s="1288" t="str">
        <f t="shared" si="127"/>
        <v/>
      </c>
      <c r="AT206" s="1432" t="str">
        <f t="shared" si="128"/>
        <v/>
      </c>
      <c r="AU206" s="1431" t="str">
        <f t="shared" si="129"/>
        <v/>
      </c>
      <c r="AV206" s="1288" t="str">
        <f t="shared" si="130"/>
        <v/>
      </c>
      <c r="AW206" s="1432" t="str">
        <f t="shared" si="131"/>
        <v/>
      </c>
      <c r="AX206" s="1431" t="str">
        <f t="shared" si="132"/>
        <v/>
      </c>
      <c r="AY206" s="1288" t="str">
        <f t="shared" si="133"/>
        <v/>
      </c>
      <c r="AZ206" s="1288" t="str">
        <f t="shared" si="134"/>
        <v/>
      </c>
      <c r="BA206" s="1432" t="str">
        <f t="shared" si="135"/>
        <v/>
      </c>
    </row>
    <row r="207" spans="2:53" s="10" customFormat="1">
      <c r="B207" s="13"/>
      <c r="C207" s="2715"/>
      <c r="D207" s="2716"/>
      <c r="E207" s="2717"/>
      <c r="F207" s="2718"/>
      <c r="G207" s="2716"/>
      <c r="H207" s="2719"/>
      <c r="I207" s="2719"/>
      <c r="J207" s="2719"/>
      <c r="K207" s="2719"/>
      <c r="L207" s="2719"/>
      <c r="M207" s="2719"/>
      <c r="N207" s="2719"/>
      <c r="O207" s="2719"/>
      <c r="Q207" s="2235"/>
      <c r="R207" s="1437"/>
      <c r="S207" s="1431" t="str">
        <f t="shared" si="102"/>
        <v/>
      </c>
      <c r="T207" s="1432" t="str">
        <f t="shared" si="103"/>
        <v/>
      </c>
      <c r="U207" s="1431" t="str">
        <f t="shared" si="104"/>
        <v/>
      </c>
      <c r="V207" s="1432" t="str">
        <f t="shared" si="105"/>
        <v/>
      </c>
      <c r="W207" s="1431" t="str">
        <f t="shared" si="106"/>
        <v/>
      </c>
      <c r="X207" s="1432" t="str">
        <f t="shared" si="107"/>
        <v/>
      </c>
      <c r="Y207" s="1431" t="str">
        <f t="shared" si="108"/>
        <v/>
      </c>
      <c r="Z207" s="1432" t="str">
        <f t="shared" si="109"/>
        <v/>
      </c>
      <c r="AA207" s="1284" t="str">
        <f t="shared" si="110"/>
        <v/>
      </c>
      <c r="AB207" s="1279" t="str">
        <f t="shared" si="111"/>
        <v/>
      </c>
      <c r="AC207" s="1281"/>
      <c r="AD207" s="1431" t="str">
        <f t="shared" si="112"/>
        <v/>
      </c>
      <c r="AE207" s="1288" t="str">
        <f t="shared" si="113"/>
        <v/>
      </c>
      <c r="AF207" s="1432" t="str">
        <f t="shared" si="114"/>
        <v/>
      </c>
      <c r="AG207" s="1431" t="str">
        <f t="shared" si="115"/>
        <v/>
      </c>
      <c r="AH207" s="1288" t="str">
        <f t="shared" si="116"/>
        <v/>
      </c>
      <c r="AI207" s="1288" t="str">
        <f t="shared" si="117"/>
        <v/>
      </c>
      <c r="AJ207" s="1432" t="str">
        <f t="shared" si="118"/>
        <v/>
      </c>
      <c r="AK207" s="1431" t="str">
        <f t="shared" si="119"/>
        <v/>
      </c>
      <c r="AL207" s="1288" t="str">
        <f t="shared" si="120"/>
        <v/>
      </c>
      <c r="AM207" s="1432" t="str">
        <f t="shared" si="121"/>
        <v/>
      </c>
      <c r="AN207" s="1431" t="str">
        <f t="shared" si="122"/>
        <v/>
      </c>
      <c r="AO207" s="1288" t="str">
        <f t="shared" si="123"/>
        <v/>
      </c>
      <c r="AP207" s="1432" t="str">
        <f t="shared" si="124"/>
        <v/>
      </c>
      <c r="AQ207" s="1431" t="str">
        <f t="shared" si="125"/>
        <v/>
      </c>
      <c r="AR207" s="1288" t="str">
        <f t="shared" si="126"/>
        <v/>
      </c>
      <c r="AS207" s="1288" t="str">
        <f t="shared" si="127"/>
        <v/>
      </c>
      <c r="AT207" s="1432" t="str">
        <f t="shared" si="128"/>
        <v/>
      </c>
      <c r="AU207" s="1431" t="str">
        <f t="shared" si="129"/>
        <v/>
      </c>
      <c r="AV207" s="1288" t="str">
        <f t="shared" si="130"/>
        <v/>
      </c>
      <c r="AW207" s="1432" t="str">
        <f t="shared" si="131"/>
        <v/>
      </c>
      <c r="AX207" s="1431" t="str">
        <f t="shared" si="132"/>
        <v/>
      </c>
      <c r="AY207" s="1288" t="str">
        <f t="shared" si="133"/>
        <v/>
      </c>
      <c r="AZ207" s="1288" t="str">
        <f t="shared" si="134"/>
        <v/>
      </c>
      <c r="BA207" s="1432" t="str">
        <f t="shared" si="135"/>
        <v/>
      </c>
    </row>
    <row r="208" spans="2:53" s="10" customFormat="1">
      <c r="B208" s="13"/>
      <c r="C208" s="2715"/>
      <c r="D208" s="2716"/>
      <c r="E208" s="2717"/>
      <c r="F208" s="2718"/>
      <c r="G208" s="2716"/>
      <c r="H208" s="2719"/>
      <c r="I208" s="2719"/>
      <c r="J208" s="2719"/>
      <c r="K208" s="2719"/>
      <c r="L208" s="2719"/>
      <c r="M208" s="2719"/>
      <c r="N208" s="2719"/>
      <c r="O208" s="2719"/>
      <c r="Q208" s="2235"/>
      <c r="R208" s="1437"/>
      <c r="S208" s="1431" t="str">
        <f t="shared" si="102"/>
        <v/>
      </c>
      <c r="T208" s="1432" t="str">
        <f t="shared" si="103"/>
        <v/>
      </c>
      <c r="U208" s="1431" t="str">
        <f t="shared" si="104"/>
        <v/>
      </c>
      <c r="V208" s="1432" t="str">
        <f t="shared" si="105"/>
        <v/>
      </c>
      <c r="W208" s="1431" t="str">
        <f t="shared" si="106"/>
        <v/>
      </c>
      <c r="X208" s="1432" t="str">
        <f t="shared" si="107"/>
        <v/>
      </c>
      <c r="Y208" s="1431" t="str">
        <f t="shared" si="108"/>
        <v/>
      </c>
      <c r="Z208" s="1432" t="str">
        <f t="shared" si="109"/>
        <v/>
      </c>
      <c r="AA208" s="1284" t="str">
        <f t="shared" si="110"/>
        <v/>
      </c>
      <c r="AB208" s="1279" t="str">
        <f t="shared" si="111"/>
        <v/>
      </c>
      <c r="AC208" s="1281"/>
      <c r="AD208" s="1431" t="str">
        <f t="shared" si="112"/>
        <v/>
      </c>
      <c r="AE208" s="1288" t="str">
        <f t="shared" si="113"/>
        <v/>
      </c>
      <c r="AF208" s="1432" t="str">
        <f t="shared" si="114"/>
        <v/>
      </c>
      <c r="AG208" s="1431" t="str">
        <f t="shared" si="115"/>
        <v/>
      </c>
      <c r="AH208" s="1288" t="str">
        <f t="shared" si="116"/>
        <v/>
      </c>
      <c r="AI208" s="1288" t="str">
        <f t="shared" si="117"/>
        <v/>
      </c>
      <c r="AJ208" s="1432" t="str">
        <f t="shared" si="118"/>
        <v/>
      </c>
      <c r="AK208" s="1431" t="str">
        <f t="shared" si="119"/>
        <v/>
      </c>
      <c r="AL208" s="1288" t="str">
        <f t="shared" si="120"/>
        <v/>
      </c>
      <c r="AM208" s="1432" t="str">
        <f t="shared" si="121"/>
        <v/>
      </c>
      <c r="AN208" s="1431" t="str">
        <f t="shared" si="122"/>
        <v/>
      </c>
      <c r="AO208" s="1288" t="str">
        <f t="shared" si="123"/>
        <v/>
      </c>
      <c r="AP208" s="1432" t="str">
        <f t="shared" si="124"/>
        <v/>
      </c>
      <c r="AQ208" s="1431" t="str">
        <f t="shared" si="125"/>
        <v/>
      </c>
      <c r="AR208" s="1288" t="str">
        <f t="shared" si="126"/>
        <v/>
      </c>
      <c r="AS208" s="1288" t="str">
        <f t="shared" si="127"/>
        <v/>
      </c>
      <c r="AT208" s="1432" t="str">
        <f t="shared" si="128"/>
        <v/>
      </c>
      <c r="AU208" s="1431" t="str">
        <f t="shared" si="129"/>
        <v/>
      </c>
      <c r="AV208" s="1288" t="str">
        <f t="shared" si="130"/>
        <v/>
      </c>
      <c r="AW208" s="1432" t="str">
        <f t="shared" si="131"/>
        <v/>
      </c>
      <c r="AX208" s="1431" t="str">
        <f t="shared" si="132"/>
        <v/>
      </c>
      <c r="AY208" s="1288" t="str">
        <f t="shared" si="133"/>
        <v/>
      </c>
      <c r="AZ208" s="1288" t="str">
        <f t="shared" si="134"/>
        <v/>
      </c>
      <c r="BA208" s="1432" t="str">
        <f t="shared" si="135"/>
        <v/>
      </c>
    </row>
    <row r="209" spans="2:53" s="10" customFormat="1">
      <c r="B209" s="13"/>
      <c r="C209" s="2715"/>
      <c r="D209" s="2716"/>
      <c r="E209" s="2717"/>
      <c r="F209" s="2718"/>
      <c r="G209" s="2716"/>
      <c r="H209" s="2719"/>
      <c r="I209" s="2719"/>
      <c r="J209" s="2719"/>
      <c r="K209" s="2719"/>
      <c r="L209" s="2719"/>
      <c r="M209" s="2719"/>
      <c r="N209" s="2719"/>
      <c r="O209" s="2719"/>
      <c r="Q209" s="2235"/>
      <c r="R209" s="1437"/>
      <c r="S209" s="1431" t="str">
        <f t="shared" si="102"/>
        <v/>
      </c>
      <c r="T209" s="1432" t="str">
        <f t="shared" si="103"/>
        <v/>
      </c>
      <c r="U209" s="1431" t="str">
        <f t="shared" si="104"/>
        <v/>
      </c>
      <c r="V209" s="1432" t="str">
        <f t="shared" si="105"/>
        <v/>
      </c>
      <c r="W209" s="1431" t="str">
        <f t="shared" si="106"/>
        <v/>
      </c>
      <c r="X209" s="1432" t="str">
        <f t="shared" si="107"/>
        <v/>
      </c>
      <c r="Y209" s="1431" t="str">
        <f t="shared" si="108"/>
        <v/>
      </c>
      <c r="Z209" s="1432" t="str">
        <f t="shared" si="109"/>
        <v/>
      </c>
      <c r="AA209" s="1284" t="str">
        <f t="shared" si="110"/>
        <v/>
      </c>
      <c r="AB209" s="1279" t="str">
        <f t="shared" si="111"/>
        <v/>
      </c>
      <c r="AC209" s="1281"/>
      <c r="AD209" s="1431" t="str">
        <f t="shared" si="112"/>
        <v/>
      </c>
      <c r="AE209" s="1288" t="str">
        <f t="shared" si="113"/>
        <v/>
      </c>
      <c r="AF209" s="1432" t="str">
        <f t="shared" si="114"/>
        <v/>
      </c>
      <c r="AG209" s="1431" t="str">
        <f t="shared" si="115"/>
        <v/>
      </c>
      <c r="AH209" s="1288" t="str">
        <f t="shared" si="116"/>
        <v/>
      </c>
      <c r="AI209" s="1288" t="str">
        <f t="shared" si="117"/>
        <v/>
      </c>
      <c r="AJ209" s="1432" t="str">
        <f t="shared" si="118"/>
        <v/>
      </c>
      <c r="AK209" s="1431" t="str">
        <f t="shared" si="119"/>
        <v/>
      </c>
      <c r="AL209" s="1288" t="str">
        <f t="shared" si="120"/>
        <v/>
      </c>
      <c r="AM209" s="1432" t="str">
        <f t="shared" si="121"/>
        <v/>
      </c>
      <c r="AN209" s="1431" t="str">
        <f t="shared" si="122"/>
        <v/>
      </c>
      <c r="AO209" s="1288" t="str">
        <f t="shared" si="123"/>
        <v/>
      </c>
      <c r="AP209" s="1432" t="str">
        <f t="shared" si="124"/>
        <v/>
      </c>
      <c r="AQ209" s="1431" t="str">
        <f t="shared" si="125"/>
        <v/>
      </c>
      <c r="AR209" s="1288" t="str">
        <f t="shared" si="126"/>
        <v/>
      </c>
      <c r="AS209" s="1288" t="str">
        <f t="shared" si="127"/>
        <v/>
      </c>
      <c r="AT209" s="1432" t="str">
        <f t="shared" si="128"/>
        <v/>
      </c>
      <c r="AU209" s="1431" t="str">
        <f t="shared" si="129"/>
        <v/>
      </c>
      <c r="AV209" s="1288" t="str">
        <f t="shared" si="130"/>
        <v/>
      </c>
      <c r="AW209" s="1432" t="str">
        <f t="shared" si="131"/>
        <v/>
      </c>
      <c r="AX209" s="1431" t="str">
        <f t="shared" si="132"/>
        <v/>
      </c>
      <c r="AY209" s="1288" t="str">
        <f t="shared" si="133"/>
        <v/>
      </c>
      <c r="AZ209" s="1288" t="str">
        <f t="shared" si="134"/>
        <v/>
      </c>
      <c r="BA209" s="1432" t="str">
        <f t="shared" si="135"/>
        <v/>
      </c>
    </row>
    <row r="210" spans="2:53" s="10" customFormat="1">
      <c r="B210" s="13"/>
      <c r="C210" s="2715"/>
      <c r="D210" s="2716"/>
      <c r="E210" s="2717"/>
      <c r="F210" s="2718"/>
      <c r="G210" s="2716"/>
      <c r="H210" s="2719"/>
      <c r="I210" s="2719"/>
      <c r="J210" s="2719"/>
      <c r="K210" s="2719"/>
      <c r="L210" s="2719"/>
      <c r="M210" s="2719"/>
      <c r="N210" s="2719"/>
      <c r="O210" s="2719"/>
      <c r="Q210" s="2235"/>
      <c r="R210" s="1437"/>
      <c r="S210" s="1431" t="str">
        <f t="shared" si="102"/>
        <v/>
      </c>
      <c r="T210" s="1432" t="str">
        <f t="shared" si="103"/>
        <v/>
      </c>
      <c r="U210" s="1431" t="str">
        <f t="shared" si="104"/>
        <v/>
      </c>
      <c r="V210" s="1432" t="str">
        <f t="shared" si="105"/>
        <v/>
      </c>
      <c r="W210" s="1431" t="str">
        <f t="shared" si="106"/>
        <v/>
      </c>
      <c r="X210" s="1432" t="str">
        <f t="shared" si="107"/>
        <v/>
      </c>
      <c r="Y210" s="1431" t="str">
        <f t="shared" si="108"/>
        <v/>
      </c>
      <c r="Z210" s="1432" t="str">
        <f t="shared" si="109"/>
        <v/>
      </c>
      <c r="AA210" s="1284" t="str">
        <f t="shared" si="110"/>
        <v/>
      </c>
      <c r="AB210" s="1279" t="str">
        <f t="shared" si="111"/>
        <v/>
      </c>
      <c r="AC210" s="1281"/>
      <c r="AD210" s="1431" t="str">
        <f t="shared" si="112"/>
        <v/>
      </c>
      <c r="AE210" s="1288" t="str">
        <f t="shared" si="113"/>
        <v/>
      </c>
      <c r="AF210" s="1432" t="str">
        <f t="shared" si="114"/>
        <v/>
      </c>
      <c r="AG210" s="1431" t="str">
        <f t="shared" si="115"/>
        <v/>
      </c>
      <c r="AH210" s="1288" t="str">
        <f t="shared" si="116"/>
        <v/>
      </c>
      <c r="AI210" s="1288" t="str">
        <f t="shared" si="117"/>
        <v/>
      </c>
      <c r="AJ210" s="1432" t="str">
        <f t="shared" si="118"/>
        <v/>
      </c>
      <c r="AK210" s="1431" t="str">
        <f t="shared" si="119"/>
        <v/>
      </c>
      <c r="AL210" s="1288" t="str">
        <f t="shared" si="120"/>
        <v/>
      </c>
      <c r="AM210" s="1432" t="str">
        <f t="shared" si="121"/>
        <v/>
      </c>
      <c r="AN210" s="1431" t="str">
        <f t="shared" si="122"/>
        <v/>
      </c>
      <c r="AO210" s="1288" t="str">
        <f t="shared" si="123"/>
        <v/>
      </c>
      <c r="AP210" s="1432" t="str">
        <f t="shared" si="124"/>
        <v/>
      </c>
      <c r="AQ210" s="1431" t="str">
        <f t="shared" si="125"/>
        <v/>
      </c>
      <c r="AR210" s="1288" t="str">
        <f t="shared" si="126"/>
        <v/>
      </c>
      <c r="AS210" s="1288" t="str">
        <f t="shared" si="127"/>
        <v/>
      </c>
      <c r="AT210" s="1432" t="str">
        <f t="shared" si="128"/>
        <v/>
      </c>
      <c r="AU210" s="1431" t="str">
        <f t="shared" si="129"/>
        <v/>
      </c>
      <c r="AV210" s="1288" t="str">
        <f t="shared" si="130"/>
        <v/>
      </c>
      <c r="AW210" s="1432" t="str">
        <f t="shared" si="131"/>
        <v/>
      </c>
      <c r="AX210" s="1431" t="str">
        <f t="shared" si="132"/>
        <v/>
      </c>
      <c r="AY210" s="1288" t="str">
        <f t="shared" si="133"/>
        <v/>
      </c>
      <c r="AZ210" s="1288" t="str">
        <f t="shared" si="134"/>
        <v/>
      </c>
      <c r="BA210" s="1432" t="str">
        <f t="shared" si="135"/>
        <v/>
      </c>
    </row>
    <row r="211" spans="2:53" s="10" customFormat="1">
      <c r="B211" s="13"/>
      <c r="C211" s="2715"/>
      <c r="D211" s="2716"/>
      <c r="E211" s="2717"/>
      <c r="F211" s="2718"/>
      <c r="G211" s="2716"/>
      <c r="H211" s="2719"/>
      <c r="I211" s="2719"/>
      <c r="J211" s="2719"/>
      <c r="K211" s="2719"/>
      <c r="L211" s="2719"/>
      <c r="M211" s="2719"/>
      <c r="N211" s="2719"/>
      <c r="O211" s="2719"/>
      <c r="Q211" s="2235"/>
      <c r="R211" s="1437"/>
      <c r="S211" s="1431" t="str">
        <f t="shared" si="102"/>
        <v/>
      </c>
      <c r="T211" s="1432" t="str">
        <f t="shared" si="103"/>
        <v/>
      </c>
      <c r="U211" s="1431" t="str">
        <f t="shared" si="104"/>
        <v/>
      </c>
      <c r="V211" s="1432" t="str">
        <f t="shared" si="105"/>
        <v/>
      </c>
      <c r="W211" s="1431" t="str">
        <f t="shared" si="106"/>
        <v/>
      </c>
      <c r="X211" s="1432" t="str">
        <f t="shared" si="107"/>
        <v/>
      </c>
      <c r="Y211" s="1431" t="str">
        <f t="shared" si="108"/>
        <v/>
      </c>
      <c r="Z211" s="1432" t="str">
        <f t="shared" si="109"/>
        <v/>
      </c>
      <c r="AA211" s="1284" t="str">
        <f t="shared" si="110"/>
        <v/>
      </c>
      <c r="AB211" s="1279" t="str">
        <f t="shared" si="111"/>
        <v/>
      </c>
      <c r="AC211" s="1281"/>
      <c r="AD211" s="1431" t="str">
        <f t="shared" si="112"/>
        <v/>
      </c>
      <c r="AE211" s="1288" t="str">
        <f t="shared" si="113"/>
        <v/>
      </c>
      <c r="AF211" s="1432" t="str">
        <f t="shared" si="114"/>
        <v/>
      </c>
      <c r="AG211" s="1431" t="str">
        <f t="shared" si="115"/>
        <v/>
      </c>
      <c r="AH211" s="1288" t="str">
        <f t="shared" si="116"/>
        <v/>
      </c>
      <c r="AI211" s="1288" t="str">
        <f t="shared" si="117"/>
        <v/>
      </c>
      <c r="AJ211" s="1432" t="str">
        <f t="shared" si="118"/>
        <v/>
      </c>
      <c r="AK211" s="1431" t="str">
        <f t="shared" si="119"/>
        <v/>
      </c>
      <c r="AL211" s="1288" t="str">
        <f t="shared" si="120"/>
        <v/>
      </c>
      <c r="AM211" s="1432" t="str">
        <f t="shared" si="121"/>
        <v/>
      </c>
      <c r="AN211" s="1431" t="str">
        <f t="shared" si="122"/>
        <v/>
      </c>
      <c r="AO211" s="1288" t="str">
        <f t="shared" si="123"/>
        <v/>
      </c>
      <c r="AP211" s="1432" t="str">
        <f t="shared" si="124"/>
        <v/>
      </c>
      <c r="AQ211" s="1431" t="str">
        <f t="shared" si="125"/>
        <v/>
      </c>
      <c r="AR211" s="1288" t="str">
        <f t="shared" si="126"/>
        <v/>
      </c>
      <c r="AS211" s="1288" t="str">
        <f t="shared" si="127"/>
        <v/>
      </c>
      <c r="AT211" s="1432" t="str">
        <f t="shared" si="128"/>
        <v/>
      </c>
      <c r="AU211" s="1431" t="str">
        <f t="shared" si="129"/>
        <v/>
      </c>
      <c r="AV211" s="1288" t="str">
        <f t="shared" si="130"/>
        <v/>
      </c>
      <c r="AW211" s="1432" t="str">
        <f t="shared" si="131"/>
        <v/>
      </c>
      <c r="AX211" s="1431" t="str">
        <f t="shared" si="132"/>
        <v/>
      </c>
      <c r="AY211" s="1288" t="str">
        <f t="shared" si="133"/>
        <v/>
      </c>
      <c r="AZ211" s="1288" t="str">
        <f t="shared" si="134"/>
        <v/>
      </c>
      <c r="BA211" s="1432" t="str">
        <f t="shared" si="135"/>
        <v/>
      </c>
    </row>
    <row r="212" spans="2:53" s="10" customFormat="1">
      <c r="B212" s="13"/>
      <c r="C212" s="2715"/>
      <c r="D212" s="2716"/>
      <c r="E212" s="2717"/>
      <c r="F212" s="2718"/>
      <c r="G212" s="2716"/>
      <c r="H212" s="2719"/>
      <c r="I212" s="2719"/>
      <c r="J212" s="2719"/>
      <c r="K212" s="2719"/>
      <c r="L212" s="2719"/>
      <c r="M212" s="2719"/>
      <c r="N212" s="2719"/>
      <c r="O212" s="2719"/>
      <c r="Q212" s="2235"/>
      <c r="R212" s="1437"/>
      <c r="S212" s="1431" t="str">
        <f t="shared" si="102"/>
        <v/>
      </c>
      <c r="T212" s="1432" t="str">
        <f t="shared" si="103"/>
        <v/>
      </c>
      <c r="U212" s="1431" t="str">
        <f t="shared" si="104"/>
        <v/>
      </c>
      <c r="V212" s="1432" t="str">
        <f t="shared" si="105"/>
        <v/>
      </c>
      <c r="W212" s="1431" t="str">
        <f t="shared" si="106"/>
        <v/>
      </c>
      <c r="X212" s="1432" t="str">
        <f t="shared" si="107"/>
        <v/>
      </c>
      <c r="Y212" s="1431" t="str">
        <f t="shared" si="108"/>
        <v/>
      </c>
      <c r="Z212" s="1432" t="str">
        <f t="shared" si="109"/>
        <v/>
      </c>
      <c r="AA212" s="1284" t="str">
        <f t="shared" si="110"/>
        <v/>
      </c>
      <c r="AB212" s="1279" t="str">
        <f t="shared" si="111"/>
        <v/>
      </c>
      <c r="AC212" s="1281"/>
      <c r="AD212" s="1431" t="str">
        <f t="shared" si="112"/>
        <v/>
      </c>
      <c r="AE212" s="1288" t="str">
        <f t="shared" si="113"/>
        <v/>
      </c>
      <c r="AF212" s="1432" t="str">
        <f t="shared" si="114"/>
        <v/>
      </c>
      <c r="AG212" s="1431" t="str">
        <f t="shared" si="115"/>
        <v/>
      </c>
      <c r="AH212" s="1288" t="str">
        <f t="shared" si="116"/>
        <v/>
      </c>
      <c r="AI212" s="1288" t="str">
        <f t="shared" si="117"/>
        <v/>
      </c>
      <c r="AJ212" s="1432" t="str">
        <f t="shared" si="118"/>
        <v/>
      </c>
      <c r="AK212" s="1431" t="str">
        <f t="shared" si="119"/>
        <v/>
      </c>
      <c r="AL212" s="1288" t="str">
        <f t="shared" si="120"/>
        <v/>
      </c>
      <c r="AM212" s="1432" t="str">
        <f t="shared" si="121"/>
        <v/>
      </c>
      <c r="AN212" s="1431" t="str">
        <f t="shared" si="122"/>
        <v/>
      </c>
      <c r="AO212" s="1288" t="str">
        <f t="shared" si="123"/>
        <v/>
      </c>
      <c r="AP212" s="1432" t="str">
        <f t="shared" si="124"/>
        <v/>
      </c>
      <c r="AQ212" s="1431" t="str">
        <f t="shared" si="125"/>
        <v/>
      </c>
      <c r="AR212" s="1288" t="str">
        <f t="shared" si="126"/>
        <v/>
      </c>
      <c r="AS212" s="1288" t="str">
        <f t="shared" si="127"/>
        <v/>
      </c>
      <c r="AT212" s="1432" t="str">
        <f t="shared" si="128"/>
        <v/>
      </c>
      <c r="AU212" s="1431" t="str">
        <f t="shared" si="129"/>
        <v/>
      </c>
      <c r="AV212" s="1288" t="str">
        <f t="shared" si="130"/>
        <v/>
      </c>
      <c r="AW212" s="1432" t="str">
        <f t="shared" si="131"/>
        <v/>
      </c>
      <c r="AX212" s="1431" t="str">
        <f t="shared" si="132"/>
        <v/>
      </c>
      <c r="AY212" s="1288" t="str">
        <f t="shared" si="133"/>
        <v/>
      </c>
      <c r="AZ212" s="1288" t="str">
        <f t="shared" si="134"/>
        <v/>
      </c>
      <c r="BA212" s="1432" t="str">
        <f t="shared" si="135"/>
        <v/>
      </c>
    </row>
    <row r="213" spans="2:53" s="10" customFormat="1">
      <c r="B213" s="13"/>
      <c r="C213" s="2715"/>
      <c r="D213" s="2716"/>
      <c r="E213" s="2717"/>
      <c r="F213" s="2718"/>
      <c r="G213" s="2716"/>
      <c r="H213" s="2719"/>
      <c r="I213" s="2719"/>
      <c r="J213" s="2719"/>
      <c r="K213" s="2719"/>
      <c r="L213" s="2719"/>
      <c r="M213" s="2719"/>
      <c r="N213" s="2719"/>
      <c r="O213" s="2719"/>
      <c r="Q213" s="2235"/>
      <c r="R213" s="1437"/>
      <c r="S213" s="1431" t="str">
        <f t="shared" si="102"/>
        <v/>
      </c>
      <c r="T213" s="1432" t="str">
        <f t="shared" si="103"/>
        <v/>
      </c>
      <c r="U213" s="1431" t="str">
        <f t="shared" si="104"/>
        <v/>
      </c>
      <c r="V213" s="1432" t="str">
        <f t="shared" si="105"/>
        <v/>
      </c>
      <c r="W213" s="1431" t="str">
        <f t="shared" si="106"/>
        <v/>
      </c>
      <c r="X213" s="1432" t="str">
        <f t="shared" si="107"/>
        <v/>
      </c>
      <c r="Y213" s="1431" t="str">
        <f t="shared" si="108"/>
        <v/>
      </c>
      <c r="Z213" s="1432" t="str">
        <f t="shared" si="109"/>
        <v/>
      </c>
      <c r="AA213" s="1284" t="str">
        <f t="shared" si="110"/>
        <v/>
      </c>
      <c r="AB213" s="1279" t="str">
        <f t="shared" si="111"/>
        <v/>
      </c>
      <c r="AC213" s="1281"/>
      <c r="AD213" s="1431" t="str">
        <f t="shared" si="112"/>
        <v/>
      </c>
      <c r="AE213" s="1288" t="str">
        <f t="shared" si="113"/>
        <v/>
      </c>
      <c r="AF213" s="1432" t="str">
        <f t="shared" si="114"/>
        <v/>
      </c>
      <c r="AG213" s="1431" t="str">
        <f t="shared" si="115"/>
        <v/>
      </c>
      <c r="AH213" s="1288" t="str">
        <f t="shared" si="116"/>
        <v/>
      </c>
      <c r="AI213" s="1288" t="str">
        <f t="shared" si="117"/>
        <v/>
      </c>
      <c r="AJ213" s="1432" t="str">
        <f t="shared" si="118"/>
        <v/>
      </c>
      <c r="AK213" s="1431" t="str">
        <f t="shared" si="119"/>
        <v/>
      </c>
      <c r="AL213" s="1288" t="str">
        <f t="shared" si="120"/>
        <v/>
      </c>
      <c r="AM213" s="1432" t="str">
        <f t="shared" si="121"/>
        <v/>
      </c>
      <c r="AN213" s="1431" t="str">
        <f t="shared" si="122"/>
        <v/>
      </c>
      <c r="AO213" s="1288" t="str">
        <f t="shared" si="123"/>
        <v/>
      </c>
      <c r="AP213" s="1432" t="str">
        <f t="shared" si="124"/>
        <v/>
      </c>
      <c r="AQ213" s="1431" t="str">
        <f t="shared" si="125"/>
        <v/>
      </c>
      <c r="AR213" s="1288" t="str">
        <f t="shared" si="126"/>
        <v/>
      </c>
      <c r="AS213" s="1288" t="str">
        <f t="shared" si="127"/>
        <v/>
      </c>
      <c r="AT213" s="1432" t="str">
        <f t="shared" si="128"/>
        <v/>
      </c>
      <c r="AU213" s="1431" t="str">
        <f t="shared" si="129"/>
        <v/>
      </c>
      <c r="AV213" s="1288" t="str">
        <f t="shared" si="130"/>
        <v/>
      </c>
      <c r="AW213" s="1432" t="str">
        <f t="shared" si="131"/>
        <v/>
      </c>
      <c r="AX213" s="1431" t="str">
        <f t="shared" si="132"/>
        <v/>
      </c>
      <c r="AY213" s="1288" t="str">
        <f t="shared" si="133"/>
        <v/>
      </c>
      <c r="AZ213" s="1288" t="str">
        <f t="shared" si="134"/>
        <v/>
      </c>
      <c r="BA213" s="1432" t="str">
        <f t="shared" si="135"/>
        <v/>
      </c>
    </row>
    <row r="214" spans="2:53" s="10" customFormat="1">
      <c r="B214" s="13"/>
      <c r="C214" s="2715"/>
      <c r="D214" s="2716"/>
      <c r="E214" s="2717"/>
      <c r="F214" s="2718"/>
      <c r="G214" s="2716"/>
      <c r="H214" s="2719"/>
      <c r="I214" s="2719"/>
      <c r="J214" s="2719"/>
      <c r="K214" s="2719"/>
      <c r="L214" s="2719"/>
      <c r="M214" s="2719"/>
      <c r="N214" s="2719"/>
      <c r="O214" s="2719"/>
      <c r="Q214" s="2235"/>
      <c r="R214" s="1437"/>
      <c r="S214" s="1431" t="str">
        <f t="shared" si="102"/>
        <v/>
      </c>
      <c r="T214" s="1432" t="str">
        <f t="shared" si="103"/>
        <v/>
      </c>
      <c r="U214" s="1431" t="str">
        <f t="shared" si="104"/>
        <v/>
      </c>
      <c r="V214" s="1432" t="str">
        <f t="shared" si="105"/>
        <v/>
      </c>
      <c r="W214" s="1431" t="str">
        <f t="shared" si="106"/>
        <v/>
      </c>
      <c r="X214" s="1432" t="str">
        <f t="shared" si="107"/>
        <v/>
      </c>
      <c r="Y214" s="1431" t="str">
        <f t="shared" si="108"/>
        <v/>
      </c>
      <c r="Z214" s="1432" t="str">
        <f t="shared" si="109"/>
        <v/>
      </c>
      <c r="AA214" s="1284" t="str">
        <f t="shared" si="110"/>
        <v/>
      </c>
      <c r="AB214" s="1279" t="str">
        <f t="shared" si="111"/>
        <v/>
      </c>
      <c r="AC214" s="1281"/>
      <c r="AD214" s="1431" t="str">
        <f t="shared" si="112"/>
        <v/>
      </c>
      <c r="AE214" s="1288" t="str">
        <f t="shared" si="113"/>
        <v/>
      </c>
      <c r="AF214" s="1432" t="str">
        <f t="shared" si="114"/>
        <v/>
      </c>
      <c r="AG214" s="1431" t="str">
        <f t="shared" si="115"/>
        <v/>
      </c>
      <c r="AH214" s="1288" t="str">
        <f t="shared" si="116"/>
        <v/>
      </c>
      <c r="AI214" s="1288" t="str">
        <f t="shared" si="117"/>
        <v/>
      </c>
      <c r="AJ214" s="1432" t="str">
        <f t="shared" si="118"/>
        <v/>
      </c>
      <c r="AK214" s="1431" t="str">
        <f t="shared" si="119"/>
        <v/>
      </c>
      <c r="AL214" s="1288" t="str">
        <f t="shared" si="120"/>
        <v/>
      </c>
      <c r="AM214" s="1432" t="str">
        <f t="shared" si="121"/>
        <v/>
      </c>
      <c r="AN214" s="1431" t="str">
        <f t="shared" si="122"/>
        <v/>
      </c>
      <c r="AO214" s="1288" t="str">
        <f t="shared" si="123"/>
        <v/>
      </c>
      <c r="AP214" s="1432" t="str">
        <f t="shared" si="124"/>
        <v/>
      </c>
      <c r="AQ214" s="1431" t="str">
        <f t="shared" si="125"/>
        <v/>
      </c>
      <c r="AR214" s="1288" t="str">
        <f t="shared" si="126"/>
        <v/>
      </c>
      <c r="AS214" s="1288" t="str">
        <f t="shared" si="127"/>
        <v/>
      </c>
      <c r="AT214" s="1432" t="str">
        <f t="shared" si="128"/>
        <v/>
      </c>
      <c r="AU214" s="1431" t="str">
        <f t="shared" si="129"/>
        <v/>
      </c>
      <c r="AV214" s="1288" t="str">
        <f t="shared" si="130"/>
        <v/>
      </c>
      <c r="AW214" s="1432" t="str">
        <f t="shared" si="131"/>
        <v/>
      </c>
      <c r="AX214" s="1431" t="str">
        <f t="shared" si="132"/>
        <v/>
      </c>
      <c r="AY214" s="1288" t="str">
        <f t="shared" si="133"/>
        <v/>
      </c>
      <c r="AZ214" s="1288" t="str">
        <f t="shared" si="134"/>
        <v/>
      </c>
      <c r="BA214" s="1432" t="str">
        <f t="shared" si="135"/>
        <v/>
      </c>
    </row>
    <row r="215" spans="2:53" s="10" customFormat="1">
      <c r="B215" s="13"/>
      <c r="C215" s="2715"/>
      <c r="D215" s="2716"/>
      <c r="E215" s="2717"/>
      <c r="F215" s="2718"/>
      <c r="G215" s="2716"/>
      <c r="H215" s="2719"/>
      <c r="I215" s="2719"/>
      <c r="J215" s="2719"/>
      <c r="K215" s="2719"/>
      <c r="L215" s="2719"/>
      <c r="M215" s="2719"/>
      <c r="N215" s="2719"/>
      <c r="O215" s="2719"/>
      <c r="Q215" s="2235"/>
      <c r="R215" s="1437"/>
      <c r="S215" s="1431" t="str">
        <f t="shared" si="102"/>
        <v/>
      </c>
      <c r="T215" s="1432" t="str">
        <f t="shared" si="103"/>
        <v/>
      </c>
      <c r="U215" s="1431" t="str">
        <f t="shared" si="104"/>
        <v/>
      </c>
      <c r="V215" s="1432" t="str">
        <f t="shared" si="105"/>
        <v/>
      </c>
      <c r="W215" s="1431" t="str">
        <f t="shared" si="106"/>
        <v/>
      </c>
      <c r="X215" s="1432" t="str">
        <f t="shared" si="107"/>
        <v/>
      </c>
      <c r="Y215" s="1431" t="str">
        <f t="shared" si="108"/>
        <v/>
      </c>
      <c r="Z215" s="1432" t="str">
        <f t="shared" si="109"/>
        <v/>
      </c>
      <c r="AA215" s="1284" t="str">
        <f t="shared" si="110"/>
        <v/>
      </c>
      <c r="AB215" s="1279" t="str">
        <f t="shared" si="111"/>
        <v/>
      </c>
      <c r="AC215" s="1281"/>
      <c r="AD215" s="1431" t="str">
        <f t="shared" si="112"/>
        <v/>
      </c>
      <c r="AE215" s="1288" t="str">
        <f t="shared" si="113"/>
        <v/>
      </c>
      <c r="AF215" s="1432" t="str">
        <f t="shared" si="114"/>
        <v/>
      </c>
      <c r="AG215" s="1431" t="str">
        <f t="shared" si="115"/>
        <v/>
      </c>
      <c r="AH215" s="1288" t="str">
        <f t="shared" si="116"/>
        <v/>
      </c>
      <c r="AI215" s="1288" t="str">
        <f t="shared" si="117"/>
        <v/>
      </c>
      <c r="AJ215" s="1432" t="str">
        <f t="shared" si="118"/>
        <v/>
      </c>
      <c r="AK215" s="1431" t="str">
        <f t="shared" si="119"/>
        <v/>
      </c>
      <c r="AL215" s="1288" t="str">
        <f t="shared" si="120"/>
        <v/>
      </c>
      <c r="AM215" s="1432" t="str">
        <f t="shared" si="121"/>
        <v/>
      </c>
      <c r="AN215" s="1431" t="str">
        <f t="shared" si="122"/>
        <v/>
      </c>
      <c r="AO215" s="1288" t="str">
        <f t="shared" si="123"/>
        <v/>
      </c>
      <c r="AP215" s="1432" t="str">
        <f t="shared" si="124"/>
        <v/>
      </c>
      <c r="AQ215" s="1431" t="str">
        <f t="shared" si="125"/>
        <v/>
      </c>
      <c r="AR215" s="1288" t="str">
        <f t="shared" si="126"/>
        <v/>
      </c>
      <c r="AS215" s="1288" t="str">
        <f t="shared" si="127"/>
        <v/>
      </c>
      <c r="AT215" s="1432" t="str">
        <f t="shared" si="128"/>
        <v/>
      </c>
      <c r="AU215" s="1431" t="str">
        <f t="shared" si="129"/>
        <v/>
      </c>
      <c r="AV215" s="1288" t="str">
        <f t="shared" si="130"/>
        <v/>
      </c>
      <c r="AW215" s="1432" t="str">
        <f t="shared" si="131"/>
        <v/>
      </c>
      <c r="AX215" s="1431" t="str">
        <f t="shared" si="132"/>
        <v/>
      </c>
      <c r="AY215" s="1288" t="str">
        <f t="shared" si="133"/>
        <v/>
      </c>
      <c r="AZ215" s="1288" t="str">
        <f t="shared" si="134"/>
        <v/>
      </c>
      <c r="BA215" s="1432" t="str">
        <f t="shared" si="135"/>
        <v/>
      </c>
    </row>
    <row r="216" spans="2:53" s="10" customFormat="1">
      <c r="B216" s="13"/>
      <c r="C216" s="2715"/>
      <c r="D216" s="2716"/>
      <c r="E216" s="2717"/>
      <c r="F216" s="2718"/>
      <c r="G216" s="2716"/>
      <c r="H216" s="2719"/>
      <c r="I216" s="2719"/>
      <c r="J216" s="2719"/>
      <c r="K216" s="2719"/>
      <c r="L216" s="2719"/>
      <c r="M216" s="2719"/>
      <c r="N216" s="2719"/>
      <c r="O216" s="2719"/>
      <c r="Q216" s="2235"/>
      <c r="R216" s="1437"/>
      <c r="S216" s="1431" t="str">
        <f t="shared" si="102"/>
        <v/>
      </c>
      <c r="T216" s="1432" t="str">
        <f t="shared" si="103"/>
        <v/>
      </c>
      <c r="U216" s="1431" t="str">
        <f t="shared" si="104"/>
        <v/>
      </c>
      <c r="V216" s="1432" t="str">
        <f t="shared" si="105"/>
        <v/>
      </c>
      <c r="W216" s="1431" t="str">
        <f t="shared" si="106"/>
        <v/>
      </c>
      <c r="X216" s="1432" t="str">
        <f t="shared" si="107"/>
        <v/>
      </c>
      <c r="Y216" s="1431" t="str">
        <f t="shared" si="108"/>
        <v/>
      </c>
      <c r="Z216" s="1432" t="str">
        <f t="shared" si="109"/>
        <v/>
      </c>
      <c r="AA216" s="1284" t="str">
        <f t="shared" si="110"/>
        <v/>
      </c>
      <c r="AB216" s="1279" t="str">
        <f t="shared" si="111"/>
        <v/>
      </c>
      <c r="AC216" s="1281"/>
      <c r="AD216" s="1431" t="str">
        <f t="shared" si="112"/>
        <v/>
      </c>
      <c r="AE216" s="1288" t="str">
        <f t="shared" si="113"/>
        <v/>
      </c>
      <c r="AF216" s="1432" t="str">
        <f t="shared" si="114"/>
        <v/>
      </c>
      <c r="AG216" s="1431" t="str">
        <f t="shared" si="115"/>
        <v/>
      </c>
      <c r="AH216" s="1288" t="str">
        <f t="shared" si="116"/>
        <v/>
      </c>
      <c r="AI216" s="1288" t="str">
        <f t="shared" si="117"/>
        <v/>
      </c>
      <c r="AJ216" s="1432" t="str">
        <f t="shared" si="118"/>
        <v/>
      </c>
      <c r="AK216" s="1431" t="str">
        <f t="shared" si="119"/>
        <v/>
      </c>
      <c r="AL216" s="1288" t="str">
        <f t="shared" si="120"/>
        <v/>
      </c>
      <c r="AM216" s="1432" t="str">
        <f t="shared" si="121"/>
        <v/>
      </c>
      <c r="AN216" s="1431" t="str">
        <f t="shared" si="122"/>
        <v/>
      </c>
      <c r="AO216" s="1288" t="str">
        <f t="shared" si="123"/>
        <v/>
      </c>
      <c r="AP216" s="1432" t="str">
        <f t="shared" si="124"/>
        <v/>
      </c>
      <c r="AQ216" s="1431" t="str">
        <f t="shared" si="125"/>
        <v/>
      </c>
      <c r="AR216" s="1288" t="str">
        <f t="shared" si="126"/>
        <v/>
      </c>
      <c r="AS216" s="1288" t="str">
        <f t="shared" si="127"/>
        <v/>
      </c>
      <c r="AT216" s="1432" t="str">
        <f t="shared" si="128"/>
        <v/>
      </c>
      <c r="AU216" s="1431" t="str">
        <f t="shared" si="129"/>
        <v/>
      </c>
      <c r="AV216" s="1288" t="str">
        <f t="shared" si="130"/>
        <v/>
      </c>
      <c r="AW216" s="1432" t="str">
        <f t="shared" si="131"/>
        <v/>
      </c>
      <c r="AX216" s="1431" t="str">
        <f t="shared" si="132"/>
        <v/>
      </c>
      <c r="AY216" s="1288" t="str">
        <f t="shared" si="133"/>
        <v/>
      </c>
      <c r="AZ216" s="1288" t="str">
        <f t="shared" si="134"/>
        <v/>
      </c>
      <c r="BA216" s="1432" t="str">
        <f t="shared" si="135"/>
        <v/>
      </c>
    </row>
    <row r="217" spans="2:53" s="10" customFormat="1">
      <c r="B217" s="13"/>
      <c r="C217" s="2715"/>
      <c r="D217" s="2716"/>
      <c r="E217" s="2717"/>
      <c r="F217" s="2718"/>
      <c r="G217" s="2716"/>
      <c r="H217" s="2719"/>
      <c r="I217" s="2719"/>
      <c r="J217" s="2719"/>
      <c r="K217" s="2719"/>
      <c r="L217" s="2719"/>
      <c r="M217" s="2719"/>
      <c r="N217" s="2719"/>
      <c r="O217" s="2719"/>
      <c r="Q217" s="2235"/>
      <c r="R217" s="1437"/>
      <c r="S217" s="1431" t="str">
        <f t="shared" si="102"/>
        <v/>
      </c>
      <c r="T217" s="1432" t="str">
        <f t="shared" si="103"/>
        <v/>
      </c>
      <c r="U217" s="1431" t="str">
        <f t="shared" si="104"/>
        <v/>
      </c>
      <c r="V217" s="1432" t="str">
        <f t="shared" si="105"/>
        <v/>
      </c>
      <c r="W217" s="1431" t="str">
        <f t="shared" si="106"/>
        <v/>
      </c>
      <c r="X217" s="1432" t="str">
        <f t="shared" si="107"/>
        <v/>
      </c>
      <c r="Y217" s="1431" t="str">
        <f t="shared" si="108"/>
        <v/>
      </c>
      <c r="Z217" s="1432" t="str">
        <f t="shared" si="109"/>
        <v/>
      </c>
      <c r="AA217" s="1284" t="str">
        <f t="shared" si="110"/>
        <v/>
      </c>
      <c r="AB217" s="1279" t="str">
        <f t="shared" si="111"/>
        <v/>
      </c>
      <c r="AC217" s="1281"/>
      <c r="AD217" s="1431" t="str">
        <f t="shared" si="112"/>
        <v/>
      </c>
      <c r="AE217" s="1288" t="str">
        <f t="shared" si="113"/>
        <v/>
      </c>
      <c r="AF217" s="1432" t="str">
        <f t="shared" si="114"/>
        <v/>
      </c>
      <c r="AG217" s="1431" t="str">
        <f t="shared" si="115"/>
        <v/>
      </c>
      <c r="AH217" s="1288" t="str">
        <f t="shared" si="116"/>
        <v/>
      </c>
      <c r="AI217" s="1288" t="str">
        <f t="shared" si="117"/>
        <v/>
      </c>
      <c r="AJ217" s="1432" t="str">
        <f t="shared" si="118"/>
        <v/>
      </c>
      <c r="AK217" s="1431" t="str">
        <f t="shared" si="119"/>
        <v/>
      </c>
      <c r="AL217" s="1288" t="str">
        <f t="shared" si="120"/>
        <v/>
      </c>
      <c r="AM217" s="1432" t="str">
        <f t="shared" si="121"/>
        <v/>
      </c>
      <c r="AN217" s="1431" t="str">
        <f t="shared" si="122"/>
        <v/>
      </c>
      <c r="AO217" s="1288" t="str">
        <f t="shared" si="123"/>
        <v/>
      </c>
      <c r="AP217" s="1432" t="str">
        <f t="shared" si="124"/>
        <v/>
      </c>
      <c r="AQ217" s="1431" t="str">
        <f t="shared" si="125"/>
        <v/>
      </c>
      <c r="AR217" s="1288" t="str">
        <f t="shared" si="126"/>
        <v/>
      </c>
      <c r="AS217" s="1288" t="str">
        <f t="shared" si="127"/>
        <v/>
      </c>
      <c r="AT217" s="1432" t="str">
        <f t="shared" si="128"/>
        <v/>
      </c>
      <c r="AU217" s="1431" t="str">
        <f t="shared" si="129"/>
        <v/>
      </c>
      <c r="AV217" s="1288" t="str">
        <f t="shared" si="130"/>
        <v/>
      </c>
      <c r="AW217" s="1432" t="str">
        <f t="shared" si="131"/>
        <v/>
      </c>
      <c r="AX217" s="1431" t="str">
        <f t="shared" si="132"/>
        <v/>
      </c>
      <c r="AY217" s="1288" t="str">
        <f t="shared" si="133"/>
        <v/>
      </c>
      <c r="AZ217" s="1288" t="str">
        <f t="shared" si="134"/>
        <v/>
      </c>
      <c r="BA217" s="1432" t="str">
        <f t="shared" si="135"/>
        <v/>
      </c>
    </row>
    <row r="218" spans="2:53" s="10" customFormat="1">
      <c r="B218" s="13"/>
      <c r="C218" s="2715"/>
      <c r="D218" s="2716"/>
      <c r="E218" s="2717"/>
      <c r="F218" s="2718"/>
      <c r="G218" s="2716"/>
      <c r="H218" s="2719"/>
      <c r="I218" s="2719"/>
      <c r="J218" s="2719"/>
      <c r="K218" s="2719"/>
      <c r="L218" s="2719"/>
      <c r="M218" s="2719"/>
      <c r="N218" s="2719"/>
      <c r="O218" s="2719"/>
      <c r="Q218" s="2235"/>
      <c r="R218" s="1437"/>
      <c r="S218" s="1431" t="str">
        <f t="shared" si="102"/>
        <v/>
      </c>
      <c r="T218" s="1432" t="str">
        <f t="shared" si="103"/>
        <v/>
      </c>
      <c r="U218" s="1431" t="str">
        <f t="shared" si="104"/>
        <v/>
      </c>
      <c r="V218" s="1432" t="str">
        <f t="shared" si="105"/>
        <v/>
      </c>
      <c r="W218" s="1431" t="str">
        <f t="shared" si="106"/>
        <v/>
      </c>
      <c r="X218" s="1432" t="str">
        <f t="shared" si="107"/>
        <v/>
      </c>
      <c r="Y218" s="1431" t="str">
        <f t="shared" si="108"/>
        <v/>
      </c>
      <c r="Z218" s="1432" t="str">
        <f t="shared" si="109"/>
        <v/>
      </c>
      <c r="AA218" s="1284" t="str">
        <f t="shared" si="110"/>
        <v/>
      </c>
      <c r="AB218" s="1279" t="str">
        <f t="shared" si="111"/>
        <v/>
      </c>
      <c r="AC218" s="1281"/>
      <c r="AD218" s="1431" t="str">
        <f t="shared" si="112"/>
        <v/>
      </c>
      <c r="AE218" s="1288" t="str">
        <f t="shared" si="113"/>
        <v/>
      </c>
      <c r="AF218" s="1432" t="str">
        <f t="shared" si="114"/>
        <v/>
      </c>
      <c r="AG218" s="1431" t="str">
        <f t="shared" si="115"/>
        <v/>
      </c>
      <c r="AH218" s="1288" t="str">
        <f t="shared" si="116"/>
        <v/>
      </c>
      <c r="AI218" s="1288" t="str">
        <f t="shared" si="117"/>
        <v/>
      </c>
      <c r="AJ218" s="1432" t="str">
        <f t="shared" si="118"/>
        <v/>
      </c>
      <c r="AK218" s="1431" t="str">
        <f t="shared" si="119"/>
        <v/>
      </c>
      <c r="AL218" s="1288" t="str">
        <f t="shared" si="120"/>
        <v/>
      </c>
      <c r="AM218" s="1432" t="str">
        <f t="shared" si="121"/>
        <v/>
      </c>
      <c r="AN218" s="1431" t="str">
        <f t="shared" si="122"/>
        <v/>
      </c>
      <c r="AO218" s="1288" t="str">
        <f t="shared" si="123"/>
        <v/>
      </c>
      <c r="AP218" s="1432" t="str">
        <f t="shared" si="124"/>
        <v/>
      </c>
      <c r="AQ218" s="1431" t="str">
        <f t="shared" si="125"/>
        <v/>
      </c>
      <c r="AR218" s="1288" t="str">
        <f t="shared" si="126"/>
        <v/>
      </c>
      <c r="AS218" s="1288" t="str">
        <f t="shared" si="127"/>
        <v/>
      </c>
      <c r="AT218" s="1432" t="str">
        <f t="shared" si="128"/>
        <v/>
      </c>
      <c r="AU218" s="1431" t="str">
        <f t="shared" si="129"/>
        <v/>
      </c>
      <c r="AV218" s="1288" t="str">
        <f t="shared" si="130"/>
        <v/>
      </c>
      <c r="AW218" s="1432" t="str">
        <f t="shared" si="131"/>
        <v/>
      </c>
      <c r="AX218" s="1431" t="str">
        <f t="shared" si="132"/>
        <v/>
      </c>
      <c r="AY218" s="1288" t="str">
        <f t="shared" si="133"/>
        <v/>
      </c>
      <c r="AZ218" s="1288" t="str">
        <f t="shared" si="134"/>
        <v/>
      </c>
      <c r="BA218" s="1432" t="str">
        <f t="shared" si="135"/>
        <v/>
      </c>
    </row>
    <row r="219" spans="2:53" s="10" customFormat="1">
      <c r="B219" s="13"/>
      <c r="C219" s="2715"/>
      <c r="D219" s="2716"/>
      <c r="E219" s="2717"/>
      <c r="F219" s="2718"/>
      <c r="G219" s="2716"/>
      <c r="H219" s="2719"/>
      <c r="I219" s="2719"/>
      <c r="J219" s="2719"/>
      <c r="K219" s="2719"/>
      <c r="L219" s="2719"/>
      <c r="M219" s="2719"/>
      <c r="N219" s="2719"/>
      <c r="O219" s="2719"/>
      <c r="Q219" s="2235"/>
      <c r="R219" s="1437"/>
      <c r="S219" s="1431" t="str">
        <f t="shared" si="102"/>
        <v/>
      </c>
      <c r="T219" s="1432" t="str">
        <f t="shared" si="103"/>
        <v/>
      </c>
      <c r="U219" s="1431" t="str">
        <f t="shared" si="104"/>
        <v/>
      </c>
      <c r="V219" s="1432" t="str">
        <f t="shared" si="105"/>
        <v/>
      </c>
      <c r="W219" s="1431" t="str">
        <f t="shared" si="106"/>
        <v/>
      </c>
      <c r="X219" s="1432" t="str">
        <f t="shared" si="107"/>
        <v/>
      </c>
      <c r="Y219" s="1431" t="str">
        <f t="shared" si="108"/>
        <v/>
      </c>
      <c r="Z219" s="1432" t="str">
        <f t="shared" si="109"/>
        <v/>
      </c>
      <c r="AA219" s="1284" t="str">
        <f t="shared" si="110"/>
        <v/>
      </c>
      <c r="AB219" s="1279" t="str">
        <f t="shared" si="111"/>
        <v/>
      </c>
      <c r="AC219" s="1281"/>
      <c r="AD219" s="1431" t="str">
        <f t="shared" si="112"/>
        <v/>
      </c>
      <c r="AE219" s="1288" t="str">
        <f t="shared" si="113"/>
        <v/>
      </c>
      <c r="AF219" s="1432" t="str">
        <f t="shared" si="114"/>
        <v/>
      </c>
      <c r="AG219" s="1431" t="str">
        <f t="shared" si="115"/>
        <v/>
      </c>
      <c r="AH219" s="1288" t="str">
        <f t="shared" si="116"/>
        <v/>
      </c>
      <c r="AI219" s="1288" t="str">
        <f t="shared" si="117"/>
        <v/>
      </c>
      <c r="AJ219" s="1432" t="str">
        <f t="shared" si="118"/>
        <v/>
      </c>
      <c r="AK219" s="1431" t="str">
        <f t="shared" si="119"/>
        <v/>
      </c>
      <c r="AL219" s="1288" t="str">
        <f t="shared" si="120"/>
        <v/>
      </c>
      <c r="AM219" s="1432" t="str">
        <f t="shared" si="121"/>
        <v/>
      </c>
      <c r="AN219" s="1431" t="str">
        <f t="shared" si="122"/>
        <v/>
      </c>
      <c r="AO219" s="1288" t="str">
        <f t="shared" si="123"/>
        <v/>
      </c>
      <c r="AP219" s="1432" t="str">
        <f t="shared" si="124"/>
        <v/>
      </c>
      <c r="AQ219" s="1431" t="str">
        <f t="shared" si="125"/>
        <v/>
      </c>
      <c r="AR219" s="1288" t="str">
        <f t="shared" si="126"/>
        <v/>
      </c>
      <c r="AS219" s="1288" t="str">
        <f t="shared" si="127"/>
        <v/>
      </c>
      <c r="AT219" s="1432" t="str">
        <f t="shared" si="128"/>
        <v/>
      </c>
      <c r="AU219" s="1431" t="str">
        <f t="shared" si="129"/>
        <v/>
      </c>
      <c r="AV219" s="1288" t="str">
        <f t="shared" si="130"/>
        <v/>
      </c>
      <c r="AW219" s="1432" t="str">
        <f t="shared" si="131"/>
        <v/>
      </c>
      <c r="AX219" s="1431" t="str">
        <f t="shared" si="132"/>
        <v/>
      </c>
      <c r="AY219" s="1288" t="str">
        <f t="shared" si="133"/>
        <v/>
      </c>
      <c r="AZ219" s="1288" t="str">
        <f t="shared" si="134"/>
        <v/>
      </c>
      <c r="BA219" s="1432" t="str">
        <f t="shared" si="135"/>
        <v/>
      </c>
    </row>
    <row r="220" spans="2:53" s="10" customFormat="1">
      <c r="B220" s="13"/>
      <c r="C220" s="2715"/>
      <c r="D220" s="2716"/>
      <c r="E220" s="2717"/>
      <c r="F220" s="2718"/>
      <c r="G220" s="2716"/>
      <c r="H220" s="2719"/>
      <c r="I220" s="2719"/>
      <c r="J220" s="2719"/>
      <c r="K220" s="2719"/>
      <c r="L220" s="2719"/>
      <c r="M220" s="2719"/>
      <c r="N220" s="2719"/>
      <c r="O220" s="2719"/>
      <c r="Q220" s="2235"/>
      <c r="R220" s="1437"/>
      <c r="S220" s="1431" t="str">
        <f t="shared" si="102"/>
        <v/>
      </c>
      <c r="T220" s="1432" t="str">
        <f t="shared" si="103"/>
        <v/>
      </c>
      <c r="U220" s="1431" t="str">
        <f t="shared" si="104"/>
        <v/>
      </c>
      <c r="V220" s="1432" t="str">
        <f t="shared" si="105"/>
        <v/>
      </c>
      <c r="W220" s="1431" t="str">
        <f t="shared" si="106"/>
        <v/>
      </c>
      <c r="X220" s="1432" t="str">
        <f t="shared" si="107"/>
        <v/>
      </c>
      <c r="Y220" s="1431" t="str">
        <f t="shared" si="108"/>
        <v/>
      </c>
      <c r="Z220" s="1432" t="str">
        <f t="shared" si="109"/>
        <v/>
      </c>
      <c r="AA220" s="1284" t="str">
        <f t="shared" si="110"/>
        <v/>
      </c>
      <c r="AB220" s="1279" t="str">
        <f t="shared" si="111"/>
        <v/>
      </c>
      <c r="AC220" s="1281"/>
      <c r="AD220" s="1431" t="str">
        <f t="shared" si="112"/>
        <v/>
      </c>
      <c r="AE220" s="1288" t="str">
        <f t="shared" si="113"/>
        <v/>
      </c>
      <c r="AF220" s="1432" t="str">
        <f t="shared" si="114"/>
        <v/>
      </c>
      <c r="AG220" s="1431" t="str">
        <f t="shared" si="115"/>
        <v/>
      </c>
      <c r="AH220" s="1288" t="str">
        <f t="shared" si="116"/>
        <v/>
      </c>
      <c r="AI220" s="1288" t="str">
        <f t="shared" si="117"/>
        <v/>
      </c>
      <c r="AJ220" s="1432" t="str">
        <f t="shared" si="118"/>
        <v/>
      </c>
      <c r="AK220" s="1431" t="str">
        <f t="shared" si="119"/>
        <v/>
      </c>
      <c r="AL220" s="1288" t="str">
        <f t="shared" si="120"/>
        <v/>
      </c>
      <c r="AM220" s="1432" t="str">
        <f t="shared" si="121"/>
        <v/>
      </c>
      <c r="AN220" s="1431" t="str">
        <f t="shared" si="122"/>
        <v/>
      </c>
      <c r="AO220" s="1288" t="str">
        <f t="shared" si="123"/>
        <v/>
      </c>
      <c r="AP220" s="1432" t="str">
        <f t="shared" si="124"/>
        <v/>
      </c>
      <c r="AQ220" s="1431" t="str">
        <f t="shared" si="125"/>
        <v/>
      </c>
      <c r="AR220" s="1288" t="str">
        <f t="shared" si="126"/>
        <v/>
      </c>
      <c r="AS220" s="1288" t="str">
        <f t="shared" si="127"/>
        <v/>
      </c>
      <c r="AT220" s="1432" t="str">
        <f t="shared" si="128"/>
        <v/>
      </c>
      <c r="AU220" s="1431" t="str">
        <f t="shared" si="129"/>
        <v/>
      </c>
      <c r="AV220" s="1288" t="str">
        <f t="shared" si="130"/>
        <v/>
      </c>
      <c r="AW220" s="1432" t="str">
        <f t="shared" si="131"/>
        <v/>
      </c>
      <c r="AX220" s="1431" t="str">
        <f t="shared" si="132"/>
        <v/>
      </c>
      <c r="AY220" s="1288" t="str">
        <f t="shared" si="133"/>
        <v/>
      </c>
      <c r="AZ220" s="1288" t="str">
        <f t="shared" si="134"/>
        <v/>
      </c>
      <c r="BA220" s="1432" t="str">
        <f t="shared" si="135"/>
        <v/>
      </c>
    </row>
    <row r="221" spans="2:53" s="10" customFormat="1">
      <c r="B221" s="13"/>
      <c r="C221" s="2715"/>
      <c r="D221" s="2716"/>
      <c r="E221" s="2717"/>
      <c r="F221" s="2718"/>
      <c r="G221" s="2716"/>
      <c r="H221" s="2719"/>
      <c r="I221" s="2719"/>
      <c r="J221" s="2719"/>
      <c r="K221" s="2719"/>
      <c r="L221" s="2719"/>
      <c r="M221" s="2719"/>
      <c r="N221" s="2719"/>
      <c r="O221" s="2719"/>
      <c r="Q221" s="2235"/>
      <c r="R221" s="1437"/>
      <c r="S221" s="1431" t="str">
        <f t="shared" si="102"/>
        <v/>
      </c>
      <c r="T221" s="1432" t="str">
        <f t="shared" si="103"/>
        <v/>
      </c>
      <c r="U221" s="1431" t="str">
        <f t="shared" si="104"/>
        <v/>
      </c>
      <c r="V221" s="1432" t="str">
        <f t="shared" si="105"/>
        <v/>
      </c>
      <c r="W221" s="1431" t="str">
        <f t="shared" si="106"/>
        <v/>
      </c>
      <c r="X221" s="1432" t="str">
        <f t="shared" si="107"/>
        <v/>
      </c>
      <c r="Y221" s="1431" t="str">
        <f t="shared" si="108"/>
        <v/>
      </c>
      <c r="Z221" s="1432" t="str">
        <f t="shared" si="109"/>
        <v/>
      </c>
      <c r="AA221" s="1284" t="str">
        <f t="shared" si="110"/>
        <v/>
      </c>
      <c r="AB221" s="1279" t="str">
        <f t="shared" si="111"/>
        <v/>
      </c>
      <c r="AC221" s="1281"/>
      <c r="AD221" s="1431" t="str">
        <f t="shared" si="112"/>
        <v/>
      </c>
      <c r="AE221" s="1288" t="str">
        <f t="shared" si="113"/>
        <v/>
      </c>
      <c r="AF221" s="1432" t="str">
        <f t="shared" si="114"/>
        <v/>
      </c>
      <c r="AG221" s="1431" t="str">
        <f t="shared" si="115"/>
        <v/>
      </c>
      <c r="AH221" s="1288" t="str">
        <f t="shared" si="116"/>
        <v/>
      </c>
      <c r="AI221" s="1288" t="str">
        <f t="shared" si="117"/>
        <v/>
      </c>
      <c r="AJ221" s="1432" t="str">
        <f t="shared" si="118"/>
        <v/>
      </c>
      <c r="AK221" s="1431" t="str">
        <f t="shared" si="119"/>
        <v/>
      </c>
      <c r="AL221" s="1288" t="str">
        <f t="shared" si="120"/>
        <v/>
      </c>
      <c r="AM221" s="1432" t="str">
        <f t="shared" si="121"/>
        <v/>
      </c>
      <c r="AN221" s="1431" t="str">
        <f t="shared" si="122"/>
        <v/>
      </c>
      <c r="AO221" s="1288" t="str">
        <f t="shared" si="123"/>
        <v/>
      </c>
      <c r="AP221" s="1432" t="str">
        <f t="shared" si="124"/>
        <v/>
      </c>
      <c r="AQ221" s="1431" t="str">
        <f t="shared" si="125"/>
        <v/>
      </c>
      <c r="AR221" s="1288" t="str">
        <f t="shared" si="126"/>
        <v/>
      </c>
      <c r="AS221" s="1288" t="str">
        <f t="shared" si="127"/>
        <v/>
      </c>
      <c r="AT221" s="1432" t="str">
        <f t="shared" si="128"/>
        <v/>
      </c>
      <c r="AU221" s="1431" t="str">
        <f t="shared" si="129"/>
        <v/>
      </c>
      <c r="AV221" s="1288" t="str">
        <f t="shared" si="130"/>
        <v/>
      </c>
      <c r="AW221" s="1432" t="str">
        <f t="shared" si="131"/>
        <v/>
      </c>
      <c r="AX221" s="1431" t="str">
        <f t="shared" si="132"/>
        <v/>
      </c>
      <c r="AY221" s="1288" t="str">
        <f t="shared" si="133"/>
        <v/>
      </c>
      <c r="AZ221" s="1288" t="str">
        <f t="shared" si="134"/>
        <v/>
      </c>
      <c r="BA221" s="1432" t="str">
        <f t="shared" si="135"/>
        <v/>
      </c>
    </row>
    <row r="222" spans="2:53" s="10" customFormat="1">
      <c r="B222" s="13"/>
      <c r="C222" s="2715"/>
      <c r="D222" s="2716"/>
      <c r="E222" s="2717"/>
      <c r="F222" s="2718"/>
      <c r="G222" s="2716"/>
      <c r="H222" s="2719"/>
      <c r="I222" s="2719"/>
      <c r="J222" s="2719"/>
      <c r="K222" s="2719"/>
      <c r="L222" s="2719"/>
      <c r="M222" s="2719"/>
      <c r="N222" s="2719"/>
      <c r="O222" s="2719"/>
      <c r="Q222" s="2235"/>
      <c r="R222" s="1437"/>
      <c r="S222" s="1431" t="str">
        <f t="shared" si="102"/>
        <v/>
      </c>
      <c r="T222" s="1432" t="str">
        <f t="shared" si="103"/>
        <v/>
      </c>
      <c r="U222" s="1431" t="str">
        <f t="shared" si="104"/>
        <v/>
      </c>
      <c r="V222" s="1432" t="str">
        <f t="shared" si="105"/>
        <v/>
      </c>
      <c r="W222" s="1431" t="str">
        <f t="shared" si="106"/>
        <v/>
      </c>
      <c r="X222" s="1432" t="str">
        <f t="shared" si="107"/>
        <v/>
      </c>
      <c r="Y222" s="1431" t="str">
        <f t="shared" si="108"/>
        <v/>
      </c>
      <c r="Z222" s="1432" t="str">
        <f t="shared" si="109"/>
        <v/>
      </c>
      <c r="AA222" s="1284" t="str">
        <f t="shared" si="110"/>
        <v/>
      </c>
      <c r="AB222" s="1279" t="str">
        <f t="shared" si="111"/>
        <v/>
      </c>
      <c r="AC222" s="1281"/>
      <c r="AD222" s="1431" t="str">
        <f t="shared" si="112"/>
        <v/>
      </c>
      <c r="AE222" s="1288" t="str">
        <f t="shared" si="113"/>
        <v/>
      </c>
      <c r="AF222" s="1432" t="str">
        <f t="shared" si="114"/>
        <v/>
      </c>
      <c r="AG222" s="1431" t="str">
        <f t="shared" si="115"/>
        <v/>
      </c>
      <c r="AH222" s="1288" t="str">
        <f t="shared" si="116"/>
        <v/>
      </c>
      <c r="AI222" s="1288" t="str">
        <f t="shared" si="117"/>
        <v/>
      </c>
      <c r="AJ222" s="1432" t="str">
        <f t="shared" si="118"/>
        <v/>
      </c>
      <c r="AK222" s="1431" t="str">
        <f t="shared" si="119"/>
        <v/>
      </c>
      <c r="AL222" s="1288" t="str">
        <f t="shared" si="120"/>
        <v/>
      </c>
      <c r="AM222" s="1432" t="str">
        <f t="shared" si="121"/>
        <v/>
      </c>
      <c r="AN222" s="1431" t="str">
        <f t="shared" si="122"/>
        <v/>
      </c>
      <c r="AO222" s="1288" t="str">
        <f t="shared" si="123"/>
        <v/>
      </c>
      <c r="AP222" s="1432" t="str">
        <f t="shared" si="124"/>
        <v/>
      </c>
      <c r="AQ222" s="1431" t="str">
        <f t="shared" si="125"/>
        <v/>
      </c>
      <c r="AR222" s="1288" t="str">
        <f t="shared" si="126"/>
        <v/>
      </c>
      <c r="AS222" s="1288" t="str">
        <f t="shared" si="127"/>
        <v/>
      </c>
      <c r="AT222" s="1432" t="str">
        <f t="shared" si="128"/>
        <v/>
      </c>
      <c r="AU222" s="1431" t="str">
        <f t="shared" si="129"/>
        <v/>
      </c>
      <c r="AV222" s="1288" t="str">
        <f t="shared" si="130"/>
        <v/>
      </c>
      <c r="AW222" s="1432" t="str">
        <f t="shared" si="131"/>
        <v/>
      </c>
      <c r="AX222" s="1431" t="str">
        <f t="shared" si="132"/>
        <v/>
      </c>
      <c r="AY222" s="1288" t="str">
        <f t="shared" si="133"/>
        <v/>
      </c>
      <c r="AZ222" s="1288" t="str">
        <f t="shared" si="134"/>
        <v/>
      </c>
      <c r="BA222" s="1432" t="str">
        <f t="shared" si="135"/>
        <v/>
      </c>
    </row>
    <row r="223" spans="2:53" s="10" customFormat="1">
      <c r="B223" s="13"/>
      <c r="C223" s="2715"/>
      <c r="D223" s="2716"/>
      <c r="E223" s="2717"/>
      <c r="F223" s="2718"/>
      <c r="G223" s="2716"/>
      <c r="H223" s="2719"/>
      <c r="I223" s="2719"/>
      <c r="J223" s="2719"/>
      <c r="K223" s="2719"/>
      <c r="L223" s="2719"/>
      <c r="M223" s="2719"/>
      <c r="N223" s="2719"/>
      <c r="O223" s="2719"/>
      <c r="Q223" s="2235"/>
      <c r="R223" s="1437"/>
      <c r="S223" s="1431" t="str">
        <f t="shared" si="102"/>
        <v/>
      </c>
      <c r="T223" s="1432" t="str">
        <f t="shared" si="103"/>
        <v/>
      </c>
      <c r="U223" s="1431" t="str">
        <f t="shared" si="104"/>
        <v/>
      </c>
      <c r="V223" s="1432" t="str">
        <f t="shared" si="105"/>
        <v/>
      </c>
      <c r="W223" s="1431" t="str">
        <f t="shared" si="106"/>
        <v/>
      </c>
      <c r="X223" s="1432" t="str">
        <f t="shared" si="107"/>
        <v/>
      </c>
      <c r="Y223" s="1431" t="str">
        <f t="shared" si="108"/>
        <v/>
      </c>
      <c r="Z223" s="1432" t="str">
        <f t="shared" si="109"/>
        <v/>
      </c>
      <c r="AA223" s="1284" t="str">
        <f t="shared" si="110"/>
        <v/>
      </c>
      <c r="AB223" s="1279" t="str">
        <f t="shared" si="111"/>
        <v/>
      </c>
      <c r="AC223" s="1281"/>
      <c r="AD223" s="1431" t="str">
        <f t="shared" si="112"/>
        <v/>
      </c>
      <c r="AE223" s="1288" t="str">
        <f t="shared" si="113"/>
        <v/>
      </c>
      <c r="AF223" s="1432" t="str">
        <f t="shared" si="114"/>
        <v/>
      </c>
      <c r="AG223" s="1431" t="str">
        <f t="shared" si="115"/>
        <v/>
      </c>
      <c r="AH223" s="1288" t="str">
        <f t="shared" si="116"/>
        <v/>
      </c>
      <c r="AI223" s="1288" t="str">
        <f t="shared" si="117"/>
        <v/>
      </c>
      <c r="AJ223" s="1432" t="str">
        <f t="shared" si="118"/>
        <v/>
      </c>
      <c r="AK223" s="1431" t="str">
        <f t="shared" si="119"/>
        <v/>
      </c>
      <c r="AL223" s="1288" t="str">
        <f t="shared" si="120"/>
        <v/>
      </c>
      <c r="AM223" s="1432" t="str">
        <f t="shared" si="121"/>
        <v/>
      </c>
      <c r="AN223" s="1431" t="str">
        <f t="shared" si="122"/>
        <v/>
      </c>
      <c r="AO223" s="1288" t="str">
        <f t="shared" si="123"/>
        <v/>
      </c>
      <c r="AP223" s="1432" t="str">
        <f t="shared" si="124"/>
        <v/>
      </c>
      <c r="AQ223" s="1431" t="str">
        <f t="shared" si="125"/>
        <v/>
      </c>
      <c r="AR223" s="1288" t="str">
        <f t="shared" si="126"/>
        <v/>
      </c>
      <c r="AS223" s="1288" t="str">
        <f t="shared" si="127"/>
        <v/>
      </c>
      <c r="AT223" s="1432" t="str">
        <f t="shared" si="128"/>
        <v/>
      </c>
      <c r="AU223" s="1431" t="str">
        <f t="shared" si="129"/>
        <v/>
      </c>
      <c r="AV223" s="1288" t="str">
        <f t="shared" si="130"/>
        <v/>
      </c>
      <c r="AW223" s="1432" t="str">
        <f t="shared" si="131"/>
        <v/>
      </c>
      <c r="AX223" s="1431" t="str">
        <f t="shared" si="132"/>
        <v/>
      </c>
      <c r="AY223" s="1288" t="str">
        <f t="shared" si="133"/>
        <v/>
      </c>
      <c r="AZ223" s="1288" t="str">
        <f t="shared" si="134"/>
        <v/>
      </c>
      <c r="BA223" s="1432" t="str">
        <f t="shared" si="135"/>
        <v/>
      </c>
    </row>
    <row r="224" spans="2:53" s="10" customFormat="1">
      <c r="B224" s="13"/>
      <c r="C224" s="2715"/>
      <c r="D224" s="2716"/>
      <c r="E224" s="2717"/>
      <c r="F224" s="2718"/>
      <c r="G224" s="2716"/>
      <c r="H224" s="2719"/>
      <c r="I224" s="2719"/>
      <c r="J224" s="2719"/>
      <c r="K224" s="2719"/>
      <c r="L224" s="2719"/>
      <c r="M224" s="2719"/>
      <c r="N224" s="2719"/>
      <c r="O224" s="2719"/>
      <c r="Q224" s="2235"/>
      <c r="R224" s="1437"/>
      <c r="S224" s="1431" t="str">
        <f t="shared" si="102"/>
        <v/>
      </c>
      <c r="T224" s="1432" t="str">
        <f t="shared" si="103"/>
        <v/>
      </c>
      <c r="U224" s="1431" t="str">
        <f t="shared" si="104"/>
        <v/>
      </c>
      <c r="V224" s="1432" t="str">
        <f t="shared" si="105"/>
        <v/>
      </c>
      <c r="W224" s="1431" t="str">
        <f t="shared" si="106"/>
        <v/>
      </c>
      <c r="X224" s="1432" t="str">
        <f t="shared" si="107"/>
        <v/>
      </c>
      <c r="Y224" s="1431" t="str">
        <f t="shared" si="108"/>
        <v/>
      </c>
      <c r="Z224" s="1432" t="str">
        <f t="shared" si="109"/>
        <v/>
      </c>
      <c r="AA224" s="1284" t="str">
        <f t="shared" si="110"/>
        <v/>
      </c>
      <c r="AB224" s="1279" t="str">
        <f t="shared" si="111"/>
        <v/>
      </c>
      <c r="AC224" s="1281"/>
      <c r="AD224" s="1431" t="str">
        <f t="shared" si="112"/>
        <v/>
      </c>
      <c r="AE224" s="1288" t="str">
        <f t="shared" si="113"/>
        <v/>
      </c>
      <c r="AF224" s="1432" t="str">
        <f t="shared" si="114"/>
        <v/>
      </c>
      <c r="AG224" s="1431" t="str">
        <f t="shared" si="115"/>
        <v/>
      </c>
      <c r="AH224" s="1288" t="str">
        <f t="shared" si="116"/>
        <v/>
      </c>
      <c r="AI224" s="1288" t="str">
        <f t="shared" si="117"/>
        <v/>
      </c>
      <c r="AJ224" s="1432" t="str">
        <f t="shared" si="118"/>
        <v/>
      </c>
      <c r="AK224" s="1431" t="str">
        <f t="shared" si="119"/>
        <v/>
      </c>
      <c r="AL224" s="1288" t="str">
        <f t="shared" si="120"/>
        <v/>
      </c>
      <c r="AM224" s="1432" t="str">
        <f t="shared" si="121"/>
        <v/>
      </c>
      <c r="AN224" s="1431" t="str">
        <f t="shared" si="122"/>
        <v/>
      </c>
      <c r="AO224" s="1288" t="str">
        <f t="shared" si="123"/>
        <v/>
      </c>
      <c r="AP224" s="1432" t="str">
        <f t="shared" si="124"/>
        <v/>
      </c>
      <c r="AQ224" s="1431" t="str">
        <f t="shared" si="125"/>
        <v/>
      </c>
      <c r="AR224" s="1288" t="str">
        <f t="shared" si="126"/>
        <v/>
      </c>
      <c r="AS224" s="1288" t="str">
        <f t="shared" si="127"/>
        <v/>
      </c>
      <c r="AT224" s="1432" t="str">
        <f t="shared" si="128"/>
        <v/>
      </c>
      <c r="AU224" s="1431" t="str">
        <f t="shared" si="129"/>
        <v/>
      </c>
      <c r="AV224" s="1288" t="str">
        <f t="shared" si="130"/>
        <v/>
      </c>
      <c r="AW224" s="1432" t="str">
        <f t="shared" si="131"/>
        <v/>
      </c>
      <c r="AX224" s="1431" t="str">
        <f t="shared" si="132"/>
        <v/>
      </c>
      <c r="AY224" s="1288" t="str">
        <f t="shared" si="133"/>
        <v/>
      </c>
      <c r="AZ224" s="1288" t="str">
        <f t="shared" si="134"/>
        <v/>
      </c>
      <c r="BA224" s="1432" t="str">
        <f t="shared" si="135"/>
        <v/>
      </c>
    </row>
    <row r="225" spans="2:53" s="10" customFormat="1">
      <c r="B225" s="13"/>
      <c r="C225" s="2715"/>
      <c r="D225" s="2716"/>
      <c r="E225" s="2717"/>
      <c r="F225" s="2718"/>
      <c r="G225" s="2716"/>
      <c r="H225" s="2719"/>
      <c r="I225" s="2719"/>
      <c r="J225" s="2719"/>
      <c r="K225" s="2719"/>
      <c r="L225" s="2719"/>
      <c r="M225" s="2719"/>
      <c r="N225" s="2719"/>
      <c r="O225" s="2719"/>
      <c r="Q225" s="2235"/>
      <c r="R225" s="1437"/>
      <c r="S225" s="1431" t="str">
        <f t="shared" si="102"/>
        <v/>
      </c>
      <c r="T225" s="1432" t="str">
        <f t="shared" si="103"/>
        <v/>
      </c>
      <c r="U225" s="1431" t="str">
        <f t="shared" si="104"/>
        <v/>
      </c>
      <c r="V225" s="1432" t="str">
        <f t="shared" si="105"/>
        <v/>
      </c>
      <c r="W225" s="1431" t="str">
        <f t="shared" si="106"/>
        <v/>
      </c>
      <c r="X225" s="1432" t="str">
        <f t="shared" si="107"/>
        <v/>
      </c>
      <c r="Y225" s="1431" t="str">
        <f t="shared" si="108"/>
        <v/>
      </c>
      <c r="Z225" s="1432" t="str">
        <f t="shared" si="109"/>
        <v/>
      </c>
      <c r="AA225" s="1284" t="str">
        <f t="shared" si="110"/>
        <v/>
      </c>
      <c r="AB225" s="1279" t="str">
        <f t="shared" si="111"/>
        <v/>
      </c>
      <c r="AC225" s="1281"/>
      <c r="AD225" s="1431" t="str">
        <f t="shared" si="112"/>
        <v/>
      </c>
      <c r="AE225" s="1288" t="str">
        <f t="shared" si="113"/>
        <v/>
      </c>
      <c r="AF225" s="1432" t="str">
        <f t="shared" si="114"/>
        <v/>
      </c>
      <c r="AG225" s="1431" t="str">
        <f t="shared" si="115"/>
        <v/>
      </c>
      <c r="AH225" s="1288" t="str">
        <f t="shared" si="116"/>
        <v/>
      </c>
      <c r="AI225" s="1288" t="str">
        <f t="shared" si="117"/>
        <v/>
      </c>
      <c r="AJ225" s="1432" t="str">
        <f t="shared" si="118"/>
        <v/>
      </c>
      <c r="AK225" s="1431" t="str">
        <f t="shared" si="119"/>
        <v/>
      </c>
      <c r="AL225" s="1288" t="str">
        <f t="shared" si="120"/>
        <v/>
      </c>
      <c r="AM225" s="1432" t="str">
        <f t="shared" si="121"/>
        <v/>
      </c>
      <c r="AN225" s="1431" t="str">
        <f t="shared" si="122"/>
        <v/>
      </c>
      <c r="AO225" s="1288" t="str">
        <f t="shared" si="123"/>
        <v/>
      </c>
      <c r="AP225" s="1432" t="str">
        <f t="shared" si="124"/>
        <v/>
      </c>
      <c r="AQ225" s="1431" t="str">
        <f t="shared" si="125"/>
        <v/>
      </c>
      <c r="AR225" s="1288" t="str">
        <f t="shared" si="126"/>
        <v/>
      </c>
      <c r="AS225" s="1288" t="str">
        <f t="shared" si="127"/>
        <v/>
      </c>
      <c r="AT225" s="1432" t="str">
        <f t="shared" si="128"/>
        <v/>
      </c>
      <c r="AU225" s="1431" t="str">
        <f t="shared" si="129"/>
        <v/>
      </c>
      <c r="AV225" s="1288" t="str">
        <f t="shared" si="130"/>
        <v/>
      </c>
      <c r="AW225" s="1432" t="str">
        <f t="shared" si="131"/>
        <v/>
      </c>
      <c r="AX225" s="1431" t="str">
        <f t="shared" si="132"/>
        <v/>
      </c>
      <c r="AY225" s="1288" t="str">
        <f t="shared" si="133"/>
        <v/>
      </c>
      <c r="AZ225" s="1288" t="str">
        <f t="shared" si="134"/>
        <v/>
      </c>
      <c r="BA225" s="1432" t="str">
        <f t="shared" si="135"/>
        <v/>
      </c>
    </row>
    <row r="226" spans="2:53" s="10" customFormat="1">
      <c r="B226" s="13"/>
      <c r="C226" s="2715"/>
      <c r="D226" s="2716"/>
      <c r="E226" s="2717"/>
      <c r="F226" s="2718"/>
      <c r="G226" s="2716"/>
      <c r="H226" s="2719"/>
      <c r="I226" s="2719"/>
      <c r="J226" s="2719"/>
      <c r="K226" s="2719"/>
      <c r="L226" s="2719"/>
      <c r="M226" s="2719"/>
      <c r="N226" s="2719"/>
      <c r="O226" s="2719"/>
      <c r="Q226" s="2235"/>
      <c r="R226" s="1437"/>
      <c r="S226" s="1431" t="str">
        <f t="shared" si="102"/>
        <v/>
      </c>
      <c r="T226" s="1432" t="str">
        <f t="shared" si="103"/>
        <v/>
      </c>
      <c r="U226" s="1431" t="str">
        <f t="shared" si="104"/>
        <v/>
      </c>
      <c r="V226" s="1432" t="str">
        <f t="shared" si="105"/>
        <v/>
      </c>
      <c r="W226" s="1431" t="str">
        <f t="shared" si="106"/>
        <v/>
      </c>
      <c r="X226" s="1432" t="str">
        <f t="shared" si="107"/>
        <v/>
      </c>
      <c r="Y226" s="1431" t="str">
        <f t="shared" si="108"/>
        <v/>
      </c>
      <c r="Z226" s="1432" t="str">
        <f t="shared" si="109"/>
        <v/>
      </c>
      <c r="AA226" s="1284" t="str">
        <f t="shared" si="110"/>
        <v/>
      </c>
      <c r="AB226" s="1279" t="str">
        <f t="shared" si="111"/>
        <v/>
      </c>
      <c r="AC226" s="1281"/>
      <c r="AD226" s="1431" t="str">
        <f t="shared" si="112"/>
        <v/>
      </c>
      <c r="AE226" s="1288" t="str">
        <f t="shared" si="113"/>
        <v/>
      </c>
      <c r="AF226" s="1432" t="str">
        <f t="shared" si="114"/>
        <v/>
      </c>
      <c r="AG226" s="1431" t="str">
        <f t="shared" si="115"/>
        <v/>
      </c>
      <c r="AH226" s="1288" t="str">
        <f t="shared" si="116"/>
        <v/>
      </c>
      <c r="AI226" s="1288" t="str">
        <f t="shared" si="117"/>
        <v/>
      </c>
      <c r="AJ226" s="1432" t="str">
        <f t="shared" si="118"/>
        <v/>
      </c>
      <c r="AK226" s="1431" t="str">
        <f t="shared" si="119"/>
        <v/>
      </c>
      <c r="AL226" s="1288" t="str">
        <f t="shared" si="120"/>
        <v/>
      </c>
      <c r="AM226" s="1432" t="str">
        <f t="shared" si="121"/>
        <v/>
      </c>
      <c r="AN226" s="1431" t="str">
        <f t="shared" si="122"/>
        <v/>
      </c>
      <c r="AO226" s="1288" t="str">
        <f t="shared" si="123"/>
        <v/>
      </c>
      <c r="AP226" s="1432" t="str">
        <f t="shared" si="124"/>
        <v/>
      </c>
      <c r="AQ226" s="1431" t="str">
        <f t="shared" si="125"/>
        <v/>
      </c>
      <c r="AR226" s="1288" t="str">
        <f t="shared" si="126"/>
        <v/>
      </c>
      <c r="AS226" s="1288" t="str">
        <f t="shared" si="127"/>
        <v/>
      </c>
      <c r="AT226" s="1432" t="str">
        <f t="shared" si="128"/>
        <v/>
      </c>
      <c r="AU226" s="1431" t="str">
        <f t="shared" si="129"/>
        <v/>
      </c>
      <c r="AV226" s="1288" t="str">
        <f t="shared" si="130"/>
        <v/>
      </c>
      <c r="AW226" s="1432" t="str">
        <f t="shared" si="131"/>
        <v/>
      </c>
      <c r="AX226" s="1431" t="str">
        <f t="shared" si="132"/>
        <v/>
      </c>
      <c r="AY226" s="1288" t="str">
        <f t="shared" si="133"/>
        <v/>
      </c>
      <c r="AZ226" s="1288" t="str">
        <f t="shared" si="134"/>
        <v/>
      </c>
      <c r="BA226" s="1432" t="str">
        <f t="shared" si="135"/>
        <v/>
      </c>
    </row>
    <row r="227" spans="2:53" s="10" customFormat="1">
      <c r="B227" s="13"/>
      <c r="C227" s="2715"/>
      <c r="D227" s="2716"/>
      <c r="E227" s="2717"/>
      <c r="F227" s="2718"/>
      <c r="G227" s="2716"/>
      <c r="H227" s="2719"/>
      <c r="I227" s="2719"/>
      <c r="J227" s="2719"/>
      <c r="K227" s="2719"/>
      <c r="L227" s="2719"/>
      <c r="M227" s="2719"/>
      <c r="N227" s="2719"/>
      <c r="O227" s="2719"/>
      <c r="Q227" s="2235"/>
      <c r="R227" s="1437"/>
      <c r="S227" s="1431" t="str">
        <f t="shared" si="102"/>
        <v/>
      </c>
      <c r="T227" s="1432" t="str">
        <f t="shared" si="103"/>
        <v/>
      </c>
      <c r="U227" s="1431" t="str">
        <f t="shared" si="104"/>
        <v/>
      </c>
      <c r="V227" s="1432" t="str">
        <f t="shared" si="105"/>
        <v/>
      </c>
      <c r="W227" s="1431" t="str">
        <f t="shared" si="106"/>
        <v/>
      </c>
      <c r="X227" s="1432" t="str">
        <f t="shared" si="107"/>
        <v/>
      </c>
      <c r="Y227" s="1431" t="str">
        <f t="shared" si="108"/>
        <v/>
      </c>
      <c r="Z227" s="1432" t="str">
        <f t="shared" si="109"/>
        <v/>
      </c>
      <c r="AA227" s="1284" t="str">
        <f t="shared" si="110"/>
        <v/>
      </c>
      <c r="AB227" s="1279" t="str">
        <f t="shared" si="111"/>
        <v/>
      </c>
      <c r="AC227" s="1281"/>
      <c r="AD227" s="1431" t="str">
        <f t="shared" si="112"/>
        <v/>
      </c>
      <c r="AE227" s="1288" t="str">
        <f t="shared" si="113"/>
        <v/>
      </c>
      <c r="AF227" s="1432" t="str">
        <f t="shared" si="114"/>
        <v/>
      </c>
      <c r="AG227" s="1431" t="str">
        <f t="shared" si="115"/>
        <v/>
      </c>
      <c r="AH227" s="1288" t="str">
        <f t="shared" si="116"/>
        <v/>
      </c>
      <c r="AI227" s="1288" t="str">
        <f t="shared" si="117"/>
        <v/>
      </c>
      <c r="AJ227" s="1432" t="str">
        <f t="shared" si="118"/>
        <v/>
      </c>
      <c r="AK227" s="1431" t="str">
        <f t="shared" si="119"/>
        <v/>
      </c>
      <c r="AL227" s="1288" t="str">
        <f t="shared" si="120"/>
        <v/>
      </c>
      <c r="AM227" s="1432" t="str">
        <f t="shared" si="121"/>
        <v/>
      </c>
      <c r="AN227" s="1431" t="str">
        <f t="shared" si="122"/>
        <v/>
      </c>
      <c r="AO227" s="1288" t="str">
        <f t="shared" si="123"/>
        <v/>
      </c>
      <c r="AP227" s="1432" t="str">
        <f t="shared" si="124"/>
        <v/>
      </c>
      <c r="AQ227" s="1431" t="str">
        <f t="shared" si="125"/>
        <v/>
      </c>
      <c r="AR227" s="1288" t="str">
        <f t="shared" si="126"/>
        <v/>
      </c>
      <c r="AS227" s="1288" t="str">
        <f t="shared" si="127"/>
        <v/>
      </c>
      <c r="AT227" s="1432" t="str">
        <f t="shared" si="128"/>
        <v/>
      </c>
      <c r="AU227" s="1431" t="str">
        <f t="shared" si="129"/>
        <v/>
      </c>
      <c r="AV227" s="1288" t="str">
        <f t="shared" si="130"/>
        <v/>
      </c>
      <c r="AW227" s="1432" t="str">
        <f t="shared" si="131"/>
        <v/>
      </c>
      <c r="AX227" s="1431" t="str">
        <f t="shared" si="132"/>
        <v/>
      </c>
      <c r="AY227" s="1288" t="str">
        <f t="shared" si="133"/>
        <v/>
      </c>
      <c r="AZ227" s="1288" t="str">
        <f t="shared" si="134"/>
        <v/>
      </c>
      <c r="BA227" s="1432" t="str">
        <f t="shared" si="135"/>
        <v/>
      </c>
    </row>
    <row r="228" spans="2:53" s="10" customFormat="1">
      <c r="B228" s="13"/>
      <c r="C228" s="2715"/>
      <c r="D228" s="2716"/>
      <c r="E228" s="2717"/>
      <c r="F228" s="2718"/>
      <c r="G228" s="2716"/>
      <c r="H228" s="2719"/>
      <c r="I228" s="2719"/>
      <c r="J228" s="2719"/>
      <c r="K228" s="2719"/>
      <c r="L228" s="2719"/>
      <c r="M228" s="2719"/>
      <c r="N228" s="2719"/>
      <c r="O228" s="2719"/>
      <c r="Q228" s="2235"/>
      <c r="R228" s="1437"/>
      <c r="S228" s="1431" t="str">
        <f t="shared" si="102"/>
        <v/>
      </c>
      <c r="T228" s="1432" t="str">
        <f t="shared" si="103"/>
        <v/>
      </c>
      <c r="U228" s="1431" t="str">
        <f t="shared" si="104"/>
        <v/>
      </c>
      <c r="V228" s="1432" t="str">
        <f t="shared" si="105"/>
        <v/>
      </c>
      <c r="W228" s="1431" t="str">
        <f t="shared" si="106"/>
        <v/>
      </c>
      <c r="X228" s="1432" t="str">
        <f t="shared" si="107"/>
        <v/>
      </c>
      <c r="Y228" s="1431" t="str">
        <f t="shared" si="108"/>
        <v/>
      </c>
      <c r="Z228" s="1432" t="str">
        <f t="shared" si="109"/>
        <v/>
      </c>
      <c r="AA228" s="1284" t="str">
        <f t="shared" si="110"/>
        <v/>
      </c>
      <c r="AB228" s="1279" t="str">
        <f t="shared" si="111"/>
        <v/>
      </c>
      <c r="AC228" s="1281"/>
      <c r="AD228" s="1431" t="str">
        <f t="shared" si="112"/>
        <v/>
      </c>
      <c r="AE228" s="1288" t="str">
        <f t="shared" si="113"/>
        <v/>
      </c>
      <c r="AF228" s="1432" t="str">
        <f t="shared" si="114"/>
        <v/>
      </c>
      <c r="AG228" s="1431" t="str">
        <f t="shared" si="115"/>
        <v/>
      </c>
      <c r="AH228" s="1288" t="str">
        <f t="shared" si="116"/>
        <v/>
      </c>
      <c r="AI228" s="1288" t="str">
        <f t="shared" si="117"/>
        <v/>
      </c>
      <c r="AJ228" s="1432" t="str">
        <f t="shared" si="118"/>
        <v/>
      </c>
      <c r="AK228" s="1431" t="str">
        <f t="shared" si="119"/>
        <v/>
      </c>
      <c r="AL228" s="1288" t="str">
        <f t="shared" si="120"/>
        <v/>
      </c>
      <c r="AM228" s="1432" t="str">
        <f t="shared" si="121"/>
        <v/>
      </c>
      <c r="AN228" s="1431" t="str">
        <f t="shared" si="122"/>
        <v/>
      </c>
      <c r="AO228" s="1288" t="str">
        <f t="shared" si="123"/>
        <v/>
      </c>
      <c r="AP228" s="1432" t="str">
        <f t="shared" si="124"/>
        <v/>
      </c>
      <c r="AQ228" s="1431" t="str">
        <f t="shared" si="125"/>
        <v/>
      </c>
      <c r="AR228" s="1288" t="str">
        <f t="shared" si="126"/>
        <v/>
      </c>
      <c r="AS228" s="1288" t="str">
        <f t="shared" si="127"/>
        <v/>
      </c>
      <c r="AT228" s="1432" t="str">
        <f t="shared" si="128"/>
        <v/>
      </c>
      <c r="AU228" s="1431" t="str">
        <f t="shared" si="129"/>
        <v/>
      </c>
      <c r="AV228" s="1288" t="str">
        <f t="shared" si="130"/>
        <v/>
      </c>
      <c r="AW228" s="1432" t="str">
        <f t="shared" si="131"/>
        <v/>
      </c>
      <c r="AX228" s="1431" t="str">
        <f t="shared" si="132"/>
        <v/>
      </c>
      <c r="AY228" s="1288" t="str">
        <f t="shared" si="133"/>
        <v/>
      </c>
      <c r="AZ228" s="1288" t="str">
        <f t="shared" si="134"/>
        <v/>
      </c>
      <c r="BA228" s="1432" t="str">
        <f t="shared" si="135"/>
        <v/>
      </c>
    </row>
    <row r="229" spans="2:53" s="10" customFormat="1">
      <c r="B229" s="13"/>
      <c r="C229" s="2715"/>
      <c r="D229" s="2716"/>
      <c r="E229" s="2717"/>
      <c r="F229" s="2718"/>
      <c r="G229" s="2716"/>
      <c r="H229" s="2719"/>
      <c r="I229" s="2719"/>
      <c r="J229" s="2719"/>
      <c r="K229" s="2719"/>
      <c r="L229" s="2719"/>
      <c r="M229" s="2719"/>
      <c r="N229" s="2719"/>
      <c r="O229" s="2719"/>
      <c r="Q229" s="2235"/>
      <c r="R229" s="1437"/>
      <c r="S229" s="1431" t="str">
        <f t="shared" si="102"/>
        <v/>
      </c>
      <c r="T229" s="1432" t="str">
        <f t="shared" si="103"/>
        <v/>
      </c>
      <c r="U229" s="1431" t="str">
        <f t="shared" si="104"/>
        <v/>
      </c>
      <c r="V229" s="1432" t="str">
        <f t="shared" si="105"/>
        <v/>
      </c>
      <c r="W229" s="1431" t="str">
        <f t="shared" si="106"/>
        <v/>
      </c>
      <c r="X229" s="1432" t="str">
        <f t="shared" si="107"/>
        <v/>
      </c>
      <c r="Y229" s="1431" t="str">
        <f t="shared" si="108"/>
        <v/>
      </c>
      <c r="Z229" s="1432" t="str">
        <f t="shared" si="109"/>
        <v/>
      </c>
      <c r="AA229" s="1284" t="str">
        <f t="shared" si="110"/>
        <v/>
      </c>
      <c r="AB229" s="1279" t="str">
        <f t="shared" si="111"/>
        <v/>
      </c>
      <c r="AC229" s="1281"/>
      <c r="AD229" s="1431" t="str">
        <f t="shared" si="112"/>
        <v/>
      </c>
      <c r="AE229" s="1288" t="str">
        <f t="shared" si="113"/>
        <v/>
      </c>
      <c r="AF229" s="1432" t="str">
        <f t="shared" si="114"/>
        <v/>
      </c>
      <c r="AG229" s="1431" t="str">
        <f t="shared" si="115"/>
        <v/>
      </c>
      <c r="AH229" s="1288" t="str">
        <f t="shared" si="116"/>
        <v/>
      </c>
      <c r="AI229" s="1288" t="str">
        <f t="shared" si="117"/>
        <v/>
      </c>
      <c r="AJ229" s="1432" t="str">
        <f t="shared" si="118"/>
        <v/>
      </c>
      <c r="AK229" s="1431" t="str">
        <f t="shared" si="119"/>
        <v/>
      </c>
      <c r="AL229" s="1288" t="str">
        <f t="shared" si="120"/>
        <v/>
      </c>
      <c r="AM229" s="1432" t="str">
        <f t="shared" si="121"/>
        <v/>
      </c>
      <c r="AN229" s="1431" t="str">
        <f t="shared" si="122"/>
        <v/>
      </c>
      <c r="AO229" s="1288" t="str">
        <f t="shared" si="123"/>
        <v/>
      </c>
      <c r="AP229" s="1432" t="str">
        <f t="shared" si="124"/>
        <v/>
      </c>
      <c r="AQ229" s="1431" t="str">
        <f t="shared" si="125"/>
        <v/>
      </c>
      <c r="AR229" s="1288" t="str">
        <f t="shared" si="126"/>
        <v/>
      </c>
      <c r="AS229" s="1288" t="str">
        <f t="shared" si="127"/>
        <v/>
      </c>
      <c r="AT229" s="1432" t="str">
        <f t="shared" si="128"/>
        <v/>
      </c>
      <c r="AU229" s="1431" t="str">
        <f t="shared" si="129"/>
        <v/>
      </c>
      <c r="AV229" s="1288" t="str">
        <f t="shared" si="130"/>
        <v/>
      </c>
      <c r="AW229" s="1432" t="str">
        <f t="shared" si="131"/>
        <v/>
      </c>
      <c r="AX229" s="1431" t="str">
        <f t="shared" si="132"/>
        <v/>
      </c>
      <c r="AY229" s="1288" t="str">
        <f t="shared" si="133"/>
        <v/>
      </c>
      <c r="AZ229" s="1288" t="str">
        <f t="shared" si="134"/>
        <v/>
      </c>
      <c r="BA229" s="1432" t="str">
        <f t="shared" si="135"/>
        <v/>
      </c>
    </row>
    <row r="230" spans="2:53" s="10" customFormat="1">
      <c r="B230" s="13"/>
      <c r="C230" s="2715"/>
      <c r="D230" s="2716"/>
      <c r="E230" s="2717"/>
      <c r="F230" s="2718"/>
      <c r="G230" s="2716"/>
      <c r="H230" s="2719"/>
      <c r="I230" s="2719"/>
      <c r="J230" s="2719"/>
      <c r="K230" s="2719"/>
      <c r="L230" s="2719"/>
      <c r="M230" s="2719"/>
      <c r="N230" s="2719"/>
      <c r="O230" s="2719"/>
      <c r="Q230" s="2235"/>
      <c r="R230" s="1437"/>
      <c r="S230" s="1431" t="str">
        <f t="shared" si="102"/>
        <v/>
      </c>
      <c r="T230" s="1432" t="str">
        <f t="shared" si="103"/>
        <v/>
      </c>
      <c r="U230" s="1431" t="str">
        <f t="shared" si="104"/>
        <v/>
      </c>
      <c r="V230" s="1432" t="str">
        <f t="shared" si="105"/>
        <v/>
      </c>
      <c r="W230" s="1431" t="str">
        <f t="shared" si="106"/>
        <v/>
      </c>
      <c r="X230" s="1432" t="str">
        <f t="shared" si="107"/>
        <v/>
      </c>
      <c r="Y230" s="1431" t="str">
        <f t="shared" si="108"/>
        <v/>
      </c>
      <c r="Z230" s="1432" t="str">
        <f t="shared" si="109"/>
        <v/>
      </c>
      <c r="AA230" s="1284" t="str">
        <f t="shared" si="110"/>
        <v/>
      </c>
      <c r="AB230" s="1279" t="str">
        <f t="shared" si="111"/>
        <v/>
      </c>
      <c r="AC230" s="1281"/>
      <c r="AD230" s="1431" t="str">
        <f t="shared" si="112"/>
        <v/>
      </c>
      <c r="AE230" s="1288" t="str">
        <f t="shared" si="113"/>
        <v/>
      </c>
      <c r="AF230" s="1432" t="str">
        <f t="shared" si="114"/>
        <v/>
      </c>
      <c r="AG230" s="1431" t="str">
        <f t="shared" si="115"/>
        <v/>
      </c>
      <c r="AH230" s="1288" t="str">
        <f t="shared" si="116"/>
        <v/>
      </c>
      <c r="AI230" s="1288" t="str">
        <f t="shared" si="117"/>
        <v/>
      </c>
      <c r="AJ230" s="1432" t="str">
        <f t="shared" si="118"/>
        <v/>
      </c>
      <c r="AK230" s="1431" t="str">
        <f t="shared" si="119"/>
        <v/>
      </c>
      <c r="AL230" s="1288" t="str">
        <f t="shared" si="120"/>
        <v/>
      </c>
      <c r="AM230" s="1432" t="str">
        <f t="shared" si="121"/>
        <v/>
      </c>
      <c r="AN230" s="1431" t="str">
        <f t="shared" si="122"/>
        <v/>
      </c>
      <c r="AO230" s="1288" t="str">
        <f t="shared" si="123"/>
        <v/>
      </c>
      <c r="AP230" s="1432" t="str">
        <f t="shared" si="124"/>
        <v/>
      </c>
      <c r="AQ230" s="1431" t="str">
        <f t="shared" si="125"/>
        <v/>
      </c>
      <c r="AR230" s="1288" t="str">
        <f t="shared" si="126"/>
        <v/>
      </c>
      <c r="AS230" s="1288" t="str">
        <f t="shared" si="127"/>
        <v/>
      </c>
      <c r="AT230" s="1432" t="str">
        <f t="shared" si="128"/>
        <v/>
      </c>
      <c r="AU230" s="1431" t="str">
        <f t="shared" si="129"/>
        <v/>
      </c>
      <c r="AV230" s="1288" t="str">
        <f t="shared" si="130"/>
        <v/>
      </c>
      <c r="AW230" s="1432" t="str">
        <f t="shared" si="131"/>
        <v/>
      </c>
      <c r="AX230" s="1431" t="str">
        <f t="shared" si="132"/>
        <v/>
      </c>
      <c r="AY230" s="1288" t="str">
        <f t="shared" si="133"/>
        <v/>
      </c>
      <c r="AZ230" s="1288" t="str">
        <f t="shared" si="134"/>
        <v/>
      </c>
      <c r="BA230" s="1432" t="str">
        <f t="shared" si="135"/>
        <v/>
      </c>
    </row>
    <row r="231" spans="2:53" s="10" customFormat="1">
      <c r="B231" s="13"/>
      <c r="C231" s="2715"/>
      <c r="D231" s="2716"/>
      <c r="E231" s="2717"/>
      <c r="F231" s="2718"/>
      <c r="G231" s="2716"/>
      <c r="H231" s="2719"/>
      <c r="I231" s="2719"/>
      <c r="J231" s="2719"/>
      <c r="K231" s="2719"/>
      <c r="L231" s="2719"/>
      <c r="M231" s="2719"/>
      <c r="N231" s="2719"/>
      <c r="O231" s="2719"/>
      <c r="Q231" s="2235"/>
      <c r="R231" s="1437"/>
      <c r="S231" s="1431" t="str">
        <f t="shared" si="102"/>
        <v/>
      </c>
      <c r="T231" s="1432" t="str">
        <f t="shared" si="103"/>
        <v/>
      </c>
      <c r="U231" s="1431" t="str">
        <f t="shared" si="104"/>
        <v/>
      </c>
      <c r="V231" s="1432" t="str">
        <f t="shared" si="105"/>
        <v/>
      </c>
      <c r="W231" s="1431" t="str">
        <f t="shared" si="106"/>
        <v/>
      </c>
      <c r="X231" s="1432" t="str">
        <f t="shared" si="107"/>
        <v/>
      </c>
      <c r="Y231" s="1431" t="str">
        <f t="shared" si="108"/>
        <v/>
      </c>
      <c r="Z231" s="1432" t="str">
        <f t="shared" si="109"/>
        <v/>
      </c>
      <c r="AA231" s="1284" t="str">
        <f t="shared" si="110"/>
        <v/>
      </c>
      <c r="AB231" s="1279" t="str">
        <f t="shared" si="111"/>
        <v/>
      </c>
      <c r="AC231" s="1281"/>
      <c r="AD231" s="1431" t="str">
        <f t="shared" si="112"/>
        <v/>
      </c>
      <c r="AE231" s="1288" t="str">
        <f t="shared" si="113"/>
        <v/>
      </c>
      <c r="AF231" s="1432" t="str">
        <f t="shared" si="114"/>
        <v/>
      </c>
      <c r="AG231" s="1431" t="str">
        <f t="shared" si="115"/>
        <v/>
      </c>
      <c r="AH231" s="1288" t="str">
        <f t="shared" si="116"/>
        <v/>
      </c>
      <c r="AI231" s="1288" t="str">
        <f t="shared" si="117"/>
        <v/>
      </c>
      <c r="AJ231" s="1432" t="str">
        <f t="shared" si="118"/>
        <v/>
      </c>
      <c r="AK231" s="1431" t="str">
        <f t="shared" si="119"/>
        <v/>
      </c>
      <c r="AL231" s="1288" t="str">
        <f t="shared" si="120"/>
        <v/>
      </c>
      <c r="AM231" s="1432" t="str">
        <f t="shared" si="121"/>
        <v/>
      </c>
      <c r="AN231" s="1431" t="str">
        <f t="shared" si="122"/>
        <v/>
      </c>
      <c r="AO231" s="1288" t="str">
        <f t="shared" si="123"/>
        <v/>
      </c>
      <c r="AP231" s="1432" t="str">
        <f t="shared" si="124"/>
        <v/>
      </c>
      <c r="AQ231" s="1431" t="str">
        <f t="shared" si="125"/>
        <v/>
      </c>
      <c r="AR231" s="1288" t="str">
        <f t="shared" si="126"/>
        <v/>
      </c>
      <c r="AS231" s="1288" t="str">
        <f t="shared" si="127"/>
        <v/>
      </c>
      <c r="AT231" s="1432" t="str">
        <f t="shared" si="128"/>
        <v/>
      </c>
      <c r="AU231" s="1431" t="str">
        <f t="shared" si="129"/>
        <v/>
      </c>
      <c r="AV231" s="1288" t="str">
        <f t="shared" si="130"/>
        <v/>
      </c>
      <c r="AW231" s="1432" t="str">
        <f t="shared" si="131"/>
        <v/>
      </c>
      <c r="AX231" s="1431" t="str">
        <f t="shared" si="132"/>
        <v/>
      </c>
      <c r="AY231" s="1288" t="str">
        <f t="shared" si="133"/>
        <v/>
      </c>
      <c r="AZ231" s="1288" t="str">
        <f t="shared" si="134"/>
        <v/>
      </c>
      <c r="BA231" s="1432" t="str">
        <f t="shared" si="135"/>
        <v/>
      </c>
    </row>
    <row r="232" spans="2:53" s="10" customFormat="1">
      <c r="B232" s="13"/>
      <c r="C232" s="2715"/>
      <c r="D232" s="2716"/>
      <c r="E232" s="2717"/>
      <c r="F232" s="2718"/>
      <c r="G232" s="2716"/>
      <c r="H232" s="2719"/>
      <c r="I232" s="2719"/>
      <c r="J232" s="2719"/>
      <c r="K232" s="2719"/>
      <c r="L232" s="2719"/>
      <c r="M232" s="2719"/>
      <c r="N232" s="2719"/>
      <c r="O232" s="2719"/>
      <c r="Q232" s="2235"/>
      <c r="R232" s="1437"/>
      <c r="S232" s="1431" t="str">
        <f t="shared" si="102"/>
        <v/>
      </c>
      <c r="T232" s="1432" t="str">
        <f t="shared" si="103"/>
        <v/>
      </c>
      <c r="U232" s="1431" t="str">
        <f t="shared" si="104"/>
        <v/>
      </c>
      <c r="V232" s="1432" t="str">
        <f t="shared" si="105"/>
        <v/>
      </c>
      <c r="W232" s="1431" t="str">
        <f t="shared" si="106"/>
        <v/>
      </c>
      <c r="X232" s="1432" t="str">
        <f t="shared" si="107"/>
        <v/>
      </c>
      <c r="Y232" s="1431" t="str">
        <f t="shared" si="108"/>
        <v/>
      </c>
      <c r="Z232" s="1432" t="str">
        <f t="shared" si="109"/>
        <v/>
      </c>
      <c r="AA232" s="1284" t="str">
        <f t="shared" si="110"/>
        <v/>
      </c>
      <c r="AB232" s="1279" t="str">
        <f t="shared" si="111"/>
        <v/>
      </c>
      <c r="AC232" s="1281"/>
      <c r="AD232" s="1431" t="str">
        <f t="shared" si="112"/>
        <v/>
      </c>
      <c r="AE232" s="1288" t="str">
        <f t="shared" si="113"/>
        <v/>
      </c>
      <c r="AF232" s="1432" t="str">
        <f t="shared" si="114"/>
        <v/>
      </c>
      <c r="AG232" s="1431" t="str">
        <f t="shared" si="115"/>
        <v/>
      </c>
      <c r="AH232" s="1288" t="str">
        <f t="shared" si="116"/>
        <v/>
      </c>
      <c r="AI232" s="1288" t="str">
        <f t="shared" si="117"/>
        <v/>
      </c>
      <c r="AJ232" s="1432" t="str">
        <f t="shared" si="118"/>
        <v/>
      </c>
      <c r="AK232" s="1431" t="str">
        <f t="shared" si="119"/>
        <v/>
      </c>
      <c r="AL232" s="1288" t="str">
        <f t="shared" si="120"/>
        <v/>
      </c>
      <c r="AM232" s="1432" t="str">
        <f t="shared" si="121"/>
        <v/>
      </c>
      <c r="AN232" s="1431" t="str">
        <f t="shared" si="122"/>
        <v/>
      </c>
      <c r="AO232" s="1288" t="str">
        <f t="shared" si="123"/>
        <v/>
      </c>
      <c r="AP232" s="1432" t="str">
        <f t="shared" si="124"/>
        <v/>
      </c>
      <c r="AQ232" s="1431" t="str">
        <f t="shared" si="125"/>
        <v/>
      </c>
      <c r="AR232" s="1288" t="str">
        <f t="shared" si="126"/>
        <v/>
      </c>
      <c r="AS232" s="1288" t="str">
        <f t="shared" si="127"/>
        <v/>
      </c>
      <c r="AT232" s="1432" t="str">
        <f t="shared" si="128"/>
        <v/>
      </c>
      <c r="AU232" s="1431" t="str">
        <f t="shared" si="129"/>
        <v/>
      </c>
      <c r="AV232" s="1288" t="str">
        <f t="shared" si="130"/>
        <v/>
      </c>
      <c r="AW232" s="1432" t="str">
        <f t="shared" si="131"/>
        <v/>
      </c>
      <c r="AX232" s="1431" t="str">
        <f t="shared" si="132"/>
        <v/>
      </c>
      <c r="AY232" s="1288" t="str">
        <f t="shared" si="133"/>
        <v/>
      </c>
      <c r="AZ232" s="1288" t="str">
        <f t="shared" si="134"/>
        <v/>
      </c>
      <c r="BA232" s="1432" t="str">
        <f t="shared" si="135"/>
        <v/>
      </c>
    </row>
    <row r="233" spans="2:53" s="10" customFormat="1">
      <c r="B233" s="13"/>
      <c r="C233" s="2715"/>
      <c r="D233" s="2716"/>
      <c r="E233" s="2717"/>
      <c r="F233" s="2718"/>
      <c r="G233" s="2716"/>
      <c r="H233" s="2719"/>
      <c r="I233" s="2719"/>
      <c r="J233" s="2719"/>
      <c r="K233" s="2719"/>
      <c r="L233" s="2719"/>
      <c r="M233" s="2719"/>
      <c r="N233" s="2719"/>
      <c r="O233" s="2719"/>
      <c r="Q233" s="2235"/>
      <c r="R233" s="1437"/>
      <c r="S233" s="1431" t="str">
        <f t="shared" si="102"/>
        <v/>
      </c>
      <c r="T233" s="1432" t="str">
        <f t="shared" si="103"/>
        <v/>
      </c>
      <c r="U233" s="1431" t="str">
        <f t="shared" si="104"/>
        <v/>
      </c>
      <c r="V233" s="1432" t="str">
        <f t="shared" si="105"/>
        <v/>
      </c>
      <c r="W233" s="1431" t="str">
        <f t="shared" si="106"/>
        <v/>
      </c>
      <c r="X233" s="1432" t="str">
        <f t="shared" si="107"/>
        <v/>
      </c>
      <c r="Y233" s="1431" t="str">
        <f t="shared" si="108"/>
        <v/>
      </c>
      <c r="Z233" s="1432" t="str">
        <f t="shared" si="109"/>
        <v/>
      </c>
      <c r="AA233" s="1284" t="str">
        <f t="shared" si="110"/>
        <v/>
      </c>
      <c r="AB233" s="1279" t="str">
        <f t="shared" si="111"/>
        <v/>
      </c>
      <c r="AC233" s="1281"/>
      <c r="AD233" s="1431" t="str">
        <f t="shared" si="112"/>
        <v/>
      </c>
      <c r="AE233" s="1288" t="str">
        <f t="shared" si="113"/>
        <v/>
      </c>
      <c r="AF233" s="1432" t="str">
        <f t="shared" si="114"/>
        <v/>
      </c>
      <c r="AG233" s="1431" t="str">
        <f t="shared" si="115"/>
        <v/>
      </c>
      <c r="AH233" s="1288" t="str">
        <f t="shared" si="116"/>
        <v/>
      </c>
      <c r="AI233" s="1288" t="str">
        <f t="shared" si="117"/>
        <v/>
      </c>
      <c r="AJ233" s="1432" t="str">
        <f t="shared" si="118"/>
        <v/>
      </c>
      <c r="AK233" s="1431" t="str">
        <f t="shared" si="119"/>
        <v/>
      </c>
      <c r="AL233" s="1288" t="str">
        <f t="shared" si="120"/>
        <v/>
      </c>
      <c r="AM233" s="1432" t="str">
        <f t="shared" si="121"/>
        <v/>
      </c>
      <c r="AN233" s="1431" t="str">
        <f t="shared" si="122"/>
        <v/>
      </c>
      <c r="AO233" s="1288" t="str">
        <f t="shared" si="123"/>
        <v/>
      </c>
      <c r="AP233" s="1432" t="str">
        <f t="shared" si="124"/>
        <v/>
      </c>
      <c r="AQ233" s="1431" t="str">
        <f t="shared" si="125"/>
        <v/>
      </c>
      <c r="AR233" s="1288" t="str">
        <f t="shared" si="126"/>
        <v/>
      </c>
      <c r="AS233" s="1288" t="str">
        <f t="shared" si="127"/>
        <v/>
      </c>
      <c r="AT233" s="1432" t="str">
        <f t="shared" si="128"/>
        <v/>
      </c>
      <c r="AU233" s="1431" t="str">
        <f t="shared" si="129"/>
        <v/>
      </c>
      <c r="AV233" s="1288" t="str">
        <f t="shared" si="130"/>
        <v/>
      </c>
      <c r="AW233" s="1432" t="str">
        <f t="shared" si="131"/>
        <v/>
      </c>
      <c r="AX233" s="1431" t="str">
        <f t="shared" si="132"/>
        <v/>
      </c>
      <c r="AY233" s="1288" t="str">
        <f t="shared" si="133"/>
        <v/>
      </c>
      <c r="AZ233" s="1288" t="str">
        <f t="shared" si="134"/>
        <v/>
      </c>
      <c r="BA233" s="1432" t="str">
        <f t="shared" si="135"/>
        <v/>
      </c>
    </row>
    <row r="234" spans="2:53" s="10" customFormat="1">
      <c r="B234" s="13"/>
      <c r="C234" s="2715"/>
      <c r="D234" s="2716"/>
      <c r="E234" s="2717"/>
      <c r="F234" s="2718"/>
      <c r="G234" s="2716"/>
      <c r="H234" s="2719"/>
      <c r="I234" s="2719"/>
      <c r="J234" s="2719"/>
      <c r="K234" s="2719"/>
      <c r="L234" s="2719"/>
      <c r="M234" s="2719"/>
      <c r="N234" s="2719"/>
      <c r="O234" s="2719"/>
      <c r="Q234" s="2235"/>
      <c r="R234" s="1437"/>
      <c r="S234" s="1431" t="str">
        <f t="shared" si="102"/>
        <v/>
      </c>
      <c r="T234" s="1432" t="str">
        <f t="shared" si="103"/>
        <v/>
      </c>
      <c r="U234" s="1431" t="str">
        <f t="shared" si="104"/>
        <v/>
      </c>
      <c r="V234" s="1432" t="str">
        <f t="shared" si="105"/>
        <v/>
      </c>
      <c r="W234" s="1431" t="str">
        <f t="shared" si="106"/>
        <v/>
      </c>
      <c r="X234" s="1432" t="str">
        <f t="shared" si="107"/>
        <v/>
      </c>
      <c r="Y234" s="1431" t="str">
        <f t="shared" si="108"/>
        <v/>
      </c>
      <c r="Z234" s="1432" t="str">
        <f t="shared" si="109"/>
        <v/>
      </c>
      <c r="AA234" s="1284" t="str">
        <f t="shared" si="110"/>
        <v/>
      </c>
      <c r="AB234" s="1279" t="str">
        <f t="shared" si="111"/>
        <v/>
      </c>
      <c r="AC234" s="1281"/>
      <c r="AD234" s="1431" t="str">
        <f t="shared" si="112"/>
        <v/>
      </c>
      <c r="AE234" s="1288" t="str">
        <f t="shared" si="113"/>
        <v/>
      </c>
      <c r="AF234" s="1432" t="str">
        <f t="shared" si="114"/>
        <v/>
      </c>
      <c r="AG234" s="1431" t="str">
        <f t="shared" si="115"/>
        <v/>
      </c>
      <c r="AH234" s="1288" t="str">
        <f t="shared" si="116"/>
        <v/>
      </c>
      <c r="AI234" s="1288" t="str">
        <f t="shared" si="117"/>
        <v/>
      </c>
      <c r="AJ234" s="1432" t="str">
        <f t="shared" si="118"/>
        <v/>
      </c>
      <c r="AK234" s="1431" t="str">
        <f t="shared" si="119"/>
        <v/>
      </c>
      <c r="AL234" s="1288" t="str">
        <f t="shared" si="120"/>
        <v/>
      </c>
      <c r="AM234" s="1432" t="str">
        <f t="shared" si="121"/>
        <v/>
      </c>
      <c r="AN234" s="1431" t="str">
        <f t="shared" si="122"/>
        <v/>
      </c>
      <c r="AO234" s="1288" t="str">
        <f t="shared" si="123"/>
        <v/>
      </c>
      <c r="AP234" s="1432" t="str">
        <f t="shared" si="124"/>
        <v/>
      </c>
      <c r="AQ234" s="1431" t="str">
        <f t="shared" si="125"/>
        <v/>
      </c>
      <c r="AR234" s="1288" t="str">
        <f t="shared" si="126"/>
        <v/>
      </c>
      <c r="AS234" s="1288" t="str">
        <f t="shared" si="127"/>
        <v/>
      </c>
      <c r="AT234" s="1432" t="str">
        <f t="shared" si="128"/>
        <v/>
      </c>
      <c r="AU234" s="1431" t="str">
        <f t="shared" si="129"/>
        <v/>
      </c>
      <c r="AV234" s="1288" t="str">
        <f t="shared" si="130"/>
        <v/>
      </c>
      <c r="AW234" s="1432" t="str">
        <f t="shared" si="131"/>
        <v/>
      </c>
      <c r="AX234" s="1431" t="str">
        <f t="shared" si="132"/>
        <v/>
      </c>
      <c r="AY234" s="1288" t="str">
        <f t="shared" si="133"/>
        <v/>
      </c>
      <c r="AZ234" s="1288" t="str">
        <f t="shared" si="134"/>
        <v/>
      </c>
      <c r="BA234" s="1432" t="str">
        <f t="shared" si="135"/>
        <v/>
      </c>
    </row>
    <row r="235" spans="2:53" s="10" customFormat="1">
      <c r="B235" s="13"/>
      <c r="C235" s="2715"/>
      <c r="D235" s="2716"/>
      <c r="E235" s="2717"/>
      <c r="F235" s="2718"/>
      <c r="G235" s="2716"/>
      <c r="H235" s="2719"/>
      <c r="I235" s="2719"/>
      <c r="J235" s="2719"/>
      <c r="K235" s="2719"/>
      <c r="L235" s="2719"/>
      <c r="M235" s="2719"/>
      <c r="N235" s="2719"/>
      <c r="O235" s="2719"/>
      <c r="Q235" s="2235"/>
      <c r="R235" s="1437"/>
      <c r="S235" s="1431" t="str">
        <f t="shared" si="102"/>
        <v/>
      </c>
      <c r="T235" s="1432" t="str">
        <f t="shared" si="103"/>
        <v/>
      </c>
      <c r="U235" s="1431" t="str">
        <f t="shared" si="104"/>
        <v/>
      </c>
      <c r="V235" s="1432" t="str">
        <f t="shared" si="105"/>
        <v/>
      </c>
      <c r="W235" s="1431" t="str">
        <f t="shared" si="106"/>
        <v/>
      </c>
      <c r="X235" s="1432" t="str">
        <f t="shared" si="107"/>
        <v/>
      </c>
      <c r="Y235" s="1431" t="str">
        <f t="shared" si="108"/>
        <v/>
      </c>
      <c r="Z235" s="1432" t="str">
        <f t="shared" si="109"/>
        <v/>
      </c>
      <c r="AA235" s="1284" t="str">
        <f t="shared" si="110"/>
        <v/>
      </c>
      <c r="AB235" s="1279" t="str">
        <f t="shared" si="111"/>
        <v/>
      </c>
      <c r="AC235" s="1281"/>
      <c r="AD235" s="1431" t="str">
        <f t="shared" si="112"/>
        <v/>
      </c>
      <c r="AE235" s="1288" t="str">
        <f t="shared" si="113"/>
        <v/>
      </c>
      <c r="AF235" s="1432" t="str">
        <f t="shared" si="114"/>
        <v/>
      </c>
      <c r="AG235" s="1431" t="str">
        <f t="shared" si="115"/>
        <v/>
      </c>
      <c r="AH235" s="1288" t="str">
        <f t="shared" si="116"/>
        <v/>
      </c>
      <c r="AI235" s="1288" t="str">
        <f t="shared" si="117"/>
        <v/>
      </c>
      <c r="AJ235" s="1432" t="str">
        <f t="shared" si="118"/>
        <v/>
      </c>
      <c r="AK235" s="1431" t="str">
        <f t="shared" si="119"/>
        <v/>
      </c>
      <c r="AL235" s="1288" t="str">
        <f t="shared" si="120"/>
        <v/>
      </c>
      <c r="AM235" s="1432" t="str">
        <f t="shared" si="121"/>
        <v/>
      </c>
      <c r="AN235" s="1431" t="str">
        <f t="shared" si="122"/>
        <v/>
      </c>
      <c r="AO235" s="1288" t="str">
        <f t="shared" si="123"/>
        <v/>
      </c>
      <c r="AP235" s="1432" t="str">
        <f t="shared" si="124"/>
        <v/>
      </c>
      <c r="AQ235" s="1431" t="str">
        <f t="shared" si="125"/>
        <v/>
      </c>
      <c r="AR235" s="1288" t="str">
        <f t="shared" si="126"/>
        <v/>
      </c>
      <c r="AS235" s="1288" t="str">
        <f t="shared" si="127"/>
        <v/>
      </c>
      <c r="AT235" s="1432" t="str">
        <f t="shared" si="128"/>
        <v/>
      </c>
      <c r="AU235" s="1431" t="str">
        <f t="shared" si="129"/>
        <v/>
      </c>
      <c r="AV235" s="1288" t="str">
        <f t="shared" si="130"/>
        <v/>
      </c>
      <c r="AW235" s="1432" t="str">
        <f t="shared" si="131"/>
        <v/>
      </c>
      <c r="AX235" s="1431" t="str">
        <f t="shared" si="132"/>
        <v/>
      </c>
      <c r="AY235" s="1288" t="str">
        <f t="shared" si="133"/>
        <v/>
      </c>
      <c r="AZ235" s="1288" t="str">
        <f t="shared" si="134"/>
        <v/>
      </c>
      <c r="BA235" s="1432" t="str">
        <f t="shared" si="135"/>
        <v/>
      </c>
    </row>
    <row r="236" spans="2:53" s="10" customFormat="1">
      <c r="B236" s="13"/>
      <c r="C236" s="2715"/>
      <c r="D236" s="2716"/>
      <c r="E236" s="2717"/>
      <c r="F236" s="2718"/>
      <c r="G236" s="2716"/>
      <c r="H236" s="2719"/>
      <c r="I236" s="2719"/>
      <c r="J236" s="2719"/>
      <c r="K236" s="2719"/>
      <c r="L236" s="2719"/>
      <c r="M236" s="2719"/>
      <c r="N236" s="2719"/>
      <c r="O236" s="2719"/>
      <c r="Q236" s="2235"/>
      <c r="R236" s="1437"/>
      <c r="S236" s="1431" t="str">
        <f t="shared" si="102"/>
        <v/>
      </c>
      <c r="T236" s="1432" t="str">
        <f t="shared" si="103"/>
        <v/>
      </c>
      <c r="U236" s="1431" t="str">
        <f t="shared" si="104"/>
        <v/>
      </c>
      <c r="V236" s="1432" t="str">
        <f t="shared" si="105"/>
        <v/>
      </c>
      <c r="W236" s="1431" t="str">
        <f t="shared" si="106"/>
        <v/>
      </c>
      <c r="X236" s="1432" t="str">
        <f t="shared" si="107"/>
        <v/>
      </c>
      <c r="Y236" s="1431" t="str">
        <f t="shared" si="108"/>
        <v/>
      </c>
      <c r="Z236" s="1432" t="str">
        <f t="shared" si="109"/>
        <v/>
      </c>
      <c r="AA236" s="1284" t="str">
        <f t="shared" si="110"/>
        <v/>
      </c>
      <c r="AB236" s="1279" t="str">
        <f t="shared" si="111"/>
        <v/>
      </c>
      <c r="AC236" s="1281"/>
      <c r="AD236" s="1431" t="str">
        <f t="shared" si="112"/>
        <v/>
      </c>
      <c r="AE236" s="1288" t="str">
        <f t="shared" si="113"/>
        <v/>
      </c>
      <c r="AF236" s="1432" t="str">
        <f t="shared" si="114"/>
        <v/>
      </c>
      <c r="AG236" s="1431" t="str">
        <f t="shared" si="115"/>
        <v/>
      </c>
      <c r="AH236" s="1288" t="str">
        <f t="shared" si="116"/>
        <v/>
      </c>
      <c r="AI236" s="1288" t="str">
        <f t="shared" si="117"/>
        <v/>
      </c>
      <c r="AJ236" s="1432" t="str">
        <f t="shared" si="118"/>
        <v/>
      </c>
      <c r="AK236" s="1431" t="str">
        <f t="shared" si="119"/>
        <v/>
      </c>
      <c r="AL236" s="1288" t="str">
        <f t="shared" si="120"/>
        <v/>
      </c>
      <c r="AM236" s="1432" t="str">
        <f t="shared" si="121"/>
        <v/>
      </c>
      <c r="AN236" s="1431" t="str">
        <f t="shared" si="122"/>
        <v/>
      </c>
      <c r="AO236" s="1288" t="str">
        <f t="shared" si="123"/>
        <v/>
      </c>
      <c r="AP236" s="1432" t="str">
        <f t="shared" si="124"/>
        <v/>
      </c>
      <c r="AQ236" s="1431" t="str">
        <f t="shared" si="125"/>
        <v/>
      </c>
      <c r="AR236" s="1288" t="str">
        <f t="shared" si="126"/>
        <v/>
      </c>
      <c r="AS236" s="1288" t="str">
        <f t="shared" si="127"/>
        <v/>
      </c>
      <c r="AT236" s="1432" t="str">
        <f t="shared" si="128"/>
        <v/>
      </c>
      <c r="AU236" s="1431" t="str">
        <f t="shared" si="129"/>
        <v/>
      </c>
      <c r="AV236" s="1288" t="str">
        <f t="shared" si="130"/>
        <v/>
      </c>
      <c r="AW236" s="1432" t="str">
        <f t="shared" si="131"/>
        <v/>
      </c>
      <c r="AX236" s="1431" t="str">
        <f t="shared" si="132"/>
        <v/>
      </c>
      <c r="AY236" s="1288" t="str">
        <f t="shared" si="133"/>
        <v/>
      </c>
      <c r="AZ236" s="1288" t="str">
        <f t="shared" si="134"/>
        <v/>
      </c>
      <c r="BA236" s="1432" t="str">
        <f t="shared" si="135"/>
        <v/>
      </c>
    </row>
    <row r="237" spans="2:53" s="10" customFormat="1">
      <c r="B237" s="13"/>
      <c r="C237" s="2715"/>
      <c r="D237" s="2716"/>
      <c r="E237" s="2717"/>
      <c r="F237" s="2718"/>
      <c r="G237" s="2716"/>
      <c r="H237" s="2719"/>
      <c r="I237" s="2719"/>
      <c r="J237" s="2719"/>
      <c r="K237" s="2719"/>
      <c r="L237" s="2719"/>
      <c r="M237" s="2719"/>
      <c r="N237" s="2719"/>
      <c r="O237" s="2719"/>
      <c r="Q237" s="2235"/>
      <c r="R237" s="1437"/>
      <c r="S237" s="1431" t="str">
        <f t="shared" si="102"/>
        <v/>
      </c>
      <c r="T237" s="1432" t="str">
        <f t="shared" si="103"/>
        <v/>
      </c>
      <c r="U237" s="1431" t="str">
        <f t="shared" si="104"/>
        <v/>
      </c>
      <c r="V237" s="1432" t="str">
        <f t="shared" si="105"/>
        <v/>
      </c>
      <c r="W237" s="1431" t="str">
        <f t="shared" si="106"/>
        <v/>
      </c>
      <c r="X237" s="1432" t="str">
        <f t="shared" si="107"/>
        <v/>
      </c>
      <c r="Y237" s="1431" t="str">
        <f t="shared" si="108"/>
        <v/>
      </c>
      <c r="Z237" s="1432" t="str">
        <f t="shared" si="109"/>
        <v/>
      </c>
      <c r="AA237" s="1284" t="str">
        <f t="shared" si="110"/>
        <v/>
      </c>
      <c r="AB237" s="1279" t="str">
        <f t="shared" si="111"/>
        <v/>
      </c>
      <c r="AC237" s="1281"/>
      <c r="AD237" s="1431" t="str">
        <f t="shared" si="112"/>
        <v/>
      </c>
      <c r="AE237" s="1288" t="str">
        <f t="shared" si="113"/>
        <v/>
      </c>
      <c r="AF237" s="1432" t="str">
        <f t="shared" si="114"/>
        <v/>
      </c>
      <c r="AG237" s="1431" t="str">
        <f t="shared" si="115"/>
        <v/>
      </c>
      <c r="AH237" s="1288" t="str">
        <f t="shared" si="116"/>
        <v/>
      </c>
      <c r="AI237" s="1288" t="str">
        <f t="shared" si="117"/>
        <v/>
      </c>
      <c r="AJ237" s="1432" t="str">
        <f t="shared" si="118"/>
        <v/>
      </c>
      <c r="AK237" s="1431" t="str">
        <f t="shared" si="119"/>
        <v/>
      </c>
      <c r="AL237" s="1288" t="str">
        <f t="shared" si="120"/>
        <v/>
      </c>
      <c r="AM237" s="1432" t="str">
        <f t="shared" si="121"/>
        <v/>
      </c>
      <c r="AN237" s="1431" t="str">
        <f t="shared" si="122"/>
        <v/>
      </c>
      <c r="AO237" s="1288" t="str">
        <f t="shared" si="123"/>
        <v/>
      </c>
      <c r="AP237" s="1432" t="str">
        <f t="shared" si="124"/>
        <v/>
      </c>
      <c r="AQ237" s="1431" t="str">
        <f t="shared" si="125"/>
        <v/>
      </c>
      <c r="AR237" s="1288" t="str">
        <f t="shared" si="126"/>
        <v/>
      </c>
      <c r="AS237" s="1288" t="str">
        <f t="shared" si="127"/>
        <v/>
      </c>
      <c r="AT237" s="1432" t="str">
        <f t="shared" si="128"/>
        <v/>
      </c>
      <c r="AU237" s="1431" t="str">
        <f t="shared" si="129"/>
        <v/>
      </c>
      <c r="AV237" s="1288" t="str">
        <f t="shared" si="130"/>
        <v/>
      </c>
      <c r="AW237" s="1432" t="str">
        <f t="shared" si="131"/>
        <v/>
      </c>
      <c r="AX237" s="1431" t="str">
        <f t="shared" si="132"/>
        <v/>
      </c>
      <c r="AY237" s="1288" t="str">
        <f t="shared" si="133"/>
        <v/>
      </c>
      <c r="AZ237" s="1288" t="str">
        <f t="shared" si="134"/>
        <v/>
      </c>
      <c r="BA237" s="1432" t="str">
        <f t="shared" si="135"/>
        <v/>
      </c>
    </row>
    <row r="238" spans="2:53" s="10" customFormat="1">
      <c r="B238" s="13"/>
      <c r="C238" s="2715"/>
      <c r="D238" s="2716"/>
      <c r="E238" s="2717"/>
      <c r="F238" s="2718"/>
      <c r="G238" s="2716"/>
      <c r="H238" s="2719"/>
      <c r="I238" s="2719"/>
      <c r="J238" s="2719"/>
      <c r="K238" s="2719"/>
      <c r="L238" s="2719"/>
      <c r="M238" s="2719"/>
      <c r="N238" s="2719"/>
      <c r="O238" s="2719"/>
      <c r="Q238" s="2235"/>
      <c r="R238" s="1437"/>
      <c r="S238" s="1431" t="str">
        <f t="shared" si="102"/>
        <v/>
      </c>
      <c r="T238" s="1432" t="str">
        <f t="shared" si="103"/>
        <v/>
      </c>
      <c r="U238" s="1431" t="str">
        <f t="shared" si="104"/>
        <v/>
      </c>
      <c r="V238" s="1432" t="str">
        <f t="shared" si="105"/>
        <v/>
      </c>
      <c r="W238" s="1431" t="str">
        <f t="shared" si="106"/>
        <v/>
      </c>
      <c r="X238" s="1432" t="str">
        <f t="shared" si="107"/>
        <v/>
      </c>
      <c r="Y238" s="1431" t="str">
        <f t="shared" si="108"/>
        <v/>
      </c>
      <c r="Z238" s="1432" t="str">
        <f t="shared" si="109"/>
        <v/>
      </c>
      <c r="AA238" s="1284" t="str">
        <f t="shared" si="110"/>
        <v/>
      </c>
      <c r="AB238" s="1279" t="str">
        <f t="shared" si="111"/>
        <v/>
      </c>
      <c r="AC238" s="1281"/>
      <c r="AD238" s="1431" t="str">
        <f t="shared" si="112"/>
        <v/>
      </c>
      <c r="AE238" s="1288" t="str">
        <f t="shared" si="113"/>
        <v/>
      </c>
      <c r="AF238" s="1432" t="str">
        <f t="shared" si="114"/>
        <v/>
      </c>
      <c r="AG238" s="1431" t="str">
        <f t="shared" si="115"/>
        <v/>
      </c>
      <c r="AH238" s="1288" t="str">
        <f t="shared" si="116"/>
        <v/>
      </c>
      <c r="AI238" s="1288" t="str">
        <f t="shared" si="117"/>
        <v/>
      </c>
      <c r="AJ238" s="1432" t="str">
        <f t="shared" si="118"/>
        <v/>
      </c>
      <c r="AK238" s="1431" t="str">
        <f t="shared" si="119"/>
        <v/>
      </c>
      <c r="AL238" s="1288" t="str">
        <f t="shared" si="120"/>
        <v/>
      </c>
      <c r="AM238" s="1432" t="str">
        <f t="shared" si="121"/>
        <v/>
      </c>
      <c r="AN238" s="1431" t="str">
        <f t="shared" si="122"/>
        <v/>
      </c>
      <c r="AO238" s="1288" t="str">
        <f t="shared" si="123"/>
        <v/>
      </c>
      <c r="AP238" s="1432" t="str">
        <f t="shared" si="124"/>
        <v/>
      </c>
      <c r="AQ238" s="1431" t="str">
        <f t="shared" si="125"/>
        <v/>
      </c>
      <c r="AR238" s="1288" t="str">
        <f t="shared" si="126"/>
        <v/>
      </c>
      <c r="AS238" s="1288" t="str">
        <f t="shared" si="127"/>
        <v/>
      </c>
      <c r="AT238" s="1432" t="str">
        <f t="shared" si="128"/>
        <v/>
      </c>
      <c r="AU238" s="1431" t="str">
        <f t="shared" si="129"/>
        <v/>
      </c>
      <c r="AV238" s="1288" t="str">
        <f t="shared" si="130"/>
        <v/>
      </c>
      <c r="AW238" s="1432" t="str">
        <f t="shared" si="131"/>
        <v/>
      </c>
      <c r="AX238" s="1431" t="str">
        <f t="shared" si="132"/>
        <v/>
      </c>
      <c r="AY238" s="1288" t="str">
        <f t="shared" si="133"/>
        <v/>
      </c>
      <c r="AZ238" s="1288" t="str">
        <f t="shared" si="134"/>
        <v/>
      </c>
      <c r="BA238" s="1432" t="str">
        <f t="shared" si="135"/>
        <v/>
      </c>
    </row>
    <row r="239" spans="2:53" s="10" customFormat="1">
      <c r="B239" s="13"/>
      <c r="C239" s="2715"/>
      <c r="D239" s="2716"/>
      <c r="E239" s="2717"/>
      <c r="F239" s="2718"/>
      <c r="G239" s="2716"/>
      <c r="H239" s="2719"/>
      <c r="I239" s="2719"/>
      <c r="J239" s="2719"/>
      <c r="K239" s="2719"/>
      <c r="L239" s="2719"/>
      <c r="M239" s="2719"/>
      <c r="N239" s="2719"/>
      <c r="O239" s="2719"/>
      <c r="Q239" s="2235"/>
      <c r="R239" s="1437"/>
      <c r="S239" s="1431" t="str">
        <f t="shared" si="102"/>
        <v/>
      </c>
      <c r="T239" s="1432" t="str">
        <f t="shared" si="103"/>
        <v/>
      </c>
      <c r="U239" s="1431" t="str">
        <f t="shared" si="104"/>
        <v/>
      </c>
      <c r="V239" s="1432" t="str">
        <f t="shared" si="105"/>
        <v/>
      </c>
      <c r="W239" s="1431" t="str">
        <f t="shared" si="106"/>
        <v/>
      </c>
      <c r="X239" s="1432" t="str">
        <f t="shared" si="107"/>
        <v/>
      </c>
      <c r="Y239" s="1431" t="str">
        <f t="shared" si="108"/>
        <v/>
      </c>
      <c r="Z239" s="1432" t="str">
        <f t="shared" si="109"/>
        <v/>
      </c>
      <c r="AA239" s="1284" t="str">
        <f t="shared" si="110"/>
        <v/>
      </c>
      <c r="AB239" s="1279" t="str">
        <f t="shared" si="111"/>
        <v/>
      </c>
      <c r="AC239" s="1281"/>
      <c r="AD239" s="1431" t="str">
        <f t="shared" si="112"/>
        <v/>
      </c>
      <c r="AE239" s="1288" t="str">
        <f t="shared" si="113"/>
        <v/>
      </c>
      <c r="AF239" s="1432" t="str">
        <f t="shared" si="114"/>
        <v/>
      </c>
      <c r="AG239" s="1431" t="str">
        <f t="shared" si="115"/>
        <v/>
      </c>
      <c r="AH239" s="1288" t="str">
        <f t="shared" si="116"/>
        <v/>
      </c>
      <c r="AI239" s="1288" t="str">
        <f t="shared" si="117"/>
        <v/>
      </c>
      <c r="AJ239" s="1432" t="str">
        <f t="shared" si="118"/>
        <v/>
      </c>
      <c r="AK239" s="1431" t="str">
        <f t="shared" si="119"/>
        <v/>
      </c>
      <c r="AL239" s="1288" t="str">
        <f t="shared" si="120"/>
        <v/>
      </c>
      <c r="AM239" s="1432" t="str">
        <f t="shared" si="121"/>
        <v/>
      </c>
      <c r="AN239" s="1431" t="str">
        <f t="shared" si="122"/>
        <v/>
      </c>
      <c r="AO239" s="1288" t="str">
        <f t="shared" si="123"/>
        <v/>
      </c>
      <c r="AP239" s="1432" t="str">
        <f t="shared" si="124"/>
        <v/>
      </c>
      <c r="AQ239" s="1431" t="str">
        <f t="shared" si="125"/>
        <v/>
      </c>
      <c r="AR239" s="1288" t="str">
        <f t="shared" si="126"/>
        <v/>
      </c>
      <c r="AS239" s="1288" t="str">
        <f t="shared" si="127"/>
        <v/>
      </c>
      <c r="AT239" s="1432" t="str">
        <f t="shared" si="128"/>
        <v/>
      </c>
      <c r="AU239" s="1431" t="str">
        <f t="shared" si="129"/>
        <v/>
      </c>
      <c r="AV239" s="1288" t="str">
        <f t="shared" si="130"/>
        <v/>
      </c>
      <c r="AW239" s="1432" t="str">
        <f t="shared" si="131"/>
        <v/>
      </c>
      <c r="AX239" s="1431" t="str">
        <f t="shared" si="132"/>
        <v/>
      </c>
      <c r="AY239" s="1288" t="str">
        <f t="shared" si="133"/>
        <v/>
      </c>
      <c r="AZ239" s="1288" t="str">
        <f t="shared" si="134"/>
        <v/>
      </c>
      <c r="BA239" s="1432" t="str">
        <f t="shared" si="135"/>
        <v/>
      </c>
    </row>
    <row r="240" spans="2:53" s="10" customFormat="1">
      <c r="B240" s="13"/>
      <c r="C240" s="2715"/>
      <c r="D240" s="2716"/>
      <c r="E240" s="2717"/>
      <c r="F240" s="2718"/>
      <c r="G240" s="2716"/>
      <c r="H240" s="2719"/>
      <c r="I240" s="2719"/>
      <c r="J240" s="2719"/>
      <c r="K240" s="2719"/>
      <c r="L240" s="2719"/>
      <c r="M240" s="2719"/>
      <c r="N240" s="2719"/>
      <c r="O240" s="2719"/>
      <c r="Q240" s="2235"/>
      <c r="R240" s="1437"/>
      <c r="S240" s="1431" t="str">
        <f t="shared" si="102"/>
        <v/>
      </c>
      <c r="T240" s="1432" t="str">
        <f t="shared" si="103"/>
        <v/>
      </c>
      <c r="U240" s="1431" t="str">
        <f t="shared" si="104"/>
        <v/>
      </c>
      <c r="V240" s="1432" t="str">
        <f t="shared" si="105"/>
        <v/>
      </c>
      <c r="W240" s="1431" t="str">
        <f t="shared" si="106"/>
        <v/>
      </c>
      <c r="X240" s="1432" t="str">
        <f t="shared" si="107"/>
        <v/>
      </c>
      <c r="Y240" s="1431" t="str">
        <f t="shared" si="108"/>
        <v/>
      </c>
      <c r="Z240" s="1432" t="str">
        <f t="shared" si="109"/>
        <v/>
      </c>
      <c r="AA240" s="1284" t="str">
        <f t="shared" si="110"/>
        <v/>
      </c>
      <c r="AB240" s="1279" t="str">
        <f t="shared" si="111"/>
        <v/>
      </c>
      <c r="AC240" s="1281"/>
      <c r="AD240" s="1431" t="str">
        <f t="shared" si="112"/>
        <v/>
      </c>
      <c r="AE240" s="1288" t="str">
        <f t="shared" si="113"/>
        <v/>
      </c>
      <c r="AF240" s="1432" t="str">
        <f t="shared" si="114"/>
        <v/>
      </c>
      <c r="AG240" s="1431" t="str">
        <f t="shared" si="115"/>
        <v/>
      </c>
      <c r="AH240" s="1288" t="str">
        <f t="shared" si="116"/>
        <v/>
      </c>
      <c r="AI240" s="1288" t="str">
        <f t="shared" si="117"/>
        <v/>
      </c>
      <c r="AJ240" s="1432" t="str">
        <f t="shared" si="118"/>
        <v/>
      </c>
      <c r="AK240" s="1431" t="str">
        <f t="shared" si="119"/>
        <v/>
      </c>
      <c r="AL240" s="1288" t="str">
        <f t="shared" si="120"/>
        <v/>
      </c>
      <c r="AM240" s="1432" t="str">
        <f t="shared" si="121"/>
        <v/>
      </c>
      <c r="AN240" s="1431" t="str">
        <f t="shared" si="122"/>
        <v/>
      </c>
      <c r="AO240" s="1288" t="str">
        <f t="shared" si="123"/>
        <v/>
      </c>
      <c r="AP240" s="1432" t="str">
        <f t="shared" si="124"/>
        <v/>
      </c>
      <c r="AQ240" s="1431" t="str">
        <f t="shared" si="125"/>
        <v/>
      </c>
      <c r="AR240" s="1288" t="str">
        <f t="shared" si="126"/>
        <v/>
      </c>
      <c r="AS240" s="1288" t="str">
        <f t="shared" si="127"/>
        <v/>
      </c>
      <c r="AT240" s="1432" t="str">
        <f t="shared" si="128"/>
        <v/>
      </c>
      <c r="AU240" s="1431" t="str">
        <f t="shared" si="129"/>
        <v/>
      </c>
      <c r="AV240" s="1288" t="str">
        <f t="shared" si="130"/>
        <v/>
      </c>
      <c r="AW240" s="1432" t="str">
        <f t="shared" si="131"/>
        <v/>
      </c>
      <c r="AX240" s="1431" t="str">
        <f t="shared" si="132"/>
        <v/>
      </c>
      <c r="AY240" s="1288" t="str">
        <f t="shared" si="133"/>
        <v/>
      </c>
      <c r="AZ240" s="1288" t="str">
        <f t="shared" si="134"/>
        <v/>
      </c>
      <c r="BA240" s="1432" t="str">
        <f t="shared" si="135"/>
        <v/>
      </c>
    </row>
    <row r="241" spans="2:53" s="10" customFormat="1">
      <c r="B241" s="13"/>
      <c r="C241" s="2715"/>
      <c r="D241" s="2716"/>
      <c r="E241" s="2717"/>
      <c r="F241" s="2718"/>
      <c r="G241" s="2716"/>
      <c r="H241" s="2719"/>
      <c r="I241" s="2719"/>
      <c r="J241" s="2719"/>
      <c r="K241" s="2719"/>
      <c r="L241" s="2719"/>
      <c r="M241" s="2719"/>
      <c r="N241" s="2719"/>
      <c r="O241" s="2719"/>
      <c r="Q241" s="2235"/>
      <c r="R241" s="1437"/>
      <c r="S241" s="1431" t="str">
        <f t="shared" si="102"/>
        <v/>
      </c>
      <c r="T241" s="1432" t="str">
        <f t="shared" si="103"/>
        <v/>
      </c>
      <c r="U241" s="1431" t="str">
        <f t="shared" si="104"/>
        <v/>
      </c>
      <c r="V241" s="1432" t="str">
        <f t="shared" si="105"/>
        <v/>
      </c>
      <c r="W241" s="1431" t="str">
        <f t="shared" si="106"/>
        <v/>
      </c>
      <c r="X241" s="1432" t="str">
        <f t="shared" si="107"/>
        <v/>
      </c>
      <c r="Y241" s="1431" t="str">
        <f t="shared" si="108"/>
        <v/>
      </c>
      <c r="Z241" s="1432" t="str">
        <f t="shared" si="109"/>
        <v/>
      </c>
      <c r="AA241" s="1284" t="str">
        <f t="shared" si="110"/>
        <v/>
      </c>
      <c r="AB241" s="1279" t="str">
        <f t="shared" si="111"/>
        <v/>
      </c>
      <c r="AC241" s="1281"/>
      <c r="AD241" s="1431" t="str">
        <f t="shared" si="112"/>
        <v/>
      </c>
      <c r="AE241" s="1288" t="str">
        <f t="shared" si="113"/>
        <v/>
      </c>
      <c r="AF241" s="1432" t="str">
        <f t="shared" si="114"/>
        <v/>
      </c>
      <c r="AG241" s="1431" t="str">
        <f t="shared" si="115"/>
        <v/>
      </c>
      <c r="AH241" s="1288" t="str">
        <f t="shared" si="116"/>
        <v/>
      </c>
      <c r="AI241" s="1288" t="str">
        <f t="shared" si="117"/>
        <v/>
      </c>
      <c r="AJ241" s="1432" t="str">
        <f t="shared" si="118"/>
        <v/>
      </c>
      <c r="AK241" s="1431" t="str">
        <f t="shared" si="119"/>
        <v/>
      </c>
      <c r="AL241" s="1288" t="str">
        <f t="shared" si="120"/>
        <v/>
      </c>
      <c r="AM241" s="1432" t="str">
        <f t="shared" si="121"/>
        <v/>
      </c>
      <c r="AN241" s="1431" t="str">
        <f t="shared" si="122"/>
        <v/>
      </c>
      <c r="AO241" s="1288" t="str">
        <f t="shared" si="123"/>
        <v/>
      </c>
      <c r="AP241" s="1432" t="str">
        <f t="shared" si="124"/>
        <v/>
      </c>
      <c r="AQ241" s="1431" t="str">
        <f t="shared" si="125"/>
        <v/>
      </c>
      <c r="AR241" s="1288" t="str">
        <f t="shared" si="126"/>
        <v/>
      </c>
      <c r="AS241" s="1288" t="str">
        <f t="shared" si="127"/>
        <v/>
      </c>
      <c r="AT241" s="1432" t="str">
        <f t="shared" si="128"/>
        <v/>
      </c>
      <c r="AU241" s="1431" t="str">
        <f t="shared" si="129"/>
        <v/>
      </c>
      <c r="AV241" s="1288" t="str">
        <f t="shared" si="130"/>
        <v/>
      </c>
      <c r="AW241" s="1432" t="str">
        <f t="shared" si="131"/>
        <v/>
      </c>
      <c r="AX241" s="1431" t="str">
        <f t="shared" si="132"/>
        <v/>
      </c>
      <c r="AY241" s="1288" t="str">
        <f t="shared" si="133"/>
        <v/>
      </c>
      <c r="AZ241" s="1288" t="str">
        <f t="shared" si="134"/>
        <v/>
      </c>
      <c r="BA241" s="1432" t="str">
        <f t="shared" si="135"/>
        <v/>
      </c>
    </row>
    <row r="242" spans="2:53" s="10" customFormat="1">
      <c r="B242" s="13"/>
      <c r="C242" s="2715"/>
      <c r="D242" s="2716"/>
      <c r="E242" s="2717"/>
      <c r="F242" s="2718"/>
      <c r="G242" s="2716"/>
      <c r="H242" s="2719"/>
      <c r="I242" s="2719"/>
      <c r="J242" s="2719"/>
      <c r="K242" s="2719"/>
      <c r="L242" s="2719"/>
      <c r="M242" s="2719"/>
      <c r="N242" s="2719"/>
      <c r="O242" s="2719"/>
      <c r="Q242" s="2235"/>
      <c r="R242" s="1437"/>
      <c r="S242" s="1431" t="str">
        <f t="shared" si="102"/>
        <v/>
      </c>
      <c r="T242" s="1432" t="str">
        <f t="shared" si="103"/>
        <v/>
      </c>
      <c r="U242" s="1431" t="str">
        <f t="shared" si="104"/>
        <v/>
      </c>
      <c r="V242" s="1432" t="str">
        <f t="shared" si="105"/>
        <v/>
      </c>
      <c r="W242" s="1431" t="str">
        <f t="shared" si="106"/>
        <v/>
      </c>
      <c r="X242" s="1432" t="str">
        <f t="shared" si="107"/>
        <v/>
      </c>
      <c r="Y242" s="1431" t="str">
        <f t="shared" si="108"/>
        <v/>
      </c>
      <c r="Z242" s="1432" t="str">
        <f t="shared" si="109"/>
        <v/>
      </c>
      <c r="AA242" s="1284" t="str">
        <f t="shared" si="110"/>
        <v/>
      </c>
      <c r="AB242" s="1279" t="str">
        <f t="shared" si="111"/>
        <v/>
      </c>
      <c r="AC242" s="1281"/>
      <c r="AD242" s="1431" t="str">
        <f t="shared" si="112"/>
        <v/>
      </c>
      <c r="AE242" s="1288" t="str">
        <f t="shared" si="113"/>
        <v/>
      </c>
      <c r="AF242" s="1432" t="str">
        <f t="shared" si="114"/>
        <v/>
      </c>
      <c r="AG242" s="1431" t="str">
        <f t="shared" si="115"/>
        <v/>
      </c>
      <c r="AH242" s="1288" t="str">
        <f t="shared" si="116"/>
        <v/>
      </c>
      <c r="AI242" s="1288" t="str">
        <f t="shared" si="117"/>
        <v/>
      </c>
      <c r="AJ242" s="1432" t="str">
        <f t="shared" si="118"/>
        <v/>
      </c>
      <c r="AK242" s="1431" t="str">
        <f t="shared" si="119"/>
        <v/>
      </c>
      <c r="AL242" s="1288" t="str">
        <f t="shared" si="120"/>
        <v/>
      </c>
      <c r="AM242" s="1432" t="str">
        <f t="shared" si="121"/>
        <v/>
      </c>
      <c r="AN242" s="1431" t="str">
        <f t="shared" si="122"/>
        <v/>
      </c>
      <c r="AO242" s="1288" t="str">
        <f t="shared" si="123"/>
        <v/>
      </c>
      <c r="AP242" s="1432" t="str">
        <f t="shared" si="124"/>
        <v/>
      </c>
      <c r="AQ242" s="1431" t="str">
        <f t="shared" si="125"/>
        <v/>
      </c>
      <c r="AR242" s="1288" t="str">
        <f t="shared" si="126"/>
        <v/>
      </c>
      <c r="AS242" s="1288" t="str">
        <f t="shared" si="127"/>
        <v/>
      </c>
      <c r="AT242" s="1432" t="str">
        <f t="shared" si="128"/>
        <v/>
      </c>
      <c r="AU242" s="1431" t="str">
        <f t="shared" si="129"/>
        <v/>
      </c>
      <c r="AV242" s="1288" t="str">
        <f t="shared" si="130"/>
        <v/>
      </c>
      <c r="AW242" s="1432" t="str">
        <f t="shared" si="131"/>
        <v/>
      </c>
      <c r="AX242" s="1431" t="str">
        <f t="shared" si="132"/>
        <v/>
      </c>
      <c r="AY242" s="1288" t="str">
        <f t="shared" si="133"/>
        <v/>
      </c>
      <c r="AZ242" s="1288" t="str">
        <f t="shared" si="134"/>
        <v/>
      </c>
      <c r="BA242" s="1432" t="str">
        <f t="shared" si="135"/>
        <v/>
      </c>
    </row>
    <row r="243" spans="2:53" s="10" customFormat="1">
      <c r="B243" s="13"/>
      <c r="C243" s="2715"/>
      <c r="D243" s="2716"/>
      <c r="E243" s="2717"/>
      <c r="F243" s="2718"/>
      <c r="G243" s="2716"/>
      <c r="H243" s="2719"/>
      <c r="I243" s="2719"/>
      <c r="J243" s="2719"/>
      <c r="K243" s="2719"/>
      <c r="L243" s="2719"/>
      <c r="M243" s="2719"/>
      <c r="N243" s="2719"/>
      <c r="O243" s="2719"/>
      <c r="Q243" s="2235"/>
      <c r="R243" s="1437"/>
      <c r="S243" s="1431" t="str">
        <f t="shared" si="102"/>
        <v/>
      </c>
      <c r="T243" s="1432" t="str">
        <f t="shared" si="103"/>
        <v/>
      </c>
      <c r="U243" s="1431" t="str">
        <f t="shared" si="104"/>
        <v/>
      </c>
      <c r="V243" s="1432" t="str">
        <f t="shared" si="105"/>
        <v/>
      </c>
      <c r="W243" s="1431" t="str">
        <f t="shared" si="106"/>
        <v/>
      </c>
      <c r="X243" s="1432" t="str">
        <f t="shared" si="107"/>
        <v/>
      </c>
      <c r="Y243" s="1431" t="str">
        <f t="shared" si="108"/>
        <v/>
      </c>
      <c r="Z243" s="1432" t="str">
        <f t="shared" si="109"/>
        <v/>
      </c>
      <c r="AA243" s="1284" t="str">
        <f t="shared" si="110"/>
        <v/>
      </c>
      <c r="AB243" s="1279" t="str">
        <f t="shared" si="111"/>
        <v/>
      </c>
      <c r="AC243" s="1281"/>
      <c r="AD243" s="1431" t="str">
        <f t="shared" si="112"/>
        <v/>
      </c>
      <c r="AE243" s="1288" t="str">
        <f t="shared" si="113"/>
        <v/>
      </c>
      <c r="AF243" s="1432" t="str">
        <f t="shared" si="114"/>
        <v/>
      </c>
      <c r="AG243" s="1431" t="str">
        <f t="shared" si="115"/>
        <v/>
      </c>
      <c r="AH243" s="1288" t="str">
        <f t="shared" si="116"/>
        <v/>
      </c>
      <c r="AI243" s="1288" t="str">
        <f t="shared" si="117"/>
        <v/>
      </c>
      <c r="AJ243" s="1432" t="str">
        <f t="shared" si="118"/>
        <v/>
      </c>
      <c r="AK243" s="1431" t="str">
        <f t="shared" si="119"/>
        <v/>
      </c>
      <c r="AL243" s="1288" t="str">
        <f t="shared" si="120"/>
        <v/>
      </c>
      <c r="AM243" s="1432" t="str">
        <f t="shared" si="121"/>
        <v/>
      </c>
      <c r="AN243" s="1431" t="str">
        <f t="shared" si="122"/>
        <v/>
      </c>
      <c r="AO243" s="1288" t="str">
        <f t="shared" si="123"/>
        <v/>
      </c>
      <c r="AP243" s="1432" t="str">
        <f t="shared" si="124"/>
        <v/>
      </c>
      <c r="AQ243" s="1431" t="str">
        <f t="shared" si="125"/>
        <v/>
      </c>
      <c r="AR243" s="1288" t="str">
        <f t="shared" si="126"/>
        <v/>
      </c>
      <c r="AS243" s="1288" t="str">
        <f t="shared" si="127"/>
        <v/>
      </c>
      <c r="AT243" s="1432" t="str">
        <f t="shared" si="128"/>
        <v/>
      </c>
      <c r="AU243" s="1431" t="str">
        <f t="shared" si="129"/>
        <v/>
      </c>
      <c r="AV243" s="1288" t="str">
        <f t="shared" si="130"/>
        <v/>
      </c>
      <c r="AW243" s="1432" t="str">
        <f t="shared" si="131"/>
        <v/>
      </c>
      <c r="AX243" s="1431" t="str">
        <f t="shared" si="132"/>
        <v/>
      </c>
      <c r="AY243" s="1288" t="str">
        <f t="shared" si="133"/>
        <v/>
      </c>
      <c r="AZ243" s="1288" t="str">
        <f t="shared" si="134"/>
        <v/>
      </c>
      <c r="BA243" s="1432" t="str">
        <f t="shared" si="135"/>
        <v/>
      </c>
    </row>
    <row r="244" spans="2:53" s="10" customFormat="1">
      <c r="B244" s="13"/>
      <c r="C244" s="2715"/>
      <c r="D244" s="2716"/>
      <c r="E244" s="2717"/>
      <c r="F244" s="2718"/>
      <c r="G244" s="2716"/>
      <c r="H244" s="2719"/>
      <c r="I244" s="2719"/>
      <c r="J244" s="2719"/>
      <c r="K244" s="2719"/>
      <c r="L244" s="2719"/>
      <c r="M244" s="2719"/>
      <c r="N244" s="2719"/>
      <c r="O244" s="2719"/>
      <c r="Q244" s="2235"/>
      <c r="R244" s="1437"/>
      <c r="S244" s="1431" t="str">
        <f t="shared" si="102"/>
        <v/>
      </c>
      <c r="T244" s="1432" t="str">
        <f t="shared" si="103"/>
        <v/>
      </c>
      <c r="U244" s="1431" t="str">
        <f t="shared" si="104"/>
        <v/>
      </c>
      <c r="V244" s="1432" t="str">
        <f t="shared" si="105"/>
        <v/>
      </c>
      <c r="W244" s="1431" t="str">
        <f t="shared" si="106"/>
        <v/>
      </c>
      <c r="X244" s="1432" t="str">
        <f t="shared" si="107"/>
        <v/>
      </c>
      <c r="Y244" s="1431" t="str">
        <f t="shared" si="108"/>
        <v/>
      </c>
      <c r="Z244" s="1432" t="str">
        <f t="shared" si="109"/>
        <v/>
      </c>
      <c r="AA244" s="1284" t="str">
        <f t="shared" si="110"/>
        <v/>
      </c>
      <c r="AB244" s="1279" t="str">
        <f t="shared" si="111"/>
        <v/>
      </c>
      <c r="AC244" s="1281"/>
      <c r="AD244" s="1431" t="str">
        <f t="shared" si="112"/>
        <v/>
      </c>
      <c r="AE244" s="1288" t="str">
        <f t="shared" si="113"/>
        <v/>
      </c>
      <c r="AF244" s="1432" t="str">
        <f t="shared" si="114"/>
        <v/>
      </c>
      <c r="AG244" s="1431" t="str">
        <f t="shared" si="115"/>
        <v/>
      </c>
      <c r="AH244" s="1288" t="str">
        <f t="shared" si="116"/>
        <v/>
      </c>
      <c r="AI244" s="1288" t="str">
        <f t="shared" si="117"/>
        <v/>
      </c>
      <c r="AJ244" s="1432" t="str">
        <f t="shared" si="118"/>
        <v/>
      </c>
      <c r="AK244" s="1431" t="str">
        <f t="shared" si="119"/>
        <v/>
      </c>
      <c r="AL244" s="1288" t="str">
        <f t="shared" si="120"/>
        <v/>
      </c>
      <c r="AM244" s="1432" t="str">
        <f t="shared" si="121"/>
        <v/>
      </c>
      <c r="AN244" s="1431" t="str">
        <f t="shared" si="122"/>
        <v/>
      </c>
      <c r="AO244" s="1288" t="str">
        <f t="shared" si="123"/>
        <v/>
      </c>
      <c r="AP244" s="1432" t="str">
        <f t="shared" si="124"/>
        <v/>
      </c>
      <c r="AQ244" s="1431" t="str">
        <f t="shared" si="125"/>
        <v/>
      </c>
      <c r="AR244" s="1288" t="str">
        <f t="shared" si="126"/>
        <v/>
      </c>
      <c r="AS244" s="1288" t="str">
        <f t="shared" si="127"/>
        <v/>
      </c>
      <c r="AT244" s="1432" t="str">
        <f t="shared" si="128"/>
        <v/>
      </c>
      <c r="AU244" s="1431" t="str">
        <f t="shared" si="129"/>
        <v/>
      </c>
      <c r="AV244" s="1288" t="str">
        <f t="shared" si="130"/>
        <v/>
      </c>
      <c r="AW244" s="1432" t="str">
        <f t="shared" si="131"/>
        <v/>
      </c>
      <c r="AX244" s="1431" t="str">
        <f t="shared" si="132"/>
        <v/>
      </c>
      <c r="AY244" s="1288" t="str">
        <f t="shared" si="133"/>
        <v/>
      </c>
      <c r="AZ244" s="1288" t="str">
        <f t="shared" si="134"/>
        <v/>
      </c>
      <c r="BA244" s="1432" t="str">
        <f t="shared" si="135"/>
        <v/>
      </c>
    </row>
    <row r="245" spans="2:53" s="10" customFormat="1">
      <c r="B245" s="13"/>
      <c r="C245" s="2715"/>
      <c r="D245" s="2716"/>
      <c r="E245" s="2717"/>
      <c r="F245" s="2718"/>
      <c r="G245" s="2716"/>
      <c r="H245" s="2719"/>
      <c r="I245" s="2719"/>
      <c r="J245" s="2719"/>
      <c r="K245" s="2719"/>
      <c r="L245" s="2719"/>
      <c r="M245" s="2719"/>
      <c r="N245" s="2719"/>
      <c r="O245" s="2719"/>
      <c r="Q245" s="2235"/>
      <c r="R245" s="1437"/>
      <c r="S245" s="1431" t="str">
        <f t="shared" si="102"/>
        <v/>
      </c>
      <c r="T245" s="1432" t="str">
        <f t="shared" si="103"/>
        <v/>
      </c>
      <c r="U245" s="1431" t="str">
        <f t="shared" si="104"/>
        <v/>
      </c>
      <c r="V245" s="1432" t="str">
        <f t="shared" si="105"/>
        <v/>
      </c>
      <c r="W245" s="1431" t="str">
        <f t="shared" si="106"/>
        <v/>
      </c>
      <c r="X245" s="1432" t="str">
        <f t="shared" si="107"/>
        <v/>
      </c>
      <c r="Y245" s="1431" t="str">
        <f t="shared" si="108"/>
        <v/>
      </c>
      <c r="Z245" s="1432" t="str">
        <f t="shared" si="109"/>
        <v/>
      </c>
      <c r="AA245" s="1284" t="str">
        <f t="shared" si="110"/>
        <v/>
      </c>
      <c r="AB245" s="1279" t="str">
        <f t="shared" si="111"/>
        <v/>
      </c>
      <c r="AC245" s="1281"/>
      <c r="AD245" s="1431" t="str">
        <f t="shared" si="112"/>
        <v/>
      </c>
      <c r="AE245" s="1288" t="str">
        <f t="shared" si="113"/>
        <v/>
      </c>
      <c r="AF245" s="1432" t="str">
        <f t="shared" si="114"/>
        <v/>
      </c>
      <c r="AG245" s="1431" t="str">
        <f t="shared" si="115"/>
        <v/>
      </c>
      <c r="AH245" s="1288" t="str">
        <f t="shared" si="116"/>
        <v/>
      </c>
      <c r="AI245" s="1288" t="str">
        <f t="shared" si="117"/>
        <v/>
      </c>
      <c r="AJ245" s="1432" t="str">
        <f t="shared" si="118"/>
        <v/>
      </c>
      <c r="AK245" s="1431" t="str">
        <f t="shared" si="119"/>
        <v/>
      </c>
      <c r="AL245" s="1288" t="str">
        <f t="shared" si="120"/>
        <v/>
      </c>
      <c r="AM245" s="1432" t="str">
        <f t="shared" si="121"/>
        <v/>
      </c>
      <c r="AN245" s="1431" t="str">
        <f t="shared" si="122"/>
        <v/>
      </c>
      <c r="AO245" s="1288" t="str">
        <f t="shared" si="123"/>
        <v/>
      </c>
      <c r="AP245" s="1432" t="str">
        <f t="shared" si="124"/>
        <v/>
      </c>
      <c r="AQ245" s="1431" t="str">
        <f t="shared" si="125"/>
        <v/>
      </c>
      <c r="AR245" s="1288" t="str">
        <f t="shared" si="126"/>
        <v/>
      </c>
      <c r="AS245" s="1288" t="str">
        <f t="shared" si="127"/>
        <v/>
      </c>
      <c r="AT245" s="1432" t="str">
        <f t="shared" si="128"/>
        <v/>
      </c>
      <c r="AU245" s="1431" t="str">
        <f t="shared" si="129"/>
        <v/>
      </c>
      <c r="AV245" s="1288" t="str">
        <f t="shared" si="130"/>
        <v/>
      </c>
      <c r="AW245" s="1432" t="str">
        <f t="shared" si="131"/>
        <v/>
      </c>
      <c r="AX245" s="1431" t="str">
        <f t="shared" si="132"/>
        <v/>
      </c>
      <c r="AY245" s="1288" t="str">
        <f t="shared" si="133"/>
        <v/>
      </c>
      <c r="AZ245" s="1288" t="str">
        <f t="shared" si="134"/>
        <v/>
      </c>
      <c r="BA245" s="1432" t="str">
        <f t="shared" si="135"/>
        <v/>
      </c>
    </row>
    <row r="246" spans="2:53" s="10" customFormat="1">
      <c r="B246" s="13"/>
      <c r="C246" s="2715"/>
      <c r="D246" s="2716"/>
      <c r="E246" s="2717"/>
      <c r="F246" s="2718"/>
      <c r="G246" s="2716"/>
      <c r="H246" s="2719"/>
      <c r="I246" s="2719"/>
      <c r="J246" s="2719"/>
      <c r="K246" s="2719"/>
      <c r="L246" s="2719"/>
      <c r="M246" s="2719"/>
      <c r="N246" s="2719"/>
      <c r="O246" s="2719"/>
      <c r="Q246" s="2235"/>
      <c r="R246" s="1437"/>
      <c r="S246" s="1431" t="str">
        <f t="shared" si="102"/>
        <v/>
      </c>
      <c r="T246" s="1432" t="str">
        <f t="shared" si="103"/>
        <v/>
      </c>
      <c r="U246" s="1431" t="str">
        <f t="shared" si="104"/>
        <v/>
      </c>
      <c r="V246" s="1432" t="str">
        <f t="shared" si="105"/>
        <v/>
      </c>
      <c r="W246" s="1431" t="str">
        <f t="shared" si="106"/>
        <v/>
      </c>
      <c r="X246" s="1432" t="str">
        <f t="shared" si="107"/>
        <v/>
      </c>
      <c r="Y246" s="1431" t="str">
        <f t="shared" si="108"/>
        <v/>
      </c>
      <c r="Z246" s="1432" t="str">
        <f t="shared" si="109"/>
        <v/>
      </c>
      <c r="AA246" s="1284" t="str">
        <f t="shared" si="110"/>
        <v/>
      </c>
      <c r="AB246" s="1279" t="str">
        <f t="shared" si="111"/>
        <v/>
      </c>
      <c r="AC246" s="1281"/>
      <c r="AD246" s="1431" t="str">
        <f t="shared" si="112"/>
        <v/>
      </c>
      <c r="AE246" s="1288" t="str">
        <f t="shared" si="113"/>
        <v/>
      </c>
      <c r="AF246" s="1432" t="str">
        <f t="shared" si="114"/>
        <v/>
      </c>
      <c r="AG246" s="1431" t="str">
        <f t="shared" si="115"/>
        <v/>
      </c>
      <c r="AH246" s="1288" t="str">
        <f t="shared" si="116"/>
        <v/>
      </c>
      <c r="AI246" s="1288" t="str">
        <f t="shared" si="117"/>
        <v/>
      </c>
      <c r="AJ246" s="1432" t="str">
        <f t="shared" si="118"/>
        <v/>
      </c>
      <c r="AK246" s="1431" t="str">
        <f t="shared" si="119"/>
        <v/>
      </c>
      <c r="AL246" s="1288" t="str">
        <f t="shared" si="120"/>
        <v/>
      </c>
      <c r="AM246" s="1432" t="str">
        <f t="shared" si="121"/>
        <v/>
      </c>
      <c r="AN246" s="1431" t="str">
        <f t="shared" si="122"/>
        <v/>
      </c>
      <c r="AO246" s="1288" t="str">
        <f t="shared" si="123"/>
        <v/>
      </c>
      <c r="AP246" s="1432" t="str">
        <f t="shared" si="124"/>
        <v/>
      </c>
      <c r="AQ246" s="1431" t="str">
        <f t="shared" si="125"/>
        <v/>
      </c>
      <c r="AR246" s="1288" t="str">
        <f t="shared" si="126"/>
        <v/>
      </c>
      <c r="AS246" s="1288" t="str">
        <f t="shared" si="127"/>
        <v/>
      </c>
      <c r="AT246" s="1432" t="str">
        <f t="shared" si="128"/>
        <v/>
      </c>
      <c r="AU246" s="1431" t="str">
        <f t="shared" si="129"/>
        <v/>
      </c>
      <c r="AV246" s="1288" t="str">
        <f t="shared" si="130"/>
        <v/>
      </c>
      <c r="AW246" s="1432" t="str">
        <f t="shared" si="131"/>
        <v/>
      </c>
      <c r="AX246" s="1431" t="str">
        <f t="shared" si="132"/>
        <v/>
      </c>
      <c r="AY246" s="1288" t="str">
        <f t="shared" si="133"/>
        <v/>
      </c>
      <c r="AZ246" s="1288" t="str">
        <f t="shared" si="134"/>
        <v/>
      </c>
      <c r="BA246" s="1432" t="str">
        <f t="shared" si="135"/>
        <v/>
      </c>
    </row>
    <row r="247" spans="2:53" s="10" customFormat="1">
      <c r="B247" s="13"/>
      <c r="C247" s="2715"/>
      <c r="D247" s="2716"/>
      <c r="E247" s="2717"/>
      <c r="F247" s="2718"/>
      <c r="G247" s="2716"/>
      <c r="H247" s="2719"/>
      <c r="I247" s="2719"/>
      <c r="J247" s="2719"/>
      <c r="K247" s="2719"/>
      <c r="L247" s="2719"/>
      <c r="M247" s="2719"/>
      <c r="N247" s="2719"/>
      <c r="O247" s="2719"/>
      <c r="Q247" s="2235"/>
      <c r="R247" s="1437"/>
      <c r="S247" s="1431" t="str">
        <f t="shared" si="102"/>
        <v/>
      </c>
      <c r="T247" s="1432" t="str">
        <f t="shared" si="103"/>
        <v/>
      </c>
      <c r="U247" s="1431" t="str">
        <f t="shared" si="104"/>
        <v/>
      </c>
      <c r="V247" s="1432" t="str">
        <f t="shared" si="105"/>
        <v/>
      </c>
      <c r="W247" s="1431" t="str">
        <f t="shared" si="106"/>
        <v/>
      </c>
      <c r="X247" s="1432" t="str">
        <f t="shared" si="107"/>
        <v/>
      </c>
      <c r="Y247" s="1431" t="str">
        <f t="shared" si="108"/>
        <v/>
      </c>
      <c r="Z247" s="1432" t="str">
        <f t="shared" si="109"/>
        <v/>
      </c>
      <c r="AA247" s="1284" t="str">
        <f t="shared" si="110"/>
        <v/>
      </c>
      <c r="AB247" s="1279" t="str">
        <f t="shared" si="111"/>
        <v/>
      </c>
      <c r="AC247" s="1281"/>
      <c r="AD247" s="1431" t="str">
        <f t="shared" si="112"/>
        <v/>
      </c>
      <c r="AE247" s="1288" t="str">
        <f t="shared" si="113"/>
        <v/>
      </c>
      <c r="AF247" s="1432" t="str">
        <f t="shared" si="114"/>
        <v/>
      </c>
      <c r="AG247" s="1431" t="str">
        <f t="shared" si="115"/>
        <v/>
      </c>
      <c r="AH247" s="1288" t="str">
        <f t="shared" si="116"/>
        <v/>
      </c>
      <c r="AI247" s="1288" t="str">
        <f t="shared" si="117"/>
        <v/>
      </c>
      <c r="AJ247" s="1432" t="str">
        <f t="shared" si="118"/>
        <v/>
      </c>
      <c r="AK247" s="1431" t="str">
        <f t="shared" si="119"/>
        <v/>
      </c>
      <c r="AL247" s="1288" t="str">
        <f t="shared" si="120"/>
        <v/>
      </c>
      <c r="AM247" s="1432" t="str">
        <f t="shared" si="121"/>
        <v/>
      </c>
      <c r="AN247" s="1431" t="str">
        <f t="shared" si="122"/>
        <v/>
      </c>
      <c r="AO247" s="1288" t="str">
        <f t="shared" si="123"/>
        <v/>
      </c>
      <c r="AP247" s="1432" t="str">
        <f t="shared" si="124"/>
        <v/>
      </c>
      <c r="AQ247" s="1431" t="str">
        <f t="shared" si="125"/>
        <v/>
      </c>
      <c r="AR247" s="1288" t="str">
        <f t="shared" si="126"/>
        <v/>
      </c>
      <c r="AS247" s="1288" t="str">
        <f t="shared" si="127"/>
        <v/>
      </c>
      <c r="AT247" s="1432" t="str">
        <f t="shared" si="128"/>
        <v/>
      </c>
      <c r="AU247" s="1431" t="str">
        <f t="shared" si="129"/>
        <v/>
      </c>
      <c r="AV247" s="1288" t="str">
        <f t="shared" si="130"/>
        <v/>
      </c>
      <c r="AW247" s="1432" t="str">
        <f t="shared" si="131"/>
        <v/>
      </c>
      <c r="AX247" s="1431" t="str">
        <f t="shared" si="132"/>
        <v/>
      </c>
      <c r="AY247" s="1288" t="str">
        <f t="shared" si="133"/>
        <v/>
      </c>
      <c r="AZ247" s="1288" t="str">
        <f t="shared" si="134"/>
        <v/>
      </c>
      <c r="BA247" s="1432" t="str">
        <f t="shared" si="135"/>
        <v/>
      </c>
    </row>
    <row r="248" spans="2:53" s="10" customFormat="1">
      <c r="B248" s="13"/>
      <c r="C248" s="2715"/>
      <c r="D248" s="2716"/>
      <c r="E248" s="2717"/>
      <c r="F248" s="2718"/>
      <c r="G248" s="2716"/>
      <c r="H248" s="2719"/>
      <c r="I248" s="2719"/>
      <c r="J248" s="2719"/>
      <c r="K248" s="2719"/>
      <c r="L248" s="2719"/>
      <c r="M248" s="2719"/>
      <c r="N248" s="2719"/>
      <c r="O248" s="2719"/>
      <c r="Q248" s="2235"/>
      <c r="R248" s="1437"/>
      <c r="S248" s="1431" t="str">
        <f t="shared" si="102"/>
        <v/>
      </c>
      <c r="T248" s="1432" t="str">
        <f t="shared" si="103"/>
        <v/>
      </c>
      <c r="U248" s="1431" t="str">
        <f t="shared" si="104"/>
        <v/>
      </c>
      <c r="V248" s="1432" t="str">
        <f t="shared" si="105"/>
        <v/>
      </c>
      <c r="W248" s="1431" t="str">
        <f t="shared" si="106"/>
        <v/>
      </c>
      <c r="X248" s="1432" t="str">
        <f t="shared" si="107"/>
        <v/>
      </c>
      <c r="Y248" s="1431" t="str">
        <f t="shared" si="108"/>
        <v/>
      </c>
      <c r="Z248" s="1432" t="str">
        <f t="shared" si="109"/>
        <v/>
      </c>
      <c r="AA248" s="1284" t="str">
        <f t="shared" si="110"/>
        <v/>
      </c>
      <c r="AB248" s="1279" t="str">
        <f t="shared" si="111"/>
        <v/>
      </c>
      <c r="AC248" s="1281"/>
      <c r="AD248" s="1431" t="str">
        <f t="shared" si="112"/>
        <v/>
      </c>
      <c r="AE248" s="1288" t="str">
        <f t="shared" si="113"/>
        <v/>
      </c>
      <c r="AF248" s="1432" t="str">
        <f t="shared" si="114"/>
        <v/>
      </c>
      <c r="AG248" s="1431" t="str">
        <f t="shared" si="115"/>
        <v/>
      </c>
      <c r="AH248" s="1288" t="str">
        <f t="shared" si="116"/>
        <v/>
      </c>
      <c r="AI248" s="1288" t="str">
        <f t="shared" si="117"/>
        <v/>
      </c>
      <c r="AJ248" s="1432" t="str">
        <f t="shared" si="118"/>
        <v/>
      </c>
      <c r="AK248" s="1431" t="str">
        <f t="shared" si="119"/>
        <v/>
      </c>
      <c r="AL248" s="1288" t="str">
        <f t="shared" si="120"/>
        <v/>
      </c>
      <c r="AM248" s="1432" t="str">
        <f t="shared" si="121"/>
        <v/>
      </c>
      <c r="AN248" s="1431" t="str">
        <f t="shared" si="122"/>
        <v/>
      </c>
      <c r="AO248" s="1288" t="str">
        <f t="shared" si="123"/>
        <v/>
      </c>
      <c r="AP248" s="1432" t="str">
        <f t="shared" si="124"/>
        <v/>
      </c>
      <c r="AQ248" s="1431" t="str">
        <f t="shared" si="125"/>
        <v/>
      </c>
      <c r="AR248" s="1288" t="str">
        <f t="shared" si="126"/>
        <v/>
      </c>
      <c r="AS248" s="1288" t="str">
        <f t="shared" si="127"/>
        <v/>
      </c>
      <c r="AT248" s="1432" t="str">
        <f t="shared" si="128"/>
        <v/>
      </c>
      <c r="AU248" s="1431" t="str">
        <f t="shared" si="129"/>
        <v/>
      </c>
      <c r="AV248" s="1288" t="str">
        <f t="shared" si="130"/>
        <v/>
      </c>
      <c r="AW248" s="1432" t="str">
        <f t="shared" si="131"/>
        <v/>
      </c>
      <c r="AX248" s="1431" t="str">
        <f t="shared" si="132"/>
        <v/>
      </c>
      <c r="AY248" s="1288" t="str">
        <f t="shared" si="133"/>
        <v/>
      </c>
      <c r="AZ248" s="1288" t="str">
        <f t="shared" si="134"/>
        <v/>
      </c>
      <c r="BA248" s="1432" t="str">
        <f t="shared" si="135"/>
        <v/>
      </c>
    </row>
    <row r="249" spans="2:53" s="10" customFormat="1">
      <c r="B249" s="13"/>
      <c r="C249" s="2715"/>
      <c r="D249" s="2716"/>
      <c r="E249" s="2717"/>
      <c r="F249" s="2718"/>
      <c r="G249" s="2716"/>
      <c r="H249" s="2719"/>
      <c r="I249" s="2719"/>
      <c r="J249" s="2719"/>
      <c r="K249" s="2719"/>
      <c r="L249" s="2719"/>
      <c r="M249" s="2719"/>
      <c r="N249" s="2719"/>
      <c r="O249" s="2719"/>
      <c r="Q249" s="2235"/>
      <c r="R249" s="1437"/>
      <c r="S249" s="1431" t="str">
        <f t="shared" si="102"/>
        <v/>
      </c>
      <c r="T249" s="1432" t="str">
        <f t="shared" si="103"/>
        <v/>
      </c>
      <c r="U249" s="1431" t="str">
        <f t="shared" si="104"/>
        <v/>
      </c>
      <c r="V249" s="1432" t="str">
        <f t="shared" si="105"/>
        <v/>
      </c>
      <c r="W249" s="1431" t="str">
        <f t="shared" si="106"/>
        <v/>
      </c>
      <c r="X249" s="1432" t="str">
        <f t="shared" si="107"/>
        <v/>
      </c>
      <c r="Y249" s="1431" t="str">
        <f t="shared" si="108"/>
        <v/>
      </c>
      <c r="Z249" s="1432" t="str">
        <f t="shared" si="109"/>
        <v/>
      </c>
      <c r="AA249" s="1284" t="str">
        <f t="shared" si="110"/>
        <v/>
      </c>
      <c r="AB249" s="1279" t="str">
        <f t="shared" si="111"/>
        <v/>
      </c>
      <c r="AC249" s="1281"/>
      <c r="AD249" s="1431" t="str">
        <f t="shared" si="112"/>
        <v/>
      </c>
      <c r="AE249" s="1288" t="str">
        <f t="shared" si="113"/>
        <v/>
      </c>
      <c r="AF249" s="1432" t="str">
        <f t="shared" si="114"/>
        <v/>
      </c>
      <c r="AG249" s="1431" t="str">
        <f t="shared" si="115"/>
        <v/>
      </c>
      <c r="AH249" s="1288" t="str">
        <f t="shared" si="116"/>
        <v/>
      </c>
      <c r="AI249" s="1288" t="str">
        <f t="shared" si="117"/>
        <v/>
      </c>
      <c r="AJ249" s="1432" t="str">
        <f t="shared" si="118"/>
        <v/>
      </c>
      <c r="AK249" s="1431" t="str">
        <f t="shared" si="119"/>
        <v/>
      </c>
      <c r="AL249" s="1288" t="str">
        <f t="shared" si="120"/>
        <v/>
      </c>
      <c r="AM249" s="1432" t="str">
        <f t="shared" si="121"/>
        <v/>
      </c>
      <c r="AN249" s="1431" t="str">
        <f t="shared" si="122"/>
        <v/>
      </c>
      <c r="AO249" s="1288" t="str">
        <f t="shared" si="123"/>
        <v/>
      </c>
      <c r="AP249" s="1432" t="str">
        <f t="shared" si="124"/>
        <v/>
      </c>
      <c r="AQ249" s="1431" t="str">
        <f t="shared" si="125"/>
        <v/>
      </c>
      <c r="AR249" s="1288" t="str">
        <f t="shared" si="126"/>
        <v/>
      </c>
      <c r="AS249" s="1288" t="str">
        <f t="shared" si="127"/>
        <v/>
      </c>
      <c r="AT249" s="1432" t="str">
        <f t="shared" si="128"/>
        <v/>
      </c>
      <c r="AU249" s="1431" t="str">
        <f t="shared" si="129"/>
        <v/>
      </c>
      <c r="AV249" s="1288" t="str">
        <f t="shared" si="130"/>
        <v/>
      </c>
      <c r="AW249" s="1432" t="str">
        <f t="shared" si="131"/>
        <v/>
      </c>
      <c r="AX249" s="1431" t="str">
        <f t="shared" si="132"/>
        <v/>
      </c>
      <c r="AY249" s="1288" t="str">
        <f t="shared" si="133"/>
        <v/>
      </c>
      <c r="AZ249" s="1288" t="str">
        <f t="shared" si="134"/>
        <v/>
      </c>
      <c r="BA249" s="1432" t="str">
        <f t="shared" si="135"/>
        <v/>
      </c>
    </row>
    <row r="250" spans="2:53" s="10" customFormat="1">
      <c r="B250" s="13"/>
      <c r="C250" s="2715"/>
      <c r="D250" s="2716"/>
      <c r="E250" s="2717"/>
      <c r="F250" s="2718"/>
      <c r="G250" s="2716"/>
      <c r="H250" s="2719"/>
      <c r="I250" s="2719"/>
      <c r="J250" s="2719"/>
      <c r="K250" s="2719"/>
      <c r="L250" s="2719"/>
      <c r="M250" s="2719"/>
      <c r="N250" s="2719"/>
      <c r="O250" s="2719"/>
      <c r="Q250" s="2235"/>
      <c r="R250" s="1437"/>
      <c r="S250" s="1431" t="str">
        <f t="shared" si="102"/>
        <v/>
      </c>
      <c r="T250" s="1432" t="str">
        <f t="shared" si="103"/>
        <v/>
      </c>
      <c r="U250" s="1431" t="str">
        <f t="shared" si="104"/>
        <v/>
      </c>
      <c r="V250" s="1432" t="str">
        <f t="shared" si="105"/>
        <v/>
      </c>
      <c r="W250" s="1431" t="str">
        <f t="shared" si="106"/>
        <v/>
      </c>
      <c r="X250" s="1432" t="str">
        <f t="shared" si="107"/>
        <v/>
      </c>
      <c r="Y250" s="1431" t="str">
        <f t="shared" si="108"/>
        <v/>
      </c>
      <c r="Z250" s="1432" t="str">
        <f t="shared" si="109"/>
        <v/>
      </c>
      <c r="AA250" s="1284" t="str">
        <f t="shared" si="110"/>
        <v/>
      </c>
      <c r="AB250" s="1279" t="str">
        <f t="shared" si="111"/>
        <v/>
      </c>
      <c r="AC250" s="1281"/>
      <c r="AD250" s="1431" t="str">
        <f t="shared" si="112"/>
        <v/>
      </c>
      <c r="AE250" s="1288" t="str">
        <f t="shared" si="113"/>
        <v/>
      </c>
      <c r="AF250" s="1432" t="str">
        <f t="shared" si="114"/>
        <v/>
      </c>
      <c r="AG250" s="1431" t="str">
        <f t="shared" si="115"/>
        <v/>
      </c>
      <c r="AH250" s="1288" t="str">
        <f t="shared" si="116"/>
        <v/>
      </c>
      <c r="AI250" s="1288" t="str">
        <f t="shared" si="117"/>
        <v/>
      </c>
      <c r="AJ250" s="1432" t="str">
        <f t="shared" si="118"/>
        <v/>
      </c>
      <c r="AK250" s="1431" t="str">
        <f t="shared" si="119"/>
        <v/>
      </c>
      <c r="AL250" s="1288" t="str">
        <f t="shared" si="120"/>
        <v/>
      </c>
      <c r="AM250" s="1432" t="str">
        <f t="shared" si="121"/>
        <v/>
      </c>
      <c r="AN250" s="1431" t="str">
        <f t="shared" si="122"/>
        <v/>
      </c>
      <c r="AO250" s="1288" t="str">
        <f t="shared" si="123"/>
        <v/>
      </c>
      <c r="AP250" s="1432" t="str">
        <f t="shared" si="124"/>
        <v/>
      </c>
      <c r="AQ250" s="1431" t="str">
        <f t="shared" si="125"/>
        <v/>
      </c>
      <c r="AR250" s="1288" t="str">
        <f t="shared" si="126"/>
        <v/>
      </c>
      <c r="AS250" s="1288" t="str">
        <f t="shared" si="127"/>
        <v/>
      </c>
      <c r="AT250" s="1432" t="str">
        <f t="shared" si="128"/>
        <v/>
      </c>
      <c r="AU250" s="1431" t="str">
        <f t="shared" si="129"/>
        <v/>
      </c>
      <c r="AV250" s="1288" t="str">
        <f t="shared" si="130"/>
        <v/>
      </c>
      <c r="AW250" s="1432" t="str">
        <f t="shared" si="131"/>
        <v/>
      </c>
      <c r="AX250" s="1431" t="str">
        <f t="shared" si="132"/>
        <v/>
      </c>
      <c r="AY250" s="1288" t="str">
        <f t="shared" si="133"/>
        <v/>
      </c>
      <c r="AZ250" s="1288" t="str">
        <f t="shared" si="134"/>
        <v/>
      </c>
      <c r="BA250" s="1432" t="str">
        <f t="shared" si="135"/>
        <v/>
      </c>
    </row>
    <row r="251" spans="2:53" s="10" customFormat="1">
      <c r="B251" s="13"/>
      <c r="C251" s="2715"/>
      <c r="D251" s="2716"/>
      <c r="E251" s="2717"/>
      <c r="F251" s="2718"/>
      <c r="G251" s="2716"/>
      <c r="H251" s="2719"/>
      <c r="I251" s="2719"/>
      <c r="J251" s="2719"/>
      <c r="K251" s="2719"/>
      <c r="L251" s="2719"/>
      <c r="M251" s="2719"/>
      <c r="N251" s="2719"/>
      <c r="O251" s="2719"/>
      <c r="Q251" s="2235"/>
      <c r="R251" s="1437"/>
      <c r="S251" s="1431" t="str">
        <f t="shared" si="102"/>
        <v/>
      </c>
      <c r="T251" s="1432" t="str">
        <f t="shared" si="103"/>
        <v/>
      </c>
      <c r="U251" s="1431" t="str">
        <f t="shared" si="104"/>
        <v/>
      </c>
      <c r="V251" s="1432" t="str">
        <f t="shared" si="105"/>
        <v/>
      </c>
      <c r="W251" s="1431" t="str">
        <f t="shared" si="106"/>
        <v/>
      </c>
      <c r="X251" s="1432" t="str">
        <f t="shared" si="107"/>
        <v/>
      </c>
      <c r="Y251" s="1431" t="str">
        <f t="shared" si="108"/>
        <v/>
      </c>
      <c r="Z251" s="1432" t="str">
        <f t="shared" si="109"/>
        <v/>
      </c>
      <c r="AA251" s="1284" t="str">
        <f t="shared" si="110"/>
        <v/>
      </c>
      <c r="AB251" s="1279" t="str">
        <f t="shared" si="111"/>
        <v/>
      </c>
      <c r="AC251" s="1281"/>
      <c r="AD251" s="1431" t="str">
        <f t="shared" si="112"/>
        <v/>
      </c>
      <c r="AE251" s="1288" t="str">
        <f t="shared" si="113"/>
        <v/>
      </c>
      <c r="AF251" s="1432" t="str">
        <f t="shared" si="114"/>
        <v/>
      </c>
      <c r="AG251" s="1431" t="str">
        <f t="shared" si="115"/>
        <v/>
      </c>
      <c r="AH251" s="1288" t="str">
        <f t="shared" si="116"/>
        <v/>
      </c>
      <c r="AI251" s="1288" t="str">
        <f t="shared" si="117"/>
        <v/>
      </c>
      <c r="AJ251" s="1432" t="str">
        <f t="shared" si="118"/>
        <v/>
      </c>
      <c r="AK251" s="1431" t="str">
        <f t="shared" si="119"/>
        <v/>
      </c>
      <c r="AL251" s="1288" t="str">
        <f t="shared" si="120"/>
        <v/>
      </c>
      <c r="AM251" s="1432" t="str">
        <f t="shared" si="121"/>
        <v/>
      </c>
      <c r="AN251" s="1431" t="str">
        <f t="shared" si="122"/>
        <v/>
      </c>
      <c r="AO251" s="1288" t="str">
        <f t="shared" si="123"/>
        <v/>
      </c>
      <c r="AP251" s="1432" t="str">
        <f t="shared" si="124"/>
        <v/>
      </c>
      <c r="AQ251" s="1431" t="str">
        <f t="shared" si="125"/>
        <v/>
      </c>
      <c r="AR251" s="1288" t="str">
        <f t="shared" si="126"/>
        <v/>
      </c>
      <c r="AS251" s="1288" t="str">
        <f t="shared" si="127"/>
        <v/>
      </c>
      <c r="AT251" s="1432" t="str">
        <f t="shared" si="128"/>
        <v/>
      </c>
      <c r="AU251" s="1431" t="str">
        <f t="shared" si="129"/>
        <v/>
      </c>
      <c r="AV251" s="1288" t="str">
        <f t="shared" si="130"/>
        <v/>
      </c>
      <c r="AW251" s="1432" t="str">
        <f t="shared" si="131"/>
        <v/>
      </c>
      <c r="AX251" s="1431" t="str">
        <f t="shared" si="132"/>
        <v/>
      </c>
      <c r="AY251" s="1288" t="str">
        <f t="shared" si="133"/>
        <v/>
      </c>
      <c r="AZ251" s="1288" t="str">
        <f t="shared" si="134"/>
        <v/>
      </c>
      <c r="BA251" s="1432" t="str">
        <f t="shared" si="135"/>
        <v/>
      </c>
    </row>
    <row r="252" spans="2:53" s="10" customFormat="1">
      <c r="B252" s="13"/>
      <c r="C252" s="2715"/>
      <c r="D252" s="2716"/>
      <c r="E252" s="2717"/>
      <c r="F252" s="2718"/>
      <c r="G252" s="2716"/>
      <c r="H252" s="2719"/>
      <c r="I252" s="2719"/>
      <c r="J252" s="2719"/>
      <c r="K252" s="2719"/>
      <c r="L252" s="2719"/>
      <c r="M252" s="2719"/>
      <c r="N252" s="2719"/>
      <c r="O252" s="2719"/>
      <c r="Q252" s="2235"/>
      <c r="R252" s="1437"/>
      <c r="S252" s="1431" t="str">
        <f t="shared" si="102"/>
        <v/>
      </c>
      <c r="T252" s="1432" t="str">
        <f t="shared" si="103"/>
        <v/>
      </c>
      <c r="U252" s="1431" t="str">
        <f t="shared" si="104"/>
        <v/>
      </c>
      <c r="V252" s="1432" t="str">
        <f t="shared" si="105"/>
        <v/>
      </c>
      <c r="W252" s="1431" t="str">
        <f t="shared" si="106"/>
        <v/>
      </c>
      <c r="X252" s="1432" t="str">
        <f t="shared" si="107"/>
        <v/>
      </c>
      <c r="Y252" s="1431" t="str">
        <f t="shared" si="108"/>
        <v/>
      </c>
      <c r="Z252" s="1432" t="str">
        <f t="shared" si="109"/>
        <v/>
      </c>
      <c r="AA252" s="1284" t="str">
        <f t="shared" si="110"/>
        <v/>
      </c>
      <c r="AB252" s="1279" t="str">
        <f t="shared" si="111"/>
        <v/>
      </c>
      <c r="AC252" s="1281"/>
      <c r="AD252" s="1431" t="str">
        <f t="shared" si="112"/>
        <v/>
      </c>
      <c r="AE252" s="1288" t="str">
        <f t="shared" si="113"/>
        <v/>
      </c>
      <c r="AF252" s="1432" t="str">
        <f t="shared" si="114"/>
        <v/>
      </c>
      <c r="AG252" s="1431" t="str">
        <f t="shared" si="115"/>
        <v/>
      </c>
      <c r="AH252" s="1288" t="str">
        <f t="shared" si="116"/>
        <v/>
      </c>
      <c r="AI252" s="1288" t="str">
        <f t="shared" si="117"/>
        <v/>
      </c>
      <c r="AJ252" s="1432" t="str">
        <f t="shared" si="118"/>
        <v/>
      </c>
      <c r="AK252" s="1431" t="str">
        <f t="shared" si="119"/>
        <v/>
      </c>
      <c r="AL252" s="1288" t="str">
        <f t="shared" si="120"/>
        <v/>
      </c>
      <c r="AM252" s="1432" t="str">
        <f t="shared" si="121"/>
        <v/>
      </c>
      <c r="AN252" s="1431" t="str">
        <f t="shared" si="122"/>
        <v/>
      </c>
      <c r="AO252" s="1288" t="str">
        <f t="shared" si="123"/>
        <v/>
      </c>
      <c r="AP252" s="1432" t="str">
        <f t="shared" si="124"/>
        <v/>
      </c>
      <c r="AQ252" s="1431" t="str">
        <f t="shared" si="125"/>
        <v/>
      </c>
      <c r="AR252" s="1288" t="str">
        <f t="shared" si="126"/>
        <v/>
      </c>
      <c r="AS252" s="1288" t="str">
        <f t="shared" si="127"/>
        <v/>
      </c>
      <c r="AT252" s="1432" t="str">
        <f t="shared" si="128"/>
        <v/>
      </c>
      <c r="AU252" s="1431" t="str">
        <f t="shared" si="129"/>
        <v/>
      </c>
      <c r="AV252" s="1288" t="str">
        <f t="shared" si="130"/>
        <v/>
      </c>
      <c r="AW252" s="1432" t="str">
        <f t="shared" si="131"/>
        <v/>
      </c>
      <c r="AX252" s="1431" t="str">
        <f t="shared" si="132"/>
        <v/>
      </c>
      <c r="AY252" s="1288" t="str">
        <f t="shared" si="133"/>
        <v/>
      </c>
      <c r="AZ252" s="1288" t="str">
        <f t="shared" si="134"/>
        <v/>
      </c>
      <c r="BA252" s="1432" t="str">
        <f t="shared" si="135"/>
        <v/>
      </c>
    </row>
    <row r="253" spans="2:53" s="10" customFormat="1">
      <c r="B253" s="13"/>
      <c r="C253" s="2715"/>
      <c r="D253" s="2716"/>
      <c r="E253" s="2717"/>
      <c r="F253" s="2718"/>
      <c r="G253" s="2716"/>
      <c r="H253" s="2719"/>
      <c r="I253" s="2719"/>
      <c r="J253" s="2719"/>
      <c r="K253" s="2719"/>
      <c r="L253" s="2719"/>
      <c r="M253" s="2719"/>
      <c r="N253" s="2719"/>
      <c r="O253" s="2719"/>
      <c r="Q253" s="2235"/>
      <c r="R253" s="1437"/>
      <c r="S253" s="1431" t="str">
        <f t="shared" si="102"/>
        <v/>
      </c>
      <c r="T253" s="1432" t="str">
        <f t="shared" si="103"/>
        <v/>
      </c>
      <c r="U253" s="1431" t="str">
        <f t="shared" si="104"/>
        <v/>
      </c>
      <c r="V253" s="1432" t="str">
        <f t="shared" si="105"/>
        <v/>
      </c>
      <c r="W253" s="1431" t="str">
        <f t="shared" si="106"/>
        <v/>
      </c>
      <c r="X253" s="1432" t="str">
        <f t="shared" si="107"/>
        <v/>
      </c>
      <c r="Y253" s="1431" t="str">
        <f t="shared" si="108"/>
        <v/>
      </c>
      <c r="Z253" s="1432" t="str">
        <f t="shared" si="109"/>
        <v/>
      </c>
      <c r="AA253" s="1284" t="str">
        <f t="shared" si="110"/>
        <v/>
      </c>
      <c r="AB253" s="1279" t="str">
        <f t="shared" si="111"/>
        <v/>
      </c>
      <c r="AC253" s="1281"/>
      <c r="AD253" s="1431" t="str">
        <f t="shared" si="112"/>
        <v/>
      </c>
      <c r="AE253" s="1288" t="str">
        <f t="shared" si="113"/>
        <v/>
      </c>
      <c r="AF253" s="1432" t="str">
        <f t="shared" si="114"/>
        <v/>
      </c>
      <c r="AG253" s="1431" t="str">
        <f t="shared" si="115"/>
        <v/>
      </c>
      <c r="AH253" s="1288" t="str">
        <f t="shared" si="116"/>
        <v/>
      </c>
      <c r="AI253" s="1288" t="str">
        <f t="shared" si="117"/>
        <v/>
      </c>
      <c r="AJ253" s="1432" t="str">
        <f t="shared" si="118"/>
        <v/>
      </c>
      <c r="AK253" s="1431" t="str">
        <f t="shared" si="119"/>
        <v/>
      </c>
      <c r="AL253" s="1288" t="str">
        <f t="shared" si="120"/>
        <v/>
      </c>
      <c r="AM253" s="1432" t="str">
        <f t="shared" si="121"/>
        <v/>
      </c>
      <c r="AN253" s="1431" t="str">
        <f t="shared" si="122"/>
        <v/>
      </c>
      <c r="AO253" s="1288" t="str">
        <f t="shared" si="123"/>
        <v/>
      </c>
      <c r="AP253" s="1432" t="str">
        <f t="shared" si="124"/>
        <v/>
      </c>
      <c r="AQ253" s="1431" t="str">
        <f t="shared" si="125"/>
        <v/>
      </c>
      <c r="AR253" s="1288" t="str">
        <f t="shared" si="126"/>
        <v/>
      </c>
      <c r="AS253" s="1288" t="str">
        <f t="shared" si="127"/>
        <v/>
      </c>
      <c r="AT253" s="1432" t="str">
        <f t="shared" si="128"/>
        <v/>
      </c>
      <c r="AU253" s="1431" t="str">
        <f t="shared" si="129"/>
        <v/>
      </c>
      <c r="AV253" s="1288" t="str">
        <f t="shared" si="130"/>
        <v/>
      </c>
      <c r="AW253" s="1432" t="str">
        <f t="shared" si="131"/>
        <v/>
      </c>
      <c r="AX253" s="1431" t="str">
        <f t="shared" si="132"/>
        <v/>
      </c>
      <c r="AY253" s="1288" t="str">
        <f t="shared" si="133"/>
        <v/>
      </c>
      <c r="AZ253" s="1288" t="str">
        <f t="shared" si="134"/>
        <v/>
      </c>
      <c r="BA253" s="1432" t="str">
        <f t="shared" si="135"/>
        <v/>
      </c>
    </row>
    <row r="254" spans="2:53" s="10" customFormat="1">
      <c r="B254" s="13"/>
      <c r="C254" s="2715"/>
      <c r="D254" s="2716"/>
      <c r="E254" s="2717"/>
      <c r="F254" s="2718"/>
      <c r="G254" s="2716"/>
      <c r="H254" s="2719"/>
      <c r="I254" s="2719"/>
      <c r="J254" s="2719"/>
      <c r="K254" s="2719"/>
      <c r="L254" s="2719"/>
      <c r="M254" s="2719"/>
      <c r="N254" s="2719"/>
      <c r="O254" s="2719"/>
      <c r="Q254" s="2235"/>
      <c r="R254" s="1437"/>
      <c r="S254" s="1431" t="str">
        <f t="shared" si="102"/>
        <v/>
      </c>
      <c r="T254" s="1432" t="str">
        <f t="shared" si="103"/>
        <v/>
      </c>
      <c r="U254" s="1431" t="str">
        <f t="shared" si="104"/>
        <v/>
      </c>
      <c r="V254" s="1432" t="str">
        <f t="shared" si="105"/>
        <v/>
      </c>
      <c r="W254" s="1431" t="str">
        <f t="shared" si="106"/>
        <v/>
      </c>
      <c r="X254" s="1432" t="str">
        <f t="shared" si="107"/>
        <v/>
      </c>
      <c r="Y254" s="1431" t="str">
        <f t="shared" si="108"/>
        <v/>
      </c>
      <c r="Z254" s="1432" t="str">
        <f t="shared" si="109"/>
        <v/>
      </c>
      <c r="AA254" s="1284" t="str">
        <f t="shared" si="110"/>
        <v/>
      </c>
      <c r="AB254" s="1279" t="str">
        <f t="shared" si="111"/>
        <v/>
      </c>
      <c r="AC254" s="1281"/>
      <c r="AD254" s="1431" t="str">
        <f t="shared" si="112"/>
        <v/>
      </c>
      <c r="AE254" s="1288" t="str">
        <f t="shared" si="113"/>
        <v/>
      </c>
      <c r="AF254" s="1432" t="str">
        <f t="shared" si="114"/>
        <v/>
      </c>
      <c r="AG254" s="1431" t="str">
        <f t="shared" si="115"/>
        <v/>
      </c>
      <c r="AH254" s="1288" t="str">
        <f t="shared" si="116"/>
        <v/>
      </c>
      <c r="AI254" s="1288" t="str">
        <f t="shared" si="117"/>
        <v/>
      </c>
      <c r="AJ254" s="1432" t="str">
        <f t="shared" si="118"/>
        <v/>
      </c>
      <c r="AK254" s="1431" t="str">
        <f t="shared" si="119"/>
        <v/>
      </c>
      <c r="AL254" s="1288" t="str">
        <f t="shared" si="120"/>
        <v/>
      </c>
      <c r="AM254" s="1432" t="str">
        <f t="shared" si="121"/>
        <v/>
      </c>
      <c r="AN254" s="1431" t="str">
        <f t="shared" si="122"/>
        <v/>
      </c>
      <c r="AO254" s="1288" t="str">
        <f t="shared" si="123"/>
        <v/>
      </c>
      <c r="AP254" s="1432" t="str">
        <f t="shared" si="124"/>
        <v/>
      </c>
      <c r="AQ254" s="1431" t="str">
        <f t="shared" si="125"/>
        <v/>
      </c>
      <c r="AR254" s="1288" t="str">
        <f t="shared" si="126"/>
        <v/>
      </c>
      <c r="AS254" s="1288" t="str">
        <f t="shared" si="127"/>
        <v/>
      </c>
      <c r="AT254" s="1432" t="str">
        <f t="shared" si="128"/>
        <v/>
      </c>
      <c r="AU254" s="1431" t="str">
        <f t="shared" si="129"/>
        <v/>
      </c>
      <c r="AV254" s="1288" t="str">
        <f t="shared" si="130"/>
        <v/>
      </c>
      <c r="AW254" s="1432" t="str">
        <f t="shared" si="131"/>
        <v/>
      </c>
      <c r="AX254" s="1431" t="str">
        <f t="shared" si="132"/>
        <v/>
      </c>
      <c r="AY254" s="1288" t="str">
        <f t="shared" si="133"/>
        <v/>
      </c>
      <c r="AZ254" s="1288" t="str">
        <f t="shared" si="134"/>
        <v/>
      </c>
      <c r="BA254" s="1432" t="str">
        <f t="shared" si="135"/>
        <v/>
      </c>
    </row>
    <row r="255" spans="2:53" s="10" customFormat="1">
      <c r="B255" s="13"/>
      <c r="C255" s="2715"/>
      <c r="D255" s="2716"/>
      <c r="E255" s="2717"/>
      <c r="F255" s="2718"/>
      <c r="G255" s="2716"/>
      <c r="H255" s="2719"/>
      <c r="I255" s="2719"/>
      <c r="J255" s="2719"/>
      <c r="K255" s="2719"/>
      <c r="L255" s="2719"/>
      <c r="M255" s="2719"/>
      <c r="N255" s="2719"/>
      <c r="O255" s="2719"/>
      <c r="Q255" s="2235"/>
      <c r="R255" s="1437"/>
      <c r="S255" s="1431" t="str">
        <f t="shared" si="102"/>
        <v/>
      </c>
      <c r="T255" s="1432" t="str">
        <f t="shared" si="103"/>
        <v/>
      </c>
      <c r="U255" s="1431" t="str">
        <f t="shared" si="104"/>
        <v/>
      </c>
      <c r="V255" s="1432" t="str">
        <f t="shared" si="105"/>
        <v/>
      </c>
      <c r="W255" s="1431" t="str">
        <f t="shared" si="106"/>
        <v/>
      </c>
      <c r="X255" s="1432" t="str">
        <f t="shared" si="107"/>
        <v/>
      </c>
      <c r="Y255" s="1431" t="str">
        <f t="shared" si="108"/>
        <v/>
      </c>
      <c r="Z255" s="1432" t="str">
        <f t="shared" si="109"/>
        <v/>
      </c>
      <c r="AA255" s="1284" t="str">
        <f t="shared" si="110"/>
        <v/>
      </c>
      <c r="AB255" s="1279" t="str">
        <f t="shared" si="111"/>
        <v/>
      </c>
      <c r="AC255" s="1281"/>
      <c r="AD255" s="1431" t="str">
        <f t="shared" si="112"/>
        <v/>
      </c>
      <c r="AE255" s="1288" t="str">
        <f t="shared" si="113"/>
        <v/>
      </c>
      <c r="AF255" s="1432" t="str">
        <f t="shared" si="114"/>
        <v/>
      </c>
      <c r="AG255" s="1431" t="str">
        <f t="shared" si="115"/>
        <v/>
      </c>
      <c r="AH255" s="1288" t="str">
        <f t="shared" si="116"/>
        <v/>
      </c>
      <c r="AI255" s="1288" t="str">
        <f t="shared" si="117"/>
        <v/>
      </c>
      <c r="AJ255" s="1432" t="str">
        <f t="shared" si="118"/>
        <v/>
      </c>
      <c r="AK255" s="1431" t="str">
        <f t="shared" si="119"/>
        <v/>
      </c>
      <c r="AL255" s="1288" t="str">
        <f t="shared" si="120"/>
        <v/>
      </c>
      <c r="AM255" s="1432" t="str">
        <f t="shared" si="121"/>
        <v/>
      </c>
      <c r="AN255" s="1431" t="str">
        <f t="shared" si="122"/>
        <v/>
      </c>
      <c r="AO255" s="1288" t="str">
        <f t="shared" si="123"/>
        <v/>
      </c>
      <c r="AP255" s="1432" t="str">
        <f t="shared" si="124"/>
        <v/>
      </c>
      <c r="AQ255" s="1431" t="str">
        <f t="shared" si="125"/>
        <v/>
      </c>
      <c r="AR255" s="1288" t="str">
        <f t="shared" si="126"/>
        <v/>
      </c>
      <c r="AS255" s="1288" t="str">
        <f t="shared" si="127"/>
        <v/>
      </c>
      <c r="AT255" s="1432" t="str">
        <f t="shared" si="128"/>
        <v/>
      </c>
      <c r="AU255" s="1431" t="str">
        <f t="shared" si="129"/>
        <v/>
      </c>
      <c r="AV255" s="1288" t="str">
        <f t="shared" si="130"/>
        <v/>
      </c>
      <c r="AW255" s="1432" t="str">
        <f t="shared" si="131"/>
        <v/>
      </c>
      <c r="AX255" s="1431" t="str">
        <f t="shared" si="132"/>
        <v/>
      </c>
      <c r="AY255" s="1288" t="str">
        <f t="shared" si="133"/>
        <v/>
      </c>
      <c r="AZ255" s="1288" t="str">
        <f t="shared" si="134"/>
        <v/>
      </c>
      <c r="BA255" s="1432" t="str">
        <f t="shared" si="135"/>
        <v/>
      </c>
    </row>
    <row r="256" spans="2:53" s="10" customFormat="1">
      <c r="B256" s="13"/>
      <c r="C256" s="2715"/>
      <c r="D256" s="2716"/>
      <c r="E256" s="2717"/>
      <c r="F256" s="2718"/>
      <c r="G256" s="2716"/>
      <c r="H256" s="2719"/>
      <c r="I256" s="2719"/>
      <c r="J256" s="2719"/>
      <c r="K256" s="2719"/>
      <c r="L256" s="2719"/>
      <c r="M256" s="2719"/>
      <c r="N256" s="2719"/>
      <c r="O256" s="2719"/>
      <c r="Q256" s="2235"/>
      <c r="R256" s="1437"/>
      <c r="S256" s="1431" t="str">
        <f t="shared" si="102"/>
        <v/>
      </c>
      <c r="T256" s="1432" t="str">
        <f t="shared" si="103"/>
        <v/>
      </c>
      <c r="U256" s="1431" t="str">
        <f t="shared" si="104"/>
        <v/>
      </c>
      <c r="V256" s="1432" t="str">
        <f t="shared" si="105"/>
        <v/>
      </c>
      <c r="W256" s="1431" t="str">
        <f t="shared" si="106"/>
        <v/>
      </c>
      <c r="X256" s="1432" t="str">
        <f t="shared" si="107"/>
        <v/>
      </c>
      <c r="Y256" s="1431" t="str">
        <f t="shared" si="108"/>
        <v/>
      </c>
      <c r="Z256" s="1432" t="str">
        <f t="shared" si="109"/>
        <v/>
      </c>
      <c r="AA256" s="1284" t="str">
        <f t="shared" si="110"/>
        <v/>
      </c>
      <c r="AB256" s="1279" t="str">
        <f t="shared" si="111"/>
        <v/>
      </c>
      <c r="AC256" s="1281"/>
      <c r="AD256" s="1431" t="str">
        <f t="shared" si="112"/>
        <v/>
      </c>
      <c r="AE256" s="1288" t="str">
        <f t="shared" si="113"/>
        <v/>
      </c>
      <c r="AF256" s="1432" t="str">
        <f t="shared" si="114"/>
        <v/>
      </c>
      <c r="AG256" s="1431" t="str">
        <f t="shared" si="115"/>
        <v/>
      </c>
      <c r="AH256" s="1288" t="str">
        <f t="shared" si="116"/>
        <v/>
      </c>
      <c r="AI256" s="1288" t="str">
        <f t="shared" si="117"/>
        <v/>
      </c>
      <c r="AJ256" s="1432" t="str">
        <f t="shared" si="118"/>
        <v/>
      </c>
      <c r="AK256" s="1431" t="str">
        <f t="shared" si="119"/>
        <v/>
      </c>
      <c r="AL256" s="1288" t="str">
        <f t="shared" si="120"/>
        <v/>
      </c>
      <c r="AM256" s="1432" t="str">
        <f t="shared" si="121"/>
        <v/>
      </c>
      <c r="AN256" s="1431" t="str">
        <f t="shared" si="122"/>
        <v/>
      </c>
      <c r="AO256" s="1288" t="str">
        <f t="shared" si="123"/>
        <v/>
      </c>
      <c r="AP256" s="1432" t="str">
        <f t="shared" si="124"/>
        <v/>
      </c>
      <c r="AQ256" s="1431" t="str">
        <f t="shared" si="125"/>
        <v/>
      </c>
      <c r="AR256" s="1288" t="str">
        <f t="shared" si="126"/>
        <v/>
      </c>
      <c r="AS256" s="1288" t="str">
        <f t="shared" si="127"/>
        <v/>
      </c>
      <c r="AT256" s="1432" t="str">
        <f t="shared" si="128"/>
        <v/>
      </c>
      <c r="AU256" s="1431" t="str">
        <f t="shared" si="129"/>
        <v/>
      </c>
      <c r="AV256" s="1288" t="str">
        <f t="shared" si="130"/>
        <v/>
      </c>
      <c r="AW256" s="1432" t="str">
        <f t="shared" si="131"/>
        <v/>
      </c>
      <c r="AX256" s="1431" t="str">
        <f t="shared" si="132"/>
        <v/>
      </c>
      <c r="AY256" s="1288" t="str">
        <f t="shared" si="133"/>
        <v/>
      </c>
      <c r="AZ256" s="1288" t="str">
        <f t="shared" si="134"/>
        <v/>
      </c>
      <c r="BA256" s="1432" t="str">
        <f t="shared" si="135"/>
        <v/>
      </c>
    </row>
    <row r="257" spans="2:53" s="10" customFormat="1">
      <c r="B257" s="13"/>
      <c r="C257" s="2715"/>
      <c r="D257" s="2716"/>
      <c r="E257" s="2717"/>
      <c r="F257" s="2718"/>
      <c r="G257" s="2716"/>
      <c r="H257" s="2719"/>
      <c r="I257" s="2719"/>
      <c r="J257" s="2719"/>
      <c r="K257" s="2719"/>
      <c r="L257" s="2719"/>
      <c r="M257" s="2719"/>
      <c r="N257" s="2719"/>
      <c r="O257" s="2719"/>
      <c r="Q257" s="2235"/>
      <c r="R257" s="1437"/>
      <c r="S257" s="1431" t="str">
        <f t="shared" si="102"/>
        <v/>
      </c>
      <c r="T257" s="1432" t="str">
        <f t="shared" si="103"/>
        <v/>
      </c>
      <c r="U257" s="1431" t="str">
        <f t="shared" si="104"/>
        <v/>
      </c>
      <c r="V257" s="1432" t="str">
        <f t="shared" si="105"/>
        <v/>
      </c>
      <c r="W257" s="1431" t="str">
        <f t="shared" si="106"/>
        <v/>
      </c>
      <c r="X257" s="1432" t="str">
        <f t="shared" si="107"/>
        <v/>
      </c>
      <c r="Y257" s="1431" t="str">
        <f t="shared" si="108"/>
        <v/>
      </c>
      <c r="Z257" s="1432" t="str">
        <f t="shared" si="109"/>
        <v/>
      </c>
      <c r="AA257" s="1284" t="str">
        <f t="shared" si="110"/>
        <v/>
      </c>
      <c r="AB257" s="1279" t="str">
        <f t="shared" si="111"/>
        <v/>
      </c>
      <c r="AC257" s="1281"/>
      <c r="AD257" s="1431" t="str">
        <f t="shared" si="112"/>
        <v/>
      </c>
      <c r="AE257" s="1288" t="str">
        <f t="shared" si="113"/>
        <v/>
      </c>
      <c r="AF257" s="1432" t="str">
        <f t="shared" si="114"/>
        <v/>
      </c>
      <c r="AG257" s="1431" t="str">
        <f t="shared" si="115"/>
        <v/>
      </c>
      <c r="AH257" s="1288" t="str">
        <f t="shared" si="116"/>
        <v/>
      </c>
      <c r="AI257" s="1288" t="str">
        <f t="shared" si="117"/>
        <v/>
      </c>
      <c r="AJ257" s="1432" t="str">
        <f t="shared" si="118"/>
        <v/>
      </c>
      <c r="AK257" s="1431" t="str">
        <f t="shared" si="119"/>
        <v/>
      </c>
      <c r="AL257" s="1288" t="str">
        <f t="shared" si="120"/>
        <v/>
      </c>
      <c r="AM257" s="1432" t="str">
        <f t="shared" si="121"/>
        <v/>
      </c>
      <c r="AN257" s="1431" t="str">
        <f t="shared" si="122"/>
        <v/>
      </c>
      <c r="AO257" s="1288" t="str">
        <f t="shared" si="123"/>
        <v/>
      </c>
      <c r="AP257" s="1432" t="str">
        <f t="shared" si="124"/>
        <v/>
      </c>
      <c r="AQ257" s="1431" t="str">
        <f t="shared" si="125"/>
        <v/>
      </c>
      <c r="AR257" s="1288" t="str">
        <f t="shared" si="126"/>
        <v/>
      </c>
      <c r="AS257" s="1288" t="str">
        <f t="shared" si="127"/>
        <v/>
      </c>
      <c r="AT257" s="1432" t="str">
        <f t="shared" si="128"/>
        <v/>
      </c>
      <c r="AU257" s="1431" t="str">
        <f t="shared" si="129"/>
        <v/>
      </c>
      <c r="AV257" s="1288" t="str">
        <f t="shared" si="130"/>
        <v/>
      </c>
      <c r="AW257" s="1432" t="str">
        <f t="shared" si="131"/>
        <v/>
      </c>
      <c r="AX257" s="1431" t="str">
        <f t="shared" si="132"/>
        <v/>
      </c>
      <c r="AY257" s="1288" t="str">
        <f t="shared" si="133"/>
        <v/>
      </c>
      <c r="AZ257" s="1288" t="str">
        <f t="shared" si="134"/>
        <v/>
      </c>
      <c r="BA257" s="1432" t="str">
        <f t="shared" si="135"/>
        <v/>
      </c>
    </row>
    <row r="258" spans="2:53" s="10" customFormat="1">
      <c r="B258" s="13"/>
      <c r="C258" s="2715"/>
      <c r="D258" s="2716"/>
      <c r="E258" s="2717"/>
      <c r="F258" s="2718"/>
      <c r="G258" s="2716"/>
      <c r="H258" s="2719"/>
      <c r="I258" s="2719"/>
      <c r="J258" s="2719"/>
      <c r="K258" s="2719"/>
      <c r="L258" s="2719"/>
      <c r="M258" s="2719"/>
      <c r="N258" s="2719"/>
      <c r="O258" s="2719"/>
      <c r="Q258" s="2235"/>
      <c r="R258" s="1437"/>
      <c r="S258" s="1431" t="str">
        <f t="shared" si="102"/>
        <v/>
      </c>
      <c r="T258" s="1432" t="str">
        <f t="shared" si="103"/>
        <v/>
      </c>
      <c r="U258" s="1431" t="str">
        <f t="shared" si="104"/>
        <v/>
      </c>
      <c r="V258" s="1432" t="str">
        <f t="shared" si="105"/>
        <v/>
      </c>
      <c r="W258" s="1431" t="str">
        <f t="shared" si="106"/>
        <v/>
      </c>
      <c r="X258" s="1432" t="str">
        <f t="shared" si="107"/>
        <v/>
      </c>
      <c r="Y258" s="1431" t="str">
        <f t="shared" si="108"/>
        <v/>
      </c>
      <c r="Z258" s="1432" t="str">
        <f t="shared" si="109"/>
        <v/>
      </c>
      <c r="AA258" s="1284" t="str">
        <f t="shared" si="110"/>
        <v/>
      </c>
      <c r="AB258" s="1279" t="str">
        <f t="shared" si="111"/>
        <v/>
      </c>
      <c r="AC258" s="1281"/>
      <c r="AD258" s="1431" t="str">
        <f t="shared" si="112"/>
        <v/>
      </c>
      <c r="AE258" s="1288" t="str">
        <f t="shared" si="113"/>
        <v/>
      </c>
      <c r="AF258" s="1432" t="str">
        <f t="shared" si="114"/>
        <v/>
      </c>
      <c r="AG258" s="1431" t="str">
        <f t="shared" si="115"/>
        <v/>
      </c>
      <c r="AH258" s="1288" t="str">
        <f t="shared" si="116"/>
        <v/>
      </c>
      <c r="AI258" s="1288" t="str">
        <f t="shared" si="117"/>
        <v/>
      </c>
      <c r="AJ258" s="1432" t="str">
        <f t="shared" si="118"/>
        <v/>
      </c>
      <c r="AK258" s="1431" t="str">
        <f t="shared" si="119"/>
        <v/>
      </c>
      <c r="AL258" s="1288" t="str">
        <f t="shared" si="120"/>
        <v/>
      </c>
      <c r="AM258" s="1432" t="str">
        <f t="shared" si="121"/>
        <v/>
      </c>
      <c r="AN258" s="1431" t="str">
        <f t="shared" si="122"/>
        <v/>
      </c>
      <c r="AO258" s="1288" t="str">
        <f t="shared" si="123"/>
        <v/>
      </c>
      <c r="AP258" s="1432" t="str">
        <f t="shared" si="124"/>
        <v/>
      </c>
      <c r="AQ258" s="1431" t="str">
        <f t="shared" si="125"/>
        <v/>
      </c>
      <c r="AR258" s="1288" t="str">
        <f t="shared" si="126"/>
        <v/>
      </c>
      <c r="AS258" s="1288" t="str">
        <f t="shared" si="127"/>
        <v/>
      </c>
      <c r="AT258" s="1432" t="str">
        <f t="shared" si="128"/>
        <v/>
      </c>
      <c r="AU258" s="1431" t="str">
        <f t="shared" si="129"/>
        <v/>
      </c>
      <c r="AV258" s="1288" t="str">
        <f t="shared" si="130"/>
        <v/>
      </c>
      <c r="AW258" s="1432" t="str">
        <f t="shared" si="131"/>
        <v/>
      </c>
      <c r="AX258" s="1431" t="str">
        <f t="shared" si="132"/>
        <v/>
      </c>
      <c r="AY258" s="1288" t="str">
        <f t="shared" si="133"/>
        <v/>
      </c>
      <c r="AZ258" s="1288" t="str">
        <f t="shared" si="134"/>
        <v/>
      </c>
      <c r="BA258" s="1432" t="str">
        <f t="shared" si="135"/>
        <v/>
      </c>
    </row>
    <row r="259" spans="2:53" s="10" customFormat="1">
      <c r="B259" s="13"/>
      <c r="C259" s="2715"/>
      <c r="D259" s="2716"/>
      <c r="E259" s="2717"/>
      <c r="F259" s="2718"/>
      <c r="G259" s="2716"/>
      <c r="H259" s="2719"/>
      <c r="I259" s="2719"/>
      <c r="J259" s="2719"/>
      <c r="K259" s="2719"/>
      <c r="L259" s="2719"/>
      <c r="M259" s="2719"/>
      <c r="N259" s="2719"/>
      <c r="O259" s="2719"/>
      <c r="Q259" s="2235"/>
      <c r="R259" s="1437"/>
      <c r="S259" s="1431" t="str">
        <f t="shared" si="102"/>
        <v/>
      </c>
      <c r="T259" s="1432" t="str">
        <f t="shared" si="103"/>
        <v/>
      </c>
      <c r="U259" s="1431" t="str">
        <f t="shared" si="104"/>
        <v/>
      </c>
      <c r="V259" s="1432" t="str">
        <f t="shared" si="105"/>
        <v/>
      </c>
      <c r="W259" s="1431" t="str">
        <f t="shared" si="106"/>
        <v/>
      </c>
      <c r="X259" s="1432" t="str">
        <f t="shared" si="107"/>
        <v/>
      </c>
      <c r="Y259" s="1431" t="str">
        <f t="shared" si="108"/>
        <v/>
      </c>
      <c r="Z259" s="1432" t="str">
        <f t="shared" si="109"/>
        <v/>
      </c>
      <c r="AA259" s="1284" t="str">
        <f t="shared" si="110"/>
        <v/>
      </c>
      <c r="AB259" s="1279" t="str">
        <f t="shared" si="111"/>
        <v/>
      </c>
      <c r="AC259" s="1281"/>
      <c r="AD259" s="1431" t="str">
        <f t="shared" si="112"/>
        <v/>
      </c>
      <c r="AE259" s="1288" t="str">
        <f t="shared" si="113"/>
        <v/>
      </c>
      <c r="AF259" s="1432" t="str">
        <f t="shared" si="114"/>
        <v/>
      </c>
      <c r="AG259" s="1431" t="str">
        <f t="shared" si="115"/>
        <v/>
      </c>
      <c r="AH259" s="1288" t="str">
        <f t="shared" si="116"/>
        <v/>
      </c>
      <c r="AI259" s="1288" t="str">
        <f t="shared" si="117"/>
        <v/>
      </c>
      <c r="AJ259" s="1432" t="str">
        <f t="shared" si="118"/>
        <v/>
      </c>
      <c r="AK259" s="1431" t="str">
        <f t="shared" si="119"/>
        <v/>
      </c>
      <c r="AL259" s="1288" t="str">
        <f t="shared" si="120"/>
        <v/>
      </c>
      <c r="AM259" s="1432" t="str">
        <f t="shared" si="121"/>
        <v/>
      </c>
      <c r="AN259" s="1431" t="str">
        <f t="shared" si="122"/>
        <v/>
      </c>
      <c r="AO259" s="1288" t="str">
        <f t="shared" si="123"/>
        <v/>
      </c>
      <c r="AP259" s="1432" t="str">
        <f t="shared" si="124"/>
        <v/>
      </c>
      <c r="AQ259" s="1431" t="str">
        <f t="shared" si="125"/>
        <v/>
      </c>
      <c r="AR259" s="1288" t="str">
        <f t="shared" si="126"/>
        <v/>
      </c>
      <c r="AS259" s="1288" t="str">
        <f t="shared" si="127"/>
        <v/>
      </c>
      <c r="AT259" s="1432" t="str">
        <f t="shared" si="128"/>
        <v/>
      </c>
      <c r="AU259" s="1431" t="str">
        <f t="shared" si="129"/>
        <v/>
      </c>
      <c r="AV259" s="1288" t="str">
        <f t="shared" si="130"/>
        <v/>
      </c>
      <c r="AW259" s="1432" t="str">
        <f t="shared" si="131"/>
        <v/>
      </c>
      <c r="AX259" s="1431" t="str">
        <f t="shared" si="132"/>
        <v/>
      </c>
      <c r="AY259" s="1288" t="str">
        <f t="shared" si="133"/>
        <v/>
      </c>
      <c r="AZ259" s="1288" t="str">
        <f t="shared" si="134"/>
        <v/>
      </c>
      <c r="BA259" s="1432" t="str">
        <f t="shared" si="135"/>
        <v/>
      </c>
    </row>
    <row r="260" spans="2:53" s="10" customFormat="1">
      <c r="B260" s="13"/>
      <c r="C260" s="2715"/>
      <c r="D260" s="2716"/>
      <c r="E260" s="2717"/>
      <c r="F260" s="2718"/>
      <c r="G260" s="2716"/>
      <c r="H260" s="2719"/>
      <c r="I260" s="2719"/>
      <c r="J260" s="2719"/>
      <c r="K260" s="2719"/>
      <c r="L260" s="2719"/>
      <c r="M260" s="2719"/>
      <c r="N260" s="2719"/>
      <c r="O260" s="2719"/>
      <c r="Q260" s="2235"/>
      <c r="R260" s="1437"/>
      <c r="S260" s="1431" t="str">
        <f t="shared" si="102"/>
        <v/>
      </c>
      <c r="T260" s="1432" t="str">
        <f t="shared" si="103"/>
        <v/>
      </c>
      <c r="U260" s="1431" t="str">
        <f t="shared" si="104"/>
        <v/>
      </c>
      <c r="V260" s="1432" t="str">
        <f t="shared" si="105"/>
        <v/>
      </c>
      <c r="W260" s="1431" t="str">
        <f t="shared" si="106"/>
        <v/>
      </c>
      <c r="X260" s="1432" t="str">
        <f t="shared" si="107"/>
        <v/>
      </c>
      <c r="Y260" s="1431" t="str">
        <f t="shared" si="108"/>
        <v/>
      </c>
      <c r="Z260" s="1432" t="str">
        <f t="shared" si="109"/>
        <v/>
      </c>
      <c r="AA260" s="1606" t="str">
        <f t="shared" si="110"/>
        <v/>
      </c>
      <c r="AB260" s="1607" t="str">
        <f t="shared" si="111"/>
        <v/>
      </c>
      <c r="AC260" s="1605"/>
      <c r="AD260" s="1431" t="str">
        <f t="shared" si="112"/>
        <v/>
      </c>
      <c r="AE260" s="1288" t="str">
        <f t="shared" si="113"/>
        <v/>
      </c>
      <c r="AF260" s="1432" t="str">
        <f t="shared" si="114"/>
        <v/>
      </c>
      <c r="AG260" s="1431" t="str">
        <f t="shared" si="115"/>
        <v/>
      </c>
      <c r="AH260" s="1288" t="str">
        <f t="shared" si="116"/>
        <v/>
      </c>
      <c r="AI260" s="1288" t="str">
        <f t="shared" si="117"/>
        <v/>
      </c>
      <c r="AJ260" s="1432" t="str">
        <f t="shared" si="118"/>
        <v/>
      </c>
      <c r="AK260" s="1431" t="str">
        <f t="shared" si="119"/>
        <v/>
      </c>
      <c r="AL260" s="1288" t="str">
        <f t="shared" si="120"/>
        <v/>
      </c>
      <c r="AM260" s="1432" t="str">
        <f t="shared" si="121"/>
        <v/>
      </c>
      <c r="AN260" s="1431" t="str">
        <f t="shared" si="122"/>
        <v/>
      </c>
      <c r="AO260" s="1288" t="str">
        <f t="shared" si="123"/>
        <v/>
      </c>
      <c r="AP260" s="1432" t="str">
        <f t="shared" si="124"/>
        <v/>
      </c>
      <c r="AQ260" s="1431" t="str">
        <f t="shared" si="125"/>
        <v/>
      </c>
      <c r="AR260" s="1288" t="str">
        <f t="shared" si="126"/>
        <v/>
      </c>
      <c r="AS260" s="1288" t="str">
        <f t="shared" si="127"/>
        <v/>
      </c>
      <c r="AT260" s="1432" t="str">
        <f t="shared" si="128"/>
        <v/>
      </c>
      <c r="AU260" s="1431" t="str">
        <f t="shared" si="129"/>
        <v/>
      </c>
      <c r="AV260" s="1288" t="str">
        <f t="shared" si="130"/>
        <v/>
      </c>
      <c r="AW260" s="1432" t="str">
        <f t="shared" si="131"/>
        <v/>
      </c>
      <c r="AX260" s="1431" t="str">
        <f t="shared" si="132"/>
        <v/>
      </c>
      <c r="AY260" s="1288" t="str">
        <f t="shared" si="133"/>
        <v/>
      </c>
      <c r="AZ260" s="1288" t="str">
        <f t="shared" si="134"/>
        <v/>
      </c>
      <c r="BA260" s="1432" t="str">
        <f t="shared" si="135"/>
        <v/>
      </c>
    </row>
    <row r="261" spans="2:53" s="10" customFormat="1">
      <c r="B261" s="13"/>
      <c r="C261" s="2715"/>
      <c r="D261" s="2716"/>
      <c r="E261" s="2717"/>
      <c r="F261" s="2718"/>
      <c r="G261" s="2716"/>
      <c r="H261" s="2719"/>
      <c r="I261" s="2719"/>
      <c r="J261" s="2719"/>
      <c r="K261" s="2719"/>
      <c r="L261" s="2719"/>
      <c r="M261" s="2719"/>
      <c r="N261" s="2719"/>
      <c r="O261" s="2719"/>
      <c r="Q261" s="2236"/>
      <c r="R261" s="1446"/>
      <c r="S261" s="1433" t="str">
        <f t="shared" si="102"/>
        <v/>
      </c>
      <c r="T261" s="1435" t="str">
        <f t="shared" si="103"/>
        <v/>
      </c>
      <c r="U261" s="1433" t="str">
        <f t="shared" si="104"/>
        <v/>
      </c>
      <c r="V261" s="1435" t="str">
        <f t="shared" si="105"/>
        <v/>
      </c>
      <c r="W261" s="1433" t="str">
        <f t="shared" si="106"/>
        <v/>
      </c>
      <c r="X261" s="1435" t="str">
        <f t="shared" si="107"/>
        <v/>
      </c>
      <c r="Y261" s="1433" t="str">
        <f t="shared" si="108"/>
        <v/>
      </c>
      <c r="Z261" s="1435" t="str">
        <f t="shared" si="109"/>
        <v/>
      </c>
      <c r="AA261" s="1609" t="str">
        <f t="shared" si="110"/>
        <v/>
      </c>
      <c r="AB261" s="1610" t="str">
        <f t="shared" si="111"/>
        <v/>
      </c>
      <c r="AC261" s="1608"/>
      <c r="AD261" s="1433" t="str">
        <f t="shared" si="112"/>
        <v/>
      </c>
      <c r="AE261" s="1434" t="str">
        <f t="shared" si="113"/>
        <v/>
      </c>
      <c r="AF261" s="1435" t="str">
        <f t="shared" si="114"/>
        <v/>
      </c>
      <c r="AG261" s="1433" t="str">
        <f t="shared" si="115"/>
        <v/>
      </c>
      <c r="AH261" s="1434" t="str">
        <f t="shared" si="116"/>
        <v/>
      </c>
      <c r="AI261" s="1434" t="str">
        <f t="shared" si="117"/>
        <v/>
      </c>
      <c r="AJ261" s="1435" t="str">
        <f t="shared" si="118"/>
        <v/>
      </c>
      <c r="AK261" s="1433" t="str">
        <f t="shared" si="119"/>
        <v/>
      </c>
      <c r="AL261" s="1434" t="str">
        <f t="shared" si="120"/>
        <v/>
      </c>
      <c r="AM261" s="1435" t="str">
        <f t="shared" si="121"/>
        <v/>
      </c>
      <c r="AN261" s="1433" t="str">
        <f t="shared" si="122"/>
        <v/>
      </c>
      <c r="AO261" s="1434" t="str">
        <f t="shared" si="123"/>
        <v/>
      </c>
      <c r="AP261" s="1435" t="str">
        <f t="shared" si="124"/>
        <v/>
      </c>
      <c r="AQ261" s="1433" t="str">
        <f t="shared" si="125"/>
        <v/>
      </c>
      <c r="AR261" s="1434" t="str">
        <f t="shared" si="126"/>
        <v/>
      </c>
      <c r="AS261" s="1434" t="str">
        <f t="shared" si="127"/>
        <v/>
      </c>
      <c r="AT261" s="1435" t="str">
        <f t="shared" si="128"/>
        <v/>
      </c>
      <c r="AU261" s="1433" t="str">
        <f t="shared" si="129"/>
        <v/>
      </c>
      <c r="AV261" s="1434" t="str">
        <f t="shared" si="130"/>
        <v/>
      </c>
      <c r="AW261" s="1435" t="str">
        <f t="shared" si="131"/>
        <v/>
      </c>
      <c r="AX261" s="1433" t="str">
        <f t="shared" si="132"/>
        <v/>
      </c>
      <c r="AY261" s="1434" t="str">
        <f t="shared" si="133"/>
        <v/>
      </c>
      <c r="AZ261" s="1434" t="str">
        <f t="shared" si="134"/>
        <v/>
      </c>
      <c r="BA261" s="1435" t="str">
        <f t="shared" si="135"/>
        <v/>
      </c>
    </row>
  </sheetData>
  <mergeCells count="16">
    <mergeCell ref="A1:B1"/>
    <mergeCell ref="A2:B2"/>
    <mergeCell ref="AQ11:AT11"/>
    <mergeCell ref="AU11:AW11"/>
    <mergeCell ref="AN11:AP11"/>
    <mergeCell ref="AX11:BA11"/>
    <mergeCell ref="Q6:S6"/>
    <mergeCell ref="Q11:R11"/>
    <mergeCell ref="S11:T11"/>
    <mergeCell ref="U11:V11"/>
    <mergeCell ref="W11:X11"/>
    <mergeCell ref="Y11:Z11"/>
    <mergeCell ref="AA11:AC11"/>
    <mergeCell ref="AD11:AF11"/>
    <mergeCell ref="AG11:AJ11"/>
    <mergeCell ref="AK11:AM11"/>
  </mergeCells>
  <dataValidations count="2">
    <dataValidation allowBlank="1" sqref="U3:W6 Q3:Q6 S11 Y11 AG10:AH10 BA10 AQ10:AR10 AJ10:AL10 AN10:AO10 AT10:AV10 AX10:AY10" xr:uid="{16E8F514-90F3-4B56-9BC0-642AA4B535C5}"/>
    <dataValidation allowBlank="1" showErrorMessage="1" sqref="B11 Q10:AF10 AI10:AJ10 AZ10:BA10 AS10:AT10 AM10 AP10 AW10 A2 C8 B4" xr:uid="{F6DF73C4-7199-4ACC-B170-E271A13EE6CB}"/>
  </dataValidations>
  <pageMargins left="0.7" right="0.7" top="0.75" bottom="0.75" header="0.3" footer="0.3"/>
  <pageSetup paperSize="9"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DE98CA"/>
    <pageSetUpPr fitToPage="1"/>
  </sheetPr>
  <dimension ref="A1:W32"/>
  <sheetViews>
    <sheetView workbookViewId="0">
      <selection sqref="A1:B1"/>
    </sheetView>
  </sheetViews>
  <sheetFormatPr defaultColWidth="9.1796875" defaultRowHeight="14.5"/>
  <cols>
    <col min="1" max="1" width="30.453125" style="1" customWidth="1"/>
    <col min="2" max="2" width="36.81640625" style="13" customWidth="1"/>
    <col min="3" max="3" width="41.54296875" style="1" customWidth="1"/>
    <col min="4" max="4" width="9.81640625" style="1" customWidth="1"/>
    <col min="5" max="8" width="28.1796875" style="1" customWidth="1"/>
    <col min="9" max="9" width="15.81640625" style="1" customWidth="1"/>
    <col min="10" max="10" width="8.453125" style="1" customWidth="1"/>
    <col min="11" max="11" width="4.7265625" style="1" customWidth="1"/>
    <col min="12" max="13" width="3.7265625" style="1" customWidth="1"/>
    <col min="14" max="14" width="5.7265625" style="1" customWidth="1"/>
    <col min="15" max="16" width="3.7265625" style="1" customWidth="1"/>
    <col min="17" max="17" width="5.26953125" style="1" customWidth="1"/>
    <col min="18" max="19" width="3.7265625" style="1" customWidth="1"/>
    <col min="20" max="20" width="5.7265625" style="1" customWidth="1"/>
    <col min="21" max="22" width="3.7265625" style="1" customWidth="1"/>
    <col min="23" max="23" width="5" style="1" customWidth="1"/>
    <col min="24" max="25" width="3.7265625" style="1" customWidth="1"/>
    <col min="26" max="16384" width="9.1796875" style="1"/>
  </cols>
  <sheetData>
    <row r="1" spans="1:23" ht="25.5" customHeight="1">
      <c r="A1" s="2815" t="s">
        <v>2632</v>
      </c>
      <c r="B1" s="2815"/>
    </row>
    <row r="2" spans="1:23" ht="25.5" customHeight="1">
      <c r="A2" s="2822" t="s">
        <v>2633</v>
      </c>
      <c r="B2" s="2822"/>
    </row>
    <row r="3" spans="1:23" s="957" customFormat="1" ht="20.149999999999999" customHeight="1">
      <c r="A3" s="2406"/>
      <c r="B3" s="2407" t="s">
        <v>2651</v>
      </c>
      <c r="C3" s="916" t="str">
        <f>dms_SheetHeading1</f>
        <v>ANNUAL INFORMATION ORDER</v>
      </c>
      <c r="D3" s="1060"/>
      <c r="E3" s="1060"/>
      <c r="F3" s="1060"/>
      <c r="G3" s="1060"/>
      <c r="H3" s="1060"/>
      <c r="J3" s="1351" t="s">
        <v>1686</v>
      </c>
      <c r="K3" s="1133"/>
      <c r="L3" s="1133"/>
      <c r="M3" s="1133"/>
      <c r="N3" s="1133"/>
      <c r="O3" s="1133"/>
      <c r="P3" s="1493" t="s">
        <v>1685</v>
      </c>
      <c r="Q3" s="1133"/>
      <c r="R3" s="1133"/>
      <c r="S3" s="1133"/>
      <c r="T3" s="1133"/>
      <c r="U3" s="1133"/>
      <c r="V3" s="1133"/>
    </row>
    <row r="4" spans="1:23" s="957" customFormat="1" ht="20.149999999999999" customHeight="1">
      <c r="C4" s="915" t="str">
        <f>dms_SheetHeading2</f>
        <v>Australian Transmission Co.</v>
      </c>
      <c r="D4" s="1060"/>
      <c r="E4" s="1060"/>
      <c r="F4" s="1060"/>
      <c r="G4" s="1060"/>
      <c r="H4" s="1060"/>
      <c r="J4" s="1352" t="s">
        <v>1687</v>
      </c>
      <c r="K4" s="1134"/>
      <c r="L4" s="1134"/>
      <c r="M4" s="1134"/>
      <c r="N4" s="1134"/>
      <c r="O4" s="1134"/>
      <c r="P4" s="1494" t="s">
        <v>809</v>
      </c>
      <c r="Q4" s="1134"/>
      <c r="R4" s="1134"/>
      <c r="S4" s="1134"/>
      <c r="T4" s="1134"/>
      <c r="U4" s="1134"/>
      <c r="V4" s="1134"/>
    </row>
    <row r="5" spans="1:23" s="957" customFormat="1" ht="20.149999999999999" customHeight="1">
      <c r="B5" s="13"/>
      <c r="C5" s="916" t="str">
        <f>dms_SheetHeading3</f>
        <v>REPORTING STATEMENT: 2026-27</v>
      </c>
      <c r="D5" s="1060"/>
      <c r="E5" s="1060"/>
      <c r="F5" s="1060"/>
      <c r="G5" s="1060"/>
      <c r="H5" s="1060"/>
      <c r="J5" s="1353" t="s">
        <v>1688</v>
      </c>
      <c r="K5" s="1135"/>
      <c r="L5" s="1135"/>
      <c r="M5" s="1135"/>
      <c r="N5" s="1135"/>
      <c r="O5" s="1135"/>
      <c r="P5" s="1495" t="s">
        <v>810</v>
      </c>
      <c r="Q5" s="1135"/>
      <c r="R5" s="1135"/>
      <c r="S5" s="1135"/>
      <c r="T5" s="1135"/>
      <c r="U5" s="1135"/>
      <c r="V5" s="1135"/>
    </row>
    <row r="6" spans="1:23" s="957" customFormat="1" ht="20.149999999999999" customHeight="1">
      <c r="A6" s="2406"/>
      <c r="B6" s="2407" t="s">
        <v>2615</v>
      </c>
      <c r="C6" s="2460" t="s">
        <v>2646</v>
      </c>
      <c r="D6" s="2461"/>
      <c r="E6" s="2461"/>
      <c r="F6" s="2461"/>
      <c r="G6" s="2461"/>
      <c r="H6" s="2461"/>
      <c r="J6" s="1355" t="s">
        <v>1690</v>
      </c>
      <c r="K6" s="1380"/>
      <c r="L6" s="1381"/>
      <c r="M6" s="1254"/>
      <c r="N6" s="1254"/>
      <c r="O6" s="1254"/>
      <c r="P6" s="1496" t="s">
        <v>1689</v>
      </c>
      <c r="Q6" s="1254"/>
      <c r="R6" s="1254"/>
      <c r="S6" s="1254"/>
      <c r="T6" s="1254"/>
      <c r="U6" s="1254"/>
      <c r="V6" s="1254"/>
    </row>
    <row r="7" spans="1:23" ht="13.5" customHeight="1">
      <c r="A7" s="580"/>
      <c r="B7" s="912"/>
    </row>
    <row r="8" spans="1:23" s="582" customFormat="1" ht="20.149999999999999" customHeight="1">
      <c r="A8" s="2404"/>
      <c r="B8" s="2404" t="s">
        <v>2642</v>
      </c>
      <c r="C8" s="2459" t="s">
        <v>2652</v>
      </c>
      <c r="D8" s="2312"/>
      <c r="E8" s="2312"/>
      <c r="F8" s="2312"/>
      <c r="G8" s="2312"/>
      <c r="H8" s="2312"/>
      <c r="I8" s="1347"/>
      <c r="J8" s="1347"/>
      <c r="K8" s="1347"/>
      <c r="L8" s="1347"/>
      <c r="M8" s="1347"/>
      <c r="N8" s="1348"/>
    </row>
    <row r="9" spans="1:23" ht="12.65" customHeight="1">
      <c r="A9" s="580"/>
      <c r="B9" s="1115"/>
      <c r="C9" s="1120"/>
      <c r="D9" s="1120"/>
      <c r="E9" s="580"/>
      <c r="Q9" s="582"/>
      <c r="R9" s="582"/>
    </row>
    <row r="10" spans="1:23" ht="18" customHeight="1">
      <c r="A10" s="580"/>
      <c r="B10" s="1115"/>
      <c r="C10" s="1120"/>
      <c r="D10" s="1120"/>
      <c r="E10" s="3036" t="s">
        <v>2636</v>
      </c>
      <c r="F10" s="3037"/>
      <c r="G10" s="3037" t="s">
        <v>2637</v>
      </c>
      <c r="H10" s="3038"/>
      <c r="J10" s="1548" t="s">
        <v>2287</v>
      </c>
      <c r="K10" s="1975" t="s">
        <v>2266</v>
      </c>
      <c r="L10" s="1538" t="s">
        <v>2264</v>
      </c>
      <c r="M10" s="1545" t="s">
        <v>2265</v>
      </c>
      <c r="N10" s="2237" t="s">
        <v>2349</v>
      </c>
      <c r="O10" s="1972" t="s">
        <v>2264</v>
      </c>
      <c r="P10" s="1976" t="s">
        <v>2265</v>
      </c>
      <c r="Q10" s="1975" t="s">
        <v>2349</v>
      </c>
      <c r="R10" s="1972" t="s">
        <v>2264</v>
      </c>
      <c r="S10" s="1976" t="s">
        <v>2265</v>
      </c>
      <c r="T10" s="2237" t="s">
        <v>2349</v>
      </c>
      <c r="U10" s="1972" t="s">
        <v>2264</v>
      </c>
      <c r="V10" s="1976" t="s">
        <v>2265</v>
      </c>
      <c r="W10" s="1975" t="s">
        <v>2349</v>
      </c>
    </row>
    <row r="11" spans="1:23" ht="18" customHeight="1">
      <c r="A11" s="2405"/>
      <c r="B11" s="2405" t="s">
        <v>2635</v>
      </c>
      <c r="C11" s="899" t="s">
        <v>1938</v>
      </c>
      <c r="D11" s="1118" t="s">
        <v>1868</v>
      </c>
      <c r="E11" s="2534" t="s">
        <v>1890</v>
      </c>
      <c r="F11" s="2535" t="s">
        <v>1941</v>
      </c>
      <c r="G11" s="2535" t="s">
        <v>1890</v>
      </c>
      <c r="H11" s="2536" t="s">
        <v>1941</v>
      </c>
      <c r="J11" s="3033" t="s">
        <v>2283</v>
      </c>
      <c r="K11" s="3034"/>
      <c r="L11" s="3035" t="s">
        <v>2638</v>
      </c>
      <c r="M11" s="3035"/>
      <c r="N11" s="3035"/>
      <c r="O11" s="3030" t="s">
        <v>2641</v>
      </c>
      <c r="P11" s="3031"/>
      <c r="Q11" s="3032"/>
      <c r="R11" s="2906" t="s">
        <v>2639</v>
      </c>
      <c r="S11" s="2907"/>
      <c r="T11" s="2908"/>
      <c r="U11" s="3030" t="s">
        <v>2640</v>
      </c>
      <c r="V11" s="3031"/>
      <c r="W11" s="3032"/>
    </row>
    <row r="12" spans="1:23" ht="15" customHeight="1">
      <c r="A12" s="2423"/>
      <c r="B12" s="2572" t="s">
        <v>2767</v>
      </c>
      <c r="C12" s="2409"/>
      <c r="D12" s="2410" t="s">
        <v>265</v>
      </c>
      <c r="E12" s="2462"/>
      <c r="F12" s="2463"/>
      <c r="G12" s="2464"/>
      <c r="H12" s="2411"/>
      <c r="J12" s="2420"/>
      <c r="K12" s="2422"/>
      <c r="L12" s="2384" t="str">
        <f>IF(ISNONTEXT(E12)=TRUE,"","X")</f>
        <v/>
      </c>
      <c r="M12" s="2385" t="str">
        <f>IF(AND(E12&gt;=0)=TRUE,"","X")</f>
        <v/>
      </c>
      <c r="N12" s="2421" t="str">
        <f>IF(AND(E12&lt;&gt;"",$C12&lt;&gt;""),"",IF(AND(ISBLANK(E12),LEFT($C12,5)="&lt;TNSP"),"",IF(AND(ISBLANK(E12),ISBLANK($C12)),"","X")))</f>
        <v/>
      </c>
      <c r="O12" s="2384" t="str">
        <f>IF(ISNONTEXT(F12)=TRUE,"","X")</f>
        <v/>
      </c>
      <c r="P12" s="2385" t="str">
        <f>IF(AND(F12&gt;=0)=TRUE,"","X")</f>
        <v/>
      </c>
      <c r="Q12" s="2421" t="str">
        <f>IF(AND(F12&lt;&gt;"",$C12&lt;&gt;""),"",IF(AND(ISBLANK(F12),LEFT($C12,5)="&lt;TNSP"),"",IF(AND(ISBLANK(F12),ISBLANK($C12)),"","X")))</f>
        <v/>
      </c>
      <c r="R12" s="2384" t="str">
        <f t="shared" ref="R12:R26" si="0">IF(ISNONTEXT(G12)=TRUE,"","X")</f>
        <v/>
      </c>
      <c r="S12" s="2385" t="str">
        <f t="shared" ref="S12:S26" si="1">IF(AND(G12&gt;=0)=TRUE,"","X")</f>
        <v/>
      </c>
      <c r="T12" s="2421" t="str">
        <f>IF(AND(G12&lt;&gt;"",$C12&lt;&gt;""),"",IF(AND(ISBLANK(G12),LEFT($C12,5)="&lt;TNSP"),"",IF(AND(ISBLANK(G12),ISBLANK($C12)),"","X")))</f>
        <v/>
      </c>
      <c r="U12" s="2384" t="str">
        <f t="shared" ref="U12:U26" si="2">IF(ISNONTEXT(H12)=TRUE,"","X")</f>
        <v/>
      </c>
      <c r="V12" s="2385" t="str">
        <f t="shared" ref="V12:V26" si="3">IF(AND(H12&gt;=0)=TRUE,"","X")</f>
        <v/>
      </c>
      <c r="W12" s="2421" t="str">
        <f>IF(AND(H12&lt;&gt;"",$C12&lt;&gt;""),"",IF(AND(ISBLANK(H12),LEFT($C12,5)="&lt;TNSP"),"",IF(AND(ISBLANK(H12),ISBLANK($C12)),"","X")))</f>
        <v/>
      </c>
    </row>
    <row r="13" spans="1:23" ht="15" customHeight="1">
      <c r="B13" s="1121"/>
      <c r="C13" s="2412"/>
      <c r="D13" s="1052" t="s">
        <v>265</v>
      </c>
      <c r="E13" s="1053"/>
      <c r="F13" s="2465"/>
      <c r="G13" s="2343"/>
      <c r="H13" s="2413"/>
      <c r="J13" s="2417"/>
      <c r="K13" s="2218"/>
      <c r="L13" s="1431" t="str">
        <f t="shared" ref="L13:L26" si="4">IF(ISNONTEXT(E13)=TRUE,"","X")</f>
        <v/>
      </c>
      <c r="M13" s="1288" t="str">
        <f t="shared" ref="M13:M26" si="5">IF(AND(E13&gt;=0)=TRUE,"","X")</f>
        <v/>
      </c>
      <c r="N13" s="1432" t="str">
        <f t="shared" ref="N13:N25" si="6">IF(AND(E13&lt;&gt;"",$C13&lt;&gt;""),"",IF(AND(ISBLANK(E13),LEFT($C13,5)="&lt;TNSP"),"",IF(AND(ISBLANK(E13),ISBLANK($C13)),"","X")))</f>
        <v/>
      </c>
      <c r="O13" s="1431" t="str">
        <f t="shared" ref="O13:O26" si="7">IF(ISNONTEXT(F13)=TRUE,"","X")</f>
        <v/>
      </c>
      <c r="P13" s="1288" t="str">
        <f t="shared" ref="P13:P26" si="8">IF(AND(F13&gt;=0)=TRUE,"","X")</f>
        <v/>
      </c>
      <c r="Q13" s="1432" t="str">
        <f t="shared" ref="Q13:Q26" si="9">IF(AND(F13&lt;&gt;"",$C13&lt;&gt;""),"",IF(AND(ISBLANK(F13),LEFT($C13,5)="&lt;TNSP"),"",IF(AND(ISBLANK(F13),ISBLANK($C13)),"","X")))</f>
        <v/>
      </c>
      <c r="R13" s="1431" t="str">
        <f t="shared" si="0"/>
        <v/>
      </c>
      <c r="S13" s="1288" t="str">
        <f t="shared" si="1"/>
        <v/>
      </c>
      <c r="T13" s="1432" t="str">
        <f t="shared" ref="T13:T26" si="10">IF(AND(G13&lt;&gt;"",$C13&lt;&gt;""),"",IF(AND(ISBLANK(G13),LEFT($C13,5)="&lt;TNSP"),"",IF(AND(ISBLANK(G13),ISBLANK($C13)),"","X")))</f>
        <v/>
      </c>
      <c r="U13" s="1431" t="str">
        <f t="shared" si="2"/>
        <v/>
      </c>
      <c r="V13" s="1288" t="str">
        <f t="shared" si="3"/>
        <v/>
      </c>
      <c r="W13" s="1432" t="str">
        <f t="shared" ref="W13:W26" si="11">IF(AND(H13&lt;&gt;"",$C13&lt;&gt;""),"",IF(AND(ISBLANK(H13),LEFT($C13,5)="&lt;TNSP"),"",IF(AND(ISBLANK(H13),ISBLANK($C13)),"","X")))</f>
        <v/>
      </c>
    </row>
    <row r="14" spans="1:23" ht="15" customHeight="1">
      <c r="B14" s="1116"/>
      <c r="C14" s="2412"/>
      <c r="D14" s="1052" t="s">
        <v>265</v>
      </c>
      <c r="E14" s="1053"/>
      <c r="F14" s="2465"/>
      <c r="G14" s="2343"/>
      <c r="H14" s="2413"/>
      <c r="J14" s="2417"/>
      <c r="K14" s="2218"/>
      <c r="L14" s="1431" t="str">
        <f t="shared" si="4"/>
        <v/>
      </c>
      <c r="M14" s="1288" t="str">
        <f t="shared" si="5"/>
        <v/>
      </c>
      <c r="N14" s="1432" t="str">
        <f t="shared" si="6"/>
        <v/>
      </c>
      <c r="O14" s="1431" t="str">
        <f t="shared" si="7"/>
        <v/>
      </c>
      <c r="P14" s="1288" t="str">
        <f t="shared" si="8"/>
        <v/>
      </c>
      <c r="Q14" s="1432" t="str">
        <f t="shared" si="9"/>
        <v/>
      </c>
      <c r="R14" s="1431" t="str">
        <f t="shared" si="0"/>
        <v/>
      </c>
      <c r="S14" s="1288" t="str">
        <f t="shared" si="1"/>
        <v/>
      </c>
      <c r="T14" s="1432" t="str">
        <f t="shared" si="10"/>
        <v/>
      </c>
      <c r="U14" s="1431" t="str">
        <f t="shared" si="2"/>
        <v/>
      </c>
      <c r="V14" s="1288" t="str">
        <f t="shared" si="3"/>
        <v/>
      </c>
      <c r="W14" s="1432" t="str">
        <f t="shared" si="11"/>
        <v/>
      </c>
    </row>
    <row r="15" spans="1:23" ht="15" customHeight="1">
      <c r="B15" s="1116"/>
      <c r="C15" s="2412"/>
      <c r="D15" s="1052" t="s">
        <v>265</v>
      </c>
      <c r="E15" s="1053"/>
      <c r="F15" s="2465"/>
      <c r="G15" s="2343"/>
      <c r="H15" s="2413"/>
      <c r="J15" s="2417"/>
      <c r="K15" s="2218"/>
      <c r="L15" s="1431" t="str">
        <f t="shared" si="4"/>
        <v/>
      </c>
      <c r="M15" s="1288" t="str">
        <f t="shared" si="5"/>
        <v/>
      </c>
      <c r="N15" s="1432" t="str">
        <f t="shared" si="6"/>
        <v/>
      </c>
      <c r="O15" s="1431" t="str">
        <f t="shared" si="7"/>
        <v/>
      </c>
      <c r="P15" s="1288" t="str">
        <f t="shared" si="8"/>
        <v/>
      </c>
      <c r="Q15" s="1432" t="str">
        <f t="shared" si="9"/>
        <v/>
      </c>
      <c r="R15" s="1431" t="str">
        <f t="shared" si="0"/>
        <v/>
      </c>
      <c r="S15" s="1288" t="str">
        <f t="shared" si="1"/>
        <v/>
      </c>
      <c r="T15" s="1432" t="str">
        <f t="shared" si="10"/>
        <v/>
      </c>
      <c r="U15" s="1431" t="str">
        <f t="shared" si="2"/>
        <v/>
      </c>
      <c r="V15" s="1288" t="str">
        <f t="shared" si="3"/>
        <v/>
      </c>
      <c r="W15" s="1432" t="str">
        <f t="shared" si="11"/>
        <v/>
      </c>
    </row>
    <row r="16" spans="1:23" ht="15" customHeight="1">
      <c r="B16" s="1116"/>
      <c r="C16" s="2412"/>
      <c r="D16" s="1052" t="s">
        <v>265</v>
      </c>
      <c r="E16" s="1053"/>
      <c r="F16" s="2465"/>
      <c r="G16" s="2343"/>
      <c r="H16" s="2413"/>
      <c r="J16" s="2417"/>
      <c r="K16" s="2218"/>
      <c r="L16" s="1431" t="str">
        <f t="shared" si="4"/>
        <v/>
      </c>
      <c r="M16" s="1288" t="str">
        <f t="shared" si="5"/>
        <v/>
      </c>
      <c r="N16" s="1432" t="str">
        <f t="shared" si="6"/>
        <v/>
      </c>
      <c r="O16" s="1431" t="str">
        <f t="shared" si="7"/>
        <v/>
      </c>
      <c r="P16" s="1288" t="str">
        <f t="shared" si="8"/>
        <v/>
      </c>
      <c r="Q16" s="1432" t="str">
        <f t="shared" si="9"/>
        <v/>
      </c>
      <c r="R16" s="1431" t="str">
        <f t="shared" si="0"/>
        <v/>
      </c>
      <c r="S16" s="1288" t="str">
        <f t="shared" si="1"/>
        <v/>
      </c>
      <c r="T16" s="1432" t="str">
        <f t="shared" si="10"/>
        <v/>
      </c>
      <c r="U16" s="1431" t="str">
        <f t="shared" si="2"/>
        <v/>
      </c>
      <c r="V16" s="1288" t="str">
        <f t="shared" si="3"/>
        <v/>
      </c>
      <c r="W16" s="1432" t="str">
        <f t="shared" si="11"/>
        <v/>
      </c>
    </row>
    <row r="17" spans="2:23" ht="15" customHeight="1">
      <c r="B17" s="1116"/>
      <c r="C17" s="2412"/>
      <c r="D17" s="1052" t="s">
        <v>265</v>
      </c>
      <c r="E17" s="1053"/>
      <c r="F17" s="2465"/>
      <c r="G17" s="2343"/>
      <c r="H17" s="2413"/>
      <c r="J17" s="2417"/>
      <c r="K17" s="2218"/>
      <c r="L17" s="1431" t="str">
        <f t="shared" si="4"/>
        <v/>
      </c>
      <c r="M17" s="1288" t="str">
        <f t="shared" si="5"/>
        <v/>
      </c>
      <c r="N17" s="1432" t="str">
        <f t="shared" si="6"/>
        <v/>
      </c>
      <c r="O17" s="1431" t="str">
        <f t="shared" si="7"/>
        <v/>
      </c>
      <c r="P17" s="1288" t="str">
        <f t="shared" si="8"/>
        <v/>
      </c>
      <c r="Q17" s="1432" t="str">
        <f t="shared" si="9"/>
        <v/>
      </c>
      <c r="R17" s="1431" t="str">
        <f t="shared" si="0"/>
        <v/>
      </c>
      <c r="S17" s="1288" t="str">
        <f t="shared" si="1"/>
        <v/>
      </c>
      <c r="T17" s="1432" t="str">
        <f t="shared" si="10"/>
        <v/>
      </c>
      <c r="U17" s="1431" t="str">
        <f t="shared" si="2"/>
        <v/>
      </c>
      <c r="V17" s="1288" t="str">
        <f t="shared" si="3"/>
        <v/>
      </c>
      <c r="W17" s="1432" t="str">
        <f t="shared" si="11"/>
        <v/>
      </c>
    </row>
    <row r="18" spans="2:23" ht="15" customHeight="1">
      <c r="B18" s="1116"/>
      <c r="C18" s="2412"/>
      <c r="D18" s="1052" t="s">
        <v>265</v>
      </c>
      <c r="E18" s="1053"/>
      <c r="F18" s="2465"/>
      <c r="G18" s="2343"/>
      <c r="H18" s="2413"/>
      <c r="J18" s="2417"/>
      <c r="K18" s="2218"/>
      <c r="L18" s="1431" t="str">
        <f t="shared" si="4"/>
        <v/>
      </c>
      <c r="M18" s="1288" t="str">
        <f t="shared" si="5"/>
        <v/>
      </c>
      <c r="N18" s="1432" t="str">
        <f t="shared" si="6"/>
        <v/>
      </c>
      <c r="O18" s="1431" t="str">
        <f t="shared" si="7"/>
        <v/>
      </c>
      <c r="P18" s="1288" t="str">
        <f t="shared" si="8"/>
        <v/>
      </c>
      <c r="Q18" s="1432" t="str">
        <f t="shared" si="9"/>
        <v/>
      </c>
      <c r="R18" s="1431" t="str">
        <f t="shared" si="0"/>
        <v/>
      </c>
      <c r="S18" s="1288" t="str">
        <f t="shared" si="1"/>
        <v/>
      </c>
      <c r="T18" s="1432" t="str">
        <f t="shared" si="10"/>
        <v/>
      </c>
      <c r="U18" s="1431" t="str">
        <f t="shared" si="2"/>
        <v/>
      </c>
      <c r="V18" s="1288" t="str">
        <f t="shared" si="3"/>
        <v/>
      </c>
      <c r="W18" s="1432" t="str">
        <f t="shared" si="11"/>
        <v/>
      </c>
    </row>
    <row r="19" spans="2:23" ht="15" customHeight="1">
      <c r="B19" s="1116"/>
      <c r="C19" s="2412"/>
      <c r="D19" s="1052" t="s">
        <v>265</v>
      </c>
      <c r="E19" s="1053"/>
      <c r="F19" s="2465"/>
      <c r="G19" s="2343"/>
      <c r="H19" s="2413"/>
      <c r="J19" s="2417"/>
      <c r="K19" s="2218"/>
      <c r="L19" s="1431" t="str">
        <f t="shared" si="4"/>
        <v/>
      </c>
      <c r="M19" s="1288" t="str">
        <f t="shared" si="5"/>
        <v/>
      </c>
      <c r="N19" s="1432" t="str">
        <f t="shared" si="6"/>
        <v/>
      </c>
      <c r="O19" s="1431" t="str">
        <f t="shared" si="7"/>
        <v/>
      </c>
      <c r="P19" s="1288" t="str">
        <f t="shared" si="8"/>
        <v/>
      </c>
      <c r="Q19" s="1432" t="str">
        <f t="shared" si="9"/>
        <v/>
      </c>
      <c r="R19" s="1431" t="str">
        <f t="shared" si="0"/>
        <v/>
      </c>
      <c r="S19" s="1288" t="str">
        <f t="shared" si="1"/>
        <v/>
      </c>
      <c r="T19" s="1432" t="str">
        <f t="shared" si="10"/>
        <v/>
      </c>
      <c r="U19" s="1431" t="str">
        <f t="shared" si="2"/>
        <v/>
      </c>
      <c r="V19" s="1288" t="str">
        <f t="shared" si="3"/>
        <v/>
      </c>
      <c r="W19" s="1432" t="str">
        <f t="shared" si="11"/>
        <v/>
      </c>
    </row>
    <row r="20" spans="2:23" ht="15" customHeight="1">
      <c r="B20" s="1116"/>
      <c r="C20" s="2412"/>
      <c r="D20" s="1052" t="s">
        <v>265</v>
      </c>
      <c r="E20" s="1053"/>
      <c r="F20" s="2465"/>
      <c r="G20" s="2343"/>
      <c r="H20" s="2413"/>
      <c r="J20" s="2417"/>
      <c r="K20" s="2218"/>
      <c r="L20" s="1431" t="str">
        <f t="shared" si="4"/>
        <v/>
      </c>
      <c r="M20" s="1288" t="str">
        <f t="shared" si="5"/>
        <v/>
      </c>
      <c r="N20" s="1432" t="str">
        <f t="shared" si="6"/>
        <v/>
      </c>
      <c r="O20" s="1431" t="str">
        <f t="shared" si="7"/>
        <v/>
      </c>
      <c r="P20" s="1288" t="str">
        <f t="shared" si="8"/>
        <v/>
      </c>
      <c r="Q20" s="1432" t="str">
        <f t="shared" si="9"/>
        <v/>
      </c>
      <c r="R20" s="1431" t="str">
        <f t="shared" si="0"/>
        <v/>
      </c>
      <c r="S20" s="1288" t="str">
        <f t="shared" si="1"/>
        <v/>
      </c>
      <c r="T20" s="1432" t="str">
        <f t="shared" si="10"/>
        <v/>
      </c>
      <c r="U20" s="1431" t="str">
        <f t="shared" si="2"/>
        <v/>
      </c>
      <c r="V20" s="1288" t="str">
        <f t="shared" si="3"/>
        <v/>
      </c>
      <c r="W20" s="1432" t="str">
        <f t="shared" si="11"/>
        <v/>
      </c>
    </row>
    <row r="21" spans="2:23" ht="15" customHeight="1">
      <c r="B21" s="1116"/>
      <c r="C21" s="2412"/>
      <c r="D21" s="1052" t="s">
        <v>265</v>
      </c>
      <c r="E21" s="1053"/>
      <c r="F21" s="2465"/>
      <c r="G21" s="2343"/>
      <c r="H21" s="2413"/>
      <c r="J21" s="2417"/>
      <c r="K21" s="2218"/>
      <c r="L21" s="1431" t="str">
        <f t="shared" si="4"/>
        <v/>
      </c>
      <c r="M21" s="1288" t="str">
        <f t="shared" si="5"/>
        <v/>
      </c>
      <c r="N21" s="1432" t="str">
        <f t="shared" si="6"/>
        <v/>
      </c>
      <c r="O21" s="1431" t="str">
        <f t="shared" si="7"/>
        <v/>
      </c>
      <c r="P21" s="1288" t="str">
        <f t="shared" si="8"/>
        <v/>
      </c>
      <c r="Q21" s="1432" t="str">
        <f t="shared" si="9"/>
        <v/>
      </c>
      <c r="R21" s="1431" t="str">
        <f t="shared" si="0"/>
        <v/>
      </c>
      <c r="S21" s="1288" t="str">
        <f t="shared" si="1"/>
        <v/>
      </c>
      <c r="T21" s="1432" t="str">
        <f t="shared" si="10"/>
        <v/>
      </c>
      <c r="U21" s="1431" t="str">
        <f t="shared" si="2"/>
        <v/>
      </c>
      <c r="V21" s="1288" t="str">
        <f t="shared" si="3"/>
        <v/>
      </c>
      <c r="W21" s="1432" t="str">
        <f t="shared" si="11"/>
        <v/>
      </c>
    </row>
    <row r="22" spans="2:23" ht="15" customHeight="1">
      <c r="B22" s="1116"/>
      <c r="C22" s="2412"/>
      <c r="D22" s="1052" t="s">
        <v>265</v>
      </c>
      <c r="E22" s="1053"/>
      <c r="F22" s="2465"/>
      <c r="G22" s="2343"/>
      <c r="H22" s="2413"/>
      <c r="J22" s="2417"/>
      <c r="K22" s="2218"/>
      <c r="L22" s="1431" t="str">
        <f t="shared" si="4"/>
        <v/>
      </c>
      <c r="M22" s="1288" t="str">
        <f t="shared" si="5"/>
        <v/>
      </c>
      <c r="N22" s="1432" t="str">
        <f t="shared" si="6"/>
        <v/>
      </c>
      <c r="O22" s="1431" t="str">
        <f t="shared" si="7"/>
        <v/>
      </c>
      <c r="P22" s="1288" t="str">
        <f t="shared" si="8"/>
        <v/>
      </c>
      <c r="Q22" s="1432" t="str">
        <f t="shared" si="9"/>
        <v/>
      </c>
      <c r="R22" s="1431" t="str">
        <f t="shared" si="0"/>
        <v/>
      </c>
      <c r="S22" s="1288" t="str">
        <f t="shared" si="1"/>
        <v/>
      </c>
      <c r="T22" s="1432" t="str">
        <f t="shared" si="10"/>
        <v/>
      </c>
      <c r="U22" s="1431" t="str">
        <f t="shared" si="2"/>
        <v/>
      </c>
      <c r="V22" s="1288" t="str">
        <f t="shared" si="3"/>
        <v/>
      </c>
      <c r="W22" s="1432" t="str">
        <f t="shared" si="11"/>
        <v/>
      </c>
    </row>
    <row r="23" spans="2:23" ht="15" customHeight="1">
      <c r="B23" s="1116"/>
      <c r="C23" s="2412"/>
      <c r="D23" s="1052" t="s">
        <v>265</v>
      </c>
      <c r="E23" s="1053"/>
      <c r="F23" s="2465"/>
      <c r="G23" s="2343"/>
      <c r="H23" s="2413"/>
      <c r="J23" s="2417"/>
      <c r="K23" s="2218"/>
      <c r="L23" s="1431" t="str">
        <f t="shared" si="4"/>
        <v/>
      </c>
      <c r="M23" s="1288" t="str">
        <f t="shared" si="5"/>
        <v/>
      </c>
      <c r="N23" s="1432" t="str">
        <f t="shared" si="6"/>
        <v/>
      </c>
      <c r="O23" s="1431" t="str">
        <f t="shared" si="7"/>
        <v/>
      </c>
      <c r="P23" s="1288" t="str">
        <f t="shared" si="8"/>
        <v/>
      </c>
      <c r="Q23" s="1432" t="str">
        <f t="shared" si="9"/>
        <v/>
      </c>
      <c r="R23" s="1431" t="str">
        <f t="shared" si="0"/>
        <v/>
      </c>
      <c r="S23" s="1288" t="str">
        <f t="shared" si="1"/>
        <v/>
      </c>
      <c r="T23" s="1432" t="str">
        <f t="shared" si="10"/>
        <v/>
      </c>
      <c r="U23" s="1431" t="str">
        <f t="shared" si="2"/>
        <v/>
      </c>
      <c r="V23" s="1288" t="str">
        <f t="shared" si="3"/>
        <v/>
      </c>
      <c r="W23" s="1432" t="str">
        <f t="shared" si="11"/>
        <v/>
      </c>
    </row>
    <row r="24" spans="2:23" ht="15" customHeight="1">
      <c r="B24" s="1116"/>
      <c r="C24" s="2412"/>
      <c r="D24" s="1052" t="s">
        <v>265</v>
      </c>
      <c r="E24" s="1053"/>
      <c r="F24" s="2465"/>
      <c r="G24" s="2343"/>
      <c r="H24" s="2413"/>
      <c r="J24" s="2417"/>
      <c r="K24" s="2218"/>
      <c r="L24" s="1431" t="str">
        <f t="shared" si="4"/>
        <v/>
      </c>
      <c r="M24" s="1288" t="str">
        <f t="shared" si="5"/>
        <v/>
      </c>
      <c r="N24" s="1432" t="str">
        <f t="shared" si="6"/>
        <v/>
      </c>
      <c r="O24" s="1431" t="str">
        <f t="shared" si="7"/>
        <v/>
      </c>
      <c r="P24" s="1288" t="str">
        <f t="shared" si="8"/>
        <v/>
      </c>
      <c r="Q24" s="1432" t="str">
        <f t="shared" si="9"/>
        <v/>
      </c>
      <c r="R24" s="1431" t="str">
        <f t="shared" si="0"/>
        <v/>
      </c>
      <c r="S24" s="1288" t="str">
        <f t="shared" si="1"/>
        <v/>
      </c>
      <c r="T24" s="1432" t="str">
        <f t="shared" si="10"/>
        <v/>
      </c>
      <c r="U24" s="1431" t="str">
        <f t="shared" si="2"/>
        <v/>
      </c>
      <c r="V24" s="1288" t="str">
        <f t="shared" si="3"/>
        <v/>
      </c>
      <c r="W24" s="1432" t="str">
        <f t="shared" si="11"/>
        <v/>
      </c>
    </row>
    <row r="25" spans="2:23" ht="15" customHeight="1">
      <c r="B25" s="1116"/>
      <c r="C25" s="2412"/>
      <c r="D25" s="1052" t="s">
        <v>265</v>
      </c>
      <c r="E25" s="1053"/>
      <c r="F25" s="2465"/>
      <c r="G25" s="2343"/>
      <c r="H25" s="2413"/>
      <c r="J25" s="2417"/>
      <c r="K25" s="2218"/>
      <c r="L25" s="1431" t="str">
        <f t="shared" si="4"/>
        <v/>
      </c>
      <c r="M25" s="1288" t="str">
        <f t="shared" si="5"/>
        <v/>
      </c>
      <c r="N25" s="1432" t="str">
        <f t="shared" si="6"/>
        <v/>
      </c>
      <c r="O25" s="1431" t="str">
        <f t="shared" si="7"/>
        <v/>
      </c>
      <c r="P25" s="1288" t="str">
        <f t="shared" si="8"/>
        <v/>
      </c>
      <c r="Q25" s="1432" t="str">
        <f t="shared" si="9"/>
        <v/>
      </c>
      <c r="R25" s="1431" t="str">
        <f t="shared" si="0"/>
        <v/>
      </c>
      <c r="S25" s="1288" t="str">
        <f t="shared" si="1"/>
        <v/>
      </c>
      <c r="T25" s="1432" t="str">
        <f t="shared" si="10"/>
        <v/>
      </c>
      <c r="U25" s="1431" t="str">
        <f t="shared" si="2"/>
        <v/>
      </c>
      <c r="V25" s="1288" t="str">
        <f t="shared" si="3"/>
        <v/>
      </c>
      <c r="W25" s="1432" t="str">
        <f t="shared" si="11"/>
        <v/>
      </c>
    </row>
    <row r="26" spans="2:23" ht="15" customHeight="1">
      <c r="B26" s="1458" t="s">
        <v>2324</v>
      </c>
      <c r="C26" s="2414"/>
      <c r="D26" s="2415" t="s">
        <v>265</v>
      </c>
      <c r="E26" s="2466"/>
      <c r="F26" s="2467"/>
      <c r="G26" s="2468"/>
      <c r="H26" s="2416"/>
      <c r="J26" s="2418"/>
      <c r="K26" s="2419"/>
      <c r="L26" s="1433" t="str">
        <f t="shared" si="4"/>
        <v/>
      </c>
      <c r="M26" s="1434" t="str">
        <f t="shared" si="5"/>
        <v/>
      </c>
      <c r="N26" s="1435" t="str">
        <f>IF(AND(E26&lt;&gt;"",$C26&lt;&gt;""),"",IF(AND(ISBLANK(E26),LEFT($C26,5)="&lt;TNSP"),"",IF(AND(ISBLANK(E26),ISBLANK($C26)),"","X")))</f>
        <v/>
      </c>
      <c r="O26" s="1433" t="str">
        <f t="shared" si="7"/>
        <v/>
      </c>
      <c r="P26" s="1434" t="str">
        <f t="shared" si="8"/>
        <v/>
      </c>
      <c r="Q26" s="1435" t="str">
        <f t="shared" si="9"/>
        <v/>
      </c>
      <c r="R26" s="1433" t="str">
        <f t="shared" si="0"/>
        <v/>
      </c>
      <c r="S26" s="1434" t="str">
        <f t="shared" si="1"/>
        <v/>
      </c>
      <c r="T26" s="1435" t="str">
        <f t="shared" si="10"/>
        <v/>
      </c>
      <c r="U26" s="1433" t="str">
        <f t="shared" si="2"/>
        <v/>
      </c>
      <c r="V26" s="1434" t="str">
        <f t="shared" si="3"/>
        <v/>
      </c>
      <c r="W26" s="1435" t="str">
        <f t="shared" si="11"/>
        <v/>
      </c>
    </row>
    <row r="30" spans="2:23">
      <c r="B30" s="580"/>
      <c r="C30" s="1406" t="s">
        <v>2332</v>
      </c>
      <c r="D30" s="2372"/>
      <c r="E30" s="580"/>
    </row>
    <row r="31" spans="2:23">
      <c r="B31" s="912"/>
      <c r="C31" s="2374" t="s">
        <v>2409</v>
      </c>
      <c r="D31" s="580"/>
      <c r="E31" s="580"/>
    </row>
    <row r="32" spans="2:23">
      <c r="B32" s="912"/>
      <c r="C32" s="580"/>
      <c r="D32" s="580"/>
      <c r="E32" s="580"/>
    </row>
  </sheetData>
  <mergeCells count="9">
    <mergeCell ref="U11:W11"/>
    <mergeCell ref="O11:Q11"/>
    <mergeCell ref="A2:B2"/>
    <mergeCell ref="A1:B1"/>
    <mergeCell ref="R11:T11"/>
    <mergeCell ref="J11:K11"/>
    <mergeCell ref="L11:N11"/>
    <mergeCell ref="E10:F10"/>
    <mergeCell ref="G10:H10"/>
  </mergeCells>
  <conditionalFormatting sqref="C30">
    <cfRule type="cellIs" dxfId="52" priority="1" operator="equal">
      <formula>FALSE</formula>
    </cfRule>
  </conditionalFormatting>
  <conditionalFormatting sqref="E12:E26 G12:G26">
    <cfRule type="expression" dxfId="51" priority="2">
      <formula>dms_worksheet210flag="Worksheet 2.10"</formula>
    </cfRule>
  </conditionalFormatting>
  <dataValidations count="2">
    <dataValidation allowBlank="1" sqref="P3:P6 J3:J6 J10:W10" xr:uid="{5F05F361-08F3-49E4-8ABC-02FB11EE1F15}"/>
    <dataValidation allowBlank="1" showErrorMessage="1" sqref="B30:D30 C31 B8 A2" xr:uid="{10348233-FC7C-406B-ABF3-45713743D715}"/>
  </dataValidations>
  <pageMargins left="0.7" right="0.7" top="0.75" bottom="0.75" header="0.3" footer="0.3"/>
  <pageSetup paperSize="9" scale="64" orientation="landscape"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A1:S21"/>
  <sheetViews>
    <sheetView workbookViewId="0">
      <selection sqref="A1:B1"/>
    </sheetView>
  </sheetViews>
  <sheetFormatPr defaultColWidth="9.1796875" defaultRowHeight="14.5"/>
  <cols>
    <col min="1" max="1" width="26.7265625" style="1" customWidth="1"/>
    <col min="2" max="2" width="26.7265625" style="13" customWidth="1"/>
    <col min="3" max="3" width="78.26953125" style="1" bestFit="1" customWidth="1"/>
    <col min="4" max="4" width="9.81640625" style="1" customWidth="1"/>
    <col min="5" max="5" width="17.1796875" style="1" customWidth="1"/>
    <col min="6" max="6" width="17.453125" style="1" customWidth="1"/>
    <col min="7" max="8" width="3.7265625" style="1" customWidth="1"/>
    <col min="9" max="9" width="4.54296875" style="1" customWidth="1"/>
    <col min="10" max="19" width="3.7265625" style="1" customWidth="1"/>
    <col min="20" max="16384" width="9.1796875" style="1"/>
  </cols>
  <sheetData>
    <row r="1" spans="1:19" s="576" customFormat="1" ht="24" customHeight="1">
      <c r="A1" s="2815" t="s">
        <v>2632</v>
      </c>
      <c r="B1" s="2815"/>
      <c r="D1" s="1454"/>
    </row>
    <row r="2" spans="1:19" s="576" customFormat="1" ht="24" customHeight="1">
      <c r="A2" s="2822" t="s">
        <v>2633</v>
      </c>
      <c r="B2" s="2822"/>
      <c r="D2" s="1454"/>
    </row>
    <row r="3" spans="1:19" s="957" customFormat="1" ht="20.149999999999999" customHeight="1">
      <c r="A3" s="2406"/>
      <c r="B3" s="2407" t="s">
        <v>2651</v>
      </c>
      <c r="C3" s="916" t="str">
        <f>dms_SheetHeading1</f>
        <v>ANNUAL INFORMATION ORDER</v>
      </c>
      <c r="D3" s="1060"/>
      <c r="E3" s="1060"/>
      <c r="G3" s="1351" t="s">
        <v>1686</v>
      </c>
      <c r="H3" s="1133"/>
      <c r="I3" s="1133"/>
      <c r="J3" s="1133"/>
      <c r="K3" s="1133"/>
      <c r="L3" s="1133"/>
      <c r="M3" s="1350" t="s">
        <v>1685</v>
      </c>
      <c r="N3" s="1133"/>
      <c r="O3" s="1133"/>
      <c r="P3" s="1133"/>
      <c r="Q3" s="1133"/>
      <c r="R3" s="1133"/>
      <c r="S3" s="1133"/>
    </row>
    <row r="4" spans="1:19" s="957" customFormat="1" ht="20.149999999999999" customHeight="1">
      <c r="A4" s="2442"/>
      <c r="B4" s="2443"/>
      <c r="C4" s="915" t="str">
        <f>dms_SheetHeading2</f>
        <v>Australian Transmission Co.</v>
      </c>
      <c r="D4" s="1060"/>
      <c r="E4" s="1060"/>
      <c r="G4" s="1352" t="s">
        <v>1687</v>
      </c>
      <c r="H4" s="1134"/>
      <c r="I4" s="1134"/>
      <c r="J4" s="1134"/>
      <c r="K4" s="1134"/>
      <c r="L4" s="1134"/>
      <c r="M4" s="1172" t="s">
        <v>809</v>
      </c>
      <c r="N4" s="1134"/>
      <c r="O4" s="1134"/>
      <c r="P4" s="1134"/>
      <c r="Q4" s="1134"/>
      <c r="R4" s="1134"/>
      <c r="S4" s="1134"/>
    </row>
    <row r="5" spans="1:19" s="957" customFormat="1" ht="20.149999999999999" customHeight="1">
      <c r="B5" s="1"/>
      <c r="C5" s="916" t="str">
        <f>dms_SheetHeading3</f>
        <v>REPORTING STATEMENT: 2026-27</v>
      </c>
      <c r="D5" s="1060"/>
      <c r="E5" s="1060"/>
      <c r="G5" s="1353" t="s">
        <v>1688</v>
      </c>
      <c r="H5" s="1135"/>
      <c r="I5" s="1135"/>
      <c r="J5" s="1135"/>
      <c r="K5" s="1135"/>
      <c r="L5" s="1135"/>
      <c r="M5" s="1173" t="s">
        <v>810</v>
      </c>
      <c r="N5" s="1135"/>
      <c r="O5" s="1135"/>
      <c r="P5" s="1135"/>
      <c r="Q5" s="1135"/>
      <c r="R5" s="1135"/>
      <c r="S5" s="1135"/>
    </row>
    <row r="6" spans="1:19" s="957" customFormat="1" ht="20.149999999999999" customHeight="1">
      <c r="A6" s="2406"/>
      <c r="B6" s="2407" t="s">
        <v>2615</v>
      </c>
      <c r="C6" s="2484" t="s">
        <v>2667</v>
      </c>
      <c r="D6" s="2485"/>
      <c r="E6" s="2485"/>
      <c r="G6" s="1355" t="s">
        <v>1690</v>
      </c>
      <c r="H6" s="1380"/>
      <c r="I6" s="1381"/>
      <c r="J6" s="1254"/>
      <c r="K6" s="1254"/>
      <c r="L6" s="1254"/>
      <c r="M6" s="1253" t="s">
        <v>1689</v>
      </c>
      <c r="N6" s="1254"/>
      <c r="O6" s="1254"/>
      <c r="P6" s="1254"/>
      <c r="Q6" s="1254"/>
      <c r="R6" s="1254"/>
      <c r="S6" s="1254"/>
    </row>
    <row r="7" spans="1:19" ht="13.5" customHeight="1">
      <c r="B7" s="1"/>
      <c r="C7" s="960"/>
    </row>
    <row r="8" spans="1:19" ht="18.75" customHeight="1">
      <c r="C8" s="2459" t="s">
        <v>2260</v>
      </c>
      <c r="D8" s="2520"/>
      <c r="E8" s="2520"/>
    </row>
    <row r="9" spans="1:19" s="582" customFormat="1" ht="15.5">
      <c r="C9" s="1002"/>
      <c r="G9" s="1970" t="s">
        <v>2264</v>
      </c>
      <c r="H9" s="1986" t="s">
        <v>2265</v>
      </c>
      <c r="I9" s="1987" t="s">
        <v>2266</v>
      </c>
    </row>
    <row r="10" spans="1:19" ht="25.5" customHeight="1">
      <c r="B10" s="1"/>
      <c r="C10" s="964" t="s">
        <v>1796</v>
      </c>
      <c r="D10" s="575" t="s">
        <v>1868</v>
      </c>
      <c r="E10" s="1534" t="s">
        <v>2024</v>
      </c>
      <c r="G10" s="2993" t="s">
        <v>2024</v>
      </c>
      <c r="H10" s="2994"/>
      <c r="I10" s="2995"/>
    </row>
    <row r="11" spans="1:19">
      <c r="B11" s="1"/>
      <c r="C11" s="1131" t="s">
        <v>1797</v>
      </c>
      <c r="D11" s="1634" t="s">
        <v>265</v>
      </c>
      <c r="E11" s="1678"/>
      <c r="G11" s="1503" t="str">
        <f>IF(ISNONTEXT(E11)=TRUE,"","X")</f>
        <v/>
      </c>
      <c r="H11" s="1542" t="str">
        <f>IF(AND(E11&gt;=0)=TRUE,"","X")</f>
        <v/>
      </c>
      <c r="I11" s="1546"/>
    </row>
    <row r="12" spans="1:19">
      <c r="B12" s="1"/>
      <c r="C12" s="1132" t="s">
        <v>1798</v>
      </c>
      <c r="D12" s="936" t="s">
        <v>265</v>
      </c>
      <c r="E12" s="1009"/>
      <c r="G12" s="1433" t="str">
        <f>IF(ISNONTEXT(E12)=TRUE,"","X")</f>
        <v/>
      </c>
      <c r="H12" s="1434" t="str">
        <f>IF(AND(E12&gt;=0)=TRUE,"","X")</f>
        <v/>
      </c>
      <c r="I12" s="1446"/>
    </row>
    <row r="13" spans="1:19">
      <c r="B13" s="1"/>
      <c r="C13" s="580"/>
      <c r="D13" s="580"/>
      <c r="E13" s="1502"/>
    </row>
    <row r="14" spans="1:19">
      <c r="B14" s="1"/>
      <c r="C14" s="1721" t="s">
        <v>2119</v>
      </c>
      <c r="D14" s="1722" t="s">
        <v>265</v>
      </c>
      <c r="E14" s="1723"/>
      <c r="F14" s="1174"/>
      <c r="G14" s="1635" t="str">
        <f>IF(ISNONTEXT(E14)=TRUE,"","X")</f>
        <v/>
      </c>
      <c r="H14" s="1636" t="str">
        <f>IF(AND(E14&gt;=0)=TRUE,"","X")</f>
        <v/>
      </c>
      <c r="I14" s="1637"/>
    </row>
    <row r="15" spans="1:19">
      <c r="B15" s="1"/>
    </row>
    <row r="16" spans="1:19">
      <c r="B16" s="1"/>
    </row>
    <row r="17" spans="2:5">
      <c r="B17" s="912"/>
      <c r="C17" s="580"/>
      <c r="D17" s="580"/>
      <c r="E17" s="580"/>
    </row>
    <row r="18" spans="2:5">
      <c r="B18" s="580"/>
      <c r="C18" s="1406" t="s">
        <v>2332</v>
      </c>
      <c r="D18" s="2372"/>
      <c r="E18" s="580"/>
    </row>
    <row r="19" spans="2:5">
      <c r="B19" s="912"/>
      <c r="C19" s="2374" t="s">
        <v>2409</v>
      </c>
      <c r="D19" s="580"/>
      <c r="E19" s="580"/>
    </row>
    <row r="20" spans="2:5">
      <c r="B20" s="912"/>
      <c r="C20" s="580"/>
      <c r="D20" s="580"/>
      <c r="E20" s="580"/>
    </row>
    <row r="21" spans="2:5">
      <c r="B21" s="912"/>
      <c r="C21" s="580"/>
      <c r="D21" s="580"/>
      <c r="E21" s="580"/>
    </row>
  </sheetData>
  <mergeCells count="3">
    <mergeCell ref="G10:I10"/>
    <mergeCell ref="A1:B1"/>
    <mergeCell ref="A2:B2"/>
  </mergeCells>
  <conditionalFormatting sqref="C18">
    <cfRule type="cellIs" dxfId="50" priority="1" operator="equal">
      <formula>FALSE</formula>
    </cfRule>
  </conditionalFormatting>
  <conditionalFormatting sqref="E11:E12">
    <cfRule type="expression" dxfId="49" priority="3">
      <formula>dms_worksheet210flag="Worksheet 2.10"</formula>
    </cfRule>
  </conditionalFormatting>
  <conditionalFormatting sqref="E14">
    <cfRule type="expression" dxfId="48" priority="2">
      <formula>dms_worksheet210flag="Worksheet 2.10"</formula>
    </cfRule>
  </conditionalFormatting>
  <dataValidations count="2">
    <dataValidation allowBlank="1" sqref="G9:I9 M3:M6 G3:G6" xr:uid="{6E79FE1F-0D4F-4939-9AE7-D30005DD2BDA}"/>
    <dataValidation allowBlank="1" showErrorMessage="1" sqref="B18:D18 C19 A2 A4:B4" xr:uid="{A8699C85-8EE1-4DEF-BC34-7E5F1954B1A6}"/>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Y43"/>
  <sheetViews>
    <sheetView workbookViewId="0">
      <selection sqref="A1:B1"/>
    </sheetView>
  </sheetViews>
  <sheetFormatPr defaultColWidth="9.1796875" defaultRowHeight="14.5"/>
  <cols>
    <col min="1" max="1" width="27.453125" style="1" customWidth="1"/>
    <col min="2" max="2" width="19.1796875" style="13" customWidth="1"/>
    <col min="3" max="4" width="45.7265625" style="1" customWidth="1"/>
    <col min="5" max="6" width="32.81640625" style="1" customWidth="1"/>
    <col min="7" max="7" width="11.453125" style="1" customWidth="1"/>
    <col min="8" max="8" width="21.81640625" style="1" customWidth="1"/>
    <col min="9" max="9" width="12" style="1" customWidth="1"/>
    <col min="10" max="11" width="11.7265625" style="1" customWidth="1"/>
    <col min="12" max="12" width="5.7265625" style="1" customWidth="1"/>
    <col min="13" max="13" width="5.1796875" style="1" customWidth="1"/>
    <col min="14" max="14" width="5.7265625" style="1" customWidth="1"/>
    <col min="15" max="15" width="11.7265625" style="1" customWidth="1"/>
    <col min="16" max="16" width="5.7265625" style="1" customWidth="1"/>
    <col min="17" max="19" width="5.26953125" style="1" customWidth="1"/>
    <col min="20" max="25" width="3.7265625" style="1" customWidth="1"/>
    <col min="26" max="26" width="14.7265625" style="1" customWidth="1"/>
    <col min="27" max="16384" width="9.1796875" style="1"/>
  </cols>
  <sheetData>
    <row r="1" spans="1:20" s="576" customFormat="1" ht="24" customHeight="1">
      <c r="A1" s="2815" t="s">
        <v>2632</v>
      </c>
      <c r="B1" s="2815"/>
      <c r="D1" s="1454"/>
    </row>
    <row r="2" spans="1:20" s="576" customFormat="1" ht="24" customHeight="1">
      <c r="A2" s="2822" t="s">
        <v>2633</v>
      </c>
      <c r="B2" s="2822"/>
      <c r="D2" s="1454"/>
    </row>
    <row r="3" spans="1:20" s="957" customFormat="1" ht="20.149999999999999" customHeight="1">
      <c r="A3" s="2406"/>
      <c r="B3" s="2407" t="s">
        <v>2651</v>
      </c>
      <c r="C3" s="916" t="str">
        <f>dms_SheetHeading1</f>
        <v>ANNUAL INFORMATION ORDER</v>
      </c>
      <c r="D3" s="916"/>
      <c r="E3" s="916"/>
      <c r="F3" s="916"/>
      <c r="G3" s="1060"/>
      <c r="H3" s="1060"/>
      <c r="J3" s="1351" t="s">
        <v>1686</v>
      </c>
      <c r="K3" s="1133"/>
      <c r="L3" s="1133"/>
      <c r="M3" s="1133"/>
      <c r="N3" s="1133"/>
      <c r="O3" s="1350" t="s">
        <v>1685</v>
      </c>
      <c r="P3" s="1133"/>
      <c r="Q3" s="1133"/>
      <c r="R3" s="1133"/>
      <c r="S3" s="1133"/>
      <c r="T3" s="1"/>
    </row>
    <row r="4" spans="1:20" s="957" customFormat="1" ht="20.149999999999999" customHeight="1">
      <c r="A4" s="2442"/>
      <c r="B4" s="2443"/>
      <c r="C4" s="915" t="str">
        <f>dms_SheetHeading2</f>
        <v>Australian Transmission Co.</v>
      </c>
      <c r="D4" s="915"/>
      <c r="E4" s="915"/>
      <c r="F4" s="915"/>
      <c r="G4" s="1060"/>
      <c r="H4" s="1060"/>
      <c r="J4" s="1352" t="s">
        <v>1687</v>
      </c>
      <c r="K4" s="1134"/>
      <c r="L4" s="1134"/>
      <c r="M4" s="1134"/>
      <c r="N4" s="1134"/>
      <c r="O4" s="1172" t="s">
        <v>809</v>
      </c>
      <c r="P4" s="1134"/>
      <c r="Q4" s="1134"/>
      <c r="R4" s="1134"/>
      <c r="S4" s="1134"/>
      <c r="T4" s="1"/>
    </row>
    <row r="5" spans="1:20" s="957" customFormat="1" ht="20.149999999999999" customHeight="1">
      <c r="A5" s="1"/>
      <c r="B5" s="10"/>
      <c r="C5" s="916" t="str">
        <f>dms_SheetHeading3</f>
        <v>REPORTING STATEMENT: 2026-27</v>
      </c>
      <c r="D5" s="916"/>
      <c r="E5" s="916"/>
      <c r="F5" s="916"/>
      <c r="G5" s="1060"/>
      <c r="H5" s="1060"/>
      <c r="J5" s="1353" t="s">
        <v>1688</v>
      </c>
      <c r="K5" s="1135"/>
      <c r="L5" s="1135"/>
      <c r="M5" s="1135"/>
      <c r="N5" s="1135"/>
      <c r="O5" s="1173" t="s">
        <v>810</v>
      </c>
      <c r="P5" s="1135"/>
      <c r="Q5" s="1135"/>
      <c r="R5" s="1135"/>
      <c r="S5" s="1135"/>
      <c r="T5" s="1"/>
    </row>
    <row r="6" spans="1:20" s="957" customFormat="1" ht="20.149999999999999" customHeight="1">
      <c r="A6" s="2406"/>
      <c r="B6" s="2407" t="s">
        <v>2615</v>
      </c>
      <c r="C6" s="2460" t="s">
        <v>2668</v>
      </c>
      <c r="D6" s="2460"/>
      <c r="E6" s="2460"/>
      <c r="F6" s="2460"/>
      <c r="G6" s="2461"/>
      <c r="H6" s="2461"/>
      <c r="J6" s="1355" t="s">
        <v>1690</v>
      </c>
      <c r="K6" s="1380"/>
      <c r="L6" s="1381"/>
      <c r="M6" s="1254"/>
      <c r="N6" s="1254"/>
      <c r="O6" s="1253" t="s">
        <v>1689</v>
      </c>
      <c r="P6" s="1254"/>
      <c r="Q6" s="1254"/>
      <c r="R6" s="1254"/>
      <c r="S6" s="1254"/>
      <c r="T6" s="1"/>
    </row>
    <row r="7" spans="1:20" ht="13.5" customHeight="1">
      <c r="B7" s="1"/>
      <c r="C7" s="960"/>
      <c r="D7" s="960"/>
      <c r="E7" s="960"/>
      <c r="F7" s="960"/>
    </row>
    <row r="8" spans="1:20" ht="21" customHeight="1">
      <c r="C8" s="2459" t="s">
        <v>2261</v>
      </c>
      <c r="D8" s="2520"/>
      <c r="E8" s="2520"/>
      <c r="F8" s="2520"/>
      <c r="G8" s="2520"/>
      <c r="H8" s="2520"/>
    </row>
    <row r="9" spans="1:20" ht="19">
      <c r="B9" s="580"/>
      <c r="C9" s="1119"/>
      <c r="D9" s="1119"/>
      <c r="E9" s="1119"/>
      <c r="F9" s="1119"/>
      <c r="G9" s="580"/>
      <c r="H9" s="580"/>
      <c r="I9" s="580"/>
      <c r="J9" s="1988" t="s">
        <v>2292</v>
      </c>
      <c r="K9" s="1972" t="s">
        <v>2292</v>
      </c>
      <c r="L9" s="1961" t="s">
        <v>2349</v>
      </c>
      <c r="M9" s="1990" t="s">
        <v>2310</v>
      </c>
      <c r="N9" s="1961" t="s">
        <v>2349</v>
      </c>
      <c r="O9" s="1972" t="s">
        <v>2292</v>
      </c>
      <c r="P9" s="1961" t="s">
        <v>2266</v>
      </c>
      <c r="Q9" s="1972" t="s">
        <v>2264</v>
      </c>
      <c r="R9" s="1976" t="s">
        <v>2265</v>
      </c>
      <c r="S9" s="1961" t="s">
        <v>2349</v>
      </c>
    </row>
    <row r="10" spans="1:20" ht="28.5" customHeight="1">
      <c r="A10" s="2066"/>
      <c r="B10" s="2015" t="s">
        <v>2575</v>
      </c>
      <c r="C10" s="928" t="s">
        <v>2356</v>
      </c>
      <c r="D10" s="928" t="s">
        <v>2306</v>
      </c>
      <c r="E10" s="928" t="s">
        <v>2357</v>
      </c>
      <c r="F10" s="928" t="s">
        <v>2308</v>
      </c>
      <c r="G10" s="575" t="s">
        <v>1868</v>
      </c>
      <c r="H10" s="977" t="s">
        <v>2053</v>
      </c>
      <c r="I10" s="580"/>
      <c r="J10" s="1989" t="s">
        <v>2305</v>
      </c>
      <c r="K10" s="2974" t="s">
        <v>2306</v>
      </c>
      <c r="L10" s="2976"/>
      <c r="M10" s="2974" t="s">
        <v>2307</v>
      </c>
      <c r="N10" s="2976"/>
      <c r="O10" s="2974" t="s">
        <v>2308</v>
      </c>
      <c r="P10" s="2976"/>
      <c r="Q10" s="2974" t="s">
        <v>2024</v>
      </c>
      <c r="R10" s="2975"/>
      <c r="S10" s="2976"/>
    </row>
    <row r="11" spans="1:20" s="582" customFormat="1" ht="15" customHeight="1">
      <c r="B11" s="580"/>
      <c r="C11" s="964" t="s">
        <v>1799</v>
      </c>
      <c r="I11" s="580"/>
    </row>
    <row r="12" spans="1:20" ht="15.75" customHeight="1">
      <c r="A12" s="2065"/>
      <c r="B12" s="2572" t="s">
        <v>2767</v>
      </c>
      <c r="C12" s="1724"/>
      <c r="D12" s="1725"/>
      <c r="E12" s="1726"/>
      <c r="F12" s="1725"/>
      <c r="G12" s="1471" t="s">
        <v>265</v>
      </c>
      <c r="H12" s="1473"/>
      <c r="I12" s="1278"/>
      <c r="J12" s="3039" t="s">
        <v>2309</v>
      </c>
      <c r="K12" s="3042" t="s">
        <v>2309</v>
      </c>
      <c r="L12" s="2021" t="str">
        <f>IF(AND(D12&lt;&gt;"",$C12&lt;&gt;""),"",IF(AND(ISBLANK(D12),LEFT($C12,5)="&lt;TNSP"),"",IF(AND(ISBLANK(D12),ISBLANK($C12)),"","X")))</f>
        <v/>
      </c>
      <c r="M12" s="2023" t="str">
        <f>IF(E12="","",IF(OR(E12="Prescribed",E12="Negotiated",E12="Unregulated"),"","X"))</f>
        <v/>
      </c>
      <c r="N12" s="2021" t="str">
        <f>IF(AND(E12&lt;&gt;"",$C12&lt;&gt;""),"",IF(AND(ISBLANK(E12),LEFT($C12,5)="&lt;TNSP"),"",IF(AND(ISBLANK(E12),ISBLANK($C12)),"","X")))</f>
        <v/>
      </c>
      <c r="O12" s="2847" t="s">
        <v>2309</v>
      </c>
      <c r="P12" s="2054"/>
      <c r="Q12" s="2023" t="str">
        <f>IF(ISNONTEXT(H12)=TRUE,"","X")</f>
        <v/>
      </c>
      <c r="R12" s="2024" t="str">
        <f>IF(H12&gt;=0=TRUE,"","X")</f>
        <v/>
      </c>
      <c r="S12" s="2021" t="str">
        <f>IF(AND(H12&lt;&gt;"",$C12&lt;&gt;""),"",IF(AND(ISBLANK(H12),LEFT($C12,5)="&lt;TNSP"),"",IF(AND(ISBLANK(H12),ISBLANK($C12)),"","X")))</f>
        <v/>
      </c>
    </row>
    <row r="13" spans="1:20" ht="15.75" customHeight="1">
      <c r="B13" s="1117"/>
      <c r="C13" s="1441"/>
      <c r="D13" s="1439"/>
      <c r="E13" s="1440"/>
      <c r="F13" s="1439"/>
      <c r="G13" s="1052" t="s">
        <v>265</v>
      </c>
      <c r="H13" s="1054"/>
      <c r="I13" s="580"/>
      <c r="J13" s="3040"/>
      <c r="K13" s="2826"/>
      <c r="L13" s="1432" t="str">
        <f t="shared" ref="L13:L21" si="0">IF(AND(D13&lt;&gt;"",$C13&lt;&gt;""),"",IF(AND(ISBLANK(D13),LEFT($C13,5)="&lt;TNSP"),"",IF(AND(ISBLANK(D13),ISBLANK($C13)),"","X")))</f>
        <v/>
      </c>
      <c r="M13" s="1431" t="str">
        <f t="shared" ref="M13:M21" si="1">IF(E13="","",IF(OR(E13="Prescribed",E13="Negotiated",E13="Unregulated"),"","X"))</f>
        <v/>
      </c>
      <c r="N13" s="1432" t="str">
        <f t="shared" ref="N13:N21" si="2">IF(AND(E13&lt;&gt;"",$C13&lt;&gt;""),"",IF(AND(ISBLANK(E13),LEFT($C13,5)="&lt;TNSP"),"",IF(AND(ISBLANK(E13),ISBLANK($C13)),"","X")))</f>
        <v/>
      </c>
      <c r="O13" s="2850"/>
      <c r="P13" s="2069"/>
      <c r="Q13" s="1431" t="str">
        <f t="shared" ref="Q13:Q21" si="3">IF(ISNONTEXT(H13)=TRUE,"","X")</f>
        <v/>
      </c>
      <c r="R13" s="1288" t="str">
        <f t="shared" ref="R13:R21" si="4">IF(H13&gt;=0=TRUE,"","X")</f>
        <v/>
      </c>
      <c r="S13" s="1432" t="str">
        <f t="shared" ref="S13:S21" si="5">IF(AND(H13&lt;&gt;"",$C13&lt;&gt;""),"",IF(AND(ISBLANK(H13),LEFT($C13,5)="&lt;TNSP"),"",IF(AND(ISBLANK(H13),ISBLANK($C13)),"","X")))</f>
        <v/>
      </c>
    </row>
    <row r="14" spans="1:20" ht="15.75" customHeight="1">
      <c r="B14" s="1117"/>
      <c r="C14" s="1441"/>
      <c r="D14" s="1439"/>
      <c r="E14" s="1440"/>
      <c r="F14" s="1439"/>
      <c r="G14" s="1052" t="s">
        <v>265</v>
      </c>
      <c r="H14" s="1054"/>
      <c r="I14" s="580"/>
      <c r="J14" s="3040"/>
      <c r="K14" s="2826"/>
      <c r="L14" s="1432" t="str">
        <f t="shared" si="0"/>
        <v/>
      </c>
      <c r="M14" s="1431" t="str">
        <f t="shared" si="1"/>
        <v/>
      </c>
      <c r="N14" s="1432" t="str">
        <f t="shared" si="2"/>
        <v/>
      </c>
      <c r="O14" s="2850"/>
      <c r="P14" s="2069"/>
      <c r="Q14" s="1431" t="str">
        <f t="shared" si="3"/>
        <v/>
      </c>
      <c r="R14" s="1288" t="str">
        <f t="shared" si="4"/>
        <v/>
      </c>
      <c r="S14" s="1432" t="str">
        <f t="shared" si="5"/>
        <v/>
      </c>
    </row>
    <row r="15" spans="1:20" ht="15.75" customHeight="1">
      <c r="B15" s="1117"/>
      <c r="C15" s="1441"/>
      <c r="D15" s="1439"/>
      <c r="E15" s="1440"/>
      <c r="F15" s="1439"/>
      <c r="G15" s="1052" t="s">
        <v>265</v>
      </c>
      <c r="H15" s="1054"/>
      <c r="I15" s="580"/>
      <c r="J15" s="3040"/>
      <c r="K15" s="2826"/>
      <c r="L15" s="1432" t="str">
        <f t="shared" si="0"/>
        <v/>
      </c>
      <c r="M15" s="1431" t="str">
        <f t="shared" si="1"/>
        <v/>
      </c>
      <c r="N15" s="1432" t="str">
        <f t="shared" si="2"/>
        <v/>
      </c>
      <c r="O15" s="2850"/>
      <c r="P15" s="2069"/>
      <c r="Q15" s="1431" t="str">
        <f t="shared" si="3"/>
        <v/>
      </c>
      <c r="R15" s="1288" t="str">
        <f t="shared" si="4"/>
        <v/>
      </c>
      <c r="S15" s="1432" t="str">
        <f t="shared" si="5"/>
        <v/>
      </c>
    </row>
    <row r="16" spans="1:20" ht="15.75" customHeight="1">
      <c r="B16" s="1117"/>
      <c r="C16" s="1441"/>
      <c r="D16" s="1439"/>
      <c r="E16" s="1440"/>
      <c r="F16" s="1439"/>
      <c r="G16" s="1052" t="s">
        <v>265</v>
      </c>
      <c r="H16" s="1054"/>
      <c r="I16" s="580"/>
      <c r="J16" s="3040"/>
      <c r="K16" s="2826"/>
      <c r="L16" s="1432" t="str">
        <f t="shared" si="0"/>
        <v/>
      </c>
      <c r="M16" s="1431" t="str">
        <f t="shared" si="1"/>
        <v/>
      </c>
      <c r="N16" s="1432" t="str">
        <f t="shared" si="2"/>
        <v/>
      </c>
      <c r="O16" s="2850"/>
      <c r="P16" s="2069"/>
      <c r="Q16" s="1431" t="str">
        <f t="shared" si="3"/>
        <v/>
      </c>
      <c r="R16" s="1288" t="str">
        <f t="shared" si="4"/>
        <v/>
      </c>
      <c r="S16" s="1432" t="str">
        <f t="shared" si="5"/>
        <v/>
      </c>
    </row>
    <row r="17" spans="1:25" ht="15.75" customHeight="1">
      <c r="B17" s="1117"/>
      <c r="C17" s="1441"/>
      <c r="D17" s="1439"/>
      <c r="E17" s="1440"/>
      <c r="F17" s="1439"/>
      <c r="G17" s="1052" t="s">
        <v>265</v>
      </c>
      <c r="H17" s="1054"/>
      <c r="I17" s="580"/>
      <c r="J17" s="3040"/>
      <c r="K17" s="2826"/>
      <c r="L17" s="1432" t="str">
        <f t="shared" si="0"/>
        <v/>
      </c>
      <c r="M17" s="1431" t="str">
        <f t="shared" si="1"/>
        <v/>
      </c>
      <c r="N17" s="1432" t="str">
        <f t="shared" si="2"/>
        <v/>
      </c>
      <c r="O17" s="2850"/>
      <c r="P17" s="2069"/>
      <c r="Q17" s="1431" t="str">
        <f t="shared" si="3"/>
        <v/>
      </c>
      <c r="R17" s="1288" t="str">
        <f t="shared" si="4"/>
        <v/>
      </c>
      <c r="S17" s="1432" t="str">
        <f t="shared" si="5"/>
        <v/>
      </c>
    </row>
    <row r="18" spans="1:25" ht="15.75" customHeight="1">
      <c r="B18" s="1117"/>
      <c r="C18" s="1441"/>
      <c r="D18" s="1439"/>
      <c r="E18" s="1440"/>
      <c r="F18" s="1439"/>
      <c r="G18" s="1052" t="s">
        <v>265</v>
      </c>
      <c r="H18" s="1054"/>
      <c r="I18" s="580"/>
      <c r="J18" s="3040"/>
      <c r="K18" s="2826"/>
      <c r="L18" s="1432" t="str">
        <f t="shared" si="0"/>
        <v/>
      </c>
      <c r="M18" s="1431" t="str">
        <f t="shared" si="1"/>
        <v/>
      </c>
      <c r="N18" s="1432" t="str">
        <f t="shared" si="2"/>
        <v/>
      </c>
      <c r="O18" s="2850"/>
      <c r="P18" s="2069"/>
      <c r="Q18" s="1431" t="str">
        <f t="shared" si="3"/>
        <v/>
      </c>
      <c r="R18" s="1288" t="str">
        <f t="shared" si="4"/>
        <v/>
      </c>
      <c r="S18" s="1432" t="str">
        <f t="shared" si="5"/>
        <v/>
      </c>
    </row>
    <row r="19" spans="1:25" ht="15.75" customHeight="1">
      <c r="B19" s="1117"/>
      <c r="C19" s="1441"/>
      <c r="D19" s="1439"/>
      <c r="E19" s="1440"/>
      <c r="F19" s="1439"/>
      <c r="G19" s="1052" t="s">
        <v>265</v>
      </c>
      <c r="H19" s="1054"/>
      <c r="I19" s="580"/>
      <c r="J19" s="3040"/>
      <c r="K19" s="2826"/>
      <c r="L19" s="1432" t="str">
        <f t="shared" si="0"/>
        <v/>
      </c>
      <c r="M19" s="1431" t="str">
        <f t="shared" si="1"/>
        <v/>
      </c>
      <c r="N19" s="1432" t="str">
        <f t="shared" si="2"/>
        <v/>
      </c>
      <c r="O19" s="2850"/>
      <c r="P19" s="2069"/>
      <c r="Q19" s="1431" t="str">
        <f t="shared" si="3"/>
        <v/>
      </c>
      <c r="R19" s="1288" t="str">
        <f t="shared" si="4"/>
        <v/>
      </c>
      <c r="S19" s="1432" t="str">
        <f t="shared" si="5"/>
        <v/>
      </c>
    </row>
    <row r="20" spans="1:25" ht="15.75" customHeight="1">
      <c r="B20" s="1116"/>
      <c r="C20" s="1441"/>
      <c r="D20" s="1439"/>
      <c r="E20" s="1440"/>
      <c r="F20" s="1439"/>
      <c r="G20" s="1052" t="s">
        <v>265</v>
      </c>
      <c r="H20" s="1054"/>
      <c r="I20" s="580"/>
      <c r="J20" s="3040"/>
      <c r="K20" s="2826"/>
      <c r="L20" s="1432" t="str">
        <f t="shared" si="0"/>
        <v/>
      </c>
      <c r="M20" s="1431" t="str">
        <f t="shared" si="1"/>
        <v/>
      </c>
      <c r="N20" s="1432" t="str">
        <f t="shared" si="2"/>
        <v/>
      </c>
      <c r="O20" s="2850"/>
      <c r="P20" s="2069"/>
      <c r="Q20" s="1431" t="str">
        <f t="shared" si="3"/>
        <v/>
      </c>
      <c r="R20" s="1288" t="str">
        <f t="shared" si="4"/>
        <v/>
      </c>
      <c r="S20" s="1432" t="str">
        <f t="shared" si="5"/>
        <v/>
      </c>
    </row>
    <row r="21" spans="1:25" ht="15.75" customHeight="1">
      <c r="B21" s="1466" t="s">
        <v>2324</v>
      </c>
      <c r="C21" s="1442"/>
      <c r="D21" s="1443"/>
      <c r="E21" s="1444"/>
      <c r="F21" s="1443"/>
      <c r="G21" s="1055" t="s">
        <v>265</v>
      </c>
      <c r="H21" s="1057"/>
      <c r="I21" s="580"/>
      <c r="J21" s="3041"/>
      <c r="K21" s="2829"/>
      <c r="L21" s="1435" t="str">
        <f t="shared" si="0"/>
        <v/>
      </c>
      <c r="M21" s="1433" t="str">
        <f t="shared" si="1"/>
        <v/>
      </c>
      <c r="N21" s="1435" t="str">
        <f t="shared" si="2"/>
        <v/>
      </c>
      <c r="O21" s="3043"/>
      <c r="P21" s="2070"/>
      <c r="Q21" s="1433" t="str">
        <f t="shared" si="3"/>
        <v/>
      </c>
      <c r="R21" s="1434" t="str">
        <f t="shared" si="4"/>
        <v/>
      </c>
      <c r="S21" s="1435" t="str">
        <f t="shared" si="5"/>
        <v/>
      </c>
    </row>
    <row r="22" spans="1:25">
      <c r="A22" s="1727"/>
      <c r="C22" s="13"/>
      <c r="D22" s="13"/>
      <c r="E22" s="13"/>
      <c r="F22" s="13"/>
      <c r="G22" s="13"/>
      <c r="H22" s="13"/>
      <c r="I22" s="13"/>
      <c r="J22" s="13"/>
      <c r="K22" s="13"/>
      <c r="L22" s="13"/>
      <c r="M22" s="13"/>
      <c r="N22" s="13"/>
      <c r="O22" s="13"/>
      <c r="P22" s="13"/>
      <c r="Q22" s="13"/>
      <c r="R22" s="13"/>
      <c r="S22" s="13"/>
      <c r="T22" s="13"/>
      <c r="U22" s="13"/>
      <c r="V22" s="13"/>
      <c r="W22" s="13"/>
      <c r="X22" s="13"/>
      <c r="Y22" s="13"/>
    </row>
    <row r="23" spans="1:25" ht="15" customHeight="1">
      <c r="B23" s="580"/>
      <c r="C23" s="964" t="s">
        <v>1800</v>
      </c>
      <c r="D23" s="1138"/>
      <c r="E23" s="1138"/>
      <c r="F23" s="1138"/>
      <c r="G23" s="580"/>
      <c r="H23" s="580"/>
      <c r="I23" s="580"/>
    </row>
    <row r="24" spans="1:25">
      <c r="A24" s="2065"/>
      <c r="B24" s="2572" t="s">
        <v>2767</v>
      </c>
      <c r="C24" s="1724"/>
      <c r="D24" s="1725"/>
      <c r="E24" s="1726"/>
      <c r="F24" s="1725"/>
      <c r="G24" s="1471" t="s">
        <v>265</v>
      </c>
      <c r="H24" s="1473"/>
      <c r="I24" s="580"/>
      <c r="J24" s="3039" t="s">
        <v>2309</v>
      </c>
      <c r="K24" s="3042" t="s">
        <v>2309</v>
      </c>
      <c r="L24" s="2021" t="str">
        <f>IF(AND(D24&lt;&gt;"",$C24&lt;&gt;""),"",IF(AND(ISBLANK(D24),LEFT($C24,5)="&lt;TNSP"),"",IF(AND(ISBLANK(D24),ISBLANK($C24)),"","X")))</f>
        <v/>
      </c>
      <c r="M24" s="2023" t="str">
        <f>IF(E24="","",IF(OR(E24="Prescribed",E24="Negotiated",E24="Unregulated"),"","X"))</f>
        <v/>
      </c>
      <c r="N24" s="2021" t="str">
        <f>IF(AND(E24&lt;&gt;"",$C24&lt;&gt;""),"",IF(AND(ISBLANK(E24),LEFT($C24,5)="&lt;TNSP"),"",IF(AND(ISBLANK(E24),ISBLANK($C24)),"","X")))</f>
        <v/>
      </c>
      <c r="O24" s="3042" t="s">
        <v>2309</v>
      </c>
      <c r="P24" s="2054"/>
      <c r="Q24" s="2023" t="str">
        <f>IF(ISNONTEXT(H24)=TRUE,"","X")</f>
        <v/>
      </c>
      <c r="R24" s="2024" t="str">
        <f>IF(H24&gt;=0=TRUE,"","X")</f>
        <v/>
      </c>
      <c r="S24" s="2021" t="str">
        <f>IF(AND(H24&lt;&gt;"",$C24&lt;&gt;""),"",IF(AND(ISBLANK(H24),LEFT($C24,5)="&lt;TNSP"),"",IF(AND(ISBLANK(H24),ISBLANK($C24)),"","X")))</f>
        <v/>
      </c>
    </row>
    <row r="25" spans="1:25">
      <c r="B25" s="912"/>
      <c r="C25" s="1441"/>
      <c r="D25" s="1439"/>
      <c r="E25" s="1440"/>
      <c r="F25" s="1439"/>
      <c r="G25" s="1052" t="s">
        <v>265</v>
      </c>
      <c r="H25" s="1054"/>
      <c r="I25" s="580"/>
      <c r="J25" s="3040"/>
      <c r="K25" s="2826"/>
      <c r="L25" s="1432" t="str">
        <f t="shared" ref="L25:L33" si="6">IF(AND(D25&lt;&gt;"",$C25&lt;&gt;""),"",IF(AND(ISBLANK(D25),LEFT($C25,5)="&lt;TNSP"),"",IF(AND(ISBLANK(D25),ISBLANK($C25)),"","X")))</f>
        <v/>
      </c>
      <c r="M25" s="1431" t="str">
        <f t="shared" ref="M25:M33" si="7">IF(E25="","",IF(OR(E25="Prescribed",E25="Negotiated",E25="Unregulated"),"","X"))</f>
        <v/>
      </c>
      <c r="N25" s="1432" t="str">
        <f t="shared" ref="N25:N33" si="8">IF(AND(E25&lt;&gt;"",$C25&lt;&gt;""),"",IF(AND(ISBLANK(E25),LEFT($C25,5)="&lt;TNSP"),"",IF(AND(ISBLANK(E25),ISBLANK($C25)),"","X")))</f>
        <v/>
      </c>
      <c r="O25" s="2826"/>
      <c r="P25" s="1437"/>
      <c r="Q25" s="1431" t="str">
        <f t="shared" ref="Q25:Q33" si="9">IF(ISNONTEXT(H25)=TRUE,"","X")</f>
        <v/>
      </c>
      <c r="R25" s="1288" t="str">
        <f t="shared" ref="R25:R33" si="10">IF(H25&gt;=0=TRUE,"","X")</f>
        <v/>
      </c>
      <c r="S25" s="1432" t="str">
        <f t="shared" ref="S25:S33" si="11">IF(AND(H25&lt;&gt;"",$C25&lt;&gt;""),"",IF(AND(ISBLANK(H25),LEFT($C25,5)="&lt;TNSP"),"",IF(AND(ISBLANK(H25),ISBLANK($C25)),"","X")))</f>
        <v/>
      </c>
    </row>
    <row r="26" spans="1:25">
      <c r="B26" s="912"/>
      <c r="C26" s="1441"/>
      <c r="D26" s="1439"/>
      <c r="E26" s="1440"/>
      <c r="F26" s="1439"/>
      <c r="G26" s="1052" t="s">
        <v>265</v>
      </c>
      <c r="H26" s="1054"/>
      <c r="I26" s="580"/>
      <c r="J26" s="3040"/>
      <c r="K26" s="2826"/>
      <c r="L26" s="1432" t="str">
        <f t="shared" si="6"/>
        <v/>
      </c>
      <c r="M26" s="1431" t="str">
        <f t="shared" si="7"/>
        <v/>
      </c>
      <c r="N26" s="1432" t="str">
        <f t="shared" si="8"/>
        <v/>
      </c>
      <c r="O26" s="2826"/>
      <c r="P26" s="1437"/>
      <c r="Q26" s="1431" t="str">
        <f t="shared" si="9"/>
        <v/>
      </c>
      <c r="R26" s="1288" t="str">
        <f t="shared" si="10"/>
        <v/>
      </c>
      <c r="S26" s="1432" t="str">
        <f t="shared" si="11"/>
        <v/>
      </c>
    </row>
    <row r="27" spans="1:25">
      <c r="B27" s="912"/>
      <c r="C27" s="1441"/>
      <c r="D27" s="1439"/>
      <c r="E27" s="1440"/>
      <c r="F27" s="1439"/>
      <c r="G27" s="1052" t="s">
        <v>265</v>
      </c>
      <c r="H27" s="1054"/>
      <c r="I27" s="580"/>
      <c r="J27" s="3040"/>
      <c r="K27" s="2826"/>
      <c r="L27" s="1432" t="str">
        <f t="shared" si="6"/>
        <v/>
      </c>
      <c r="M27" s="1431" t="str">
        <f t="shared" si="7"/>
        <v/>
      </c>
      <c r="N27" s="1432" t="str">
        <f t="shared" si="8"/>
        <v/>
      </c>
      <c r="O27" s="2826"/>
      <c r="P27" s="1437"/>
      <c r="Q27" s="1431" t="str">
        <f t="shared" si="9"/>
        <v/>
      </c>
      <c r="R27" s="1288" t="str">
        <f t="shared" si="10"/>
        <v/>
      </c>
      <c r="S27" s="1432" t="str">
        <f t="shared" si="11"/>
        <v/>
      </c>
    </row>
    <row r="28" spans="1:25">
      <c r="B28" s="912"/>
      <c r="C28" s="1441"/>
      <c r="D28" s="1439"/>
      <c r="E28" s="1440"/>
      <c r="F28" s="1439"/>
      <c r="G28" s="1052" t="s">
        <v>265</v>
      </c>
      <c r="H28" s="1054"/>
      <c r="I28" s="580"/>
      <c r="J28" s="3040"/>
      <c r="K28" s="2826"/>
      <c r="L28" s="1432" t="str">
        <f t="shared" si="6"/>
        <v/>
      </c>
      <c r="M28" s="1431" t="str">
        <f t="shared" si="7"/>
        <v/>
      </c>
      <c r="N28" s="1432" t="str">
        <f t="shared" si="8"/>
        <v/>
      </c>
      <c r="O28" s="2826"/>
      <c r="P28" s="1437"/>
      <c r="Q28" s="1431" t="str">
        <f t="shared" si="9"/>
        <v/>
      </c>
      <c r="R28" s="1288" t="str">
        <f t="shared" si="10"/>
        <v/>
      </c>
      <c r="S28" s="1432" t="str">
        <f t="shared" si="11"/>
        <v/>
      </c>
    </row>
    <row r="29" spans="1:25">
      <c r="B29" s="912"/>
      <c r="C29" s="1441"/>
      <c r="D29" s="1439"/>
      <c r="E29" s="1440"/>
      <c r="F29" s="1439"/>
      <c r="G29" s="1052" t="s">
        <v>265</v>
      </c>
      <c r="H29" s="1054"/>
      <c r="I29" s="580"/>
      <c r="J29" s="3040"/>
      <c r="K29" s="2826"/>
      <c r="L29" s="1432" t="str">
        <f t="shared" si="6"/>
        <v/>
      </c>
      <c r="M29" s="1431" t="str">
        <f t="shared" si="7"/>
        <v/>
      </c>
      <c r="N29" s="1432" t="str">
        <f t="shared" si="8"/>
        <v/>
      </c>
      <c r="O29" s="2826"/>
      <c r="P29" s="1437"/>
      <c r="Q29" s="1431" t="str">
        <f t="shared" si="9"/>
        <v/>
      </c>
      <c r="R29" s="1288" t="str">
        <f t="shared" si="10"/>
        <v/>
      </c>
      <c r="S29" s="1432" t="str">
        <f t="shared" si="11"/>
        <v/>
      </c>
    </row>
    <row r="30" spans="1:25">
      <c r="B30" s="912"/>
      <c r="C30" s="1441"/>
      <c r="D30" s="1439"/>
      <c r="E30" s="1440"/>
      <c r="F30" s="1439"/>
      <c r="G30" s="1052" t="s">
        <v>265</v>
      </c>
      <c r="H30" s="1054"/>
      <c r="I30" s="580"/>
      <c r="J30" s="3040"/>
      <c r="K30" s="2826"/>
      <c r="L30" s="1432" t="str">
        <f t="shared" si="6"/>
        <v/>
      </c>
      <c r="M30" s="1431" t="str">
        <f t="shared" si="7"/>
        <v/>
      </c>
      <c r="N30" s="1432" t="str">
        <f t="shared" si="8"/>
        <v/>
      </c>
      <c r="O30" s="2826"/>
      <c r="P30" s="1437"/>
      <c r="Q30" s="1431" t="str">
        <f t="shared" si="9"/>
        <v/>
      </c>
      <c r="R30" s="1288" t="str">
        <f t="shared" si="10"/>
        <v/>
      </c>
      <c r="S30" s="1432" t="str">
        <f t="shared" si="11"/>
        <v/>
      </c>
    </row>
    <row r="31" spans="1:25">
      <c r="B31" s="912"/>
      <c r="C31" s="1441"/>
      <c r="D31" s="1439"/>
      <c r="E31" s="1440"/>
      <c r="F31" s="1439"/>
      <c r="G31" s="1052" t="s">
        <v>265</v>
      </c>
      <c r="H31" s="1054"/>
      <c r="I31" s="580"/>
      <c r="J31" s="3040"/>
      <c r="K31" s="2826"/>
      <c r="L31" s="1432" t="str">
        <f t="shared" si="6"/>
        <v/>
      </c>
      <c r="M31" s="1431" t="str">
        <f t="shared" si="7"/>
        <v/>
      </c>
      <c r="N31" s="1432" t="str">
        <f t="shared" si="8"/>
        <v/>
      </c>
      <c r="O31" s="2826"/>
      <c r="P31" s="1437"/>
      <c r="Q31" s="1431" t="str">
        <f t="shared" si="9"/>
        <v/>
      </c>
      <c r="R31" s="1288" t="str">
        <f t="shared" si="10"/>
        <v/>
      </c>
      <c r="S31" s="1432" t="str">
        <f t="shared" si="11"/>
        <v/>
      </c>
    </row>
    <row r="32" spans="1:25">
      <c r="B32" s="912"/>
      <c r="C32" s="1441"/>
      <c r="D32" s="1439"/>
      <c r="E32" s="1440"/>
      <c r="F32" s="1439"/>
      <c r="G32" s="1052" t="s">
        <v>265</v>
      </c>
      <c r="H32" s="1054"/>
      <c r="I32" s="580"/>
      <c r="J32" s="3040"/>
      <c r="K32" s="2826"/>
      <c r="L32" s="1432" t="str">
        <f t="shared" si="6"/>
        <v/>
      </c>
      <c r="M32" s="1431" t="str">
        <f t="shared" si="7"/>
        <v/>
      </c>
      <c r="N32" s="1432" t="str">
        <f t="shared" si="8"/>
        <v/>
      </c>
      <c r="O32" s="2826"/>
      <c r="P32" s="1437"/>
      <c r="Q32" s="1431" t="str">
        <f t="shared" si="9"/>
        <v/>
      </c>
      <c r="R32" s="1288" t="str">
        <f t="shared" si="10"/>
        <v/>
      </c>
      <c r="S32" s="1432" t="str">
        <f t="shared" si="11"/>
        <v/>
      </c>
    </row>
    <row r="33" spans="2:19">
      <c r="B33" s="1458" t="s">
        <v>2324</v>
      </c>
      <c r="C33" s="1442"/>
      <c r="D33" s="1443"/>
      <c r="E33" s="1444"/>
      <c r="F33" s="1443"/>
      <c r="G33" s="1055" t="s">
        <v>265</v>
      </c>
      <c r="H33" s="1057"/>
      <c r="I33" s="580"/>
      <c r="J33" s="3041"/>
      <c r="K33" s="2829"/>
      <c r="L33" s="1435" t="str">
        <f t="shared" si="6"/>
        <v/>
      </c>
      <c r="M33" s="1433" t="str">
        <f t="shared" si="7"/>
        <v/>
      </c>
      <c r="N33" s="1435" t="str">
        <f t="shared" si="8"/>
        <v/>
      </c>
      <c r="O33" s="2829"/>
      <c r="P33" s="1446"/>
      <c r="Q33" s="1433" t="str">
        <f t="shared" si="9"/>
        <v/>
      </c>
      <c r="R33" s="1434" t="str">
        <f t="shared" si="10"/>
        <v/>
      </c>
      <c r="S33" s="1435" t="str">
        <f t="shared" si="11"/>
        <v/>
      </c>
    </row>
    <row r="34" spans="2:19">
      <c r="B34" s="912"/>
      <c r="C34" s="580"/>
      <c r="D34" s="580"/>
      <c r="E34" s="580"/>
      <c r="F34" s="580"/>
      <c r="G34" s="580"/>
      <c r="H34" s="580"/>
      <c r="I34" s="580"/>
    </row>
    <row r="35" spans="2:19">
      <c r="B35" s="912"/>
      <c r="C35" s="580"/>
      <c r="D35" s="580"/>
      <c r="E35" s="580"/>
      <c r="F35" s="580"/>
      <c r="G35" s="580"/>
      <c r="H35" s="580"/>
      <c r="I35" s="580"/>
    </row>
    <row r="36" spans="2:19">
      <c r="B36" s="912"/>
      <c r="C36" s="580"/>
      <c r="D36" s="580"/>
      <c r="E36" s="580"/>
      <c r="F36" s="580"/>
      <c r="G36" s="580"/>
      <c r="H36" s="580"/>
      <c r="I36" s="580"/>
    </row>
    <row r="37" spans="2:19">
      <c r="B37" s="580"/>
      <c r="C37" s="1406" t="s">
        <v>2332</v>
      </c>
      <c r="D37" s="2372"/>
      <c r="E37" s="580"/>
      <c r="F37" s="580"/>
      <c r="G37" s="580"/>
      <c r="H37" s="580"/>
      <c r="I37" s="580"/>
    </row>
    <row r="38" spans="2:19">
      <c r="B38" s="912"/>
      <c r="C38" s="2374" t="s">
        <v>2409</v>
      </c>
      <c r="D38" s="580"/>
      <c r="E38" s="580"/>
      <c r="F38" s="580"/>
      <c r="G38" s="580"/>
      <c r="H38" s="580"/>
      <c r="I38" s="580"/>
    </row>
    <row r="39" spans="2:19">
      <c r="B39" s="912"/>
      <c r="C39" s="580"/>
      <c r="D39" s="580"/>
      <c r="E39" s="580"/>
      <c r="F39" s="580"/>
      <c r="G39" s="580"/>
      <c r="H39" s="580"/>
      <c r="I39" s="580"/>
    </row>
    <row r="40" spans="2:19">
      <c r="B40" s="912"/>
      <c r="C40" s="912"/>
      <c r="D40" s="580"/>
      <c r="E40" s="580"/>
      <c r="F40" s="580"/>
    </row>
    <row r="41" spans="2:19">
      <c r="B41" s="912"/>
      <c r="C41" s="580"/>
      <c r="D41" s="580"/>
      <c r="E41" s="580"/>
      <c r="F41" s="580"/>
    </row>
    <row r="42" spans="2:19">
      <c r="B42" s="912"/>
      <c r="C42" s="580"/>
      <c r="D42" s="580"/>
      <c r="E42" s="580"/>
      <c r="F42" s="580"/>
    </row>
    <row r="43" spans="2:19">
      <c r="B43" s="912"/>
      <c r="C43" s="580"/>
      <c r="D43" s="580"/>
      <c r="E43" s="580"/>
      <c r="F43" s="580"/>
    </row>
  </sheetData>
  <mergeCells count="12">
    <mergeCell ref="A1:B1"/>
    <mergeCell ref="A2:B2"/>
    <mergeCell ref="Q10:S10"/>
    <mergeCell ref="J12:J21"/>
    <mergeCell ref="O12:O21"/>
    <mergeCell ref="J24:J33"/>
    <mergeCell ref="K24:K33"/>
    <mergeCell ref="O24:O33"/>
    <mergeCell ref="K12:K21"/>
    <mergeCell ref="K10:L10"/>
    <mergeCell ref="M10:N10"/>
    <mergeCell ref="O10:P10"/>
  </mergeCells>
  <conditionalFormatting sqref="C37">
    <cfRule type="cellIs" dxfId="47" priority="2" operator="equal">
      <formula>FALSE</formula>
    </cfRule>
  </conditionalFormatting>
  <conditionalFormatting sqref="E12:E21">
    <cfRule type="expression" dxfId="46" priority="3">
      <formula>dms_worksheet210flag="Worksheet 2.10"</formula>
    </cfRule>
  </conditionalFormatting>
  <conditionalFormatting sqref="E24:E33">
    <cfRule type="expression" dxfId="45" priority="1">
      <formula>dms_worksheet210flag="Worksheet 2.10"</formula>
    </cfRule>
  </conditionalFormatting>
  <conditionalFormatting sqref="H12:H21">
    <cfRule type="expression" dxfId="44" priority="5">
      <formula>dms_worksheet210flag="Worksheet 2.10"</formula>
    </cfRule>
  </conditionalFormatting>
  <conditionalFormatting sqref="H24:H33">
    <cfRule type="expression" dxfId="43" priority="4">
      <formula>dms_worksheet210flag="Worksheet 2.10"</formula>
    </cfRule>
  </conditionalFormatting>
  <dataValidations count="1">
    <dataValidation allowBlank="1" showErrorMessage="1" sqref="T10:XFD11 J9:S10 I10:I11 Z12:XFD1048576 B10:H10 B11:C11 S34:S1048576 A33:A1048576 B25:B1048576 T12:Y21 B9:XFD9 A2 M12:M21 O12:O21 P13:P21 Q12:R21 B13:B21 L34:L1048576 L23 M23:M1048576 N34:N1048576 N23 O23:R1048576 T23:Y1048576 S23 C12:K21 C23:K1048576 B23 A22:A31 A7:B7 A4:B4 C3:XFD8 A8:A19" xr:uid="{C21B2C32-CD40-4415-B065-647B28AC2C00}"/>
  </dataValidations>
  <pageMargins left="0.7" right="0.7" top="0.75" bottom="0.75" header="0.3" footer="0.3"/>
  <pageSetup paperSize="9" scale="64" orientation="landscape"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rgb="FFDE98CA"/>
    <pageSetUpPr fitToPage="1"/>
  </sheetPr>
  <dimension ref="A1:W38"/>
  <sheetViews>
    <sheetView workbookViewId="0">
      <selection sqref="A1:B1"/>
    </sheetView>
  </sheetViews>
  <sheetFormatPr defaultColWidth="9.1796875" defaultRowHeight="14.5"/>
  <cols>
    <col min="1" max="1" width="23.7265625" style="1" customWidth="1"/>
    <col min="2" max="2" width="22.81640625" style="21" customWidth="1"/>
    <col min="3" max="3" width="16.1796875" style="1" customWidth="1"/>
    <col min="4" max="4" width="25.453125" style="1" customWidth="1"/>
    <col min="5" max="6" width="18.26953125" style="1" customWidth="1"/>
    <col min="7" max="7" width="2.1796875" style="1" customWidth="1"/>
    <col min="8" max="9" width="18.26953125" style="1" customWidth="1"/>
    <col min="10" max="10" width="9.1796875" style="1"/>
    <col min="11" max="12" width="3.7265625" style="1" customWidth="1"/>
    <col min="13" max="13" width="5.1796875" style="1" customWidth="1"/>
    <col min="14" max="15" width="3.7265625" style="1" customWidth="1"/>
    <col min="16" max="16" width="5.26953125" style="1" customWidth="1"/>
    <col min="17" max="18" width="3.7265625" style="1" customWidth="1"/>
    <col min="19" max="19" width="5.26953125" style="1" customWidth="1"/>
    <col min="20" max="21" width="3.7265625" style="1" customWidth="1"/>
    <col min="22" max="22" width="5" style="1" customWidth="1"/>
    <col min="23" max="27" width="3.7265625" style="1" customWidth="1"/>
    <col min="28" max="16384" width="9.1796875" style="1"/>
  </cols>
  <sheetData>
    <row r="1" spans="1:23" s="576" customFormat="1" ht="24" customHeight="1">
      <c r="A1" s="2815" t="s">
        <v>2632</v>
      </c>
      <c r="B1" s="2815"/>
      <c r="D1" s="1454"/>
    </row>
    <row r="2" spans="1:23" s="576" customFormat="1" ht="24" customHeight="1">
      <c r="A2" s="2822" t="s">
        <v>2633</v>
      </c>
      <c r="B2" s="2822"/>
      <c r="D2" s="1454"/>
    </row>
    <row r="3" spans="1:23" s="957" customFormat="1" ht="20.149999999999999" customHeight="1">
      <c r="A3" s="2406"/>
      <c r="B3" s="2407" t="s">
        <v>2651</v>
      </c>
      <c r="C3" s="916" t="str">
        <f>dms_SheetHeading1</f>
        <v>ANNUAL INFORMATION ORDER</v>
      </c>
      <c r="D3" s="1070"/>
      <c r="E3" s="1070"/>
      <c r="F3" s="1070"/>
      <c r="G3" s="1070"/>
      <c r="H3" s="1070"/>
      <c r="I3" s="1070"/>
      <c r="K3" s="1351" t="s">
        <v>1686</v>
      </c>
      <c r="L3" s="1133"/>
      <c r="M3" s="1133"/>
      <c r="N3" s="1133"/>
      <c r="O3" s="1133"/>
      <c r="P3" s="1133"/>
      <c r="Q3" s="1350" t="s">
        <v>1685</v>
      </c>
      <c r="R3" s="1133"/>
      <c r="S3" s="1133"/>
      <c r="T3" s="1133"/>
      <c r="U3" s="1133"/>
      <c r="V3" s="1133"/>
      <c r="W3" s="1133"/>
    </row>
    <row r="4" spans="1:23" s="957" customFormat="1" ht="20.149999999999999" customHeight="1">
      <c r="A4" s="2442"/>
      <c r="B4" s="2443"/>
      <c r="C4" s="915" t="str">
        <f>dms_SheetHeading2</f>
        <v>Australian Transmission Co.</v>
      </c>
      <c r="D4" s="1070"/>
      <c r="E4" s="1070"/>
      <c r="F4" s="1070"/>
      <c r="G4" s="1070"/>
      <c r="H4" s="1070"/>
      <c r="I4" s="1070"/>
      <c r="K4" s="1352" t="s">
        <v>1687</v>
      </c>
      <c r="L4" s="1134"/>
      <c r="M4" s="1134"/>
      <c r="N4" s="1134"/>
      <c r="O4" s="1134"/>
      <c r="P4" s="1134"/>
      <c r="Q4" s="1172" t="s">
        <v>809</v>
      </c>
      <c r="R4" s="1134"/>
      <c r="S4" s="1134"/>
      <c r="T4" s="1134"/>
      <c r="U4" s="1134"/>
      <c r="V4" s="1134"/>
      <c r="W4" s="1134"/>
    </row>
    <row r="5" spans="1:23" s="957" customFormat="1" ht="20.149999999999999" customHeight="1">
      <c r="C5" s="916" t="str">
        <f>dms_SheetHeading3</f>
        <v>REPORTING STATEMENT: 2026-27</v>
      </c>
      <c r="D5" s="1066"/>
      <c r="E5" s="1066"/>
      <c r="F5" s="1066"/>
      <c r="G5" s="1066"/>
      <c r="H5" s="1066"/>
      <c r="I5" s="1066"/>
      <c r="K5" s="1353" t="s">
        <v>1688</v>
      </c>
      <c r="L5" s="1135"/>
      <c r="M5" s="1135"/>
      <c r="N5" s="1135"/>
      <c r="O5" s="1135"/>
      <c r="P5" s="1135"/>
      <c r="Q5" s="1173" t="s">
        <v>810</v>
      </c>
      <c r="R5" s="1135"/>
      <c r="S5" s="1135"/>
      <c r="T5" s="1135"/>
      <c r="U5" s="1135"/>
      <c r="V5" s="1135"/>
      <c r="W5" s="1135"/>
    </row>
    <row r="6" spans="1:23" s="957" customFormat="1" ht="20.149999999999999" customHeight="1">
      <c r="A6" s="2406"/>
      <c r="B6" s="2407" t="s">
        <v>2615</v>
      </c>
      <c r="C6" s="2473" t="s">
        <v>2669</v>
      </c>
      <c r="D6" s="2473"/>
      <c r="E6" s="2473"/>
      <c r="F6" s="2473"/>
      <c r="G6" s="2473"/>
      <c r="H6" s="2473"/>
      <c r="I6" s="2473"/>
      <c r="K6" s="1355" t="s">
        <v>1690</v>
      </c>
      <c r="L6" s="1380"/>
      <c r="M6" s="1381"/>
      <c r="N6" s="1254"/>
      <c r="O6" s="1254"/>
      <c r="P6" s="1254"/>
      <c r="Q6" s="1253" t="s">
        <v>1689</v>
      </c>
      <c r="R6" s="1254"/>
      <c r="S6" s="1254"/>
      <c r="T6" s="1254"/>
      <c r="U6" s="1254"/>
      <c r="V6" s="1254"/>
      <c r="W6" s="1254"/>
    </row>
    <row r="7" spans="1:23" ht="13.5" customHeight="1">
      <c r="A7" s="580"/>
      <c r="B7" s="23"/>
      <c r="E7" s="943"/>
      <c r="F7" s="943"/>
      <c r="G7" s="943"/>
      <c r="H7" s="943"/>
      <c r="I7" s="943"/>
    </row>
    <row r="8" spans="1:23" s="582" customFormat="1" ht="20.149999999999999" customHeight="1">
      <c r="A8" s="580"/>
      <c r="B8" s="580"/>
      <c r="C8" s="2459" t="s">
        <v>1825</v>
      </c>
      <c r="D8" s="2312"/>
      <c r="E8" s="2312"/>
      <c r="F8" s="3045"/>
      <c r="G8" s="3045"/>
      <c r="H8" s="3045"/>
      <c r="I8" s="2528"/>
    </row>
    <row r="9" spans="1:23" s="582" customFormat="1" ht="15.5">
      <c r="A9" s="580"/>
      <c r="B9" s="22"/>
      <c r="C9" s="590"/>
      <c r="D9" s="590"/>
      <c r="E9" s="590"/>
      <c r="F9" s="590"/>
      <c r="G9" s="590"/>
      <c r="H9" s="590"/>
      <c r="I9" s="590"/>
      <c r="J9" s="590"/>
    </row>
    <row r="10" spans="1:23" ht="18" customHeight="1">
      <c r="A10" s="580"/>
      <c r="B10" s="580"/>
      <c r="C10" s="580"/>
      <c r="D10" s="580"/>
      <c r="E10" s="1549" t="s">
        <v>2761</v>
      </c>
      <c r="F10" s="1550"/>
      <c r="G10" s="580"/>
      <c r="H10" s="1549" t="s">
        <v>2762</v>
      </c>
      <c r="I10" s="1550"/>
      <c r="K10" s="1934" t="s">
        <v>2264</v>
      </c>
      <c r="L10" s="1935" t="s">
        <v>2265</v>
      </c>
      <c r="M10" s="1971" t="s">
        <v>2433</v>
      </c>
      <c r="N10" s="1934" t="s">
        <v>2264</v>
      </c>
      <c r="O10" s="1935" t="s">
        <v>2265</v>
      </c>
      <c r="P10" s="1971" t="s">
        <v>2433</v>
      </c>
      <c r="Q10" s="1934" t="s">
        <v>2264</v>
      </c>
      <c r="R10" s="1935" t="s">
        <v>2265</v>
      </c>
      <c r="S10" s="1971" t="s">
        <v>2433</v>
      </c>
      <c r="T10" s="1934" t="s">
        <v>2264</v>
      </c>
      <c r="U10" s="1935" t="s">
        <v>2265</v>
      </c>
      <c r="V10" s="1971" t="s">
        <v>2433</v>
      </c>
    </row>
    <row r="11" spans="1:23" ht="18" customHeight="1">
      <c r="A11" s="2405"/>
      <c r="B11" s="2405" t="s">
        <v>2631</v>
      </c>
      <c r="C11" s="2062" t="s">
        <v>2118</v>
      </c>
      <c r="D11" s="575" t="s">
        <v>1868</v>
      </c>
      <c r="E11" s="2057" t="s">
        <v>2116</v>
      </c>
      <c r="F11" s="2058" t="s">
        <v>2117</v>
      </c>
      <c r="G11" s="2059"/>
      <c r="H11" s="2060" t="s">
        <v>2116</v>
      </c>
      <c r="I11" s="2061" t="s">
        <v>2117</v>
      </c>
      <c r="K11" s="3044" t="s">
        <v>2311</v>
      </c>
      <c r="L11" s="3044"/>
      <c r="M11" s="3044"/>
      <c r="N11" s="3044" t="s">
        <v>2312</v>
      </c>
      <c r="O11" s="3044"/>
      <c r="P11" s="3044"/>
      <c r="Q11" s="3044" t="s">
        <v>2313</v>
      </c>
      <c r="R11" s="3044"/>
      <c r="S11" s="3044"/>
      <c r="T11" s="3044" t="s">
        <v>2314</v>
      </c>
      <c r="U11" s="3044"/>
      <c r="V11" s="3044"/>
    </row>
    <row r="12" spans="1:23" ht="15.5">
      <c r="B12" s="593"/>
      <c r="C12" s="940" t="s">
        <v>1826</v>
      </c>
      <c r="D12" s="1728" t="s">
        <v>1678</v>
      </c>
      <c r="E12" s="1729"/>
      <c r="F12" s="1572"/>
      <c r="G12" s="580"/>
      <c r="H12" s="1230"/>
      <c r="I12" s="1572"/>
      <c r="K12" s="1327" t="str">
        <f>IF(ISNONTEXT(E12)=TRUE,"","X")</f>
        <v/>
      </c>
      <c r="L12" s="1328" t="str">
        <f>IF(AND(E12&gt;=0)=TRUE,"","X")</f>
        <v/>
      </c>
      <c r="M12" s="2391"/>
      <c r="N12" s="1327" t="str">
        <f>IF(ISNONTEXT(F12)=TRUE,"","X")</f>
        <v/>
      </c>
      <c r="O12" s="1328" t="str">
        <f>IF(AND(F12&gt;=0)=TRUE,"","X")</f>
        <v/>
      </c>
      <c r="P12" s="2391"/>
      <c r="Q12" s="1327" t="str">
        <f>IF(ISNONTEXT(H12)=TRUE,"","X")</f>
        <v/>
      </c>
      <c r="R12" s="1328" t="str">
        <f>IF(AND(H12&gt;=0)=TRUE,"","X")</f>
        <v/>
      </c>
      <c r="S12" s="2391"/>
      <c r="T12" s="1327" t="str">
        <f>IF(ISNONTEXT(I12)=TRUE,"","X")</f>
        <v/>
      </c>
      <c r="U12" s="1328" t="str">
        <f>IF(AND(I12&gt;=0)=TRUE,"","X")</f>
        <v/>
      </c>
      <c r="V12" s="2391"/>
    </row>
    <row r="13" spans="1:23" ht="15.5">
      <c r="B13" s="593"/>
      <c r="C13" s="941" t="s">
        <v>1827</v>
      </c>
      <c r="D13" s="597" t="s">
        <v>1678</v>
      </c>
      <c r="E13" s="1189"/>
      <c r="F13" s="1155"/>
      <c r="G13" s="580"/>
      <c r="H13" s="1224"/>
      <c r="I13" s="1155"/>
      <c r="K13" s="1327" t="str">
        <f t="shared" ref="K13:K23" si="0">IF(ISNONTEXT(E13)=TRUE,"","X")</f>
        <v/>
      </c>
      <c r="L13" s="1328" t="str">
        <f t="shared" ref="L13:L23" si="1">IF(AND(E13&gt;=0)=TRUE,"","X")</f>
        <v/>
      </c>
      <c r="M13" s="2391"/>
      <c r="N13" s="1327" t="str">
        <f t="shared" ref="N13:N23" si="2">IF(ISNONTEXT(F13)=TRUE,"","X")</f>
        <v/>
      </c>
      <c r="O13" s="1328" t="str">
        <f t="shared" ref="O13:O23" si="3">IF(AND(F13&gt;=0)=TRUE,"","X")</f>
        <v/>
      </c>
      <c r="P13" s="2391"/>
      <c r="Q13" s="1327" t="str">
        <f t="shared" ref="Q13:Q23" si="4">IF(ISNONTEXT(H13)=TRUE,"","X")</f>
        <v/>
      </c>
      <c r="R13" s="1328" t="str">
        <f t="shared" ref="R13:R23" si="5">IF(AND(H13&gt;=0)=TRUE,"","X")</f>
        <v/>
      </c>
      <c r="S13" s="2391"/>
      <c r="T13" s="1327" t="str">
        <f t="shared" ref="T13:T23" si="6">IF(ISNONTEXT(I13)=TRUE,"","X")</f>
        <v/>
      </c>
      <c r="U13" s="1328" t="str">
        <f t="shared" ref="U13:U23" si="7">IF(AND(I13&gt;=0)=TRUE,"","X")</f>
        <v/>
      </c>
      <c r="V13" s="2391"/>
    </row>
    <row r="14" spans="1:23" ht="15.5">
      <c r="B14" s="593"/>
      <c r="C14" s="941" t="s">
        <v>1147</v>
      </c>
      <c r="D14" s="597" t="s">
        <v>1678</v>
      </c>
      <c r="E14" s="1189"/>
      <c r="F14" s="1155"/>
      <c r="G14" s="580"/>
      <c r="H14" s="1224"/>
      <c r="I14" s="1155"/>
      <c r="K14" s="1327" t="str">
        <f t="shared" si="0"/>
        <v/>
      </c>
      <c r="L14" s="1328" t="str">
        <f t="shared" si="1"/>
        <v/>
      </c>
      <c r="M14" s="2391"/>
      <c r="N14" s="1327" t="str">
        <f t="shared" si="2"/>
        <v/>
      </c>
      <c r="O14" s="1328" t="str">
        <f t="shared" si="3"/>
        <v/>
      </c>
      <c r="P14" s="2391"/>
      <c r="Q14" s="1327" t="str">
        <f t="shared" si="4"/>
        <v/>
      </c>
      <c r="R14" s="1328" t="str">
        <f t="shared" si="5"/>
        <v/>
      </c>
      <c r="S14" s="2391"/>
      <c r="T14" s="1327" t="str">
        <f t="shared" si="6"/>
        <v/>
      </c>
      <c r="U14" s="1328" t="str">
        <f t="shared" si="7"/>
        <v/>
      </c>
      <c r="V14" s="2391"/>
    </row>
    <row r="15" spans="1:23" ht="15.5">
      <c r="B15" s="593"/>
      <c r="C15" s="941" t="s">
        <v>1828</v>
      </c>
      <c r="D15" s="597" t="s">
        <v>1678</v>
      </c>
      <c r="E15" s="1189"/>
      <c r="F15" s="1155"/>
      <c r="G15" s="580"/>
      <c r="H15" s="1224"/>
      <c r="I15" s="1155"/>
      <c r="K15" s="1327" t="str">
        <f t="shared" si="0"/>
        <v/>
      </c>
      <c r="L15" s="1328" t="str">
        <f t="shared" si="1"/>
        <v/>
      </c>
      <c r="M15" s="2391"/>
      <c r="N15" s="1327" t="str">
        <f t="shared" si="2"/>
        <v/>
      </c>
      <c r="O15" s="1328" t="str">
        <f t="shared" si="3"/>
        <v/>
      </c>
      <c r="P15" s="2391"/>
      <c r="Q15" s="1327" t="str">
        <f t="shared" si="4"/>
        <v/>
      </c>
      <c r="R15" s="1328" t="str">
        <f t="shared" si="5"/>
        <v/>
      </c>
      <c r="S15" s="2391"/>
      <c r="T15" s="1327" t="str">
        <f t="shared" si="6"/>
        <v/>
      </c>
      <c r="U15" s="1328" t="str">
        <f t="shared" si="7"/>
        <v/>
      </c>
      <c r="V15" s="2391"/>
    </row>
    <row r="16" spans="1:23" ht="15.5">
      <c r="B16" s="593"/>
      <c r="C16" s="941" t="s">
        <v>1829</v>
      </c>
      <c r="D16" s="597" t="s">
        <v>1678</v>
      </c>
      <c r="E16" s="1189"/>
      <c r="F16" s="1155"/>
      <c r="G16" s="580"/>
      <c r="H16" s="1224"/>
      <c r="I16" s="1155"/>
      <c r="K16" s="1327" t="str">
        <f t="shared" si="0"/>
        <v/>
      </c>
      <c r="L16" s="1328" t="str">
        <f t="shared" si="1"/>
        <v/>
      </c>
      <c r="M16" s="2391"/>
      <c r="N16" s="1327" t="str">
        <f t="shared" si="2"/>
        <v/>
      </c>
      <c r="O16" s="1328" t="str">
        <f t="shared" si="3"/>
        <v/>
      </c>
      <c r="P16" s="2391"/>
      <c r="Q16" s="1327" t="str">
        <f t="shared" si="4"/>
        <v/>
      </c>
      <c r="R16" s="1328" t="str">
        <f t="shared" si="5"/>
        <v/>
      </c>
      <c r="S16" s="2391"/>
      <c r="T16" s="1327" t="str">
        <f t="shared" si="6"/>
        <v/>
      </c>
      <c r="U16" s="1328" t="str">
        <f t="shared" si="7"/>
        <v/>
      </c>
      <c r="V16" s="2391"/>
    </row>
    <row r="17" spans="2:22" ht="15.5">
      <c r="B17" s="593"/>
      <c r="C17" s="941" t="s">
        <v>1166</v>
      </c>
      <c r="D17" s="597" t="s">
        <v>1678</v>
      </c>
      <c r="E17" s="1189"/>
      <c r="F17" s="1155"/>
      <c r="G17" s="580"/>
      <c r="H17" s="1224"/>
      <c r="I17" s="1155"/>
      <c r="K17" s="1327" t="str">
        <f t="shared" si="0"/>
        <v/>
      </c>
      <c r="L17" s="1328" t="str">
        <f t="shared" si="1"/>
        <v/>
      </c>
      <c r="M17" s="2391"/>
      <c r="N17" s="1327" t="str">
        <f t="shared" si="2"/>
        <v/>
      </c>
      <c r="O17" s="1328" t="str">
        <f t="shared" si="3"/>
        <v/>
      </c>
      <c r="P17" s="2391"/>
      <c r="Q17" s="1327" t="str">
        <f t="shared" si="4"/>
        <v/>
      </c>
      <c r="R17" s="1328" t="str">
        <f t="shared" si="5"/>
        <v/>
      </c>
      <c r="S17" s="2391"/>
      <c r="T17" s="1327" t="str">
        <f t="shared" si="6"/>
        <v/>
      </c>
      <c r="U17" s="1328" t="str">
        <f t="shared" si="7"/>
        <v/>
      </c>
      <c r="V17" s="2391"/>
    </row>
    <row r="18" spans="2:22" ht="15.5">
      <c r="B18" s="593"/>
      <c r="C18" s="941" t="s">
        <v>1830</v>
      </c>
      <c r="D18" s="597" t="s">
        <v>1678</v>
      </c>
      <c r="E18" s="1189"/>
      <c r="F18" s="1155"/>
      <c r="G18" s="580"/>
      <c r="H18" s="1224"/>
      <c r="I18" s="1155"/>
      <c r="K18" s="1327" t="str">
        <f t="shared" si="0"/>
        <v/>
      </c>
      <c r="L18" s="1328" t="str">
        <f t="shared" si="1"/>
        <v/>
      </c>
      <c r="M18" s="2391"/>
      <c r="N18" s="1327" t="str">
        <f t="shared" si="2"/>
        <v/>
      </c>
      <c r="O18" s="1328" t="str">
        <f t="shared" si="3"/>
        <v/>
      </c>
      <c r="P18" s="2391"/>
      <c r="Q18" s="1327" t="str">
        <f t="shared" si="4"/>
        <v/>
      </c>
      <c r="R18" s="1328" t="str">
        <f t="shared" si="5"/>
        <v/>
      </c>
      <c r="S18" s="2391"/>
      <c r="T18" s="1327" t="str">
        <f t="shared" si="6"/>
        <v/>
      </c>
      <c r="U18" s="1328" t="str">
        <f t="shared" si="7"/>
        <v/>
      </c>
      <c r="V18" s="2391"/>
    </row>
    <row r="19" spans="2:22">
      <c r="C19" s="941" t="s">
        <v>1831</v>
      </c>
      <c r="D19" s="597" t="s">
        <v>1678</v>
      </c>
      <c r="E19" s="1189"/>
      <c r="F19" s="1155"/>
      <c r="G19" s="580"/>
      <c r="H19" s="1224"/>
      <c r="I19" s="1155"/>
      <c r="K19" s="1327" t="str">
        <f t="shared" si="0"/>
        <v/>
      </c>
      <c r="L19" s="1328" t="str">
        <f t="shared" si="1"/>
        <v/>
      </c>
      <c r="M19" s="2391"/>
      <c r="N19" s="1327" t="str">
        <f t="shared" si="2"/>
        <v/>
      </c>
      <c r="O19" s="1328" t="str">
        <f t="shared" si="3"/>
        <v/>
      </c>
      <c r="P19" s="2391"/>
      <c r="Q19" s="1327" t="str">
        <f t="shared" si="4"/>
        <v/>
      </c>
      <c r="R19" s="1328" t="str">
        <f t="shared" si="5"/>
        <v/>
      </c>
      <c r="S19" s="2391"/>
      <c r="T19" s="1327" t="str">
        <f t="shared" si="6"/>
        <v/>
      </c>
      <c r="U19" s="1328" t="str">
        <f t="shared" si="7"/>
        <v/>
      </c>
      <c r="V19" s="2391"/>
    </row>
    <row r="20" spans="2:22">
      <c r="C20" s="941" t="s">
        <v>1832</v>
      </c>
      <c r="D20" s="597" t="s">
        <v>1678</v>
      </c>
      <c r="E20" s="1189"/>
      <c r="F20" s="1155"/>
      <c r="G20" s="580"/>
      <c r="H20" s="1224"/>
      <c r="I20" s="1155"/>
      <c r="K20" s="1327" t="str">
        <f t="shared" si="0"/>
        <v/>
      </c>
      <c r="L20" s="1328" t="str">
        <f t="shared" si="1"/>
        <v/>
      </c>
      <c r="M20" s="2391"/>
      <c r="N20" s="1327" t="str">
        <f t="shared" si="2"/>
        <v/>
      </c>
      <c r="O20" s="1328" t="str">
        <f t="shared" si="3"/>
        <v/>
      </c>
      <c r="P20" s="2391"/>
      <c r="Q20" s="1327" t="str">
        <f t="shared" si="4"/>
        <v/>
      </c>
      <c r="R20" s="1328" t="str">
        <f t="shared" si="5"/>
        <v/>
      </c>
      <c r="S20" s="2391"/>
      <c r="T20" s="1327" t="str">
        <f t="shared" si="6"/>
        <v/>
      </c>
      <c r="U20" s="1328" t="str">
        <f t="shared" si="7"/>
        <v/>
      </c>
      <c r="V20" s="2391"/>
    </row>
    <row r="21" spans="2:22">
      <c r="C21" s="941" t="s">
        <v>1833</v>
      </c>
      <c r="D21" s="597" t="s">
        <v>1678</v>
      </c>
      <c r="E21" s="1189"/>
      <c r="F21" s="1155"/>
      <c r="G21" s="580"/>
      <c r="H21" s="1224"/>
      <c r="I21" s="1155"/>
      <c r="K21" s="1327" t="str">
        <f t="shared" si="0"/>
        <v/>
      </c>
      <c r="L21" s="1328" t="str">
        <f t="shared" si="1"/>
        <v/>
      </c>
      <c r="M21" s="2391"/>
      <c r="N21" s="1327" t="str">
        <f t="shared" si="2"/>
        <v/>
      </c>
      <c r="O21" s="1328" t="str">
        <f t="shared" si="3"/>
        <v/>
      </c>
      <c r="P21" s="2391"/>
      <c r="Q21" s="1327" t="str">
        <f t="shared" si="4"/>
        <v/>
      </c>
      <c r="R21" s="1328" t="str">
        <f t="shared" si="5"/>
        <v/>
      </c>
      <c r="S21" s="2391"/>
      <c r="T21" s="1327" t="str">
        <f t="shared" si="6"/>
        <v/>
      </c>
      <c r="U21" s="1328" t="str">
        <f t="shared" si="7"/>
        <v/>
      </c>
      <c r="V21" s="2391"/>
    </row>
    <row r="22" spans="2:22">
      <c r="C22" s="941" t="s">
        <v>1834</v>
      </c>
      <c r="D22" s="597" t="s">
        <v>1678</v>
      </c>
      <c r="E22" s="1189"/>
      <c r="F22" s="1155"/>
      <c r="G22" s="580"/>
      <c r="H22" s="1224"/>
      <c r="I22" s="1155"/>
      <c r="K22" s="1327" t="str">
        <f t="shared" si="0"/>
        <v/>
      </c>
      <c r="L22" s="1328" t="str">
        <f t="shared" si="1"/>
        <v/>
      </c>
      <c r="M22" s="2391"/>
      <c r="N22" s="1327" t="str">
        <f t="shared" si="2"/>
        <v/>
      </c>
      <c r="O22" s="1328" t="str">
        <f t="shared" si="3"/>
        <v/>
      </c>
      <c r="P22" s="2391"/>
      <c r="Q22" s="1327" t="str">
        <f t="shared" si="4"/>
        <v/>
      </c>
      <c r="R22" s="1328" t="str">
        <f t="shared" si="5"/>
        <v/>
      </c>
      <c r="S22" s="2391"/>
      <c r="T22" s="1327" t="str">
        <f t="shared" si="6"/>
        <v/>
      </c>
      <c r="U22" s="1328" t="str">
        <f t="shared" si="7"/>
        <v/>
      </c>
      <c r="V22" s="2391"/>
    </row>
    <row r="23" spans="2:22">
      <c r="C23" s="946" t="s">
        <v>1835</v>
      </c>
      <c r="D23" s="598" t="s">
        <v>1678</v>
      </c>
      <c r="E23" s="1198"/>
      <c r="F23" s="1156"/>
      <c r="G23" s="580"/>
      <c r="H23" s="1231"/>
      <c r="I23" s="1156"/>
      <c r="K23" s="1345" t="str">
        <f t="shared" si="0"/>
        <v/>
      </c>
      <c r="L23" s="1346" t="str">
        <f t="shared" si="1"/>
        <v/>
      </c>
      <c r="M23" s="2392"/>
      <c r="N23" s="1345" t="str">
        <f t="shared" si="2"/>
        <v/>
      </c>
      <c r="O23" s="1346" t="str">
        <f t="shared" si="3"/>
        <v/>
      </c>
      <c r="P23" s="2392"/>
      <c r="Q23" s="1345" t="str">
        <f t="shared" si="4"/>
        <v/>
      </c>
      <c r="R23" s="1346" t="str">
        <f t="shared" si="5"/>
        <v/>
      </c>
      <c r="S23" s="2392"/>
      <c r="T23" s="1345" t="str">
        <f t="shared" si="6"/>
        <v/>
      </c>
      <c r="U23" s="1346" t="str">
        <f t="shared" si="7"/>
        <v/>
      </c>
      <c r="V23" s="2392"/>
    </row>
    <row r="24" spans="2:22" ht="15" customHeight="1"/>
    <row r="25" spans="2:22" ht="15" customHeight="1"/>
    <row r="26" spans="2:22" ht="15" customHeight="1"/>
    <row r="27" spans="2:22" ht="15" customHeight="1">
      <c r="B27" s="580"/>
      <c r="C27" s="1406" t="s">
        <v>2332</v>
      </c>
      <c r="D27" s="2372"/>
      <c r="E27" s="580"/>
    </row>
    <row r="28" spans="2:22" ht="15" customHeight="1">
      <c r="B28" s="22"/>
      <c r="C28" s="2374" t="s">
        <v>2409</v>
      </c>
      <c r="D28" s="580"/>
      <c r="E28" s="580"/>
    </row>
    <row r="29" spans="2:22" ht="15" customHeight="1">
      <c r="B29" s="22"/>
      <c r="C29" s="580"/>
      <c r="D29" s="580"/>
      <c r="E29" s="580"/>
    </row>
    <row r="30" spans="2:22" ht="15" customHeight="1">
      <c r="B30" s="22"/>
      <c r="C30" s="580"/>
      <c r="D30" s="580"/>
      <c r="E30" s="580"/>
    </row>
    <row r="31" spans="2:22" ht="15" customHeight="1"/>
    <row r="32" spans="2:22" ht="15" customHeight="1"/>
    <row r="33" ht="15" customHeight="1"/>
    <row r="34" ht="15" customHeight="1"/>
    <row r="35" ht="15" customHeight="1"/>
    <row r="36" ht="15" customHeight="1"/>
    <row r="37" ht="15" customHeight="1"/>
    <row r="38" ht="15" customHeight="1"/>
  </sheetData>
  <mergeCells count="7">
    <mergeCell ref="A1:B1"/>
    <mergeCell ref="A2:B2"/>
    <mergeCell ref="T11:V11"/>
    <mergeCell ref="F8:H8"/>
    <mergeCell ref="K11:M11"/>
    <mergeCell ref="N11:P11"/>
    <mergeCell ref="Q11:S11"/>
  </mergeCells>
  <conditionalFormatting sqref="C27">
    <cfRule type="cellIs" dxfId="42" priority="1" operator="equal">
      <formula>FALSE</formula>
    </cfRule>
  </conditionalFormatting>
  <dataValidations count="1">
    <dataValidation allowBlank="1" showErrorMessage="1" sqref="C12:I1048576 A8 A9:B1048576 A7:B7 A2 A4:B4 J3:XFD1048576 C3:I10" xr:uid="{0DDF2D46-4838-4A67-BD6B-50B3205125BB}"/>
  </dataValidations>
  <pageMargins left="0.7" right="0.7" top="0.75" bottom="0.75" header="0.3" footer="0.3"/>
  <pageSetup paperSize="8" scale="32"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B1:BJ43"/>
  <sheetViews>
    <sheetView workbookViewId="0"/>
  </sheetViews>
  <sheetFormatPr defaultColWidth="9.1796875" defaultRowHeight="14.5"/>
  <cols>
    <col min="1" max="1" width="3.1796875" style="1615" customWidth="1"/>
    <col min="2" max="2" width="47.81640625" style="1615" customWidth="1"/>
    <col min="3" max="3" width="2" style="1615" customWidth="1"/>
    <col min="4" max="59" width="2.7265625" style="1615" customWidth="1"/>
    <col min="60" max="16384" width="9.1796875" style="1615"/>
  </cols>
  <sheetData>
    <row r="1" spans="2:59" ht="21" customHeight="1">
      <c r="B1" s="2019" t="s">
        <v>2632</v>
      </c>
    </row>
    <row r="2" spans="2:59" ht="21" customHeight="1">
      <c r="B2" s="2408" t="s">
        <v>2633</v>
      </c>
    </row>
    <row r="3" spans="2:59" ht="20.149999999999999" customHeight="1">
      <c r="C3" s="1614"/>
      <c r="D3" s="2424"/>
      <c r="E3" s="2425" t="s">
        <v>1953</v>
      </c>
      <c r="F3" s="2425"/>
      <c r="G3" s="2425"/>
      <c r="H3" s="2425"/>
      <c r="I3" s="2425"/>
      <c r="J3" s="2425"/>
      <c r="K3" s="2425"/>
      <c r="L3" s="2425"/>
      <c r="M3" s="2425"/>
      <c r="N3" s="2425"/>
      <c r="O3" s="2425"/>
      <c r="P3" s="2425"/>
      <c r="Q3" s="2425"/>
      <c r="R3" s="2425"/>
      <c r="S3" s="2425"/>
      <c r="T3" s="2425"/>
      <c r="U3" s="2425"/>
      <c r="V3" s="2425"/>
      <c r="W3" s="2425"/>
      <c r="X3" s="2425"/>
      <c r="Y3" s="2425"/>
      <c r="Z3" s="2425"/>
      <c r="AA3" s="2425"/>
      <c r="AB3" s="2425"/>
      <c r="AC3" s="2425"/>
      <c r="AD3" s="2425"/>
      <c r="AE3" s="2425"/>
      <c r="AF3" s="2425"/>
      <c r="AG3" s="2426"/>
      <c r="AH3" s="2427"/>
      <c r="AI3" s="2428"/>
      <c r="AJ3" s="2428"/>
      <c r="AK3" s="2428"/>
      <c r="AL3" s="2428"/>
      <c r="AM3" s="2428"/>
      <c r="AN3" s="2428"/>
      <c r="AO3" s="2428"/>
      <c r="AP3" s="2428"/>
      <c r="AQ3" s="2428"/>
      <c r="AR3" s="2428"/>
      <c r="AS3" s="2428"/>
      <c r="AT3" s="2428"/>
      <c r="AU3" s="2428"/>
      <c r="AV3" s="2428"/>
      <c r="AW3" s="2428"/>
      <c r="AX3" s="2428"/>
      <c r="AY3" s="2428"/>
      <c r="AZ3" s="2428"/>
      <c r="BA3" s="2428"/>
      <c r="BB3" s="2428"/>
      <c r="BC3" s="2428"/>
      <c r="BD3" s="2428"/>
      <c r="BE3" s="2428"/>
      <c r="BF3" s="2429"/>
    </row>
    <row r="4" spans="2:59" ht="20.149999999999999" customHeight="1">
      <c r="C4" s="1614"/>
      <c r="D4" s="2430"/>
      <c r="E4" s="915" t="str">
        <f>INDEX(dms_TradingNameFull_List,MATCH(dms_TradingName,dms_TradingName_List))</f>
        <v>Australian Transmission Co.</v>
      </c>
      <c r="F4" s="915"/>
      <c r="G4" s="915"/>
      <c r="H4" s="915"/>
      <c r="I4" s="915"/>
      <c r="J4" s="915"/>
      <c r="K4" s="915"/>
      <c r="L4" s="915"/>
      <c r="M4" s="915"/>
      <c r="N4" s="915"/>
      <c r="O4" s="915"/>
      <c r="P4" s="915"/>
      <c r="Q4" s="915"/>
      <c r="R4" s="915"/>
      <c r="S4" s="915"/>
      <c r="T4" s="915"/>
      <c r="U4" s="915"/>
      <c r="V4" s="915"/>
      <c r="W4" s="915"/>
      <c r="X4" s="915"/>
      <c r="Y4" s="915"/>
      <c r="Z4" s="915"/>
      <c r="AA4" s="915"/>
      <c r="AB4" s="915"/>
      <c r="AC4" s="915"/>
      <c r="AD4" s="915"/>
      <c r="AE4" s="915"/>
      <c r="AF4" s="915"/>
      <c r="AG4" s="2431"/>
      <c r="AH4" s="2432"/>
      <c r="AI4" s="2433"/>
      <c r="AJ4" s="2433"/>
      <c r="AK4" s="2433"/>
      <c r="AL4" s="2433"/>
      <c r="AM4" s="2433"/>
      <c r="AN4" s="2433"/>
      <c r="AO4" s="2433"/>
      <c r="AP4" s="2433"/>
      <c r="AQ4" s="2433"/>
      <c r="AR4" s="2433"/>
      <c r="AS4" s="2433"/>
      <c r="AT4" s="2433"/>
      <c r="AU4" s="2433"/>
      <c r="AV4" s="2433"/>
      <c r="AW4" s="2433"/>
      <c r="AX4" s="2433"/>
      <c r="AY4" s="2433"/>
      <c r="AZ4" s="2433"/>
      <c r="BA4" s="2433"/>
      <c r="BB4" s="2433"/>
      <c r="BC4" s="2433"/>
      <c r="BD4" s="2433"/>
      <c r="BE4" s="2433"/>
      <c r="BF4" s="2434"/>
    </row>
    <row r="5" spans="2:59" ht="20.149999999999999" customHeight="1">
      <c r="B5" s="2311"/>
      <c r="C5" s="1614"/>
      <c r="D5" s="2430"/>
      <c r="E5" s="916" t="str">
        <f>CONCATENATE("REPORTING STATEMENT: "&amp;CRY)</f>
        <v>REPORTING STATEMENT: 2026-27</v>
      </c>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c r="AG5" s="2435"/>
      <c r="AH5" s="2436"/>
      <c r="AI5" s="2433"/>
      <c r="AJ5" s="2433"/>
      <c r="AK5" s="2433"/>
      <c r="AL5" s="2433"/>
      <c r="AM5" s="2433"/>
      <c r="AN5" s="2433"/>
      <c r="AO5" s="2433"/>
      <c r="AP5" s="2433"/>
      <c r="AQ5" s="2433"/>
      <c r="AR5" s="2433"/>
      <c r="AS5" s="2433"/>
      <c r="AT5" s="2433"/>
      <c r="AU5" s="2433"/>
      <c r="AV5" s="2433"/>
      <c r="AW5" s="2433"/>
      <c r="AX5" s="2433"/>
      <c r="AY5" s="2433"/>
      <c r="AZ5" s="2433"/>
      <c r="BA5" s="2433"/>
      <c r="BB5" s="2433"/>
      <c r="BC5" s="2433"/>
      <c r="BD5" s="2433"/>
      <c r="BE5" s="2433"/>
      <c r="BF5" s="2434"/>
    </row>
    <row r="6" spans="2:59" ht="20.149999999999999" customHeight="1">
      <c r="C6" s="1616"/>
      <c r="D6" s="2437"/>
      <c r="E6" s="2438" t="s">
        <v>15</v>
      </c>
      <c r="F6" s="2438"/>
      <c r="G6" s="2438"/>
      <c r="H6" s="2438"/>
      <c r="I6" s="2438"/>
      <c r="J6" s="2438"/>
      <c r="K6" s="2438"/>
      <c r="L6" s="2438"/>
      <c r="M6" s="2438"/>
      <c r="N6" s="2438"/>
      <c r="O6" s="2438"/>
      <c r="P6" s="2438"/>
      <c r="Q6" s="2438"/>
      <c r="R6" s="2438"/>
      <c r="S6" s="2438"/>
      <c r="T6" s="2438"/>
      <c r="U6" s="2438"/>
      <c r="V6" s="2438"/>
      <c r="W6" s="2438"/>
      <c r="X6" s="2438"/>
      <c r="Y6" s="2438"/>
      <c r="Z6" s="2438"/>
      <c r="AA6" s="2438"/>
      <c r="AB6" s="2438"/>
      <c r="AC6" s="2438"/>
      <c r="AD6" s="2438"/>
      <c r="AE6" s="2438"/>
      <c r="AF6" s="2438"/>
      <c r="AG6" s="2439"/>
      <c r="AH6" s="2439"/>
      <c r="AI6" s="2439"/>
      <c r="AJ6" s="2439"/>
      <c r="AK6" s="2439"/>
      <c r="AL6" s="2439"/>
      <c r="AM6" s="2439"/>
      <c r="AN6" s="2439"/>
      <c r="AO6" s="2439"/>
      <c r="AP6" s="2439"/>
      <c r="AQ6" s="2439"/>
      <c r="AR6" s="2439"/>
      <c r="AS6" s="2439"/>
      <c r="AT6" s="2439"/>
      <c r="AU6" s="2439"/>
      <c r="AV6" s="2439"/>
      <c r="AW6" s="2439"/>
      <c r="AX6" s="2439"/>
      <c r="AY6" s="2439"/>
      <c r="AZ6" s="2439"/>
      <c r="BA6" s="2439"/>
      <c r="BB6" s="2439"/>
      <c r="BC6" s="2439"/>
      <c r="BD6" s="2439"/>
      <c r="BE6" s="2439"/>
      <c r="BF6" s="2440"/>
    </row>
    <row r="7" spans="2:59" ht="6" customHeight="1">
      <c r="B7" s="2311"/>
    </row>
    <row r="8" spans="2:59" ht="26">
      <c r="B8" s="2441" t="s">
        <v>2556</v>
      </c>
      <c r="C8" s="1616"/>
      <c r="D8" s="2312"/>
      <c r="E8" s="2312" t="s">
        <v>2558</v>
      </c>
      <c r="F8" s="2312"/>
      <c r="G8" s="2312"/>
      <c r="H8" s="2312"/>
      <c r="I8" s="2312"/>
      <c r="J8" s="2312"/>
      <c r="K8" s="2312"/>
      <c r="L8" s="2312"/>
      <c r="M8" s="2312"/>
      <c r="N8" s="2312"/>
      <c r="O8" s="2312"/>
      <c r="P8" s="2312"/>
      <c r="Q8" s="2312"/>
      <c r="R8" s="2312"/>
      <c r="S8" s="2312"/>
      <c r="T8" s="2312"/>
      <c r="U8" s="2312"/>
      <c r="V8" s="2312"/>
      <c r="W8" s="2312"/>
      <c r="X8" s="2312"/>
      <c r="Y8" s="2312"/>
      <c r="Z8" s="2312"/>
      <c r="AA8" s="2312"/>
      <c r="AB8" s="2312"/>
      <c r="AC8" s="2312"/>
      <c r="AD8" s="2312"/>
      <c r="AE8" s="2312"/>
      <c r="AF8" s="2312"/>
      <c r="AG8" s="2312"/>
      <c r="AH8" s="2312"/>
      <c r="AI8" s="2312"/>
      <c r="AJ8" s="2312"/>
      <c r="AK8" s="2312"/>
      <c r="AL8" s="2312"/>
      <c r="AM8" s="2312"/>
      <c r="AN8" s="2312"/>
      <c r="AO8" s="2312"/>
      <c r="AP8" s="2312"/>
      <c r="AQ8" s="2312"/>
      <c r="AR8" s="2312"/>
      <c r="AS8" s="2312"/>
      <c r="AT8" s="2312"/>
      <c r="AU8" s="2312"/>
      <c r="AV8" s="2312"/>
      <c r="AW8" s="2312"/>
      <c r="AX8" s="2312"/>
      <c r="AY8" s="2312"/>
      <c r="AZ8" s="2312"/>
      <c r="BA8" s="2312"/>
      <c r="BB8" s="2312"/>
      <c r="BC8" s="2312"/>
      <c r="BD8" s="2312"/>
      <c r="BE8" s="2312"/>
      <c r="BF8" s="2312"/>
    </row>
    <row r="9" spans="2:59" ht="51.75" customHeight="1">
      <c r="B9" s="2441" t="s">
        <v>2685</v>
      </c>
      <c r="C9" s="1616"/>
      <c r="D9" s="2180"/>
      <c r="E9" s="2779" t="s">
        <v>2559</v>
      </c>
      <c r="F9" s="2779"/>
      <c r="G9" s="2779"/>
      <c r="H9" s="2779"/>
      <c r="I9" s="2779"/>
      <c r="J9" s="2779"/>
      <c r="K9" s="2779"/>
      <c r="L9" s="2779"/>
      <c r="M9" s="2779"/>
      <c r="N9" s="2779"/>
      <c r="O9" s="2779"/>
      <c r="P9" s="2779"/>
      <c r="Q9" s="2779"/>
      <c r="R9" s="2779"/>
      <c r="S9" s="2779"/>
      <c r="T9" s="2779"/>
      <c r="U9" s="2779"/>
      <c r="V9" s="2779"/>
      <c r="W9" s="2779"/>
      <c r="X9" s="2779"/>
      <c r="Y9" s="2779"/>
      <c r="Z9" s="2779"/>
      <c r="AA9" s="2779"/>
      <c r="AB9" s="2779"/>
      <c r="AC9" s="2779"/>
      <c r="AD9" s="2779"/>
      <c r="AE9" s="2779"/>
      <c r="AF9" s="2779"/>
      <c r="AG9" s="2779"/>
      <c r="AH9" s="2779"/>
      <c r="AI9" s="2779"/>
      <c r="AJ9" s="2779"/>
      <c r="AK9" s="2779"/>
      <c r="AL9" s="2779"/>
      <c r="AM9" s="2779"/>
      <c r="AN9" s="2779"/>
      <c r="AO9" s="2779"/>
      <c r="AP9" s="2779"/>
      <c r="AQ9" s="2779"/>
      <c r="AR9" s="2779"/>
      <c r="AS9" s="2779"/>
      <c r="AT9" s="2779"/>
      <c r="AU9" s="2779"/>
      <c r="AV9" s="2779"/>
      <c r="AW9" s="2779"/>
      <c r="AX9" s="2779"/>
      <c r="AY9" s="2779"/>
      <c r="AZ9" s="2779"/>
      <c r="BA9" s="2779"/>
      <c r="BB9" s="2779"/>
      <c r="BC9" s="2779"/>
      <c r="BD9" s="2779"/>
      <c r="BE9" s="2779"/>
      <c r="BF9" s="2180"/>
    </row>
    <row r="10" spans="2:59" ht="4.5" customHeight="1">
      <c r="B10" s="2792" t="s">
        <v>2557</v>
      </c>
      <c r="C10" s="1616"/>
      <c r="D10" s="1616"/>
      <c r="E10" s="1617"/>
      <c r="F10" s="1617"/>
      <c r="G10" s="1617"/>
      <c r="H10" s="1617"/>
      <c r="I10" s="1617"/>
      <c r="J10" s="1617"/>
      <c r="K10" s="1617"/>
      <c r="L10" s="1617"/>
      <c r="M10" s="1617"/>
      <c r="N10" s="1617"/>
      <c r="O10" s="1617"/>
      <c r="P10" s="1617"/>
      <c r="Q10" s="1617"/>
      <c r="R10" s="1617"/>
      <c r="S10" s="1617"/>
      <c r="T10" s="1617"/>
      <c r="U10" s="1617"/>
      <c r="V10" s="1617"/>
      <c r="W10" s="1617"/>
      <c r="X10" s="1617"/>
      <c r="Y10" s="1617"/>
      <c r="Z10" s="1617"/>
      <c r="AA10" s="1617"/>
      <c r="AB10" s="1617"/>
      <c r="AC10" s="1617"/>
      <c r="AD10" s="1617"/>
      <c r="AE10" s="1617"/>
      <c r="AF10" s="1617"/>
      <c r="AG10" s="1617"/>
      <c r="AH10" s="1617"/>
      <c r="AI10" s="1617"/>
      <c r="AJ10" s="1617"/>
      <c r="AK10" s="1617"/>
      <c r="AL10" s="1617"/>
      <c r="AM10" s="1617"/>
      <c r="AN10" s="1617"/>
      <c r="AO10" s="1617"/>
      <c r="AP10" s="1617"/>
      <c r="AQ10" s="1617"/>
      <c r="AR10" s="1617"/>
      <c r="AS10" s="1617"/>
      <c r="AT10" s="1617"/>
      <c r="AU10" s="1617"/>
      <c r="AV10" s="1616"/>
      <c r="AW10" s="1616"/>
      <c r="AX10" s="1616"/>
      <c r="AY10" s="1616"/>
      <c r="AZ10" s="1616"/>
      <c r="BA10" s="1616"/>
      <c r="BB10" s="1616"/>
      <c r="BC10" s="1616"/>
      <c r="BD10" s="1616"/>
      <c r="BE10" s="1616"/>
      <c r="BF10" s="1616"/>
    </row>
    <row r="11" spans="2:59" s="1618" customFormat="1" ht="25.5" customHeight="1">
      <c r="B11" s="2792"/>
      <c r="D11" s="2181"/>
      <c r="E11" s="2182" t="s">
        <v>16</v>
      </c>
      <c r="F11" s="2182"/>
      <c r="G11" s="2182"/>
      <c r="H11" s="2182"/>
      <c r="I11" s="2182"/>
      <c r="J11" s="2182"/>
      <c r="K11" s="2182"/>
      <c r="L11" s="2182"/>
      <c r="M11" s="2182"/>
      <c r="N11" s="2182"/>
      <c r="O11" s="2182"/>
      <c r="P11" s="2182"/>
      <c r="Q11" s="2182"/>
      <c r="R11" s="2182"/>
      <c r="S11" s="2182"/>
      <c r="T11" s="2182"/>
      <c r="U11" s="2182"/>
      <c r="V11" s="2182"/>
      <c r="W11" s="2182"/>
      <c r="X11" s="2182"/>
      <c r="Y11" s="2182"/>
      <c r="Z11" s="2182"/>
      <c r="AA11" s="2182"/>
      <c r="AB11" s="2182"/>
      <c r="AC11" s="2182"/>
      <c r="AD11" s="2182"/>
      <c r="AE11" s="2182"/>
      <c r="AF11" s="2182"/>
      <c r="AG11" s="2182"/>
      <c r="AH11" s="2182"/>
      <c r="AI11" s="2182"/>
      <c r="AJ11" s="2182"/>
      <c r="AK11" s="2182"/>
      <c r="AL11" s="2182"/>
      <c r="AM11" s="2182"/>
      <c r="AN11" s="2182"/>
      <c r="AO11" s="2182"/>
      <c r="AP11" s="2182"/>
      <c r="AQ11" s="2182"/>
      <c r="AR11" s="2182"/>
      <c r="AS11" s="2182"/>
      <c r="AT11" s="2182"/>
      <c r="AU11" s="2182"/>
      <c r="AV11" s="2182"/>
      <c r="AW11" s="2182"/>
      <c r="AX11" s="2182"/>
      <c r="AY11" s="2182"/>
      <c r="AZ11" s="2182"/>
      <c r="BA11" s="2182"/>
      <c r="BB11" s="2182"/>
      <c r="BC11" s="2182"/>
      <c r="BD11" s="2182"/>
      <c r="BE11" s="2182"/>
      <c r="BF11" s="2182"/>
      <c r="BG11" s="1615"/>
    </row>
    <row r="12" spans="2:59" ht="4.5" customHeight="1">
      <c r="B12" s="231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row>
    <row r="13" spans="2:59" ht="21">
      <c r="B13" s="2311"/>
      <c r="C13" s="1400" t="s">
        <v>2358</v>
      </c>
      <c r="D13" s="2780" t="s">
        <v>2560</v>
      </c>
      <c r="E13" s="2780"/>
      <c r="F13" s="2780"/>
      <c r="G13" s="2780"/>
      <c r="H13" s="2780"/>
      <c r="I13" s="2780"/>
      <c r="J13" s="2780"/>
      <c r="K13" s="2780"/>
      <c r="L13" s="2780"/>
      <c r="M13" s="2780"/>
      <c r="N13" s="2780"/>
      <c r="O13" s="2780"/>
      <c r="P13" s="2780"/>
      <c r="Q13" s="2780"/>
      <c r="R13" s="2780"/>
      <c r="S13" s="2780"/>
      <c r="T13" s="2780"/>
      <c r="U13" s="2780"/>
      <c r="V13" s="2780"/>
      <c r="W13" s="2780"/>
      <c r="X13" s="2780"/>
      <c r="Y13" s="2780"/>
      <c r="Z13" s="2780"/>
      <c r="AA13" s="2780"/>
      <c r="AB13" s="2780"/>
      <c r="AC13" s="2780"/>
      <c r="AD13" s="2780"/>
      <c r="AE13" s="2780"/>
      <c r="AF13" s="2780"/>
      <c r="AG13" s="2780"/>
      <c r="AH13" s="2780"/>
      <c r="AI13" s="2780"/>
      <c r="AJ13" s="2780"/>
      <c r="AK13" s="2780"/>
      <c r="AL13" s="2780"/>
      <c r="AM13" s="2780"/>
      <c r="AN13" s="2780"/>
      <c r="AO13" s="2780"/>
      <c r="AP13" s="2780"/>
      <c r="AQ13" s="2780"/>
      <c r="AR13" s="2780"/>
      <c r="AS13" s="2780"/>
      <c r="AT13" s="2780"/>
      <c r="AU13" s="2780"/>
      <c r="AV13" s="2780"/>
      <c r="AW13" s="2780"/>
      <c r="AX13" s="2780"/>
      <c r="AY13" s="2780"/>
      <c r="AZ13" s="2780"/>
      <c r="BA13" s="2780"/>
      <c r="BB13" s="2780"/>
      <c r="BC13" s="2780"/>
      <c r="BD13" s="2780"/>
      <c r="BE13" s="2780"/>
      <c r="BF13" s="2780"/>
    </row>
    <row r="14" spans="2:59" ht="18.5">
      <c r="D14" s="2184"/>
      <c r="E14" s="2184"/>
      <c r="F14" s="2185"/>
      <c r="G14" s="2185"/>
      <c r="H14" s="2185"/>
      <c r="I14" s="2185"/>
      <c r="J14" s="2185"/>
      <c r="K14" s="2185"/>
      <c r="L14" s="2185"/>
      <c r="M14" s="2185"/>
      <c r="N14" s="2183" t="s">
        <v>17</v>
      </c>
      <c r="O14" s="2185"/>
      <c r="P14" s="2185"/>
      <c r="Q14" s="2185"/>
      <c r="R14" s="2185"/>
      <c r="S14" s="2185"/>
      <c r="T14" s="2185"/>
      <c r="U14" s="2185"/>
      <c r="V14" s="2185"/>
      <c r="W14" s="2185"/>
      <c r="X14" s="2185"/>
      <c r="Y14" s="2185"/>
      <c r="Z14" s="2185"/>
      <c r="AA14" s="2185"/>
      <c r="AB14" s="2185"/>
      <c r="AC14" s="2185"/>
      <c r="AD14" s="2185"/>
      <c r="AE14" s="2185"/>
      <c r="AF14" s="2185"/>
      <c r="AG14" s="2185"/>
      <c r="AH14" s="2184"/>
      <c r="AI14" s="2184"/>
      <c r="AJ14" s="2184"/>
      <c r="AK14" s="2184"/>
      <c r="AL14" s="2184"/>
      <c r="AM14" s="2184"/>
      <c r="AN14" s="2184"/>
      <c r="AO14" s="2184"/>
      <c r="AP14" s="2184"/>
      <c r="AQ14" s="2184"/>
      <c r="AR14" s="2184"/>
      <c r="AS14" s="2184"/>
      <c r="AT14" s="2184"/>
      <c r="AU14" s="2184"/>
      <c r="AV14" s="2184"/>
      <c r="AW14" s="2184"/>
      <c r="AX14" s="2184"/>
      <c r="AY14" s="2184"/>
      <c r="AZ14" s="2184"/>
      <c r="BA14" s="2184"/>
      <c r="BB14" s="2184"/>
      <c r="BC14" s="2184"/>
      <c r="BD14" s="2184"/>
      <c r="BE14" s="2184"/>
      <c r="BF14" s="2184"/>
    </row>
    <row r="15" spans="2:59" s="1207" customFormat="1" ht="27.75" customHeight="1">
      <c r="C15" s="1620"/>
      <c r="D15" s="2186"/>
      <c r="E15" s="2187"/>
      <c r="F15" s="2188"/>
      <c r="G15" s="2188"/>
      <c r="H15" s="2188"/>
      <c r="I15" s="2188"/>
      <c r="J15" s="2188"/>
      <c r="K15" s="2188"/>
      <c r="L15" s="2188"/>
      <c r="M15" s="2188"/>
      <c r="N15" s="2187" t="s">
        <v>18</v>
      </c>
      <c r="O15" s="2186"/>
      <c r="P15" s="2782" t="s">
        <v>19</v>
      </c>
      <c r="Q15" s="2782"/>
      <c r="R15" s="2782"/>
      <c r="S15" s="2782"/>
      <c r="T15" s="2782"/>
      <c r="U15" s="2782"/>
      <c r="V15" s="2782"/>
      <c r="W15" s="2782"/>
      <c r="X15" s="2782"/>
      <c r="Y15" s="2782"/>
      <c r="Z15" s="2782"/>
      <c r="AA15" s="2782"/>
      <c r="AB15" s="2782"/>
      <c r="AC15" s="2782"/>
      <c r="AD15" s="2782"/>
      <c r="AE15" s="2782"/>
      <c r="AF15" s="2782"/>
      <c r="AG15" s="2782"/>
      <c r="AH15" s="2184"/>
      <c r="AI15" s="2184"/>
      <c r="AJ15" s="2184"/>
      <c r="AK15" s="2184"/>
      <c r="AL15" s="2184"/>
      <c r="AM15" s="2184"/>
      <c r="AN15" s="2184"/>
      <c r="AO15" s="2184"/>
      <c r="AP15" s="2184"/>
      <c r="AQ15" s="2184"/>
      <c r="AR15" s="2184"/>
      <c r="AS15" s="2184"/>
      <c r="AT15" s="2184"/>
      <c r="AU15" s="2184"/>
      <c r="AV15" s="2184"/>
      <c r="AW15" s="2184"/>
      <c r="AX15" s="2184"/>
      <c r="AY15" s="2184"/>
      <c r="AZ15" s="2184"/>
      <c r="BA15" s="2184"/>
      <c r="BB15" s="2184"/>
      <c r="BC15" s="2184"/>
      <c r="BD15" s="2184"/>
      <c r="BE15" s="2184"/>
      <c r="BF15" s="2184"/>
      <c r="BG15" s="1615"/>
    </row>
    <row r="16" spans="2:59" s="1028" customFormat="1" ht="25.5" customHeight="1">
      <c r="C16" s="1621"/>
      <c r="D16" s="2189"/>
      <c r="E16" s="2187"/>
      <c r="F16" s="2188"/>
      <c r="G16" s="2188"/>
      <c r="H16" s="2188"/>
      <c r="I16" s="2188"/>
      <c r="J16" s="2188"/>
      <c r="K16" s="2188"/>
      <c r="L16" s="2188"/>
      <c r="M16" s="2188"/>
      <c r="N16" s="2187" t="s">
        <v>20</v>
      </c>
      <c r="O16" s="2189"/>
      <c r="P16" s="2781">
        <f>INDEX(dms_ABN_List,MATCH(dms_TradingName,dms_TradingName_List))</f>
        <v>11222333444</v>
      </c>
      <c r="Q16" s="2781"/>
      <c r="R16" s="2781"/>
      <c r="S16" s="2781"/>
      <c r="T16" s="2781"/>
      <c r="U16" s="2781"/>
      <c r="V16" s="2781"/>
      <c r="W16" s="2781"/>
      <c r="X16" s="2781"/>
      <c r="Y16" s="2781"/>
      <c r="Z16" s="2781"/>
      <c r="AA16" s="2781"/>
      <c r="AB16" s="2184"/>
      <c r="AC16" s="2184"/>
      <c r="AD16" s="2184"/>
      <c r="AE16" s="2184"/>
      <c r="AF16" s="2184"/>
      <c r="AG16" s="2184"/>
      <c r="AH16" s="2184"/>
      <c r="AI16" s="2184"/>
      <c r="AJ16" s="2184"/>
      <c r="AK16" s="2184"/>
      <c r="AL16" s="2184"/>
      <c r="AM16" s="2184"/>
      <c r="AN16" s="2184"/>
      <c r="AO16" s="2184"/>
      <c r="AP16" s="2184"/>
      <c r="AQ16" s="2184"/>
      <c r="AR16" s="2184"/>
      <c r="AS16" s="2184"/>
      <c r="AT16" s="2184"/>
      <c r="AU16" s="2184"/>
      <c r="AV16" s="2184"/>
      <c r="AW16" s="2184"/>
      <c r="AX16" s="2184"/>
      <c r="AY16" s="2184"/>
      <c r="AZ16" s="2184"/>
      <c r="BA16" s="2184"/>
      <c r="BB16" s="2184"/>
      <c r="BC16" s="2184"/>
      <c r="BD16" s="2184"/>
      <c r="BE16" s="2184"/>
      <c r="BF16" s="2184"/>
      <c r="BG16" s="1615"/>
    </row>
    <row r="17" spans="3:62" ht="7.5" customHeight="1">
      <c r="C17" s="1619"/>
      <c r="D17" s="2184"/>
      <c r="E17" s="2184"/>
      <c r="F17" s="2184"/>
      <c r="G17" s="2184"/>
      <c r="H17" s="2184"/>
      <c r="I17" s="2184"/>
      <c r="J17" s="2184"/>
      <c r="K17" s="2184"/>
      <c r="L17" s="2184"/>
      <c r="M17" s="2184"/>
      <c r="N17" s="2184"/>
      <c r="O17" s="2184"/>
      <c r="P17" s="2184"/>
      <c r="Q17" s="2184"/>
      <c r="R17" s="2184"/>
      <c r="S17" s="2184"/>
      <c r="T17" s="2184"/>
      <c r="U17" s="2184"/>
      <c r="V17" s="2184"/>
      <c r="W17" s="2184"/>
      <c r="X17" s="2184"/>
      <c r="Y17" s="2184"/>
      <c r="Z17" s="2184"/>
      <c r="AA17" s="2184"/>
      <c r="AB17" s="2184"/>
      <c r="AC17" s="2184"/>
      <c r="AD17" s="2184"/>
      <c r="AE17" s="2184"/>
      <c r="AF17" s="2184"/>
      <c r="AG17" s="2184"/>
      <c r="AH17" s="2184"/>
      <c r="AI17" s="2184"/>
      <c r="AJ17" s="2184"/>
      <c r="AK17" s="2184"/>
      <c r="AL17" s="2184"/>
      <c r="AM17" s="2184"/>
      <c r="AN17" s="2184"/>
      <c r="AO17" s="2184"/>
      <c r="AP17" s="2184"/>
      <c r="AQ17" s="2184"/>
      <c r="AR17" s="2184"/>
      <c r="AS17" s="2184"/>
      <c r="AT17" s="2184"/>
      <c r="AU17" s="2184"/>
      <c r="AV17" s="2184"/>
      <c r="AW17" s="2184"/>
      <c r="AX17" s="2184"/>
      <c r="AY17" s="2184"/>
      <c r="AZ17" s="2184"/>
      <c r="BA17" s="2184"/>
      <c r="BB17" s="2184"/>
      <c r="BC17" s="2184"/>
      <c r="BD17" s="2184"/>
      <c r="BE17" s="2184"/>
      <c r="BF17" s="2184"/>
    </row>
    <row r="18" spans="3:62" ht="23.25" customHeight="1">
      <c r="C18" s="1619"/>
      <c r="D18" s="2190"/>
      <c r="E18" s="2191"/>
      <c r="F18" s="2191"/>
      <c r="G18" s="2191"/>
      <c r="H18" s="2191"/>
      <c r="I18" s="2190"/>
      <c r="J18" s="2191"/>
      <c r="K18" s="2191"/>
      <c r="L18" s="2191"/>
      <c r="M18" s="2191"/>
      <c r="N18" s="2192" t="s">
        <v>21</v>
      </c>
      <c r="O18" s="2191"/>
      <c r="P18" s="2191"/>
      <c r="Q18" s="2191"/>
      <c r="R18" s="2191"/>
      <c r="S18" s="2191"/>
      <c r="T18" s="2191"/>
      <c r="U18" s="2191"/>
      <c r="V18" s="2191"/>
      <c r="W18" s="2191"/>
      <c r="X18" s="2191"/>
      <c r="Y18" s="2191"/>
      <c r="Z18" s="2191"/>
      <c r="AA18" s="2191"/>
      <c r="AB18" s="2191"/>
      <c r="AC18" s="2191"/>
      <c r="AD18" s="2191"/>
      <c r="AE18" s="2191"/>
      <c r="AF18" s="2191"/>
      <c r="AG18" s="2191"/>
      <c r="AH18" s="2190"/>
      <c r="AI18" s="2194"/>
      <c r="AJ18" s="2195"/>
      <c r="AK18" s="2195"/>
      <c r="AL18" s="2192" t="s">
        <v>22</v>
      </c>
      <c r="AM18" s="2195"/>
      <c r="AN18" s="2194"/>
      <c r="AO18" s="2194"/>
      <c r="AP18" s="2194"/>
      <c r="AQ18" s="2194"/>
      <c r="AR18" s="2194"/>
      <c r="AS18" s="2194"/>
      <c r="AT18" s="2194"/>
      <c r="AU18" s="2194"/>
      <c r="AV18" s="2194"/>
      <c r="AW18" s="2194"/>
      <c r="AX18" s="2194"/>
      <c r="AY18" s="2194"/>
      <c r="AZ18" s="2194"/>
      <c r="BA18" s="2194"/>
      <c r="BB18" s="2194"/>
      <c r="BC18" s="2194"/>
      <c r="BD18" s="2194"/>
      <c r="BE18" s="2194"/>
      <c r="BF18" s="2194"/>
    </row>
    <row r="19" spans="3:62" ht="15" customHeight="1">
      <c r="C19" s="1619"/>
      <c r="D19" s="2184"/>
      <c r="E19" s="2187"/>
      <c r="F19" s="2193"/>
      <c r="G19" s="2193"/>
      <c r="H19" s="2193"/>
      <c r="I19" s="2193"/>
      <c r="J19" s="2193"/>
      <c r="K19" s="2193"/>
      <c r="L19" s="2193"/>
      <c r="M19" s="2193"/>
      <c r="N19" s="2187" t="s">
        <v>23</v>
      </c>
      <c r="O19" s="2184"/>
      <c r="P19" s="2793" t="str">
        <f>INDEX(dms_Addr1_List,MATCH(dms_TradingName,dms_TradingName_List))</f>
        <v>123 Main Street</v>
      </c>
      <c r="Q19" s="2794"/>
      <c r="R19" s="2794"/>
      <c r="S19" s="2794"/>
      <c r="T19" s="2794"/>
      <c r="U19" s="2794"/>
      <c r="V19" s="2794"/>
      <c r="W19" s="2794"/>
      <c r="X19" s="2794"/>
      <c r="Y19" s="2794"/>
      <c r="Z19" s="2794"/>
      <c r="AA19" s="2794"/>
      <c r="AB19" s="2794"/>
      <c r="AC19" s="2794"/>
      <c r="AD19" s="2794"/>
      <c r="AE19" s="2794"/>
      <c r="AF19" s="2794"/>
      <c r="AG19" s="2795"/>
      <c r="AH19" s="2184"/>
      <c r="AI19" s="2196"/>
      <c r="AJ19" s="2196"/>
      <c r="AK19" s="2196"/>
      <c r="AL19" s="2187" t="s">
        <v>23</v>
      </c>
      <c r="AM19" s="2196"/>
      <c r="AN19" s="2793" t="str">
        <f>INDEX(dms_PAddr1_List,MATCH(dms_TradingName,dms_TradingName_List))</f>
        <v>PO Box 123</v>
      </c>
      <c r="AO19" s="2794"/>
      <c r="AP19" s="2794"/>
      <c r="AQ19" s="2794"/>
      <c r="AR19" s="2794"/>
      <c r="AS19" s="2794"/>
      <c r="AT19" s="2794"/>
      <c r="AU19" s="2794"/>
      <c r="AV19" s="2794"/>
      <c r="AW19" s="2794"/>
      <c r="AX19" s="2794"/>
      <c r="AY19" s="2794"/>
      <c r="AZ19" s="2794"/>
      <c r="BA19" s="2794"/>
      <c r="BB19" s="2794"/>
      <c r="BC19" s="2794"/>
      <c r="BD19" s="2795"/>
      <c r="BE19" s="2795"/>
      <c r="BF19" s="2194"/>
    </row>
    <row r="20" spans="3:62" ht="15" customHeight="1">
      <c r="C20" s="1619"/>
      <c r="D20" s="2184"/>
      <c r="E20" s="2187"/>
      <c r="F20" s="2193"/>
      <c r="G20" s="2193"/>
      <c r="H20" s="2193"/>
      <c r="I20" s="2193"/>
      <c r="J20" s="2193"/>
      <c r="K20" s="2193"/>
      <c r="L20" s="2193"/>
      <c r="M20" s="2193"/>
      <c r="N20" s="2187" t="s">
        <v>24</v>
      </c>
      <c r="O20" s="2184"/>
      <c r="P20" s="2796" t="str">
        <f>IF(ISBLANK(INDEX(dms_Addr2_List,MATCH(dms_TradingName,dms_TradingName_List))),"",(INDEX(dms_Addr2_List,MATCH(dms_TradingName,dms_TradingName_List))))</f>
        <v/>
      </c>
      <c r="Q20" s="2797"/>
      <c r="R20" s="2797"/>
      <c r="S20" s="2797"/>
      <c r="T20" s="2797"/>
      <c r="U20" s="2797"/>
      <c r="V20" s="2797"/>
      <c r="W20" s="2797"/>
      <c r="X20" s="2797"/>
      <c r="Y20" s="2797"/>
      <c r="Z20" s="2797"/>
      <c r="AA20" s="2797"/>
      <c r="AB20" s="2797"/>
      <c r="AC20" s="2797"/>
      <c r="AD20" s="2797"/>
      <c r="AE20" s="2794"/>
      <c r="AF20" s="2794"/>
      <c r="AG20" s="2795"/>
      <c r="AH20" s="2184"/>
      <c r="AI20" s="2196"/>
      <c r="AJ20" s="2196"/>
      <c r="AK20" s="2196"/>
      <c r="AL20" s="2187" t="s">
        <v>24</v>
      </c>
      <c r="AM20" s="2196"/>
      <c r="AN20" s="2796" t="str">
        <f>IF(ISBLANK(INDEX(dms_PAddr2_List,MATCH(dms_TradingName,dms_TradingName_List))),"",(INDEX(dms_PAddr2_List,MATCH(dms_TradingName,dms_TradingName_List))))</f>
        <v/>
      </c>
      <c r="AO20" s="2797"/>
      <c r="AP20" s="2797"/>
      <c r="AQ20" s="2797"/>
      <c r="AR20" s="2797"/>
      <c r="AS20" s="2797"/>
      <c r="AT20" s="2797"/>
      <c r="AU20" s="2797"/>
      <c r="AV20" s="2797"/>
      <c r="AW20" s="2797"/>
      <c r="AX20" s="2797"/>
      <c r="AY20" s="2797"/>
      <c r="AZ20" s="2797"/>
      <c r="BA20" s="2797"/>
      <c r="BB20" s="2797"/>
      <c r="BC20" s="2794"/>
      <c r="BD20" s="2795"/>
      <c r="BE20" s="2795"/>
      <c r="BF20" s="2194"/>
    </row>
    <row r="21" spans="3:62" ht="15" customHeight="1">
      <c r="C21" s="1619"/>
      <c r="D21" s="2184"/>
      <c r="E21" s="2187"/>
      <c r="F21" s="2193"/>
      <c r="G21" s="2193"/>
      <c r="H21" s="2193"/>
      <c r="I21" s="2193"/>
      <c r="J21" s="2193"/>
      <c r="K21" s="2193"/>
      <c r="L21" s="2193"/>
      <c r="M21" s="2193"/>
      <c r="N21" s="2187" t="s">
        <v>25</v>
      </c>
      <c r="O21" s="2184"/>
      <c r="P21" s="2787" t="str">
        <f>INDEX(dms_Suburb_List,MATCH(dms_TradingName,dms_TradingName_List))</f>
        <v>SYDNEY</v>
      </c>
      <c r="Q21" s="2787"/>
      <c r="R21" s="2787"/>
      <c r="S21" s="2787"/>
      <c r="T21" s="2787"/>
      <c r="U21" s="2787"/>
      <c r="V21" s="2787"/>
      <c r="W21" s="2787"/>
      <c r="X21" s="2787"/>
      <c r="Y21" s="2787"/>
      <c r="Z21" s="2787"/>
      <c r="AA21" s="2787"/>
      <c r="AB21" s="2787"/>
      <c r="AC21" s="2787"/>
      <c r="AD21" s="2787"/>
      <c r="AE21" s="2198"/>
      <c r="AF21" s="2198"/>
      <c r="AG21" s="2198"/>
      <c r="AH21" s="2184"/>
      <c r="AI21" s="2196"/>
      <c r="AJ21" s="2196"/>
      <c r="AK21" s="2196"/>
      <c r="AL21" s="2187" t="s">
        <v>25</v>
      </c>
      <c r="AM21" s="2196"/>
      <c r="AN21" s="2787" t="str">
        <f>INDEX(dms_PSuburb_List,MATCH(dms_TradingName,dms_TradingName_List))</f>
        <v>SYDNEY</v>
      </c>
      <c r="AO21" s="2787"/>
      <c r="AP21" s="2787"/>
      <c r="AQ21" s="2787"/>
      <c r="AR21" s="2787"/>
      <c r="AS21" s="2787"/>
      <c r="AT21" s="2787"/>
      <c r="AU21" s="2787"/>
      <c r="AV21" s="2787"/>
      <c r="AW21" s="2787"/>
      <c r="AX21" s="2787"/>
      <c r="AY21" s="2787"/>
      <c r="AZ21" s="2787"/>
      <c r="BA21" s="2787"/>
      <c r="BB21" s="2787"/>
      <c r="BC21" s="2198"/>
      <c r="BD21" s="2198"/>
      <c r="BE21" s="2198"/>
      <c r="BF21" s="2198"/>
    </row>
    <row r="22" spans="3:62" ht="15" customHeight="1">
      <c r="C22" s="1619"/>
      <c r="D22" s="2184"/>
      <c r="E22" s="2187"/>
      <c r="F22" s="2193"/>
      <c r="G22" s="2193"/>
      <c r="H22" s="2193"/>
      <c r="I22" s="2193"/>
      <c r="J22" s="2193"/>
      <c r="K22" s="2193"/>
      <c r="L22" s="2193"/>
      <c r="M22" s="2193"/>
      <c r="N22" s="2187" t="s">
        <v>26</v>
      </c>
      <c r="O22" s="2184"/>
      <c r="P22" s="2788" t="str">
        <f>INDEX(dms_State_List,MATCH(dms_TradingName,dms_TradingName_List))</f>
        <v>NSW</v>
      </c>
      <c r="Q22" s="2788"/>
      <c r="R22" s="2788"/>
      <c r="S22" s="2788"/>
      <c r="T22" s="2184"/>
      <c r="U22" s="2197"/>
      <c r="V22" s="2184"/>
      <c r="W22" s="2184"/>
      <c r="X22" s="2184"/>
      <c r="Y22" s="2184"/>
      <c r="Z22" s="2197" t="s">
        <v>27</v>
      </c>
      <c r="AA22" s="2197"/>
      <c r="AB22" s="2789">
        <f>INDEX(dms_PostCode_List,MATCH(dms_TradingName,dms_TradingName_List))</f>
        <v>2000</v>
      </c>
      <c r="AC22" s="2789"/>
      <c r="AD22" s="2789"/>
      <c r="AE22" s="2184"/>
      <c r="AF22" s="2184"/>
      <c r="AG22" s="2184"/>
      <c r="AH22" s="2184"/>
      <c r="AI22" s="2196"/>
      <c r="AJ22" s="2196"/>
      <c r="AK22" s="2196"/>
      <c r="AL22" s="2187" t="s">
        <v>26</v>
      </c>
      <c r="AM22" s="2196"/>
      <c r="AN22" s="2788" t="str">
        <f>INDEX(dms_PState_List,MATCH(dms_TradingName,dms_TradingName_List))</f>
        <v>NSW</v>
      </c>
      <c r="AO22" s="2788"/>
      <c r="AP22" s="2788"/>
      <c r="AQ22" s="2788"/>
      <c r="AR22" s="2184"/>
      <c r="AS22" s="2197"/>
      <c r="AT22" s="2184"/>
      <c r="AU22" s="2184"/>
      <c r="AV22" s="2184"/>
      <c r="AW22" s="2184"/>
      <c r="AX22" s="2197" t="s">
        <v>27</v>
      </c>
      <c r="AY22" s="2197"/>
      <c r="AZ22" s="2789">
        <f>INDEX(dms_PPostCode_List,MATCH(dms_TradingName,dms_TradingName_List))</f>
        <v>2000</v>
      </c>
      <c r="BA22" s="2789"/>
      <c r="BB22" s="2789"/>
      <c r="BC22" s="2184"/>
      <c r="BD22" s="2184"/>
      <c r="BE22" s="2184"/>
      <c r="BF22" s="2184"/>
    </row>
    <row r="23" spans="3:62" ht="7.5" customHeight="1">
      <c r="C23" s="1619"/>
      <c r="D23" s="2184"/>
      <c r="E23" s="2184"/>
      <c r="F23" s="2184"/>
      <c r="G23" s="2184"/>
      <c r="H23" s="2184"/>
      <c r="I23" s="2184"/>
      <c r="J23" s="2184"/>
      <c r="K23" s="2184"/>
      <c r="L23" s="2184"/>
      <c r="M23" s="2184"/>
      <c r="N23" s="2184"/>
      <c r="O23" s="2184"/>
      <c r="P23" s="2184"/>
      <c r="Q23" s="2184"/>
      <c r="R23" s="2184"/>
      <c r="S23" s="2184"/>
      <c r="T23" s="2184"/>
      <c r="U23" s="2184"/>
      <c r="V23" s="2184"/>
      <c r="W23" s="2184"/>
      <c r="X23" s="2184"/>
      <c r="Y23" s="2184"/>
      <c r="Z23" s="2184"/>
      <c r="AA23" s="2184"/>
      <c r="AB23" s="2184"/>
      <c r="AC23" s="2184"/>
      <c r="AD23" s="2184"/>
      <c r="AE23" s="2184"/>
      <c r="AF23" s="2184"/>
      <c r="AG23" s="2184"/>
      <c r="AH23" s="2184"/>
      <c r="AI23" s="2184"/>
      <c r="AJ23" s="2184"/>
      <c r="AK23" s="2184"/>
      <c r="AL23" s="2184"/>
      <c r="AM23" s="2184"/>
      <c r="AN23" s="2184"/>
      <c r="AO23" s="2184"/>
      <c r="AP23" s="2184"/>
      <c r="AQ23" s="2184"/>
      <c r="AR23" s="2184"/>
      <c r="AS23" s="2184"/>
      <c r="AT23" s="2184"/>
      <c r="AU23" s="2184"/>
      <c r="AV23" s="2184"/>
      <c r="AW23" s="2184"/>
      <c r="AX23" s="2184"/>
      <c r="AY23" s="2184"/>
      <c r="AZ23" s="2184"/>
      <c r="BA23" s="2184"/>
      <c r="BB23" s="2184"/>
      <c r="BC23" s="2184"/>
      <c r="BD23" s="2184"/>
      <c r="BE23" s="2184"/>
      <c r="BF23" s="2184"/>
      <c r="BJ23" s="1622"/>
    </row>
    <row r="24" spans="3:62" ht="7.5" customHeight="1">
      <c r="C24" s="1623"/>
      <c r="D24" s="1623"/>
      <c r="E24" s="1623"/>
      <c r="F24" s="1623"/>
      <c r="G24" s="1623"/>
      <c r="H24" s="1623"/>
      <c r="I24" s="1623"/>
      <c r="J24" s="1623"/>
      <c r="K24" s="1623"/>
      <c r="L24" s="1623"/>
      <c r="M24" s="1623"/>
      <c r="N24" s="1623"/>
      <c r="O24" s="1624"/>
      <c r="P24" s="1624"/>
      <c r="Q24" s="1624"/>
      <c r="R24" s="1624"/>
      <c r="S24" s="1624"/>
      <c r="T24" s="1624"/>
      <c r="U24" s="1624"/>
      <c r="V24" s="1624"/>
      <c r="W24" s="1624"/>
      <c r="X24" s="1624"/>
      <c r="Y24" s="1624"/>
      <c r="Z24" s="1624"/>
      <c r="AA24" s="1624"/>
      <c r="AB24" s="1624"/>
      <c r="AC24" s="1623"/>
      <c r="AD24" s="1623"/>
      <c r="AE24" s="1623"/>
      <c r="AF24" s="1623"/>
      <c r="AG24" s="1623"/>
      <c r="AH24" s="1623"/>
      <c r="AI24" s="1623"/>
      <c r="AJ24" s="1623"/>
      <c r="AK24" s="1623"/>
      <c r="AL24" s="1623"/>
      <c r="AM24" s="1623"/>
      <c r="AN24" s="1623"/>
      <c r="AO24" s="1623"/>
      <c r="AP24" s="1623"/>
      <c r="AQ24" s="1623"/>
      <c r="AR24" s="1623"/>
      <c r="AS24" s="1623"/>
      <c r="AT24" s="1623"/>
      <c r="AU24" s="1623"/>
      <c r="AV24" s="1623"/>
      <c r="AW24" s="1623"/>
      <c r="AX24" s="1623"/>
      <c r="AY24" s="1623"/>
      <c r="AZ24" s="1623"/>
      <c r="BA24" s="1623"/>
      <c r="BB24" s="1623"/>
      <c r="BC24" s="1623"/>
      <c r="BD24" s="1623"/>
      <c r="BE24" s="1623"/>
      <c r="BF24" s="1623"/>
    </row>
    <row r="25" spans="3:62" s="1" customFormat="1" ht="24.75" customHeight="1">
      <c r="C25" s="8"/>
      <c r="D25" s="2780" t="s">
        <v>2562</v>
      </c>
      <c r="E25" s="2780"/>
      <c r="F25" s="2780"/>
      <c r="G25" s="2780"/>
      <c r="H25" s="2780"/>
      <c r="I25" s="2780"/>
      <c r="J25" s="2780"/>
      <c r="K25" s="2780"/>
      <c r="L25" s="2780"/>
      <c r="M25" s="2780"/>
      <c r="N25" s="2780"/>
      <c r="O25" s="2780"/>
      <c r="P25" s="2780"/>
      <c r="Q25" s="2780"/>
      <c r="R25" s="2780"/>
      <c r="S25" s="2780"/>
      <c r="T25" s="2780"/>
      <c r="U25" s="2780"/>
      <c r="V25" s="2780"/>
      <c r="W25" s="2780"/>
      <c r="X25" s="2780"/>
      <c r="Y25" s="2780"/>
      <c r="Z25" s="2780"/>
      <c r="AA25" s="2780"/>
      <c r="AB25" s="2780"/>
      <c r="AC25" s="2780"/>
      <c r="AD25" s="2780"/>
      <c r="AE25" s="2780"/>
      <c r="AF25" s="2780"/>
      <c r="AG25" s="2780"/>
      <c r="AH25" s="2780"/>
      <c r="AI25" s="2780"/>
      <c r="AJ25" s="2780"/>
      <c r="AK25" s="2780"/>
      <c r="AL25" s="2780"/>
      <c r="AM25" s="2780"/>
      <c r="AN25" s="2780"/>
      <c r="AO25" s="2780"/>
      <c r="AP25" s="2780"/>
      <c r="AQ25" s="2780"/>
      <c r="AR25" s="2780"/>
      <c r="AS25" s="2780"/>
      <c r="AT25" s="2780"/>
      <c r="AU25" s="2780"/>
      <c r="AV25" s="2780"/>
      <c r="AW25" s="2780"/>
      <c r="AX25" s="2780"/>
      <c r="AY25" s="2780"/>
      <c r="AZ25" s="2780"/>
      <c r="BA25" s="2780"/>
      <c r="BB25" s="2780"/>
      <c r="BC25" s="2780"/>
      <c r="BD25" s="2780"/>
      <c r="BE25" s="2780"/>
      <c r="BF25" s="2780"/>
    </row>
    <row r="26" spans="3:62" s="1" customFormat="1" ht="5.25" customHeight="1">
      <c r="C26" s="8"/>
      <c r="D26" s="2190"/>
      <c r="E26" s="2199"/>
      <c r="F26" s="2199"/>
      <c r="G26" s="2200"/>
      <c r="H26" s="2200"/>
      <c r="I26" s="2200"/>
      <c r="J26" s="2200"/>
      <c r="K26" s="2200"/>
      <c r="L26" s="2200"/>
      <c r="M26" s="2200"/>
      <c r="N26" s="2200"/>
      <c r="O26" s="2200"/>
      <c r="P26" s="2200"/>
      <c r="Q26" s="2200"/>
      <c r="R26" s="2200"/>
      <c r="S26" s="2200"/>
      <c r="T26" s="2200"/>
      <c r="U26" s="2200"/>
      <c r="V26" s="2200"/>
      <c r="W26" s="2190"/>
      <c r="X26" s="2190"/>
      <c r="Y26" s="2190"/>
      <c r="Z26" s="2190"/>
      <c r="AA26" s="2190"/>
      <c r="AB26" s="2190"/>
      <c r="AC26" s="2190"/>
      <c r="AD26" s="2190"/>
      <c r="AE26" s="2190"/>
      <c r="AF26" s="2190"/>
      <c r="AG26" s="2190"/>
      <c r="AH26" s="2190"/>
      <c r="AI26" s="2190"/>
      <c r="AJ26" s="2190"/>
      <c r="AK26" s="2190"/>
      <c r="AL26" s="2190"/>
      <c r="AM26" s="2190"/>
      <c r="AN26" s="2190"/>
      <c r="AO26" s="2190"/>
      <c r="AP26" s="2190"/>
      <c r="AQ26" s="2190"/>
      <c r="AR26" s="2190"/>
      <c r="AS26" s="2190"/>
      <c r="AT26" s="2190"/>
      <c r="AU26" s="2190"/>
      <c r="AV26" s="2190"/>
      <c r="AW26" s="2190"/>
      <c r="AX26" s="2190"/>
      <c r="AY26" s="2190"/>
      <c r="AZ26" s="2190"/>
      <c r="BA26" s="2190"/>
      <c r="BB26" s="2190"/>
      <c r="BC26" s="2190"/>
      <c r="BD26" s="2190"/>
      <c r="BE26" s="2190"/>
      <c r="BF26" s="2190"/>
    </row>
    <row r="27" spans="3:62" ht="24.65" customHeight="1">
      <c r="C27" s="1623"/>
      <c r="D27" s="2183"/>
      <c r="E27" s="2200"/>
      <c r="F27" s="2200"/>
      <c r="G27" s="2200"/>
      <c r="H27" s="2200"/>
      <c r="I27" s="2200"/>
      <c r="J27" s="2200"/>
      <c r="K27" s="2200"/>
      <c r="L27" s="2201"/>
      <c r="M27" s="2201"/>
      <c r="N27" s="2187" t="s">
        <v>1617</v>
      </c>
      <c r="O27" s="2200"/>
      <c r="P27" s="2783" t="s">
        <v>1348</v>
      </c>
      <c r="Q27" s="2783"/>
      <c r="R27" s="2783"/>
      <c r="S27" s="2783"/>
      <c r="T27" s="2783"/>
      <c r="U27" s="2783"/>
      <c r="V27" s="2783"/>
      <c r="W27" s="2783"/>
      <c r="X27" s="2190"/>
      <c r="Y27" s="2190"/>
      <c r="Z27" s="2190"/>
      <c r="AA27" s="2190"/>
      <c r="AB27" s="2190"/>
      <c r="AC27" s="2190"/>
      <c r="AD27" s="2190"/>
      <c r="AE27" s="2190"/>
      <c r="AF27" s="2190"/>
      <c r="AG27" s="2190"/>
      <c r="AH27" s="2190"/>
      <c r="AI27" s="2190"/>
      <c r="AJ27" s="2190"/>
      <c r="AK27" s="2190"/>
      <c r="AL27" s="2190"/>
      <c r="AM27" s="2190"/>
      <c r="AN27" s="2190"/>
      <c r="AO27" s="2190"/>
      <c r="AP27" s="2190"/>
      <c r="AQ27" s="2190"/>
      <c r="AR27" s="2190"/>
      <c r="AS27" s="2190"/>
      <c r="AT27" s="2190"/>
      <c r="AU27" s="2190"/>
      <c r="AV27" s="2190"/>
      <c r="AW27" s="2190"/>
      <c r="AX27" s="2190"/>
      <c r="AY27" s="2190"/>
      <c r="AZ27" s="2190"/>
      <c r="BA27" s="2190"/>
      <c r="BB27" s="2190"/>
      <c r="BC27" s="2190"/>
      <c r="BD27" s="2190"/>
      <c r="BE27" s="2190"/>
      <c r="BF27" s="2190"/>
    </row>
    <row r="28" spans="3:62" ht="7.5" customHeight="1">
      <c r="C28" s="1623"/>
      <c r="D28" s="2190"/>
      <c r="E28" s="2190"/>
      <c r="F28" s="2190"/>
      <c r="G28" s="2200"/>
      <c r="H28" s="2200"/>
      <c r="I28" s="2200"/>
      <c r="J28" s="2200"/>
      <c r="K28" s="2200"/>
      <c r="L28" s="2200"/>
      <c r="M28" s="2200"/>
      <c r="N28" s="2200"/>
      <c r="O28" s="2200"/>
      <c r="P28" s="2200"/>
      <c r="Q28" s="2200"/>
      <c r="R28" s="2200"/>
      <c r="S28" s="2200"/>
      <c r="T28" s="2200"/>
      <c r="U28" s="2200"/>
      <c r="V28" s="2200"/>
      <c r="W28" s="2200"/>
      <c r="X28" s="2200"/>
      <c r="Y28" s="2200"/>
      <c r="Z28" s="2200"/>
      <c r="AA28" s="2200"/>
      <c r="AB28" s="2200"/>
      <c r="AC28" s="2200"/>
      <c r="AD28" s="2200"/>
      <c r="AE28" s="2200"/>
      <c r="AF28" s="2200"/>
      <c r="AG28" s="2200"/>
      <c r="AH28" s="2200"/>
      <c r="AI28" s="2200"/>
      <c r="AJ28" s="2200"/>
      <c r="AK28" s="2200"/>
      <c r="AL28" s="2200"/>
      <c r="AM28" s="2200"/>
      <c r="AN28" s="2200"/>
      <c r="AO28" s="2200"/>
      <c r="AP28" s="2200"/>
      <c r="AQ28" s="2200"/>
      <c r="AR28" s="2200"/>
      <c r="AS28" s="2200"/>
      <c r="AT28" s="2200"/>
      <c r="AU28" s="2200"/>
      <c r="AV28" s="2200"/>
      <c r="AW28" s="2200"/>
      <c r="AX28" s="2200"/>
      <c r="AY28" s="2200"/>
      <c r="AZ28" s="2200"/>
      <c r="BA28" s="2200"/>
      <c r="BB28" s="2200"/>
      <c r="BC28" s="2200"/>
      <c r="BD28" s="2200"/>
      <c r="BE28" s="2200"/>
      <c r="BF28" s="2200"/>
    </row>
    <row r="29" spans="3:62" ht="8.25" customHeight="1">
      <c r="C29" s="1623"/>
      <c r="D29" s="1623"/>
      <c r="E29" s="1623"/>
      <c r="F29" s="1623"/>
      <c r="G29" s="1623"/>
      <c r="H29" s="1623"/>
      <c r="I29" s="1624"/>
      <c r="J29" s="1624"/>
      <c r="K29" s="1624"/>
      <c r="L29" s="1624"/>
      <c r="M29" s="1624"/>
      <c r="N29" s="1624"/>
      <c r="O29" s="1624"/>
      <c r="P29" s="1624"/>
      <c r="Q29" s="1624"/>
      <c r="R29" s="1624"/>
      <c r="S29" s="1624"/>
      <c r="T29" s="1624"/>
      <c r="U29" s="1624"/>
      <c r="V29" s="1624"/>
      <c r="W29" s="1623"/>
      <c r="X29" s="1623"/>
      <c r="Y29" s="1623"/>
      <c r="Z29" s="1623"/>
      <c r="AA29" s="1623"/>
      <c r="AB29" s="1623"/>
      <c r="AC29" s="1623"/>
      <c r="AD29" s="1623"/>
      <c r="AE29" s="1623"/>
      <c r="AF29" s="1623"/>
      <c r="AG29" s="1623"/>
      <c r="AH29" s="1623"/>
      <c r="AI29" s="1623"/>
      <c r="AJ29" s="1623"/>
      <c r="AK29" s="1623"/>
      <c r="AL29" s="1623"/>
      <c r="AM29" s="1623"/>
      <c r="AN29" s="1623"/>
      <c r="AO29" s="1623"/>
      <c r="AP29" s="1623"/>
      <c r="AQ29" s="1623"/>
      <c r="AR29" s="1623"/>
      <c r="AS29" s="1623"/>
      <c r="AT29" s="1623"/>
      <c r="AU29" s="1623"/>
      <c r="AV29" s="1623"/>
      <c r="AW29" s="1623"/>
      <c r="AX29" s="1623"/>
      <c r="AY29" s="1623"/>
      <c r="AZ29" s="1623"/>
      <c r="BA29" s="1623"/>
      <c r="BB29" s="1623"/>
      <c r="BC29" s="1623"/>
      <c r="BD29" s="1623"/>
      <c r="BE29" s="1623"/>
      <c r="BF29" s="1623"/>
    </row>
    <row r="30" spans="3:62" ht="24.75" customHeight="1">
      <c r="C30" s="1623"/>
      <c r="D30" s="2780" t="s">
        <v>2561</v>
      </c>
      <c r="E30" s="2780"/>
      <c r="F30" s="2780"/>
      <c r="G30" s="2780"/>
      <c r="H30" s="2780"/>
      <c r="I30" s="2780"/>
      <c r="J30" s="2780"/>
      <c r="K30" s="2780"/>
      <c r="L30" s="2780"/>
      <c r="M30" s="2780"/>
      <c r="N30" s="2780"/>
      <c r="O30" s="2780"/>
      <c r="P30" s="2780"/>
      <c r="Q30" s="2780"/>
      <c r="R30" s="2780"/>
      <c r="S30" s="2780"/>
      <c r="T30" s="2780"/>
      <c r="U30" s="2780"/>
      <c r="V30" s="2780"/>
      <c r="W30" s="2780"/>
      <c r="X30" s="2780"/>
      <c r="Y30" s="2780"/>
      <c r="Z30" s="2780"/>
      <c r="AA30" s="2780"/>
      <c r="AB30" s="2780"/>
      <c r="AC30" s="2780"/>
      <c r="AD30" s="2780"/>
      <c r="AE30" s="2780"/>
      <c r="AF30" s="2780"/>
      <c r="AG30" s="2780"/>
      <c r="AH30" s="2780"/>
      <c r="AI30" s="2780"/>
      <c r="AJ30" s="2780"/>
      <c r="AK30" s="2780"/>
      <c r="AL30" s="2780"/>
      <c r="AM30" s="2780"/>
      <c r="AN30" s="2780"/>
      <c r="AO30" s="2780"/>
      <c r="AP30" s="2780"/>
      <c r="AQ30" s="2780"/>
      <c r="AR30" s="2780"/>
      <c r="AS30" s="2780"/>
      <c r="AT30" s="2780"/>
      <c r="AU30" s="2780"/>
      <c r="AV30" s="2780"/>
      <c r="AW30" s="2780"/>
      <c r="AX30" s="2780"/>
      <c r="AY30" s="2780"/>
      <c r="AZ30" s="2780"/>
      <c r="BA30" s="2780"/>
      <c r="BB30" s="2780"/>
      <c r="BC30" s="2780"/>
      <c r="BD30" s="2780"/>
      <c r="BE30" s="2780"/>
      <c r="BF30" s="2780"/>
    </row>
    <row r="31" spans="3:62" ht="5.15" customHeight="1">
      <c r="C31" s="1623"/>
      <c r="D31" s="2190"/>
      <c r="E31" s="2199"/>
      <c r="F31" s="2199"/>
      <c r="G31" s="2200"/>
      <c r="H31" s="2200"/>
      <c r="I31" s="2200"/>
      <c r="J31" s="2200"/>
      <c r="K31" s="2200"/>
      <c r="L31" s="2200"/>
      <c r="M31" s="2200"/>
      <c r="N31" s="2200"/>
      <c r="O31" s="2200"/>
      <c r="P31" s="2200"/>
      <c r="Q31" s="2200"/>
      <c r="R31" s="2200"/>
      <c r="S31" s="2200"/>
      <c r="T31" s="2200"/>
      <c r="U31" s="2200"/>
      <c r="V31" s="2200"/>
      <c r="W31" s="2190"/>
      <c r="X31" s="2190"/>
      <c r="Y31" s="2190"/>
      <c r="Z31" s="2190"/>
      <c r="AA31" s="2190"/>
      <c r="AB31" s="2190"/>
      <c r="AC31" s="2190"/>
      <c r="AD31" s="2190"/>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2190"/>
      <c r="BB31" s="2190"/>
      <c r="BC31" s="2190"/>
      <c r="BD31" s="2190"/>
      <c r="BE31" s="2190"/>
      <c r="BF31" s="2190"/>
    </row>
    <row r="32" spans="3:62" ht="18.5">
      <c r="C32" s="1623"/>
      <c r="D32" s="2190"/>
      <c r="E32" s="2199"/>
      <c r="F32" s="2199"/>
      <c r="G32" s="2187"/>
      <c r="H32" s="2187"/>
      <c r="I32" s="2187"/>
      <c r="J32" s="2187"/>
      <c r="K32" s="2187"/>
      <c r="L32" s="2187"/>
      <c r="M32" s="2187"/>
      <c r="N32" s="2187" t="s">
        <v>2325</v>
      </c>
      <c r="O32" s="2190"/>
      <c r="P32" s="2791" t="s">
        <v>2326</v>
      </c>
      <c r="Q32" s="2791"/>
      <c r="R32" s="2791"/>
      <c r="S32" s="2791"/>
      <c r="T32" s="2791"/>
      <c r="U32" s="2791"/>
      <c r="V32" s="2791"/>
      <c r="W32" s="2791"/>
      <c r="X32" s="2791"/>
      <c r="Y32" s="2791"/>
      <c r="Z32" s="2791"/>
      <c r="AA32" s="2791"/>
      <c r="AB32" s="2791"/>
      <c r="AC32" s="2791"/>
      <c r="AD32" s="2791"/>
      <c r="AE32" s="2791"/>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190"/>
      <c r="BB32" s="2190"/>
      <c r="BC32" s="2190"/>
      <c r="BD32" s="2190"/>
      <c r="BE32" s="2190"/>
      <c r="BF32" s="2190"/>
    </row>
    <row r="33" spans="3:58" ht="5.15" customHeight="1">
      <c r="C33" s="1623"/>
      <c r="D33" s="2190"/>
      <c r="E33" s="2199"/>
      <c r="F33" s="2199"/>
      <c r="G33" s="2202"/>
      <c r="H33" s="2202"/>
      <c r="I33" s="2202"/>
      <c r="J33" s="2202"/>
      <c r="K33" s="2202"/>
      <c r="L33" s="2202"/>
      <c r="M33" s="2202"/>
      <c r="N33" s="2202"/>
      <c r="O33" s="2202"/>
      <c r="P33" s="2202"/>
      <c r="Q33" s="2202"/>
      <c r="R33" s="2202"/>
      <c r="S33" s="2202"/>
      <c r="T33" s="2202"/>
      <c r="U33" s="2202"/>
      <c r="V33" s="2202"/>
      <c r="W33" s="2202"/>
      <c r="X33" s="2202"/>
      <c r="Y33" s="2202"/>
      <c r="Z33" s="2202"/>
      <c r="AA33" s="2202"/>
      <c r="AB33" s="2202"/>
      <c r="AC33" s="2202"/>
      <c r="AD33" s="2202"/>
      <c r="AE33" s="2202"/>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2190"/>
      <c r="BB33" s="2190"/>
      <c r="BC33" s="2190"/>
      <c r="BD33" s="2190"/>
      <c r="BE33" s="2190"/>
      <c r="BF33" s="2190"/>
    </row>
    <row r="34" spans="3:58" ht="15.75" customHeight="1">
      <c r="C34" s="1625"/>
      <c r="D34" s="2183"/>
      <c r="E34" s="2183"/>
      <c r="F34" s="2200"/>
      <c r="G34" s="2187"/>
      <c r="H34" s="2187"/>
      <c r="I34" s="2187"/>
      <c r="J34" s="2187"/>
      <c r="K34" s="2187"/>
      <c r="L34" s="2187"/>
      <c r="M34" s="2187"/>
      <c r="N34" s="2187" t="s">
        <v>31</v>
      </c>
      <c r="O34" s="2190"/>
      <c r="P34" s="2786" t="s">
        <v>32</v>
      </c>
      <c r="Q34" s="2786"/>
      <c r="R34" s="2786"/>
      <c r="S34" s="2786"/>
      <c r="T34" s="2786"/>
      <c r="U34" s="2786"/>
      <c r="V34" s="2786"/>
      <c r="W34" s="2786"/>
      <c r="X34" s="2786"/>
      <c r="Y34" s="2786"/>
      <c r="Z34" s="2786"/>
      <c r="AA34" s="2786"/>
      <c r="AB34" s="2786"/>
      <c r="AC34" s="2786"/>
      <c r="AD34" s="2786"/>
      <c r="AE34" s="2786"/>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2190"/>
      <c r="BB34" s="2190"/>
      <c r="BC34" s="2190"/>
      <c r="BD34" s="2190"/>
      <c r="BE34" s="2190"/>
      <c r="BF34" s="2190"/>
    </row>
    <row r="35" spans="3:58" ht="5.15" customHeight="1">
      <c r="C35" s="1625"/>
      <c r="D35" s="2183"/>
      <c r="E35" s="2183"/>
      <c r="F35" s="2200"/>
      <c r="G35" s="2202"/>
      <c r="H35" s="2202"/>
      <c r="I35" s="2202"/>
      <c r="J35" s="2202"/>
      <c r="K35" s="2202"/>
      <c r="L35" s="2202"/>
      <c r="M35" s="2203"/>
      <c r="N35" s="2202"/>
      <c r="O35" s="2202"/>
      <c r="P35" s="2202"/>
      <c r="Q35" s="2202"/>
      <c r="R35" s="2202"/>
      <c r="S35" s="2202"/>
      <c r="T35" s="2202"/>
      <c r="U35" s="2202"/>
      <c r="V35" s="2202"/>
      <c r="W35" s="2202"/>
      <c r="X35" s="2202"/>
      <c r="Y35" s="2202"/>
      <c r="Z35" s="2202"/>
      <c r="AA35" s="2202"/>
      <c r="AB35" s="2202"/>
      <c r="AC35" s="2202"/>
      <c r="AD35" s="2202"/>
      <c r="AE35" s="2202"/>
      <c r="AF35" s="2190"/>
      <c r="AG35" s="2190"/>
      <c r="AH35" s="2190"/>
      <c r="AI35" s="2190"/>
      <c r="AJ35" s="2190"/>
      <c r="AK35" s="2190"/>
      <c r="AL35" s="2190"/>
      <c r="AM35" s="2190"/>
      <c r="AN35" s="2190"/>
      <c r="AO35" s="2190"/>
      <c r="AP35" s="2190"/>
      <c r="AQ35" s="2190"/>
      <c r="AR35" s="2190"/>
      <c r="AS35" s="2190"/>
      <c r="AT35" s="2190"/>
      <c r="AU35" s="2190"/>
      <c r="AV35" s="2190"/>
      <c r="AW35" s="2190"/>
      <c r="AX35" s="2190"/>
      <c r="AY35" s="2190"/>
      <c r="AZ35" s="2190"/>
      <c r="BA35" s="2190"/>
      <c r="BB35" s="2190"/>
      <c r="BC35" s="2190"/>
      <c r="BD35" s="2190"/>
      <c r="BE35" s="2190"/>
      <c r="BF35" s="2190"/>
    </row>
    <row r="36" spans="3:58" ht="15.75" customHeight="1">
      <c r="C36" s="1627"/>
      <c r="D36" s="2183"/>
      <c r="E36" s="2183"/>
      <c r="F36" s="2200"/>
      <c r="G36" s="2187"/>
      <c r="H36" s="2187"/>
      <c r="I36" s="2187"/>
      <c r="J36" s="2187"/>
      <c r="K36" s="2187"/>
      <c r="L36" s="2187"/>
      <c r="M36" s="2187"/>
      <c r="N36" s="2187" t="s">
        <v>34</v>
      </c>
      <c r="O36" s="2190"/>
      <c r="P36" s="2786" t="s">
        <v>35</v>
      </c>
      <c r="Q36" s="2786"/>
      <c r="R36" s="2786"/>
      <c r="S36" s="2786"/>
      <c r="T36" s="2786"/>
      <c r="U36" s="2786"/>
      <c r="V36" s="2786"/>
      <c r="W36" s="2786"/>
      <c r="X36" s="2786"/>
      <c r="Y36" s="2786"/>
      <c r="Z36" s="2786"/>
      <c r="AA36" s="2786"/>
      <c r="AB36" s="2786"/>
      <c r="AC36" s="2786"/>
      <c r="AD36" s="2786"/>
      <c r="AE36" s="2786"/>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190"/>
      <c r="BB36" s="2190"/>
      <c r="BC36" s="2190"/>
      <c r="BD36" s="2190"/>
      <c r="BE36" s="2190"/>
      <c r="BF36" s="2190"/>
    </row>
    <row r="37" spans="3:58" ht="5.15" customHeight="1">
      <c r="C37" s="1625"/>
      <c r="D37" s="2183"/>
      <c r="E37" s="2183"/>
      <c r="F37" s="2200"/>
      <c r="G37" s="2202"/>
      <c r="H37" s="2202"/>
      <c r="I37" s="2202"/>
      <c r="J37" s="2202"/>
      <c r="K37" s="2202"/>
      <c r="L37" s="2202"/>
      <c r="M37" s="2203"/>
      <c r="N37" s="2203"/>
      <c r="O37" s="2203"/>
      <c r="P37" s="2203"/>
      <c r="Q37" s="2203"/>
      <c r="R37" s="2203"/>
      <c r="S37" s="2203"/>
      <c r="T37" s="2203"/>
      <c r="U37" s="2203"/>
      <c r="V37" s="2203"/>
      <c r="W37" s="2203"/>
      <c r="X37" s="2203"/>
      <c r="Y37" s="2203"/>
      <c r="Z37" s="2203"/>
      <c r="AA37" s="2203"/>
      <c r="AB37" s="2203"/>
      <c r="AC37" s="2203"/>
      <c r="AD37" s="2203"/>
      <c r="AE37" s="2203"/>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2190"/>
      <c r="BB37" s="2190"/>
      <c r="BC37" s="2190"/>
      <c r="BD37" s="2190"/>
      <c r="BE37" s="2190"/>
      <c r="BF37" s="2190"/>
    </row>
    <row r="38" spans="3:58" ht="15" customHeight="1">
      <c r="C38" s="1626"/>
      <c r="D38" s="2183"/>
      <c r="E38" s="2183"/>
      <c r="F38" s="2200"/>
      <c r="G38" s="2204"/>
      <c r="H38" s="2204"/>
      <c r="I38" s="2204"/>
      <c r="J38" s="2204"/>
      <c r="K38" s="2204"/>
      <c r="L38" s="2204"/>
      <c r="M38" s="2204"/>
      <c r="N38" s="2187" t="s">
        <v>2564</v>
      </c>
      <c r="O38" s="2190"/>
      <c r="P38" s="2790"/>
      <c r="Q38" s="2790"/>
      <c r="R38" s="2790"/>
      <c r="S38" s="2790"/>
      <c r="T38" s="2790"/>
      <c r="U38" s="2790"/>
      <c r="V38" s="2790"/>
      <c r="W38" s="2790"/>
      <c r="X38" s="2790"/>
      <c r="Y38" s="2790"/>
      <c r="Z38" s="2790"/>
      <c r="AA38" s="2790"/>
      <c r="AB38" s="2790"/>
      <c r="AC38" s="2790"/>
      <c r="AD38" s="2790"/>
      <c r="AE38" s="2790"/>
      <c r="AF38" s="2790"/>
      <c r="AG38" s="2790"/>
      <c r="AH38" s="2790"/>
      <c r="AI38" s="2790"/>
      <c r="AJ38" s="2790"/>
      <c r="AK38" s="2790"/>
      <c r="AL38" s="2790"/>
      <c r="AM38" s="2790"/>
      <c r="AN38" s="2790"/>
      <c r="AO38" s="2790"/>
      <c r="AP38" s="2790"/>
      <c r="AQ38" s="2790"/>
      <c r="AR38" s="2790"/>
      <c r="AS38" s="2790"/>
      <c r="AT38" s="2790"/>
      <c r="AU38" s="2790"/>
      <c r="AV38" s="2790"/>
      <c r="AW38" s="2790"/>
      <c r="AX38" s="2790"/>
      <c r="AY38" s="2790"/>
      <c r="AZ38" s="2790"/>
      <c r="BA38" s="2790"/>
      <c r="BB38" s="2790"/>
      <c r="BC38" s="2790"/>
      <c r="BD38" s="2790"/>
      <c r="BE38" s="2790"/>
      <c r="BF38" s="2190"/>
    </row>
    <row r="39" spans="3:58" ht="15" customHeight="1">
      <c r="C39" s="1625"/>
      <c r="D39" s="2183"/>
      <c r="E39" s="2183"/>
      <c r="F39" s="2200"/>
      <c r="G39" s="2204"/>
      <c r="H39" s="2204"/>
      <c r="I39" s="2204"/>
      <c r="J39" s="2204"/>
      <c r="K39" s="2204"/>
      <c r="L39" s="2204"/>
      <c r="M39" s="2204"/>
      <c r="N39" s="2187" t="s">
        <v>2565</v>
      </c>
      <c r="O39" s="2190"/>
      <c r="P39" s="2790"/>
      <c r="Q39" s="2790"/>
      <c r="R39" s="2790"/>
      <c r="S39" s="2790"/>
      <c r="T39" s="2790"/>
      <c r="U39" s="2790"/>
      <c r="V39" s="2790"/>
      <c r="W39" s="2790"/>
      <c r="X39" s="2790"/>
      <c r="Y39" s="2790"/>
      <c r="Z39" s="2790"/>
      <c r="AA39" s="2790"/>
      <c r="AB39" s="2790"/>
      <c r="AC39" s="2790"/>
      <c r="AD39" s="2790"/>
      <c r="AE39" s="2790"/>
      <c r="AF39" s="2790"/>
      <c r="AG39" s="2790"/>
      <c r="AH39" s="2790"/>
      <c r="AI39" s="2790"/>
      <c r="AJ39" s="2790"/>
      <c r="AK39" s="2790"/>
      <c r="AL39" s="2790"/>
      <c r="AM39" s="2790"/>
      <c r="AN39" s="2790"/>
      <c r="AO39" s="2790"/>
      <c r="AP39" s="2790"/>
      <c r="AQ39" s="2790"/>
      <c r="AR39" s="2790"/>
      <c r="AS39" s="2790"/>
      <c r="AT39" s="2790"/>
      <c r="AU39" s="2790"/>
      <c r="AV39" s="2790"/>
      <c r="AW39" s="2790"/>
      <c r="AX39" s="2790"/>
      <c r="AY39" s="2790"/>
      <c r="AZ39" s="2790"/>
      <c r="BA39" s="2790"/>
      <c r="BB39" s="2790"/>
      <c r="BC39" s="2790"/>
      <c r="BD39" s="2790"/>
      <c r="BE39" s="2790"/>
      <c r="BF39" s="2190"/>
    </row>
    <row r="40" spans="3:58" ht="15" customHeight="1">
      <c r="C40" s="1625"/>
      <c r="D40" s="2183"/>
      <c r="E40" s="2183"/>
      <c r="F40" s="2200"/>
      <c r="G40" s="2204"/>
      <c r="H40" s="2204"/>
      <c r="I40" s="2204"/>
      <c r="J40" s="2204"/>
      <c r="K40" s="2204"/>
      <c r="L40" s="2204"/>
      <c r="M40" s="2204"/>
      <c r="N40" s="2204"/>
      <c r="O40" s="2190"/>
      <c r="P40" s="2790"/>
      <c r="Q40" s="2790"/>
      <c r="R40" s="2790"/>
      <c r="S40" s="2790"/>
      <c r="T40" s="2790"/>
      <c r="U40" s="2790"/>
      <c r="V40" s="2790"/>
      <c r="W40" s="2790"/>
      <c r="X40" s="2790"/>
      <c r="Y40" s="2790"/>
      <c r="Z40" s="2790"/>
      <c r="AA40" s="2790"/>
      <c r="AB40" s="2790"/>
      <c r="AC40" s="2790"/>
      <c r="AD40" s="2790"/>
      <c r="AE40" s="2790"/>
      <c r="AF40" s="2790"/>
      <c r="AG40" s="2790"/>
      <c r="AH40" s="2790"/>
      <c r="AI40" s="2790"/>
      <c r="AJ40" s="2790"/>
      <c r="AK40" s="2790"/>
      <c r="AL40" s="2790"/>
      <c r="AM40" s="2790"/>
      <c r="AN40" s="2790"/>
      <c r="AO40" s="2790"/>
      <c r="AP40" s="2790"/>
      <c r="AQ40" s="2790"/>
      <c r="AR40" s="2790"/>
      <c r="AS40" s="2790"/>
      <c r="AT40" s="2790"/>
      <c r="AU40" s="2790"/>
      <c r="AV40" s="2790"/>
      <c r="AW40" s="2790"/>
      <c r="AX40" s="2790"/>
      <c r="AY40" s="2790"/>
      <c r="AZ40" s="2790"/>
      <c r="BA40" s="2790"/>
      <c r="BB40" s="2790"/>
      <c r="BC40" s="2790"/>
      <c r="BD40" s="2790"/>
      <c r="BE40" s="2790"/>
      <c r="BF40" s="2190"/>
    </row>
    <row r="41" spans="3:58" ht="5.15" customHeight="1">
      <c r="C41" s="1625"/>
      <c r="D41" s="2183"/>
      <c r="E41" s="2183"/>
      <c r="F41" s="2200"/>
      <c r="G41" s="2202"/>
      <c r="H41" s="2202"/>
      <c r="I41" s="2202"/>
      <c r="J41" s="2202"/>
      <c r="K41" s="2202"/>
      <c r="L41" s="2202"/>
      <c r="M41" s="2203"/>
      <c r="N41" s="2203"/>
      <c r="O41" s="2203"/>
      <c r="P41" s="2203"/>
      <c r="Q41" s="2203"/>
      <c r="R41" s="2203"/>
      <c r="S41" s="2203"/>
      <c r="T41" s="2203"/>
      <c r="U41" s="2203"/>
      <c r="V41" s="2203"/>
      <c r="W41" s="2203"/>
      <c r="X41" s="2203"/>
      <c r="Y41" s="2203"/>
      <c r="Z41" s="2203"/>
      <c r="AA41" s="2203"/>
      <c r="AB41" s="2203"/>
      <c r="AC41" s="2203"/>
      <c r="AD41" s="2203"/>
      <c r="AE41" s="2203"/>
      <c r="AF41" s="2203"/>
      <c r="AG41" s="2203"/>
      <c r="AH41" s="2203"/>
      <c r="AI41" s="2203"/>
      <c r="AJ41" s="2203"/>
      <c r="AK41" s="2203"/>
      <c r="AL41" s="2203"/>
      <c r="AM41" s="2203"/>
      <c r="AN41" s="2203"/>
      <c r="AO41" s="2203"/>
      <c r="AP41" s="2203"/>
      <c r="AQ41" s="2203"/>
      <c r="AR41" s="2203"/>
      <c r="AS41" s="2203"/>
      <c r="AT41" s="2203"/>
      <c r="AU41" s="2203"/>
      <c r="AV41" s="2203"/>
      <c r="AW41" s="2203"/>
      <c r="AX41" s="2203"/>
      <c r="AY41" s="2203"/>
      <c r="AZ41" s="2203"/>
      <c r="BA41" s="2203"/>
      <c r="BB41" s="2190"/>
      <c r="BC41" s="2190"/>
      <c r="BD41" s="2190"/>
      <c r="BE41" s="2190"/>
      <c r="BF41" s="2190"/>
    </row>
    <row r="42" spans="3:58" ht="15.75" customHeight="1">
      <c r="C42" s="1625"/>
      <c r="D42" s="2183"/>
      <c r="E42" s="2183"/>
      <c r="F42" s="2200"/>
      <c r="G42" s="2187"/>
      <c r="H42" s="2187"/>
      <c r="I42" s="2187"/>
      <c r="J42" s="2187"/>
      <c r="K42" s="2187"/>
      <c r="L42" s="2187"/>
      <c r="M42" s="2187"/>
      <c r="N42" s="2187" t="s">
        <v>36</v>
      </c>
      <c r="O42" s="2190"/>
      <c r="P42" s="2784" t="s">
        <v>2563</v>
      </c>
      <c r="Q42" s="2785"/>
      <c r="R42" s="2785"/>
      <c r="S42" s="2785"/>
      <c r="T42" s="2785"/>
      <c r="U42" s="2785"/>
      <c r="V42" s="2785"/>
      <c r="W42" s="2785"/>
      <c r="X42" s="2785"/>
      <c r="Y42" s="2785"/>
      <c r="Z42" s="2785"/>
      <c r="AA42" s="2785"/>
      <c r="AB42" s="2785"/>
      <c r="AC42" s="2785"/>
      <c r="AD42" s="2785"/>
      <c r="AE42" s="2785"/>
      <c r="AF42" s="2203"/>
      <c r="AG42" s="2203"/>
      <c r="AH42" s="2203"/>
      <c r="AI42" s="2203"/>
      <c r="AJ42" s="2203"/>
      <c r="AK42" s="2203"/>
      <c r="AL42" s="2203"/>
      <c r="AM42" s="2203"/>
      <c r="AN42" s="2203"/>
      <c r="AO42" s="2203"/>
      <c r="AP42" s="2203"/>
      <c r="AQ42" s="2203"/>
      <c r="AR42" s="2203"/>
      <c r="AS42" s="2203"/>
      <c r="AT42" s="2203"/>
      <c r="AU42" s="2203"/>
      <c r="AV42" s="2203"/>
      <c r="AW42" s="2203"/>
      <c r="AX42" s="2203"/>
      <c r="AY42" s="2203"/>
      <c r="AZ42" s="2203"/>
      <c r="BA42" s="2203"/>
      <c r="BB42" s="2190"/>
      <c r="BC42" s="2190"/>
      <c r="BD42" s="2190"/>
      <c r="BE42" s="2190"/>
      <c r="BF42" s="2190"/>
    </row>
    <row r="43" spans="3:58" ht="5.15" customHeight="1">
      <c r="C43" s="1624"/>
      <c r="D43" s="2205"/>
      <c r="E43" s="2205"/>
      <c r="F43" s="2205"/>
      <c r="G43" s="2205"/>
      <c r="H43" s="2205"/>
      <c r="I43" s="2205"/>
      <c r="J43" s="2205"/>
      <c r="K43" s="2205"/>
      <c r="L43" s="2205"/>
      <c r="M43" s="2206"/>
      <c r="N43" s="2206"/>
      <c r="O43" s="2206"/>
      <c r="P43" s="2206"/>
      <c r="Q43" s="2206"/>
      <c r="R43" s="2206"/>
      <c r="S43" s="2206"/>
      <c r="T43" s="2206"/>
      <c r="U43" s="2206"/>
      <c r="V43" s="2206"/>
      <c r="W43" s="2206"/>
      <c r="X43" s="2206"/>
      <c r="Y43" s="2206"/>
      <c r="Z43" s="2206"/>
      <c r="AA43" s="2206"/>
      <c r="AB43" s="2206"/>
      <c r="AC43" s="2206"/>
      <c r="AD43" s="2206"/>
      <c r="AE43" s="2206"/>
      <c r="AF43" s="2206"/>
      <c r="AG43" s="2206"/>
      <c r="AH43" s="2206"/>
      <c r="AI43" s="2206"/>
      <c r="AJ43" s="2206"/>
      <c r="AK43" s="2206"/>
      <c r="AL43" s="2206"/>
      <c r="AM43" s="2206"/>
      <c r="AN43" s="2206"/>
      <c r="AO43" s="2206"/>
      <c r="AP43" s="2206"/>
      <c r="AQ43" s="2206"/>
      <c r="AR43" s="2206"/>
      <c r="AS43" s="2206"/>
      <c r="AT43" s="2206"/>
      <c r="AU43" s="2206"/>
      <c r="AV43" s="2206"/>
      <c r="AW43" s="2206"/>
      <c r="AX43" s="2206"/>
      <c r="AY43" s="2206"/>
      <c r="AZ43" s="2206"/>
      <c r="BA43" s="2206"/>
      <c r="BB43" s="2190"/>
      <c r="BC43" s="2190"/>
      <c r="BD43" s="2190"/>
      <c r="BE43" s="2190"/>
      <c r="BF43" s="2190"/>
    </row>
  </sheetData>
  <mergeCells count="23">
    <mergeCell ref="B10:B11"/>
    <mergeCell ref="P19:AG19"/>
    <mergeCell ref="AN19:BE19"/>
    <mergeCell ref="P20:AG20"/>
    <mergeCell ref="AN20:BE20"/>
    <mergeCell ref="P42:AE42"/>
    <mergeCell ref="P34:AE34"/>
    <mergeCell ref="P36:AE36"/>
    <mergeCell ref="AN21:BB21"/>
    <mergeCell ref="P22:S22"/>
    <mergeCell ref="AB22:AD22"/>
    <mergeCell ref="AN22:AQ22"/>
    <mergeCell ref="AZ22:BB22"/>
    <mergeCell ref="P21:AD21"/>
    <mergeCell ref="D25:BF25"/>
    <mergeCell ref="D30:BF30"/>
    <mergeCell ref="P38:BE40"/>
    <mergeCell ref="P32:AE32"/>
    <mergeCell ref="E9:BE9"/>
    <mergeCell ref="D13:BF13"/>
    <mergeCell ref="P16:AA16"/>
    <mergeCell ref="P15:AG15"/>
    <mergeCell ref="P27:W27"/>
  </mergeCells>
  <conditionalFormatting sqref="P27:W27">
    <cfRule type="expression" dxfId="77" priority="29" stopIfTrue="1">
      <formula>(INDEX(dms_Model_Span_List,MATCH(dms_Model,dms_Model_List))=1)</formula>
    </cfRule>
  </conditionalFormatting>
  <conditionalFormatting sqref="P36:AE36">
    <cfRule type="cellIs" dxfId="76" priority="27" operator="equal">
      <formula>"Confidential"</formula>
    </cfRule>
  </conditionalFormatting>
  <dataValidations count="5">
    <dataValidation type="list" allowBlank="1" showInputMessage="1" showErrorMessage="1" sqref="P34:AE34" xr:uid="{748BE46B-8913-400D-A569-ABF62D778C9C}">
      <formula1>dms_SourceList</formula1>
    </dataValidation>
    <dataValidation type="list" allowBlank="1" showInputMessage="1" showErrorMessage="1" sqref="P36:AE36" xr:uid="{28D39AA9-E4FC-48F6-B1DA-9F1076F9DFD7}">
      <formula1>dms_Confid_status_List</formula1>
    </dataValidation>
    <dataValidation allowBlank="1" showInputMessage="1" showErrorMessage="1" promptTitle="Submission Date" prompt="-- enter date file submitted to AER -- " sqref="P42:AE42" xr:uid="{06DEB746-B7AF-4848-B6C0-A4CE7A453D0D}"/>
    <dataValidation type="list" allowBlank="1" showInputMessage="1" showErrorMessage="1" sqref="P27:W27" xr:uid="{2EA5C0C7-DC96-4C59-948D-4726C80AB42E}">
      <formula1>INDIRECT(dms_RPT)</formula1>
    </dataValidation>
    <dataValidation allowBlank="1" showErrorMessage="1" sqref="B2" xr:uid="{53972282-CFE6-4BA9-B587-74E098E866F6}"/>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operator="lessThanOrEqual" showInputMessage="1" showErrorMessage="1" prompt="Please use drop down to select correct business name. ABN will auto populate." xr:uid="{A5B7F20F-AFF0-46BC-8A3E-E7F7F0AE2F40}">
          <x14:formula1>
            <xm:f>'AER lookups'!$B$8:$B$15</xm:f>
          </x14:formula1>
          <xm:sqref>P15:AG15</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B6B2FF"/>
    <pageSetUpPr fitToPage="1"/>
  </sheetPr>
  <dimension ref="A1:AL73"/>
  <sheetViews>
    <sheetView workbookViewId="0">
      <selection sqref="A1:B1"/>
    </sheetView>
  </sheetViews>
  <sheetFormatPr defaultColWidth="9.1796875" defaultRowHeight="14.5"/>
  <cols>
    <col min="1" max="1" width="73.7265625" style="1" customWidth="1"/>
    <col min="2" max="2" width="10.7265625" style="13" customWidth="1"/>
    <col min="3" max="3" width="51.81640625" style="1" bestFit="1" customWidth="1"/>
    <col min="4" max="4" width="7.81640625" style="1" customWidth="1"/>
    <col min="5" max="9" width="18.453125" style="1" customWidth="1"/>
    <col min="10" max="10" width="14.26953125" style="1" customWidth="1"/>
    <col min="11" max="11" width="5" style="1" customWidth="1"/>
    <col min="12" max="12" width="4.7265625" style="1" customWidth="1"/>
    <col min="13" max="13" width="5.7265625" style="1" customWidth="1"/>
    <col min="14" max="15" width="3.7265625" style="1" customWidth="1"/>
    <col min="16" max="16" width="5.7265625" style="1" customWidth="1"/>
    <col min="17" max="18" width="3.7265625" style="1" customWidth="1"/>
    <col min="19" max="19" width="5.7265625" style="1" customWidth="1"/>
    <col min="20" max="21" width="3.7265625" style="1" customWidth="1"/>
    <col min="22" max="22" width="5.7265625" style="1" customWidth="1"/>
    <col min="23" max="24" width="3.7265625" style="1" customWidth="1"/>
    <col min="25" max="25" width="5.7265625" style="1" customWidth="1"/>
    <col min="26" max="30" width="3.7265625" style="1" customWidth="1"/>
    <col min="31" max="16384" width="9.1796875" style="1"/>
  </cols>
  <sheetData>
    <row r="1" spans="1:38" s="576" customFormat="1" ht="24" customHeight="1">
      <c r="A1" s="2815" t="s">
        <v>2632</v>
      </c>
      <c r="B1" s="2815"/>
      <c r="D1" s="1454"/>
    </row>
    <row r="2" spans="1:38" s="576" customFormat="1" ht="24" customHeight="1">
      <c r="A2" s="2822" t="s">
        <v>2633</v>
      </c>
      <c r="B2" s="2822"/>
      <c r="D2" s="1454"/>
    </row>
    <row r="3" spans="1:38" ht="20.149999999999999" customHeight="1">
      <c r="A3" s="2406"/>
      <c r="B3" s="2407" t="s">
        <v>2651</v>
      </c>
      <c r="C3" s="916" t="str">
        <f>dms_SheetHeading1</f>
        <v>ANNUAL INFORMATION ORDER</v>
      </c>
      <c r="D3" s="1060"/>
      <c r="E3" s="1060"/>
      <c r="F3" s="1060"/>
      <c r="G3" s="1060"/>
      <c r="H3" s="1060"/>
      <c r="I3" s="1060"/>
      <c r="J3" s="1139"/>
      <c r="K3" s="1351" t="s">
        <v>1686</v>
      </c>
      <c r="L3" s="1133"/>
      <c r="M3" s="1133"/>
      <c r="N3" s="1133"/>
      <c r="O3" s="1133"/>
      <c r="P3" s="1133"/>
      <c r="Q3" s="1448" t="s">
        <v>1685</v>
      </c>
      <c r="R3" s="1133"/>
      <c r="S3" s="1133"/>
      <c r="T3" s="1133"/>
      <c r="U3" s="1133"/>
      <c r="V3" s="1133"/>
      <c r="W3" s="1133"/>
      <c r="X3" s="1133"/>
      <c r="Y3" s="1133"/>
    </row>
    <row r="4" spans="1:38" ht="20.149999999999999" customHeight="1">
      <c r="A4" s="2442"/>
      <c r="B4" s="2443"/>
      <c r="C4" s="915" t="str">
        <f>dms_SheetHeading2</f>
        <v>Australian Transmission Co.</v>
      </c>
      <c r="D4" s="1060"/>
      <c r="E4" s="1060"/>
      <c r="F4" s="1060"/>
      <c r="G4" s="1060"/>
      <c r="H4" s="1060"/>
      <c r="I4" s="1060"/>
      <c r="J4" s="1139"/>
      <c r="K4" s="1352" t="s">
        <v>1687</v>
      </c>
      <c r="L4" s="1134"/>
      <c r="M4" s="1134"/>
      <c r="N4" s="1134"/>
      <c r="O4" s="1134"/>
      <c r="P4" s="1134"/>
      <c r="Q4" s="1449" t="s">
        <v>809</v>
      </c>
      <c r="R4" s="1134"/>
      <c r="S4" s="1134"/>
      <c r="T4" s="1134"/>
      <c r="U4" s="1134"/>
      <c r="V4" s="1134"/>
      <c r="W4" s="1134"/>
      <c r="X4" s="1134"/>
      <c r="Y4" s="1134"/>
    </row>
    <row r="5" spans="1:38" ht="20.149999999999999" customHeight="1">
      <c r="B5" s="1"/>
      <c r="C5" s="916" t="str">
        <f>dms_SheetHeading3</f>
        <v>REPORTING STATEMENT: 2026-27</v>
      </c>
      <c r="D5" s="1060"/>
      <c r="E5" s="1060"/>
      <c r="F5" s="1060"/>
      <c r="G5" s="1060"/>
      <c r="H5" s="1060"/>
      <c r="I5" s="1060"/>
      <c r="J5" s="1139"/>
      <c r="K5" s="1353" t="s">
        <v>1688</v>
      </c>
      <c r="L5" s="1135"/>
      <c r="M5" s="1135"/>
      <c r="N5" s="1135"/>
      <c r="O5" s="1135"/>
      <c r="P5" s="1135"/>
      <c r="Q5" s="1450" t="s">
        <v>810</v>
      </c>
      <c r="R5" s="1135"/>
      <c r="S5" s="1135"/>
      <c r="T5" s="1135"/>
      <c r="U5" s="1135"/>
      <c r="V5" s="1135"/>
      <c r="W5" s="1135"/>
      <c r="X5" s="1135"/>
      <c r="Y5" s="1135"/>
    </row>
    <row r="6" spans="1:38" ht="20.149999999999999" customHeight="1">
      <c r="A6" s="2406"/>
      <c r="B6" s="2407" t="s">
        <v>2615</v>
      </c>
      <c r="C6" s="2484" t="s">
        <v>2714</v>
      </c>
      <c r="D6" s="2485"/>
      <c r="E6" s="2485"/>
      <c r="F6" s="2485"/>
      <c r="G6" s="2485"/>
      <c r="H6" s="2485"/>
      <c r="I6" s="2485"/>
      <c r="J6" s="1140"/>
      <c r="K6" s="1355" t="s">
        <v>1690</v>
      </c>
      <c r="L6" s="1380"/>
      <c r="M6" s="1381"/>
      <c r="N6" s="1254"/>
      <c r="O6" s="1254"/>
      <c r="P6" s="1254"/>
      <c r="Q6" s="1451" t="s">
        <v>1689</v>
      </c>
      <c r="R6" s="1254"/>
      <c r="S6" s="1254"/>
      <c r="T6" s="1254"/>
      <c r="U6" s="1254"/>
      <c r="V6" s="1254"/>
      <c r="W6" s="1254"/>
      <c r="X6" s="1254"/>
      <c r="Y6" s="1254"/>
    </row>
    <row r="7" spans="1:38">
      <c r="B7" s="1"/>
    </row>
    <row r="8" spans="1:38" ht="21" customHeight="1">
      <c r="A8" s="2067"/>
      <c r="B8" s="2015" t="s">
        <v>2715</v>
      </c>
      <c r="C8" s="2494" t="s">
        <v>2475</v>
      </c>
      <c r="D8" s="2529"/>
      <c r="E8" s="2529"/>
      <c r="F8" s="2529"/>
      <c r="G8" s="2529"/>
      <c r="H8" s="2529"/>
      <c r="I8" s="2529"/>
      <c r="J8" s="1344"/>
      <c r="K8" s="1344"/>
      <c r="L8" s="1344"/>
      <c r="M8" s="1344"/>
      <c r="N8" s="1344"/>
      <c r="O8" s="1344"/>
      <c r="P8" s="1344"/>
      <c r="Q8" s="1344"/>
      <c r="R8" s="1344"/>
      <c r="S8" s="1344"/>
      <c r="T8" s="1344"/>
      <c r="U8" s="1344"/>
      <c r="V8" s="1344"/>
      <c r="W8" s="1344"/>
      <c r="X8" s="1344"/>
      <c r="Y8" s="1344"/>
      <c r="Z8" s="1344"/>
      <c r="AA8" s="1344"/>
      <c r="AB8" s="1344"/>
      <c r="AC8" s="1344"/>
      <c r="AD8" s="1344"/>
      <c r="AE8" s="1344"/>
      <c r="AF8" s="1344"/>
      <c r="AG8" s="1344"/>
      <c r="AH8" s="1344"/>
      <c r="AI8" s="1344"/>
      <c r="AJ8" s="1344"/>
      <c r="AK8" s="1344"/>
      <c r="AL8" s="1344"/>
    </row>
    <row r="9" spans="1:38">
      <c r="B9" s="1"/>
    </row>
    <row r="10" spans="1:38" ht="30" customHeight="1">
      <c r="A10" s="2067"/>
      <c r="B10" s="2015" t="s">
        <v>2700</v>
      </c>
      <c r="C10" s="1025" t="s">
        <v>1695</v>
      </c>
      <c r="D10" s="575" t="s">
        <v>1868</v>
      </c>
      <c r="E10" s="1375" t="s">
        <v>2474</v>
      </c>
      <c r="F10" s="1375" t="s">
        <v>1959</v>
      </c>
      <c r="G10" s="1375" t="s">
        <v>2020</v>
      </c>
      <c r="H10" s="1375" t="s">
        <v>2021</v>
      </c>
      <c r="I10" s="1665" t="s">
        <v>2022</v>
      </c>
      <c r="J10" s="1277"/>
      <c r="K10" s="3059" t="s">
        <v>2287</v>
      </c>
      <c r="L10" s="3060"/>
      <c r="M10" s="3061"/>
      <c r="N10" s="1946" t="s">
        <v>2264</v>
      </c>
      <c r="O10" s="1947" t="s">
        <v>2265</v>
      </c>
      <c r="P10" s="1975" t="s">
        <v>2349</v>
      </c>
      <c r="Q10" s="1946" t="s">
        <v>2264</v>
      </c>
      <c r="R10" s="1947" t="s">
        <v>2265</v>
      </c>
      <c r="S10" s="1975" t="s">
        <v>2349</v>
      </c>
      <c r="T10" s="1946" t="s">
        <v>2264</v>
      </c>
      <c r="U10" s="1947" t="s">
        <v>2265</v>
      </c>
      <c r="V10" s="1975" t="s">
        <v>2349</v>
      </c>
      <c r="W10" s="1946" t="s">
        <v>2264</v>
      </c>
      <c r="X10" s="1947" t="s">
        <v>2265</v>
      </c>
      <c r="Y10" s="1975" t="s">
        <v>2349</v>
      </c>
    </row>
    <row r="11" spans="1:38" ht="18.5">
      <c r="A11" s="2031"/>
      <c r="B11" s="2071"/>
      <c r="C11" s="899" t="s">
        <v>2469</v>
      </c>
      <c r="D11" s="575"/>
      <c r="E11" s="575"/>
      <c r="F11" s="575"/>
      <c r="G11" s="575"/>
      <c r="H11" s="575"/>
      <c r="I11" s="575"/>
      <c r="J11" s="575"/>
      <c r="K11" s="3056" t="s">
        <v>2283</v>
      </c>
      <c r="L11" s="3057"/>
      <c r="M11" s="3058"/>
      <c r="N11" s="3056" t="s">
        <v>1959</v>
      </c>
      <c r="O11" s="3057"/>
      <c r="P11" s="3058"/>
      <c r="Q11" s="3056" t="s">
        <v>2020</v>
      </c>
      <c r="R11" s="3057"/>
      <c r="S11" s="3058"/>
      <c r="T11" s="3056" t="s">
        <v>2021</v>
      </c>
      <c r="U11" s="3057"/>
      <c r="V11" s="3058"/>
      <c r="W11" s="3056" t="s">
        <v>2022</v>
      </c>
      <c r="X11" s="3057"/>
      <c r="Y11" s="3058"/>
    </row>
    <row r="12" spans="1:38" ht="15" customHeight="1">
      <c r="A12" s="2067"/>
      <c r="B12" s="2572" t="s">
        <v>2767</v>
      </c>
      <c r="C12" s="1396"/>
      <c r="D12" s="1393" t="s">
        <v>265</v>
      </c>
      <c r="E12" s="2727">
        <f>SUM(F12:I12)</f>
        <v>0</v>
      </c>
      <c r="F12" s="2721"/>
      <c r="G12" s="2721"/>
      <c r="H12" s="2721"/>
      <c r="I12" s="2722"/>
      <c r="J12" s="1277"/>
      <c r="K12" s="3046" t="s">
        <v>2293</v>
      </c>
      <c r="L12" s="3047"/>
      <c r="M12" s="3048"/>
      <c r="N12" s="2023" t="str">
        <f t="shared" ref="N12:N21" si="0">IF(ISNONTEXT(F12)=TRUE,"","X")</f>
        <v/>
      </c>
      <c r="O12" s="2024" t="str">
        <f t="shared" ref="O12:O21" si="1">IF(AND(F12&gt;=0)=TRUE,"","X")</f>
        <v/>
      </c>
      <c r="P12" s="2021" t="str">
        <f>IF(AND(F12&lt;&gt;"",$C12&lt;&gt;""),"",IF(AND(ISBLANK(F12),LEFT($C12,5)="&lt;TNSP"),"",IF(AND(ISBLANK(F12),ISBLANK($C12)),"","X")))</f>
        <v/>
      </c>
      <c r="Q12" s="2023" t="str">
        <f>IF(ISNONTEXT(G12)=TRUE,"","X")</f>
        <v/>
      </c>
      <c r="R12" s="2024" t="str">
        <f>IF(AND(G12&gt;=0)=TRUE,"","X")</f>
        <v/>
      </c>
      <c r="S12" s="2021" t="str">
        <f>IF(AND(G12&lt;&gt;"",$C12&lt;&gt;""),"",IF(AND(ISBLANK(G12),LEFT($C12,5)="&lt;TNSP"),"",IF(AND(ISBLANK(G12),ISBLANK($C12)),"","X")))</f>
        <v/>
      </c>
      <c r="T12" s="2023" t="str">
        <f>IF(ISNONTEXT(H12)=TRUE,"","X")</f>
        <v/>
      </c>
      <c r="U12" s="2024" t="str">
        <f>IF(AND(H12&gt;=0)=TRUE,"","X")</f>
        <v/>
      </c>
      <c r="V12" s="2021" t="str">
        <f>IF(AND(H12&lt;&gt;"",$C12&lt;&gt;""),"",IF(AND(ISBLANK(H12),LEFT($C12,5)="&lt;TNSP"),"",IF(AND(ISBLANK(H12),ISBLANK($C12)),"","X")))</f>
        <v/>
      </c>
      <c r="W12" s="2023" t="str">
        <f>IF(ISNONTEXT(I12)=TRUE,"","X")</f>
        <v/>
      </c>
      <c r="X12" s="2024" t="str">
        <f>IF(AND(I12&gt;=0)=TRUE,"","X")</f>
        <v/>
      </c>
      <c r="Y12" s="2021" t="str">
        <f>IF(AND(I12&lt;&gt;"",$C12&lt;&gt;""),"",IF(AND(ISBLANK(I12),LEFT($C12,5)="&lt;TNSP"),"",IF(AND(ISBLANK(I12),ISBLANK($C12)),"","X")))</f>
        <v/>
      </c>
    </row>
    <row r="13" spans="1:38">
      <c r="B13" s="1117"/>
      <c r="C13" s="1397"/>
      <c r="D13" s="1394" t="s">
        <v>265</v>
      </c>
      <c r="E13" s="2728">
        <f t="shared" ref="E13:E21" si="2">SUM(F13:I13)</f>
        <v>0</v>
      </c>
      <c r="F13" s="2723"/>
      <c r="G13" s="2723"/>
      <c r="H13" s="2723"/>
      <c r="I13" s="2724"/>
      <c r="J13" s="1277"/>
      <c r="K13" s="3049"/>
      <c r="L13" s="3050"/>
      <c r="M13" s="3051"/>
      <c r="N13" s="1431" t="str">
        <f t="shared" si="0"/>
        <v/>
      </c>
      <c r="O13" s="1288" t="str">
        <f t="shared" si="1"/>
        <v/>
      </c>
      <c r="P13" s="1432" t="str">
        <f t="shared" ref="P13:P21" si="3">IF(AND(F13&lt;&gt;"",$C13&lt;&gt;""),"",IF(AND(ISBLANK(F13),LEFT($C13,5)="&lt;TNSP"),"",IF(AND(ISBLANK(F13),ISBLANK($C13)),"","X")))</f>
        <v/>
      </c>
      <c r="Q13" s="1431" t="str">
        <f t="shared" ref="Q13:Q21" si="4">IF(ISNONTEXT(G13)=TRUE,"","X")</f>
        <v/>
      </c>
      <c r="R13" s="1288" t="str">
        <f t="shared" ref="R13:R21" si="5">IF(AND(G13&gt;=0)=TRUE,"","X")</f>
        <v/>
      </c>
      <c r="S13" s="1432" t="str">
        <f t="shared" ref="S13:S21" si="6">IF(AND(G13&lt;&gt;"",$C13&lt;&gt;""),"",IF(AND(ISBLANK(G13),LEFT($C13,5)="&lt;TNSP"),"",IF(AND(ISBLANK(G13),ISBLANK($C13)),"","X")))</f>
        <v/>
      </c>
      <c r="T13" s="1431" t="str">
        <f t="shared" ref="T13:T21" si="7">IF(ISNONTEXT(H13)=TRUE,"","X")</f>
        <v/>
      </c>
      <c r="U13" s="1288" t="str">
        <f t="shared" ref="U13:U21" si="8">IF(AND(H13&gt;=0)=TRUE,"","X")</f>
        <v/>
      </c>
      <c r="V13" s="1432" t="str">
        <f t="shared" ref="V13:V21" si="9">IF(AND(H13&lt;&gt;"",$C13&lt;&gt;""),"",IF(AND(ISBLANK(H13),LEFT($C13,5)="&lt;TNSP"),"",IF(AND(ISBLANK(H13),ISBLANK($C13)),"","X")))</f>
        <v/>
      </c>
      <c r="W13" s="1431" t="str">
        <f t="shared" ref="W13:W21" si="10">IF(ISNONTEXT(I13)=TRUE,"","X")</f>
        <v/>
      </c>
      <c r="X13" s="1288" t="str">
        <f t="shared" ref="X13:X21" si="11">IF(AND(I13&gt;=0)=TRUE,"","X")</f>
        <v/>
      </c>
      <c r="Y13" s="1432" t="str">
        <f t="shared" ref="Y13:Y21" si="12">IF(AND(I13&lt;&gt;"",$C13&lt;&gt;""),"",IF(AND(ISBLANK(I13),LEFT($C13,5)="&lt;TNSP"),"",IF(AND(ISBLANK(I13),ISBLANK($C13)),"","X")))</f>
        <v/>
      </c>
    </row>
    <row r="14" spans="1:38">
      <c r="B14" s="1116"/>
      <c r="C14" s="1397"/>
      <c r="D14" s="1394" t="s">
        <v>265</v>
      </c>
      <c r="E14" s="2728">
        <f t="shared" si="2"/>
        <v>0</v>
      </c>
      <c r="F14" s="2723"/>
      <c r="G14" s="2723"/>
      <c r="H14" s="2723"/>
      <c r="I14" s="2724"/>
      <c r="J14" s="1277"/>
      <c r="K14" s="3049"/>
      <c r="L14" s="3050"/>
      <c r="M14" s="3051"/>
      <c r="N14" s="1431" t="str">
        <f t="shared" si="0"/>
        <v/>
      </c>
      <c r="O14" s="1288" t="str">
        <f t="shared" si="1"/>
        <v/>
      </c>
      <c r="P14" s="1432" t="str">
        <f t="shared" si="3"/>
        <v/>
      </c>
      <c r="Q14" s="1431" t="str">
        <f t="shared" si="4"/>
        <v/>
      </c>
      <c r="R14" s="1288" t="str">
        <f t="shared" si="5"/>
        <v/>
      </c>
      <c r="S14" s="1432" t="str">
        <f t="shared" si="6"/>
        <v/>
      </c>
      <c r="T14" s="1431" t="str">
        <f t="shared" si="7"/>
        <v/>
      </c>
      <c r="U14" s="1288" t="str">
        <f t="shared" si="8"/>
        <v/>
      </c>
      <c r="V14" s="1432" t="str">
        <f t="shared" si="9"/>
        <v/>
      </c>
      <c r="W14" s="1431" t="str">
        <f t="shared" si="10"/>
        <v/>
      </c>
      <c r="X14" s="1288" t="str">
        <f t="shared" si="11"/>
        <v/>
      </c>
      <c r="Y14" s="1432" t="str">
        <f t="shared" si="12"/>
        <v/>
      </c>
    </row>
    <row r="15" spans="1:38">
      <c r="B15" s="1116"/>
      <c r="C15" s="1397"/>
      <c r="D15" s="1394" t="s">
        <v>265</v>
      </c>
      <c r="E15" s="2728">
        <f t="shared" si="2"/>
        <v>0</v>
      </c>
      <c r="F15" s="2723"/>
      <c r="G15" s="2723"/>
      <c r="H15" s="2723"/>
      <c r="I15" s="2724"/>
      <c r="J15" s="1277"/>
      <c r="K15" s="3049"/>
      <c r="L15" s="3050"/>
      <c r="M15" s="3051"/>
      <c r="N15" s="1431" t="str">
        <f t="shared" si="0"/>
        <v/>
      </c>
      <c r="O15" s="1288" t="str">
        <f t="shared" si="1"/>
        <v/>
      </c>
      <c r="P15" s="1432" t="str">
        <f t="shared" si="3"/>
        <v/>
      </c>
      <c r="Q15" s="1431" t="str">
        <f t="shared" si="4"/>
        <v/>
      </c>
      <c r="R15" s="1288" t="str">
        <f t="shared" si="5"/>
        <v/>
      </c>
      <c r="S15" s="1432" t="str">
        <f t="shared" si="6"/>
        <v/>
      </c>
      <c r="T15" s="1431" t="str">
        <f t="shared" si="7"/>
        <v/>
      </c>
      <c r="U15" s="1288" t="str">
        <f t="shared" si="8"/>
        <v/>
      </c>
      <c r="V15" s="1432" t="str">
        <f t="shared" si="9"/>
        <v/>
      </c>
      <c r="W15" s="1431" t="str">
        <f t="shared" si="10"/>
        <v/>
      </c>
      <c r="X15" s="1288" t="str">
        <f t="shared" si="11"/>
        <v/>
      </c>
      <c r="Y15" s="1432" t="str">
        <f t="shared" si="12"/>
        <v/>
      </c>
    </row>
    <row r="16" spans="1:38">
      <c r="B16" s="1116"/>
      <c r="C16" s="1397"/>
      <c r="D16" s="1394" t="s">
        <v>265</v>
      </c>
      <c r="E16" s="2728">
        <f t="shared" si="2"/>
        <v>0</v>
      </c>
      <c r="F16" s="2723"/>
      <c r="G16" s="2723"/>
      <c r="H16" s="2723"/>
      <c r="I16" s="2724"/>
      <c r="J16" s="1277"/>
      <c r="K16" s="3049"/>
      <c r="L16" s="3050"/>
      <c r="M16" s="3051"/>
      <c r="N16" s="1431" t="str">
        <f t="shared" si="0"/>
        <v/>
      </c>
      <c r="O16" s="1288" t="str">
        <f t="shared" si="1"/>
        <v/>
      </c>
      <c r="P16" s="1432" t="str">
        <f t="shared" si="3"/>
        <v/>
      </c>
      <c r="Q16" s="1431" t="str">
        <f t="shared" si="4"/>
        <v/>
      </c>
      <c r="R16" s="1288" t="str">
        <f t="shared" si="5"/>
        <v/>
      </c>
      <c r="S16" s="1432" t="str">
        <f t="shared" si="6"/>
        <v/>
      </c>
      <c r="T16" s="1431" t="str">
        <f t="shared" si="7"/>
        <v/>
      </c>
      <c r="U16" s="1288" t="str">
        <f t="shared" si="8"/>
        <v/>
      </c>
      <c r="V16" s="1432" t="str">
        <f t="shared" si="9"/>
        <v/>
      </c>
      <c r="W16" s="1431" t="str">
        <f t="shared" si="10"/>
        <v/>
      </c>
      <c r="X16" s="1288" t="str">
        <f t="shared" si="11"/>
        <v/>
      </c>
      <c r="Y16" s="1432" t="str">
        <f t="shared" si="12"/>
        <v/>
      </c>
    </row>
    <row r="17" spans="1:27">
      <c r="B17" s="1116"/>
      <c r="C17" s="1397"/>
      <c r="D17" s="1394" t="s">
        <v>265</v>
      </c>
      <c r="E17" s="2728">
        <f t="shared" si="2"/>
        <v>0</v>
      </c>
      <c r="F17" s="2723"/>
      <c r="G17" s="2723"/>
      <c r="H17" s="2723"/>
      <c r="I17" s="2724"/>
      <c r="J17" s="1277"/>
      <c r="K17" s="3049"/>
      <c r="L17" s="3050"/>
      <c r="M17" s="3051"/>
      <c r="N17" s="1431" t="str">
        <f t="shared" si="0"/>
        <v/>
      </c>
      <c r="O17" s="1288" t="str">
        <f t="shared" si="1"/>
        <v/>
      </c>
      <c r="P17" s="1432" t="str">
        <f t="shared" si="3"/>
        <v/>
      </c>
      <c r="Q17" s="1431" t="str">
        <f t="shared" si="4"/>
        <v/>
      </c>
      <c r="R17" s="1288" t="str">
        <f t="shared" si="5"/>
        <v/>
      </c>
      <c r="S17" s="1432" t="str">
        <f t="shared" si="6"/>
        <v/>
      </c>
      <c r="T17" s="1431" t="str">
        <f t="shared" si="7"/>
        <v/>
      </c>
      <c r="U17" s="1288" t="str">
        <f t="shared" si="8"/>
        <v/>
      </c>
      <c r="V17" s="1432" t="str">
        <f t="shared" si="9"/>
        <v/>
      </c>
      <c r="W17" s="1431" t="str">
        <f t="shared" si="10"/>
        <v/>
      </c>
      <c r="X17" s="1288" t="str">
        <f t="shared" si="11"/>
        <v/>
      </c>
      <c r="Y17" s="1432" t="str">
        <f t="shared" si="12"/>
        <v/>
      </c>
    </row>
    <row r="18" spans="1:27">
      <c r="B18" s="1116"/>
      <c r="C18" s="1397"/>
      <c r="D18" s="1394" t="s">
        <v>265</v>
      </c>
      <c r="E18" s="2728">
        <f t="shared" si="2"/>
        <v>0</v>
      </c>
      <c r="F18" s="2723"/>
      <c r="G18" s="2723"/>
      <c r="H18" s="2723"/>
      <c r="I18" s="2724"/>
      <c r="J18" s="1277"/>
      <c r="K18" s="3049"/>
      <c r="L18" s="3050"/>
      <c r="M18" s="3051"/>
      <c r="N18" s="1431" t="str">
        <f t="shared" si="0"/>
        <v/>
      </c>
      <c r="O18" s="1288" t="str">
        <f t="shared" si="1"/>
        <v/>
      </c>
      <c r="P18" s="1432" t="str">
        <f t="shared" si="3"/>
        <v/>
      </c>
      <c r="Q18" s="1431" t="str">
        <f t="shared" si="4"/>
        <v/>
      </c>
      <c r="R18" s="1288" t="str">
        <f t="shared" si="5"/>
        <v/>
      </c>
      <c r="S18" s="1432" t="str">
        <f t="shared" si="6"/>
        <v/>
      </c>
      <c r="T18" s="1431" t="str">
        <f t="shared" si="7"/>
        <v/>
      </c>
      <c r="U18" s="1288" t="str">
        <f t="shared" si="8"/>
        <v/>
      </c>
      <c r="V18" s="1432" t="str">
        <f t="shared" si="9"/>
        <v/>
      </c>
      <c r="W18" s="1431" t="str">
        <f t="shared" si="10"/>
        <v/>
      </c>
      <c r="X18" s="1288" t="str">
        <f t="shared" si="11"/>
        <v/>
      </c>
      <c r="Y18" s="1432" t="str">
        <f t="shared" si="12"/>
        <v/>
      </c>
    </row>
    <row r="19" spans="1:27">
      <c r="B19" s="1116"/>
      <c r="C19" s="1397"/>
      <c r="D19" s="1394" t="s">
        <v>265</v>
      </c>
      <c r="E19" s="2728">
        <f t="shared" si="2"/>
        <v>0</v>
      </c>
      <c r="F19" s="2723"/>
      <c r="G19" s="2723"/>
      <c r="H19" s="2723"/>
      <c r="I19" s="2724"/>
      <c r="J19" s="1277"/>
      <c r="K19" s="3049"/>
      <c r="L19" s="3050"/>
      <c r="M19" s="3051"/>
      <c r="N19" s="1431" t="str">
        <f t="shared" si="0"/>
        <v/>
      </c>
      <c r="O19" s="1288" t="str">
        <f t="shared" si="1"/>
        <v/>
      </c>
      <c r="P19" s="1432" t="str">
        <f t="shared" si="3"/>
        <v/>
      </c>
      <c r="Q19" s="1431" t="str">
        <f t="shared" si="4"/>
        <v/>
      </c>
      <c r="R19" s="1288" t="str">
        <f t="shared" si="5"/>
        <v/>
      </c>
      <c r="S19" s="1432" t="str">
        <f t="shared" si="6"/>
        <v/>
      </c>
      <c r="T19" s="1431" t="str">
        <f t="shared" si="7"/>
        <v/>
      </c>
      <c r="U19" s="1288" t="str">
        <f t="shared" si="8"/>
        <v/>
      </c>
      <c r="V19" s="1432" t="str">
        <f t="shared" si="9"/>
        <v/>
      </c>
      <c r="W19" s="1431" t="str">
        <f t="shared" si="10"/>
        <v/>
      </c>
      <c r="X19" s="1288" t="str">
        <f t="shared" si="11"/>
        <v/>
      </c>
      <c r="Y19" s="1432" t="str">
        <f t="shared" si="12"/>
        <v/>
      </c>
    </row>
    <row r="20" spans="1:27">
      <c r="B20" s="1116"/>
      <c r="C20" s="1397"/>
      <c r="D20" s="1394" t="s">
        <v>265</v>
      </c>
      <c r="E20" s="2728">
        <f t="shared" si="2"/>
        <v>0</v>
      </c>
      <c r="F20" s="2723"/>
      <c r="G20" s="2723"/>
      <c r="H20" s="2723"/>
      <c r="I20" s="2724"/>
      <c r="J20" s="1277"/>
      <c r="K20" s="3049"/>
      <c r="L20" s="3050"/>
      <c r="M20" s="3051"/>
      <c r="N20" s="1431" t="str">
        <f t="shared" si="0"/>
        <v/>
      </c>
      <c r="O20" s="1288" t="str">
        <f t="shared" si="1"/>
        <v/>
      </c>
      <c r="P20" s="1432" t="str">
        <f t="shared" si="3"/>
        <v/>
      </c>
      <c r="Q20" s="1431" t="str">
        <f t="shared" si="4"/>
        <v/>
      </c>
      <c r="R20" s="1288" t="str">
        <f t="shared" si="5"/>
        <v/>
      </c>
      <c r="S20" s="1432" t="str">
        <f t="shared" si="6"/>
        <v/>
      </c>
      <c r="T20" s="1431" t="str">
        <f t="shared" si="7"/>
        <v/>
      </c>
      <c r="U20" s="1288" t="str">
        <f t="shared" si="8"/>
        <v/>
      </c>
      <c r="V20" s="1432" t="str">
        <f t="shared" si="9"/>
        <v/>
      </c>
      <c r="W20" s="1431" t="str">
        <f t="shared" si="10"/>
        <v/>
      </c>
      <c r="X20" s="1288" t="str">
        <f t="shared" si="11"/>
        <v/>
      </c>
      <c r="Y20" s="1432" t="str">
        <f t="shared" si="12"/>
        <v/>
      </c>
    </row>
    <row r="21" spans="1:27">
      <c r="B21" s="1458" t="s">
        <v>2324</v>
      </c>
      <c r="C21" s="1398"/>
      <c r="D21" s="1395" t="s">
        <v>265</v>
      </c>
      <c r="E21" s="2729">
        <f t="shared" si="2"/>
        <v>0</v>
      </c>
      <c r="F21" s="2725"/>
      <c r="G21" s="2725"/>
      <c r="H21" s="2725"/>
      <c r="I21" s="2726"/>
      <c r="J21" s="1277"/>
      <c r="K21" s="3052"/>
      <c r="L21" s="3053"/>
      <c r="M21" s="3054"/>
      <c r="N21" s="1433" t="str">
        <f t="shared" si="0"/>
        <v/>
      </c>
      <c r="O21" s="1434" t="str">
        <f t="shared" si="1"/>
        <v/>
      </c>
      <c r="P21" s="1435" t="str">
        <f t="shared" si="3"/>
        <v/>
      </c>
      <c r="Q21" s="1433" t="str">
        <f t="shared" si="4"/>
        <v/>
      </c>
      <c r="R21" s="1434" t="str">
        <f t="shared" si="5"/>
        <v/>
      </c>
      <c r="S21" s="1435" t="str">
        <f t="shared" si="6"/>
        <v/>
      </c>
      <c r="T21" s="1433" t="str">
        <f t="shared" si="7"/>
        <v/>
      </c>
      <c r="U21" s="1434" t="str">
        <f t="shared" si="8"/>
        <v/>
      </c>
      <c r="V21" s="1435" t="str">
        <f t="shared" si="9"/>
        <v/>
      </c>
      <c r="W21" s="1433" t="str">
        <f t="shared" si="10"/>
        <v/>
      </c>
      <c r="X21" s="1434" t="str">
        <f t="shared" si="11"/>
        <v/>
      </c>
      <c r="Y21" s="1435" t="str">
        <f t="shared" si="12"/>
        <v/>
      </c>
    </row>
    <row r="22" spans="1:27">
      <c r="B22" s="580"/>
      <c r="C22" s="1045" t="s">
        <v>1939</v>
      </c>
      <c r="D22" s="1124" t="s">
        <v>265</v>
      </c>
      <c r="E22" s="1001">
        <f>SUM(E12:E21)</f>
        <v>0</v>
      </c>
      <c r="F22" s="1001">
        <f>SUM(F12:F21)</f>
        <v>0</v>
      </c>
      <c r="G22" s="1001">
        <f>SUM(G12:G21)</f>
        <v>0</v>
      </c>
      <c r="H22" s="1001">
        <f>SUM(H12:H21)</f>
        <v>0</v>
      </c>
      <c r="I22" s="1001">
        <f>SUM(I12:I21)</f>
        <v>0</v>
      </c>
      <c r="J22" s="1277"/>
      <c r="K22" s="1277"/>
      <c r="L22" s="1277"/>
      <c r="M22" s="1277"/>
      <c r="Z22" s="1277"/>
      <c r="AA22" s="1277"/>
    </row>
    <row r="23" spans="1:27">
      <c r="B23" s="580"/>
      <c r="C23" s="964" t="s">
        <v>2470</v>
      </c>
      <c r="D23" s="1047"/>
      <c r="E23" s="1047"/>
      <c r="F23" s="1047"/>
      <c r="G23" s="1047"/>
      <c r="H23" s="1047"/>
      <c r="I23" s="1047"/>
      <c r="J23" s="1047"/>
      <c r="K23" s="1047"/>
      <c r="L23" s="1047"/>
      <c r="M23" s="1047"/>
      <c r="N23" s="1047"/>
      <c r="O23" s="1047"/>
      <c r="P23" s="1047"/>
      <c r="Q23" s="1047"/>
      <c r="Z23" s="1277"/>
      <c r="AA23" s="1277"/>
    </row>
    <row r="24" spans="1:27">
      <c r="B24" s="1115"/>
      <c r="C24" s="899" t="s">
        <v>2469</v>
      </c>
      <c r="D24" s="899"/>
      <c r="E24" s="899"/>
      <c r="F24" s="580"/>
      <c r="G24" s="580"/>
      <c r="H24" s="580"/>
      <c r="I24" s="580"/>
      <c r="J24" s="1277"/>
      <c r="K24" s="1277"/>
      <c r="L24" s="1277"/>
      <c r="M24" s="1277"/>
    </row>
    <row r="25" spans="1:27" ht="15" customHeight="1">
      <c r="A25" s="2067"/>
      <c r="B25" s="2572" t="s">
        <v>2767</v>
      </c>
      <c r="C25" s="1396"/>
      <c r="D25" s="1471" t="s">
        <v>265</v>
      </c>
      <c r="E25" s="1666">
        <f t="shared" ref="E25:E34" si="13">SUM(F25:I25)</f>
        <v>0</v>
      </c>
      <c r="F25" s="1472"/>
      <c r="G25" s="1472"/>
      <c r="H25" s="1472"/>
      <c r="I25" s="1473"/>
      <c r="J25" s="1277"/>
      <c r="K25" s="3046" t="s">
        <v>2293</v>
      </c>
      <c r="L25" s="3047"/>
      <c r="M25" s="3047"/>
      <c r="N25" s="2023" t="str">
        <f>IF(ISNONTEXT(F25)=TRUE,"","X")</f>
        <v/>
      </c>
      <c r="O25" s="2024" t="str">
        <f>IF(AND(F25&gt;=0)=TRUE,"","X")</f>
        <v/>
      </c>
      <c r="P25" s="2021" t="str">
        <f t="shared" ref="P25:P34" si="14">IF(AND(F25&lt;&gt;"",$C25&lt;&gt;""),"",IF(AND(ISBLANK(F25),LEFT($C25,5)="&lt;TNSP"),"",IF(AND(ISBLANK(F25),ISBLANK($C25)),"","X")))</f>
        <v/>
      </c>
      <c r="Q25" s="2023" t="str">
        <f t="shared" ref="Q25:Q34" si="15">IF(ISNONTEXT(G25)=TRUE,"","X")</f>
        <v/>
      </c>
      <c r="R25" s="2024" t="str">
        <f t="shared" ref="R25:R34" si="16">IF(AND(G25&gt;=0)=TRUE,"","X")</f>
        <v/>
      </c>
      <c r="S25" s="2021" t="str">
        <f>IF(AND(G25&lt;&gt;"",$C25&lt;&gt;""),"",IF(AND(ISBLANK(G25),LEFT($C25,5)="&lt;TNSP"),"",IF(AND(ISBLANK(G25),ISBLANK($C25)),"","X")))</f>
        <v/>
      </c>
      <c r="T25" s="2023" t="str">
        <f t="shared" ref="T25:T34" si="17">IF(ISNONTEXT(H25)=TRUE,"","X")</f>
        <v/>
      </c>
      <c r="U25" s="2024" t="str">
        <f t="shared" ref="U25:U34" si="18">IF(AND(H25&gt;=0)=TRUE,"","X")</f>
        <v/>
      </c>
      <c r="V25" s="2021" t="str">
        <f>IF(AND(H25&lt;&gt;"",$C25&lt;&gt;""),"",IF(AND(ISBLANK(H25),LEFT($C25,5)="&lt;TNSP"),"",IF(AND(ISBLANK(H25),ISBLANK($C25)),"","X")))</f>
        <v/>
      </c>
      <c r="W25" s="2023" t="str">
        <f t="shared" ref="W25:W34" si="19">IF(ISNONTEXT(I25)=TRUE,"","X")</f>
        <v/>
      </c>
      <c r="X25" s="2024" t="str">
        <f t="shared" ref="X25:X34" si="20">IF(AND(I25&gt;=0)=TRUE,"","X")</f>
        <v/>
      </c>
      <c r="Y25" s="2021" t="str">
        <f>IF(AND(I25&lt;&gt;"",$C25&lt;&gt;""),"",IF(AND(ISBLANK(I25),LEFT($C25,5)="&lt;TNSP"),"",IF(AND(ISBLANK(I25),ISBLANK($C25)),"","X")))</f>
        <v/>
      </c>
    </row>
    <row r="26" spans="1:27">
      <c r="B26" s="1117"/>
      <c r="C26" s="1397"/>
      <c r="D26" s="1052" t="s">
        <v>265</v>
      </c>
      <c r="E26" s="1389">
        <f t="shared" si="13"/>
        <v>0</v>
      </c>
      <c r="F26" s="1053"/>
      <c r="G26" s="1053"/>
      <c r="H26" s="1053"/>
      <c r="I26" s="1054"/>
      <c r="J26" s="1277"/>
      <c r="K26" s="3049"/>
      <c r="L26" s="3050"/>
      <c r="M26" s="3050"/>
      <c r="N26" s="1431" t="str">
        <f t="shared" ref="N26:N34" si="21">IF(ISNONTEXT(F26)=TRUE,"","X")</f>
        <v/>
      </c>
      <c r="O26" s="1288" t="str">
        <f t="shared" ref="O26:O34" si="22">IF(AND(F26&gt;=0)=TRUE,"","X")</f>
        <v/>
      </c>
      <c r="P26" s="1432" t="str">
        <f t="shared" si="14"/>
        <v/>
      </c>
      <c r="Q26" s="1431" t="str">
        <f t="shared" si="15"/>
        <v/>
      </c>
      <c r="R26" s="1288" t="str">
        <f t="shared" si="16"/>
        <v/>
      </c>
      <c r="S26" s="1432" t="str">
        <f t="shared" ref="S26:S34" si="23">IF(AND(G26&lt;&gt;"",$C26&lt;&gt;""),"",IF(AND(ISBLANK(G26),LEFT($C26,5)="&lt;TNSP"),"",IF(AND(ISBLANK(G26),ISBLANK($C26)),"","X")))</f>
        <v/>
      </c>
      <c r="T26" s="1431" t="str">
        <f t="shared" si="17"/>
        <v/>
      </c>
      <c r="U26" s="1288" t="str">
        <f t="shared" si="18"/>
        <v/>
      </c>
      <c r="V26" s="1432" t="str">
        <f t="shared" ref="V26:V34" si="24">IF(AND(H26&lt;&gt;"",$C26&lt;&gt;""),"",IF(AND(ISBLANK(H26),LEFT($C26,5)="&lt;TNSP"),"",IF(AND(ISBLANK(H26),ISBLANK($C26)),"","X")))</f>
        <v/>
      </c>
      <c r="W26" s="1431" t="str">
        <f t="shared" si="19"/>
        <v/>
      </c>
      <c r="X26" s="1288" t="str">
        <f t="shared" si="20"/>
        <v/>
      </c>
      <c r="Y26" s="1432" t="str">
        <f t="shared" ref="Y26:Y34" si="25">IF(AND(I26&lt;&gt;"",$C26&lt;&gt;""),"",IF(AND(ISBLANK(I26),LEFT($C26,5)="&lt;TNSP"),"",IF(AND(ISBLANK(I26),ISBLANK($C26)),"","X")))</f>
        <v/>
      </c>
    </row>
    <row r="27" spans="1:27">
      <c r="B27" s="1116"/>
      <c r="C27" s="1397"/>
      <c r="D27" s="1052" t="s">
        <v>265</v>
      </c>
      <c r="E27" s="1389">
        <f t="shared" si="13"/>
        <v>0</v>
      </c>
      <c r="F27" s="1053"/>
      <c r="G27" s="1053"/>
      <c r="H27" s="1053"/>
      <c r="I27" s="1054"/>
      <c r="J27" s="1277"/>
      <c r="K27" s="3049"/>
      <c r="L27" s="3050"/>
      <c r="M27" s="3050"/>
      <c r="N27" s="1431" t="str">
        <f t="shared" si="21"/>
        <v/>
      </c>
      <c r="O27" s="1288" t="str">
        <f t="shared" si="22"/>
        <v/>
      </c>
      <c r="P27" s="1432" t="str">
        <f t="shared" si="14"/>
        <v/>
      </c>
      <c r="Q27" s="1431" t="str">
        <f t="shared" si="15"/>
        <v/>
      </c>
      <c r="R27" s="1288" t="str">
        <f t="shared" si="16"/>
        <v/>
      </c>
      <c r="S27" s="1432" t="str">
        <f t="shared" si="23"/>
        <v/>
      </c>
      <c r="T27" s="1431" t="str">
        <f t="shared" si="17"/>
        <v/>
      </c>
      <c r="U27" s="1288" t="str">
        <f t="shared" si="18"/>
        <v/>
      </c>
      <c r="V27" s="1432" t="str">
        <f t="shared" si="24"/>
        <v/>
      </c>
      <c r="W27" s="1431" t="str">
        <f t="shared" si="19"/>
        <v/>
      </c>
      <c r="X27" s="1288" t="str">
        <f t="shared" si="20"/>
        <v/>
      </c>
      <c r="Y27" s="1432" t="str">
        <f t="shared" si="25"/>
        <v/>
      </c>
    </row>
    <row r="28" spans="1:27">
      <c r="B28" s="1116"/>
      <c r="C28" s="1397"/>
      <c r="D28" s="1052" t="s">
        <v>265</v>
      </c>
      <c r="E28" s="1389">
        <f t="shared" si="13"/>
        <v>0</v>
      </c>
      <c r="F28" s="1053"/>
      <c r="G28" s="1053"/>
      <c r="H28" s="1053"/>
      <c r="I28" s="1054"/>
      <c r="J28" s="1277"/>
      <c r="K28" s="3049"/>
      <c r="L28" s="3050"/>
      <c r="M28" s="3050"/>
      <c r="N28" s="1431" t="str">
        <f t="shared" si="21"/>
        <v/>
      </c>
      <c r="O28" s="1288" t="str">
        <f t="shared" si="22"/>
        <v/>
      </c>
      <c r="P28" s="1432" t="str">
        <f t="shared" si="14"/>
        <v/>
      </c>
      <c r="Q28" s="1431" t="str">
        <f t="shared" si="15"/>
        <v/>
      </c>
      <c r="R28" s="1288" t="str">
        <f t="shared" si="16"/>
        <v/>
      </c>
      <c r="S28" s="1432" t="str">
        <f t="shared" si="23"/>
        <v/>
      </c>
      <c r="T28" s="1431" t="str">
        <f t="shared" si="17"/>
        <v/>
      </c>
      <c r="U28" s="1288" t="str">
        <f t="shared" si="18"/>
        <v/>
      </c>
      <c r="V28" s="1432" t="str">
        <f t="shared" si="24"/>
        <v/>
      </c>
      <c r="W28" s="1431" t="str">
        <f t="shared" si="19"/>
        <v/>
      </c>
      <c r="X28" s="1288" t="str">
        <f t="shared" si="20"/>
        <v/>
      </c>
      <c r="Y28" s="1432" t="str">
        <f t="shared" si="25"/>
        <v/>
      </c>
    </row>
    <row r="29" spans="1:27">
      <c r="B29" s="1116"/>
      <c r="C29" s="1397"/>
      <c r="D29" s="1052" t="s">
        <v>265</v>
      </c>
      <c r="E29" s="1389">
        <f t="shared" si="13"/>
        <v>0</v>
      </c>
      <c r="F29" s="1053"/>
      <c r="G29" s="1053"/>
      <c r="H29" s="1053"/>
      <c r="I29" s="1054"/>
      <c r="J29" s="1277"/>
      <c r="K29" s="3049"/>
      <c r="L29" s="3050"/>
      <c r="M29" s="3050"/>
      <c r="N29" s="1431" t="str">
        <f t="shared" si="21"/>
        <v/>
      </c>
      <c r="O29" s="1288" t="str">
        <f t="shared" si="22"/>
        <v/>
      </c>
      <c r="P29" s="1432" t="str">
        <f t="shared" si="14"/>
        <v/>
      </c>
      <c r="Q29" s="1431" t="str">
        <f t="shared" si="15"/>
        <v/>
      </c>
      <c r="R29" s="1288" t="str">
        <f t="shared" si="16"/>
        <v/>
      </c>
      <c r="S29" s="1432" t="str">
        <f t="shared" si="23"/>
        <v/>
      </c>
      <c r="T29" s="1431" t="str">
        <f t="shared" si="17"/>
        <v/>
      </c>
      <c r="U29" s="1288" t="str">
        <f t="shared" si="18"/>
        <v/>
      </c>
      <c r="V29" s="1432" t="str">
        <f t="shared" si="24"/>
        <v/>
      </c>
      <c r="W29" s="1431" t="str">
        <f t="shared" si="19"/>
        <v/>
      </c>
      <c r="X29" s="1288" t="str">
        <f t="shared" si="20"/>
        <v/>
      </c>
      <c r="Y29" s="1432" t="str">
        <f t="shared" si="25"/>
        <v/>
      </c>
    </row>
    <row r="30" spans="1:27">
      <c r="B30" s="1116"/>
      <c r="C30" s="1397"/>
      <c r="D30" s="1052" t="s">
        <v>265</v>
      </c>
      <c r="E30" s="1389">
        <f t="shared" si="13"/>
        <v>0</v>
      </c>
      <c r="F30" s="1053"/>
      <c r="G30" s="1053"/>
      <c r="H30" s="1053"/>
      <c r="I30" s="1054"/>
      <c r="J30" s="1277"/>
      <c r="K30" s="3049"/>
      <c r="L30" s="3050"/>
      <c r="M30" s="3050"/>
      <c r="N30" s="1431" t="str">
        <f t="shared" si="21"/>
        <v/>
      </c>
      <c r="O30" s="1288" t="str">
        <f t="shared" si="22"/>
        <v/>
      </c>
      <c r="P30" s="1432" t="str">
        <f t="shared" si="14"/>
        <v/>
      </c>
      <c r="Q30" s="1431" t="str">
        <f t="shared" si="15"/>
        <v/>
      </c>
      <c r="R30" s="1288" t="str">
        <f t="shared" si="16"/>
        <v/>
      </c>
      <c r="S30" s="1432" t="str">
        <f t="shared" si="23"/>
        <v/>
      </c>
      <c r="T30" s="1431" t="str">
        <f t="shared" si="17"/>
        <v/>
      </c>
      <c r="U30" s="1288" t="str">
        <f t="shared" si="18"/>
        <v/>
      </c>
      <c r="V30" s="1432" t="str">
        <f t="shared" si="24"/>
        <v/>
      </c>
      <c r="W30" s="1431" t="str">
        <f t="shared" si="19"/>
        <v/>
      </c>
      <c r="X30" s="1288" t="str">
        <f t="shared" si="20"/>
        <v/>
      </c>
      <c r="Y30" s="1432" t="str">
        <f t="shared" si="25"/>
        <v/>
      </c>
    </row>
    <row r="31" spans="1:27">
      <c r="B31" s="1116"/>
      <c r="C31" s="1397"/>
      <c r="D31" s="1052" t="s">
        <v>265</v>
      </c>
      <c r="E31" s="1389">
        <f t="shared" si="13"/>
        <v>0</v>
      </c>
      <c r="F31" s="1053"/>
      <c r="G31" s="1053"/>
      <c r="H31" s="1053"/>
      <c r="I31" s="1054"/>
      <c r="J31" s="1277"/>
      <c r="K31" s="3049"/>
      <c r="L31" s="3050"/>
      <c r="M31" s="3050"/>
      <c r="N31" s="1431" t="str">
        <f t="shared" si="21"/>
        <v/>
      </c>
      <c r="O31" s="1288" t="str">
        <f t="shared" si="22"/>
        <v/>
      </c>
      <c r="P31" s="1432" t="str">
        <f t="shared" si="14"/>
        <v/>
      </c>
      <c r="Q31" s="1431" t="str">
        <f t="shared" si="15"/>
        <v/>
      </c>
      <c r="R31" s="1288" t="str">
        <f t="shared" si="16"/>
        <v/>
      </c>
      <c r="S31" s="1432" t="str">
        <f t="shared" si="23"/>
        <v/>
      </c>
      <c r="T31" s="1431" t="str">
        <f t="shared" si="17"/>
        <v/>
      </c>
      <c r="U31" s="1288" t="str">
        <f t="shared" si="18"/>
        <v/>
      </c>
      <c r="V31" s="1432" t="str">
        <f t="shared" si="24"/>
        <v/>
      </c>
      <c r="W31" s="1431" t="str">
        <f t="shared" si="19"/>
        <v/>
      </c>
      <c r="X31" s="1288" t="str">
        <f t="shared" si="20"/>
        <v/>
      </c>
      <c r="Y31" s="1432" t="str">
        <f t="shared" si="25"/>
        <v/>
      </c>
    </row>
    <row r="32" spans="1:27">
      <c r="B32" s="1116"/>
      <c r="C32" s="1397"/>
      <c r="D32" s="1052" t="s">
        <v>265</v>
      </c>
      <c r="E32" s="1389">
        <f t="shared" si="13"/>
        <v>0</v>
      </c>
      <c r="F32" s="1053"/>
      <c r="G32" s="1053"/>
      <c r="H32" s="1053"/>
      <c r="I32" s="1054"/>
      <c r="J32" s="1277"/>
      <c r="K32" s="3049"/>
      <c r="L32" s="3050"/>
      <c r="M32" s="3050"/>
      <c r="N32" s="1431" t="str">
        <f t="shared" si="21"/>
        <v/>
      </c>
      <c r="O32" s="1288" t="str">
        <f t="shared" si="22"/>
        <v/>
      </c>
      <c r="P32" s="1432" t="str">
        <f t="shared" si="14"/>
        <v/>
      </c>
      <c r="Q32" s="1431" t="str">
        <f t="shared" si="15"/>
        <v/>
      </c>
      <c r="R32" s="1288" t="str">
        <f t="shared" si="16"/>
        <v/>
      </c>
      <c r="S32" s="1432" t="str">
        <f t="shared" si="23"/>
        <v/>
      </c>
      <c r="T32" s="1431" t="str">
        <f t="shared" si="17"/>
        <v/>
      </c>
      <c r="U32" s="1288" t="str">
        <f t="shared" si="18"/>
        <v/>
      </c>
      <c r="V32" s="1432" t="str">
        <f t="shared" si="24"/>
        <v/>
      </c>
      <c r="W32" s="1431" t="str">
        <f t="shared" si="19"/>
        <v/>
      </c>
      <c r="X32" s="1288" t="str">
        <f t="shared" si="20"/>
        <v/>
      </c>
      <c r="Y32" s="1432" t="str">
        <f t="shared" si="25"/>
        <v/>
      </c>
    </row>
    <row r="33" spans="1:26">
      <c r="B33" s="1458"/>
      <c r="C33" s="1397"/>
      <c r="D33" s="1052" t="s">
        <v>265</v>
      </c>
      <c r="E33" s="1389">
        <f t="shared" si="13"/>
        <v>0</v>
      </c>
      <c r="F33" s="1053"/>
      <c r="G33" s="1053"/>
      <c r="H33" s="1053"/>
      <c r="I33" s="1054"/>
      <c r="J33" s="1277"/>
      <c r="K33" s="3049"/>
      <c r="L33" s="3050"/>
      <c r="M33" s="3050"/>
      <c r="N33" s="1431" t="str">
        <f t="shared" si="21"/>
        <v/>
      </c>
      <c r="O33" s="1288" t="str">
        <f t="shared" si="22"/>
        <v/>
      </c>
      <c r="P33" s="1432" t="str">
        <f t="shared" si="14"/>
        <v/>
      </c>
      <c r="Q33" s="1431" t="str">
        <f t="shared" si="15"/>
        <v/>
      </c>
      <c r="R33" s="1288" t="str">
        <f t="shared" si="16"/>
        <v/>
      </c>
      <c r="S33" s="1432" t="str">
        <f t="shared" si="23"/>
        <v/>
      </c>
      <c r="T33" s="1431" t="str">
        <f t="shared" si="17"/>
        <v/>
      </c>
      <c r="U33" s="1288" t="str">
        <f t="shared" si="18"/>
        <v/>
      </c>
      <c r="V33" s="1432" t="str">
        <f t="shared" si="24"/>
        <v/>
      </c>
      <c r="W33" s="1431" t="str">
        <f t="shared" si="19"/>
        <v/>
      </c>
      <c r="X33" s="1288" t="str">
        <f t="shared" si="20"/>
        <v/>
      </c>
      <c r="Y33" s="1432" t="str">
        <f t="shared" si="25"/>
        <v/>
      </c>
    </row>
    <row r="34" spans="1:26">
      <c r="B34" s="1458" t="s">
        <v>2324</v>
      </c>
      <c r="C34" s="1398"/>
      <c r="D34" s="1055" t="s">
        <v>265</v>
      </c>
      <c r="E34" s="1390">
        <f t="shared" si="13"/>
        <v>0</v>
      </c>
      <c r="F34" s="1056"/>
      <c r="G34" s="1056"/>
      <c r="H34" s="1056"/>
      <c r="I34" s="1057"/>
      <c r="J34" s="1277"/>
      <c r="K34" s="3052"/>
      <c r="L34" s="3053"/>
      <c r="M34" s="3053"/>
      <c r="N34" s="1433" t="str">
        <f t="shared" si="21"/>
        <v/>
      </c>
      <c r="O34" s="1434" t="str">
        <f t="shared" si="22"/>
        <v/>
      </c>
      <c r="P34" s="1435" t="str">
        <f t="shared" si="14"/>
        <v/>
      </c>
      <c r="Q34" s="1433" t="str">
        <f t="shared" si="15"/>
        <v/>
      </c>
      <c r="R34" s="1434" t="str">
        <f t="shared" si="16"/>
        <v/>
      </c>
      <c r="S34" s="1435" t="str">
        <f t="shared" si="23"/>
        <v/>
      </c>
      <c r="T34" s="1433" t="str">
        <f t="shared" si="17"/>
        <v/>
      </c>
      <c r="U34" s="1434" t="str">
        <f t="shared" si="18"/>
        <v/>
      </c>
      <c r="V34" s="1435" t="str">
        <f t="shared" si="24"/>
        <v/>
      </c>
      <c r="W34" s="1433" t="str">
        <f t="shared" si="19"/>
        <v/>
      </c>
      <c r="X34" s="1434" t="str">
        <f t="shared" si="20"/>
        <v/>
      </c>
      <c r="Y34" s="1435" t="str">
        <f t="shared" si="25"/>
        <v/>
      </c>
    </row>
    <row r="35" spans="1:26" ht="15" customHeight="1">
      <c r="B35" s="580"/>
      <c r="C35" s="2731" t="s">
        <v>1940</v>
      </c>
      <c r="D35" s="1136" t="s">
        <v>265</v>
      </c>
      <c r="E35" s="1001">
        <f>SUM(E25:E34)</f>
        <v>0</v>
      </c>
      <c r="F35" s="1001">
        <f>SUM(F25:F34)</f>
        <v>0</v>
      </c>
      <c r="G35" s="1001">
        <f>SUM(G25:G34)</f>
        <v>0</v>
      </c>
      <c r="H35" s="1001">
        <f>SUM(H25:H34)</f>
        <v>0</v>
      </c>
      <c r="I35" s="1001">
        <f>SUM(I25:I34)</f>
        <v>0</v>
      </c>
      <c r="J35" s="1277"/>
      <c r="K35" s="1277"/>
      <c r="L35" s="1277"/>
      <c r="M35" s="1277"/>
      <c r="N35" s="1277"/>
      <c r="O35" s="1277"/>
      <c r="P35" s="1277"/>
      <c r="Q35" s="1277"/>
      <c r="R35" s="1277"/>
      <c r="S35" s="1277"/>
      <c r="T35" s="1277"/>
      <c r="U35" s="1277"/>
      <c r="V35" s="1277"/>
      <c r="W35" s="1277"/>
      <c r="X35" s="1277"/>
      <c r="Y35" s="1277"/>
      <c r="Z35" s="1277"/>
    </row>
    <row r="36" spans="1:26" ht="15" customHeight="1">
      <c r="A36" s="2067"/>
      <c r="B36" s="2015" t="s">
        <v>2716</v>
      </c>
      <c r="C36" s="2730" t="s">
        <v>2453</v>
      </c>
      <c r="D36" s="963" t="s">
        <v>265</v>
      </c>
      <c r="E36" s="1001">
        <f>E35+E22</f>
        <v>0</v>
      </c>
      <c r="F36" s="1001">
        <f>F35+F22</f>
        <v>0</v>
      </c>
      <c r="G36" s="1001">
        <f>G35+G22</f>
        <v>0</v>
      </c>
      <c r="H36" s="1001">
        <f>H35+H22</f>
        <v>0</v>
      </c>
      <c r="I36" s="1001">
        <f>I35+I22</f>
        <v>0</v>
      </c>
      <c r="J36" s="1277"/>
      <c r="K36" s="1277"/>
      <c r="L36" s="1277"/>
      <c r="M36" s="1277"/>
      <c r="N36" s="1277"/>
      <c r="O36" s="1277"/>
      <c r="P36" s="1277"/>
      <c r="Q36" s="1277"/>
      <c r="R36" s="1277"/>
      <c r="S36" s="1277"/>
      <c r="T36" s="1277"/>
      <c r="U36" s="1277"/>
      <c r="V36" s="1277"/>
      <c r="W36" s="1277"/>
      <c r="X36" s="1277"/>
      <c r="Y36" s="1277"/>
      <c r="Z36" s="1277"/>
    </row>
    <row r="37" spans="1:26" ht="15" customHeight="1">
      <c r="A37" s="2031"/>
      <c r="B37" s="2071"/>
      <c r="C37" s="580"/>
      <c r="D37" s="580"/>
      <c r="E37" s="580"/>
      <c r="F37" s="580"/>
      <c r="G37" s="580"/>
      <c r="H37" s="580"/>
      <c r="I37" s="580"/>
      <c r="J37" s="580"/>
      <c r="K37" s="580"/>
      <c r="L37" s="580"/>
      <c r="M37" s="580"/>
    </row>
    <row r="38" spans="1:26" ht="20.149999999999999" customHeight="1">
      <c r="A38" s="2067"/>
      <c r="B38" s="2015" t="s">
        <v>2717</v>
      </c>
      <c r="C38" s="2494" t="s">
        <v>2452</v>
      </c>
      <c r="D38" s="2529"/>
      <c r="E38" s="2529"/>
      <c r="F38" s="2529"/>
      <c r="G38" s="1344"/>
      <c r="H38" s="1344"/>
      <c r="I38" s="1344"/>
      <c r="J38" s="1344"/>
      <c r="K38" s="1344"/>
      <c r="L38" s="1344"/>
      <c r="M38" s="1344"/>
    </row>
    <row r="39" spans="1:26">
      <c r="B39" s="1"/>
      <c r="K39" s="1543" t="s">
        <v>2264</v>
      </c>
      <c r="L39" s="2072" t="s">
        <v>2265</v>
      </c>
      <c r="M39" s="1975" t="s">
        <v>2349</v>
      </c>
      <c r="N39" s="1543" t="s">
        <v>2264</v>
      </c>
      <c r="O39" s="1544" t="s">
        <v>2265</v>
      </c>
      <c r="P39" s="1975" t="s">
        <v>2349</v>
      </c>
    </row>
    <row r="40" spans="1:26" ht="26">
      <c r="B40" s="1115"/>
      <c r="C40" s="1025" t="s">
        <v>1695</v>
      </c>
      <c r="D40" s="575" t="s">
        <v>1868</v>
      </c>
      <c r="E40" s="1664" t="s">
        <v>2023</v>
      </c>
      <c r="F40" s="1665" t="s">
        <v>2024</v>
      </c>
      <c r="G40" s="580"/>
      <c r="H40" s="580"/>
      <c r="I40" s="580"/>
      <c r="J40" s="580"/>
      <c r="K40" s="3055" t="s">
        <v>2023</v>
      </c>
      <c r="L40" s="3055"/>
      <c r="M40" s="3055"/>
      <c r="N40" s="3055" t="s">
        <v>2303</v>
      </c>
      <c r="O40" s="3055"/>
      <c r="P40" s="3055"/>
    </row>
    <row r="41" spans="1:26" ht="15" customHeight="1">
      <c r="A41" s="2067"/>
      <c r="B41" s="2572" t="s">
        <v>2767</v>
      </c>
      <c r="C41" s="1470" t="str">
        <f t="shared" ref="C41:C50" si="26">IF(C12="","",C12)</f>
        <v/>
      </c>
      <c r="D41" s="1471" t="s">
        <v>265</v>
      </c>
      <c r="E41" s="1472"/>
      <c r="F41" s="1473"/>
      <c r="G41" s="580"/>
      <c r="H41" s="580"/>
      <c r="I41" s="580"/>
      <c r="J41" s="580"/>
      <c r="K41" s="2023" t="str">
        <f>IF(ISNONTEXT(E41)=TRUE,"","X")</f>
        <v/>
      </c>
      <c r="L41" s="2040"/>
      <c r="M41" s="2021" t="str">
        <f t="shared" ref="M41:M50" si="27">IF(AND(E41&lt;&gt;"",$C12&lt;&gt;""),"",IF(AND(ISBLANK(E41),LEFT($C12,5)="&lt;TNSP"),"",IF(AND(ISBLANK(E41),ISBLANK($C12)),"","X")))</f>
        <v/>
      </c>
      <c r="N41" s="2023" t="str">
        <f t="shared" ref="N41:N50" si="28">IF(ISNONTEXT(F41)=TRUE,"","X")</f>
        <v/>
      </c>
      <c r="O41" s="2024" t="str">
        <f t="shared" ref="O41:O50" si="29">IF(AND(F41&gt;=0)=TRUE,"","X")</f>
        <v/>
      </c>
      <c r="P41" s="2021" t="str">
        <f t="shared" ref="P41:P50" si="30">IF(AND(F41&lt;&gt;"",$C12&lt;&gt;""),"",IF(AND(ISBLANK(F41),LEFT($C12,5)="&lt;TNSP"),"",IF(AND(ISBLANK(F41),ISBLANK($C12)),"","X")))</f>
        <v/>
      </c>
    </row>
    <row r="42" spans="1:26" ht="15" customHeight="1">
      <c r="A42" s="2067"/>
      <c r="B42" s="2015" t="s">
        <v>2476</v>
      </c>
      <c r="C42" s="1474" t="str">
        <f t="shared" si="26"/>
        <v/>
      </c>
      <c r="D42" s="1052" t="s">
        <v>265</v>
      </c>
      <c r="E42" s="1053"/>
      <c r="F42" s="1054"/>
      <c r="G42" s="580"/>
      <c r="H42" s="580"/>
      <c r="I42" s="580"/>
      <c r="J42" s="580"/>
      <c r="K42" s="1431" t="str">
        <f t="shared" ref="K42:K50" si="31">IF(ISNONTEXT(E42)=TRUE,"","X")</f>
        <v/>
      </c>
      <c r="L42" s="1287"/>
      <c r="M42" s="1432" t="str">
        <f t="shared" si="27"/>
        <v/>
      </c>
      <c r="N42" s="1431" t="str">
        <f t="shared" si="28"/>
        <v/>
      </c>
      <c r="O42" s="1288" t="str">
        <f t="shared" si="29"/>
        <v/>
      </c>
      <c r="P42" s="1432" t="str">
        <f t="shared" si="30"/>
        <v/>
      </c>
    </row>
    <row r="43" spans="1:26" ht="15" customHeight="1">
      <c r="B43" s="1116"/>
      <c r="C43" s="1474" t="str">
        <f t="shared" si="26"/>
        <v/>
      </c>
      <c r="D43" s="1052" t="s">
        <v>265</v>
      </c>
      <c r="E43" s="1053"/>
      <c r="F43" s="1054"/>
      <c r="G43" s="580"/>
      <c r="H43" s="580"/>
      <c r="I43" s="580"/>
      <c r="J43" s="580"/>
      <c r="K43" s="1431" t="str">
        <f t="shared" si="31"/>
        <v/>
      </c>
      <c r="L43" s="1287"/>
      <c r="M43" s="1432" t="str">
        <f t="shared" si="27"/>
        <v/>
      </c>
      <c r="N43" s="1431" t="str">
        <f t="shared" si="28"/>
        <v/>
      </c>
      <c r="O43" s="1288" t="str">
        <f t="shared" si="29"/>
        <v/>
      </c>
      <c r="P43" s="1432" t="str">
        <f t="shared" si="30"/>
        <v/>
      </c>
    </row>
    <row r="44" spans="1:26" ht="15" customHeight="1">
      <c r="B44" s="1116"/>
      <c r="C44" s="1474" t="str">
        <f t="shared" si="26"/>
        <v/>
      </c>
      <c r="D44" s="1052" t="s">
        <v>265</v>
      </c>
      <c r="E44" s="1053"/>
      <c r="F44" s="1054"/>
      <c r="G44" s="580"/>
      <c r="H44" s="580"/>
      <c r="I44" s="580"/>
      <c r="J44" s="580"/>
      <c r="K44" s="1431" t="str">
        <f t="shared" si="31"/>
        <v/>
      </c>
      <c r="L44" s="1287"/>
      <c r="M44" s="1432" t="str">
        <f t="shared" si="27"/>
        <v/>
      </c>
      <c r="N44" s="1431" t="str">
        <f t="shared" si="28"/>
        <v/>
      </c>
      <c r="O44" s="1288" t="str">
        <f t="shared" si="29"/>
        <v/>
      </c>
      <c r="P44" s="1432" t="str">
        <f t="shared" si="30"/>
        <v/>
      </c>
    </row>
    <row r="45" spans="1:26" ht="15" customHeight="1">
      <c r="B45" s="1116"/>
      <c r="C45" s="1474" t="str">
        <f t="shared" si="26"/>
        <v/>
      </c>
      <c r="D45" s="1052" t="s">
        <v>265</v>
      </c>
      <c r="E45" s="1053"/>
      <c r="F45" s="1054"/>
      <c r="G45" s="580"/>
      <c r="H45" s="580"/>
      <c r="I45" s="580"/>
      <c r="J45" s="580"/>
      <c r="K45" s="1431" t="str">
        <f t="shared" si="31"/>
        <v/>
      </c>
      <c r="L45" s="1287"/>
      <c r="M45" s="1432" t="str">
        <f t="shared" si="27"/>
        <v/>
      </c>
      <c r="N45" s="1431" t="str">
        <f t="shared" si="28"/>
        <v/>
      </c>
      <c r="O45" s="1288" t="str">
        <f t="shared" si="29"/>
        <v/>
      </c>
      <c r="P45" s="1432" t="str">
        <f t="shared" si="30"/>
        <v/>
      </c>
    </row>
    <row r="46" spans="1:26" ht="15" customHeight="1">
      <c r="B46" s="1116"/>
      <c r="C46" s="1474" t="str">
        <f t="shared" si="26"/>
        <v/>
      </c>
      <c r="D46" s="1052" t="s">
        <v>265</v>
      </c>
      <c r="E46" s="1053"/>
      <c r="F46" s="1054"/>
      <c r="G46" s="580"/>
      <c r="H46" s="580"/>
      <c r="I46" s="580"/>
      <c r="J46" s="580"/>
      <c r="K46" s="1431" t="str">
        <f t="shared" si="31"/>
        <v/>
      </c>
      <c r="L46" s="1287"/>
      <c r="M46" s="1432" t="str">
        <f t="shared" si="27"/>
        <v/>
      </c>
      <c r="N46" s="1431" t="str">
        <f t="shared" si="28"/>
        <v/>
      </c>
      <c r="O46" s="1288" t="str">
        <f t="shared" si="29"/>
        <v/>
      </c>
      <c r="P46" s="1432" t="str">
        <f t="shared" si="30"/>
        <v/>
      </c>
    </row>
    <row r="47" spans="1:26" ht="15" customHeight="1">
      <c r="B47" s="1116"/>
      <c r="C47" s="1474" t="str">
        <f t="shared" si="26"/>
        <v/>
      </c>
      <c r="D47" s="1052" t="s">
        <v>265</v>
      </c>
      <c r="E47" s="1053"/>
      <c r="F47" s="1054"/>
      <c r="G47" s="580"/>
      <c r="H47" s="580"/>
      <c r="I47" s="580"/>
      <c r="J47" s="580"/>
      <c r="K47" s="1431" t="str">
        <f t="shared" si="31"/>
        <v/>
      </c>
      <c r="L47" s="1287"/>
      <c r="M47" s="1432" t="str">
        <f t="shared" si="27"/>
        <v/>
      </c>
      <c r="N47" s="1431" t="str">
        <f t="shared" si="28"/>
        <v/>
      </c>
      <c r="O47" s="1288" t="str">
        <f t="shared" si="29"/>
        <v/>
      </c>
      <c r="P47" s="1432" t="str">
        <f t="shared" si="30"/>
        <v/>
      </c>
    </row>
    <row r="48" spans="1:26" ht="15" customHeight="1">
      <c r="B48" s="1116"/>
      <c r="C48" s="1474" t="str">
        <f t="shared" si="26"/>
        <v/>
      </c>
      <c r="D48" s="1052" t="s">
        <v>265</v>
      </c>
      <c r="E48" s="1053"/>
      <c r="F48" s="1054"/>
      <c r="G48" s="580"/>
      <c r="H48" s="580"/>
      <c r="I48" s="580"/>
      <c r="J48" s="580"/>
      <c r="K48" s="1431" t="str">
        <f t="shared" si="31"/>
        <v/>
      </c>
      <c r="L48" s="1287"/>
      <c r="M48" s="1432" t="str">
        <f t="shared" si="27"/>
        <v/>
      </c>
      <c r="N48" s="1431" t="str">
        <f t="shared" si="28"/>
        <v/>
      </c>
      <c r="O48" s="1288" t="str">
        <f t="shared" si="29"/>
        <v/>
      </c>
      <c r="P48" s="1432" t="str">
        <f t="shared" si="30"/>
        <v/>
      </c>
    </row>
    <row r="49" spans="1:18" ht="15" customHeight="1">
      <c r="B49" s="1458"/>
      <c r="C49" s="1474" t="str">
        <f t="shared" si="26"/>
        <v/>
      </c>
      <c r="D49" s="1052" t="s">
        <v>265</v>
      </c>
      <c r="E49" s="1053"/>
      <c r="F49" s="1054"/>
      <c r="G49" s="580"/>
      <c r="H49" s="580"/>
      <c r="I49" s="580"/>
      <c r="J49" s="580"/>
      <c r="K49" s="1431" t="str">
        <f t="shared" si="31"/>
        <v/>
      </c>
      <c r="L49" s="1287"/>
      <c r="M49" s="1432" t="str">
        <f t="shared" si="27"/>
        <v/>
      </c>
      <c r="N49" s="1431" t="str">
        <f t="shared" si="28"/>
        <v/>
      </c>
      <c r="O49" s="1288" t="str">
        <f t="shared" si="29"/>
        <v/>
      </c>
      <c r="P49" s="1432" t="str">
        <f t="shared" si="30"/>
        <v/>
      </c>
    </row>
    <row r="50" spans="1:18" ht="15" customHeight="1">
      <c r="B50" s="1458" t="s">
        <v>2324</v>
      </c>
      <c r="C50" s="1475" t="str">
        <f t="shared" si="26"/>
        <v/>
      </c>
      <c r="D50" s="1055" t="s">
        <v>265</v>
      </c>
      <c r="E50" s="1056"/>
      <c r="F50" s="1057"/>
      <c r="G50" s="580"/>
      <c r="H50" s="580"/>
      <c r="I50" s="580"/>
      <c r="J50" s="580"/>
      <c r="K50" s="1433" t="str">
        <f t="shared" si="31"/>
        <v/>
      </c>
      <c r="L50" s="1467"/>
      <c r="M50" s="1435" t="str">
        <f t="shared" si="27"/>
        <v/>
      </c>
      <c r="N50" s="1433" t="str">
        <f t="shared" si="28"/>
        <v/>
      </c>
      <c r="O50" s="1434" t="str">
        <f t="shared" si="29"/>
        <v/>
      </c>
      <c r="P50" s="1435" t="str">
        <f t="shared" si="30"/>
        <v/>
      </c>
    </row>
    <row r="51" spans="1:18" ht="15" customHeight="1">
      <c r="B51" s="580"/>
      <c r="C51" s="1047" t="s">
        <v>1939</v>
      </c>
      <c r="D51" s="1124" t="s">
        <v>265</v>
      </c>
      <c r="E51" s="913">
        <f>SUM(E41:E50)</f>
        <v>0</v>
      </c>
      <c r="F51" s="913">
        <f>SUM(F41:F50)</f>
        <v>0</v>
      </c>
      <c r="G51" s="580"/>
      <c r="H51" s="580"/>
      <c r="I51" s="580"/>
      <c r="J51" s="580"/>
      <c r="K51" s="580"/>
      <c r="L51" s="580"/>
      <c r="M51" s="580"/>
      <c r="N51" s="580"/>
      <c r="O51" s="580"/>
      <c r="P51" s="580"/>
    </row>
    <row r="52" spans="1:18" ht="15" customHeight="1">
      <c r="B52" s="1115"/>
      <c r="C52" s="964" t="s">
        <v>1696</v>
      </c>
      <c r="D52" s="899"/>
      <c r="E52" s="899"/>
      <c r="F52" s="580"/>
      <c r="G52" s="580"/>
      <c r="H52" s="580"/>
      <c r="I52" s="580"/>
      <c r="J52" s="580"/>
      <c r="K52" s="580"/>
      <c r="L52" s="580"/>
      <c r="M52" s="580"/>
      <c r="N52" s="580"/>
      <c r="O52" s="580"/>
      <c r="P52" s="580"/>
    </row>
    <row r="53" spans="1:18" ht="15" customHeight="1">
      <c r="A53" s="2067"/>
      <c r="B53" s="2572" t="s">
        <v>2767</v>
      </c>
      <c r="C53" s="1470" t="str">
        <f t="shared" ref="C53:C62" si="32">IF(C25="","",C25)</f>
        <v/>
      </c>
      <c r="D53" s="1471" t="s">
        <v>265</v>
      </c>
      <c r="E53" s="1472"/>
      <c r="F53" s="1473"/>
      <c r="G53" s="580"/>
      <c r="H53" s="580"/>
      <c r="I53" s="580"/>
      <c r="J53" s="580"/>
      <c r="K53" s="2023" t="str">
        <f>IF(ISNONTEXT(E53)=TRUE,"","X")</f>
        <v/>
      </c>
      <c r="L53" s="2040"/>
      <c r="M53" s="2021" t="str">
        <f>IF(AND(E53&lt;&gt;"",$C25&lt;&gt;""),"",IF(AND(ISBLANK(E53),LEFT($C25,5)="&lt;TNSP"),"",IF(AND(ISBLANK(E53),ISBLANK($C25)),"","X")))</f>
        <v/>
      </c>
      <c r="N53" s="2023" t="str">
        <f t="shared" ref="N53:N62" si="33">IF(ISNONTEXT(F53)=TRUE,"","X")</f>
        <v/>
      </c>
      <c r="O53" s="2024" t="str">
        <f t="shared" ref="O53:O62" si="34">IF(AND(F53&gt;=0)=TRUE,"","X")</f>
        <v/>
      </c>
      <c r="P53" s="2021" t="str">
        <f>IF(AND(F53&lt;&gt;"",$C25&lt;&gt;""),"",IF(AND(ISBLANK(F53),LEFT($C25,5)="&lt;TNSP"),"",IF(AND(ISBLANK(F53),ISBLANK($C25)),"","X")))</f>
        <v/>
      </c>
    </row>
    <row r="54" spans="1:18" ht="15" customHeight="1">
      <c r="A54" s="2067"/>
      <c r="B54" s="2015" t="s">
        <v>2476</v>
      </c>
      <c r="C54" s="1474" t="str">
        <f t="shared" si="32"/>
        <v/>
      </c>
      <c r="D54" s="1052" t="s">
        <v>265</v>
      </c>
      <c r="E54" s="1053"/>
      <c r="F54" s="1054"/>
      <c r="G54" s="580"/>
      <c r="H54" s="580"/>
      <c r="I54" s="580"/>
      <c r="J54" s="580"/>
      <c r="K54" s="1431" t="str">
        <f t="shared" ref="K54:K61" si="35">IF(ISNONTEXT(E54)=TRUE,"","X")</f>
        <v/>
      </c>
      <c r="L54" s="1287"/>
      <c r="M54" s="1432" t="str">
        <f t="shared" ref="M54:M62" si="36">IF(AND(E54&lt;&gt;"",$C26&lt;&gt;""),"",IF(AND(ISBLANK(E54),LEFT($C26,5)="&lt;TNSP"),"",IF(AND(ISBLANK(E54),ISBLANK($C26)),"","X")))</f>
        <v/>
      </c>
      <c r="N54" s="1431" t="str">
        <f t="shared" si="33"/>
        <v/>
      </c>
      <c r="O54" s="1288" t="str">
        <f t="shared" si="34"/>
        <v/>
      </c>
      <c r="P54" s="1432" t="str">
        <f t="shared" ref="P54:P62" si="37">IF(AND(F54&lt;&gt;"",$C26&lt;&gt;""),"",IF(AND(ISBLANK(F54),LEFT($C26,5)="&lt;TNSP"),"",IF(AND(ISBLANK(F54),ISBLANK($C26)),"","X")))</f>
        <v/>
      </c>
    </row>
    <row r="55" spans="1:18" ht="15" customHeight="1">
      <c r="B55" s="1116"/>
      <c r="C55" s="1474" t="str">
        <f t="shared" si="32"/>
        <v/>
      </c>
      <c r="D55" s="1052" t="s">
        <v>265</v>
      </c>
      <c r="E55" s="1053"/>
      <c r="F55" s="1054"/>
      <c r="G55" s="580"/>
      <c r="H55" s="580"/>
      <c r="I55" s="580"/>
      <c r="J55" s="580"/>
      <c r="K55" s="1431" t="str">
        <f t="shared" si="35"/>
        <v/>
      </c>
      <c r="L55" s="1287"/>
      <c r="M55" s="1432" t="str">
        <f t="shared" si="36"/>
        <v/>
      </c>
      <c r="N55" s="1431" t="str">
        <f t="shared" si="33"/>
        <v/>
      </c>
      <c r="O55" s="1288" t="str">
        <f t="shared" si="34"/>
        <v/>
      </c>
      <c r="P55" s="1432" t="str">
        <f t="shared" si="37"/>
        <v/>
      </c>
    </row>
    <row r="56" spans="1:18" ht="15" customHeight="1">
      <c r="B56" s="1116"/>
      <c r="C56" s="1474" t="str">
        <f t="shared" si="32"/>
        <v/>
      </c>
      <c r="D56" s="1052" t="s">
        <v>265</v>
      </c>
      <c r="E56" s="1053"/>
      <c r="F56" s="1054"/>
      <c r="G56" s="580"/>
      <c r="H56" s="580"/>
      <c r="I56" s="580"/>
      <c r="J56" s="580"/>
      <c r="K56" s="1431" t="str">
        <f t="shared" si="35"/>
        <v/>
      </c>
      <c r="L56" s="1287"/>
      <c r="M56" s="1432" t="str">
        <f t="shared" si="36"/>
        <v/>
      </c>
      <c r="N56" s="1431" t="str">
        <f t="shared" si="33"/>
        <v/>
      </c>
      <c r="O56" s="1288" t="str">
        <f t="shared" si="34"/>
        <v/>
      </c>
      <c r="P56" s="1432" t="str">
        <f t="shared" si="37"/>
        <v/>
      </c>
    </row>
    <row r="57" spans="1:18" ht="15" customHeight="1">
      <c r="B57" s="1116"/>
      <c r="C57" s="1474" t="str">
        <f t="shared" si="32"/>
        <v/>
      </c>
      <c r="D57" s="1052" t="s">
        <v>265</v>
      </c>
      <c r="E57" s="1053"/>
      <c r="F57" s="1054"/>
      <c r="G57" s="580"/>
      <c r="H57" s="580"/>
      <c r="I57" s="580"/>
      <c r="J57" s="580"/>
      <c r="K57" s="1431" t="str">
        <f t="shared" si="35"/>
        <v/>
      </c>
      <c r="L57" s="1287"/>
      <c r="M57" s="1432" t="str">
        <f t="shared" si="36"/>
        <v/>
      </c>
      <c r="N57" s="1431" t="str">
        <f t="shared" si="33"/>
        <v/>
      </c>
      <c r="O57" s="1288" t="str">
        <f t="shared" si="34"/>
        <v/>
      </c>
      <c r="P57" s="1432" t="str">
        <f t="shared" si="37"/>
        <v/>
      </c>
    </row>
    <row r="58" spans="1:18" ht="15" customHeight="1">
      <c r="B58" s="1116"/>
      <c r="C58" s="1474" t="str">
        <f t="shared" si="32"/>
        <v/>
      </c>
      <c r="D58" s="1052" t="s">
        <v>265</v>
      </c>
      <c r="E58" s="1053"/>
      <c r="F58" s="1054"/>
      <c r="G58" s="580"/>
      <c r="H58" s="580"/>
      <c r="I58" s="580"/>
      <c r="J58" s="580"/>
      <c r="K58" s="1431" t="str">
        <f t="shared" si="35"/>
        <v/>
      </c>
      <c r="L58" s="1287"/>
      <c r="M58" s="1432" t="str">
        <f t="shared" si="36"/>
        <v/>
      </c>
      <c r="N58" s="1431" t="str">
        <f t="shared" si="33"/>
        <v/>
      </c>
      <c r="O58" s="1288" t="str">
        <f t="shared" si="34"/>
        <v/>
      </c>
      <c r="P58" s="1432" t="str">
        <f t="shared" si="37"/>
        <v/>
      </c>
    </row>
    <row r="59" spans="1:18" ht="15" customHeight="1">
      <c r="B59" s="1116"/>
      <c r="C59" s="1474" t="str">
        <f t="shared" si="32"/>
        <v/>
      </c>
      <c r="D59" s="1052" t="s">
        <v>265</v>
      </c>
      <c r="E59" s="1053"/>
      <c r="F59" s="1054"/>
      <c r="G59" s="580"/>
      <c r="H59" s="580"/>
      <c r="I59" s="580"/>
      <c r="J59" s="580"/>
      <c r="K59" s="1431" t="str">
        <f t="shared" si="35"/>
        <v/>
      </c>
      <c r="L59" s="1287"/>
      <c r="M59" s="1432" t="str">
        <f t="shared" si="36"/>
        <v/>
      </c>
      <c r="N59" s="1431" t="str">
        <f t="shared" si="33"/>
        <v/>
      </c>
      <c r="O59" s="1288" t="str">
        <f t="shared" si="34"/>
        <v/>
      </c>
      <c r="P59" s="1432" t="str">
        <f t="shared" si="37"/>
        <v/>
      </c>
    </row>
    <row r="60" spans="1:18" ht="15" customHeight="1">
      <c r="B60" s="1116"/>
      <c r="C60" s="1474" t="str">
        <f t="shared" si="32"/>
        <v/>
      </c>
      <c r="D60" s="1052" t="s">
        <v>265</v>
      </c>
      <c r="E60" s="1053"/>
      <c r="F60" s="1054"/>
      <c r="G60" s="580"/>
      <c r="H60" s="580"/>
      <c r="I60" s="580"/>
      <c r="J60" s="580"/>
      <c r="K60" s="1431" t="str">
        <f t="shared" si="35"/>
        <v/>
      </c>
      <c r="L60" s="1287"/>
      <c r="M60" s="1432" t="str">
        <f t="shared" si="36"/>
        <v/>
      </c>
      <c r="N60" s="1431" t="str">
        <f t="shared" si="33"/>
        <v/>
      </c>
      <c r="O60" s="1288" t="str">
        <f t="shared" si="34"/>
        <v/>
      </c>
      <c r="P60" s="1432" t="str">
        <f t="shared" si="37"/>
        <v/>
      </c>
    </row>
    <row r="61" spans="1:18" ht="15" customHeight="1">
      <c r="B61" s="1458"/>
      <c r="C61" s="1474" t="str">
        <f t="shared" si="32"/>
        <v/>
      </c>
      <c r="D61" s="1052" t="s">
        <v>265</v>
      </c>
      <c r="E61" s="1053"/>
      <c r="F61" s="1054"/>
      <c r="G61" s="580"/>
      <c r="H61" s="580"/>
      <c r="I61" s="580"/>
      <c r="J61" s="580"/>
      <c r="K61" s="1431" t="str">
        <f t="shared" si="35"/>
        <v/>
      </c>
      <c r="L61" s="1287"/>
      <c r="M61" s="1432" t="str">
        <f t="shared" si="36"/>
        <v/>
      </c>
      <c r="N61" s="1431" t="str">
        <f t="shared" si="33"/>
        <v/>
      </c>
      <c r="O61" s="1288" t="str">
        <f t="shared" si="34"/>
        <v/>
      </c>
      <c r="P61" s="1432" t="str">
        <f t="shared" si="37"/>
        <v/>
      </c>
    </row>
    <row r="62" spans="1:18" ht="15" customHeight="1">
      <c r="B62" s="1458" t="s">
        <v>2324</v>
      </c>
      <c r="C62" s="1475" t="str">
        <f t="shared" si="32"/>
        <v/>
      </c>
      <c r="D62" s="1055" t="s">
        <v>265</v>
      </c>
      <c r="E62" s="1056"/>
      <c r="F62" s="1057"/>
      <c r="G62" s="580"/>
      <c r="H62" s="580"/>
      <c r="I62" s="580"/>
      <c r="J62" s="580"/>
      <c r="K62" s="1433" t="str">
        <f>IF(ISNONTEXT(E62)=TRUE,"","X")</f>
        <v/>
      </c>
      <c r="L62" s="1467"/>
      <c r="M62" s="1435" t="str">
        <f t="shared" si="36"/>
        <v/>
      </c>
      <c r="N62" s="1433" t="str">
        <f t="shared" si="33"/>
        <v/>
      </c>
      <c r="O62" s="1434" t="str">
        <f t="shared" si="34"/>
        <v/>
      </c>
      <c r="P62" s="1435" t="str">
        <f t="shared" si="37"/>
        <v/>
      </c>
    </row>
    <row r="63" spans="1:18" ht="15" customHeight="1">
      <c r="B63" s="580"/>
      <c r="C63" s="1047" t="s">
        <v>1940</v>
      </c>
      <c r="D63" s="1124" t="s">
        <v>265</v>
      </c>
      <c r="E63" s="913">
        <f>SUM(E53:E62)</f>
        <v>0</v>
      </c>
      <c r="F63" s="913">
        <f>SUM(F53:F62)</f>
        <v>0</v>
      </c>
      <c r="G63" s="580"/>
      <c r="H63" s="580"/>
      <c r="I63" s="580"/>
      <c r="J63" s="580"/>
      <c r="K63" s="580"/>
      <c r="L63" s="580"/>
      <c r="M63" s="580"/>
      <c r="N63" s="580"/>
      <c r="O63" s="580"/>
      <c r="P63" s="580"/>
      <c r="Q63" s="580"/>
      <c r="R63" s="580"/>
    </row>
    <row r="64" spans="1:18" ht="15" customHeight="1">
      <c r="A64" s="2015" t="s">
        <v>2716</v>
      </c>
      <c r="B64" s="1360" t="s">
        <v>2328</v>
      </c>
      <c r="C64" s="1137" t="s">
        <v>2453</v>
      </c>
      <c r="D64" s="963" t="s">
        <v>265</v>
      </c>
      <c r="E64" s="913">
        <f>E63+E51</f>
        <v>0</v>
      </c>
      <c r="F64" s="913">
        <f>F63+F51</f>
        <v>0</v>
      </c>
      <c r="G64" s="580"/>
      <c r="H64" s="580"/>
      <c r="I64" s="580"/>
      <c r="J64" s="580"/>
      <c r="K64" s="580"/>
      <c r="L64" s="580"/>
      <c r="M64" s="580"/>
      <c r="N64" s="580"/>
      <c r="O64" s="580"/>
      <c r="P64" s="580"/>
      <c r="Q64" s="580"/>
      <c r="R64" s="580"/>
    </row>
    <row r="65" spans="1:14" ht="15" customHeight="1">
      <c r="B65" s="912"/>
      <c r="C65" s="580"/>
      <c r="D65" s="580"/>
      <c r="E65" s="580"/>
      <c r="F65" s="580"/>
      <c r="G65" s="580"/>
      <c r="H65" s="580"/>
      <c r="I65" s="580"/>
      <c r="J65" s="580"/>
      <c r="K65" s="580"/>
      <c r="L65" s="580"/>
      <c r="M65" s="580"/>
    </row>
    <row r="66" spans="1:14" ht="15" customHeight="1">
      <c r="B66" s="912"/>
      <c r="C66" s="580"/>
      <c r="D66" s="580"/>
      <c r="E66" s="580"/>
      <c r="F66" s="580"/>
      <c r="G66" s="580"/>
      <c r="H66" s="580"/>
      <c r="I66" s="580"/>
      <c r="J66" s="580"/>
      <c r="K66" s="580"/>
      <c r="L66" s="580"/>
      <c r="M66" s="580"/>
    </row>
    <row r="67" spans="1:14" ht="15" customHeight="1"/>
    <row r="68" spans="1:14" ht="15" customHeight="1">
      <c r="B68" s="1"/>
      <c r="C68" s="1452" t="s">
        <v>2332</v>
      </c>
      <c r="D68" s="2372"/>
      <c r="E68" s="2372"/>
      <c r="F68" s="1118" t="s">
        <v>2436</v>
      </c>
      <c r="G68" s="1118" t="s">
        <v>61</v>
      </c>
      <c r="H68" s="1118" t="s">
        <v>2404</v>
      </c>
      <c r="I68" s="899" t="s">
        <v>2405</v>
      </c>
      <c r="J68" s="899"/>
      <c r="K68" s="580"/>
      <c r="L68" s="580"/>
      <c r="M68" s="580"/>
      <c r="N68" s="580"/>
    </row>
    <row r="69" spans="1:14" ht="15" customHeight="1">
      <c r="A69" s="2015"/>
      <c r="B69" s="2015" t="s">
        <v>2716</v>
      </c>
      <c r="C69" s="1412" t="s">
        <v>2454</v>
      </c>
      <c r="D69" s="1412"/>
      <c r="E69" s="1412" t="b">
        <f>MROUND(F36,1)=MROUND(F64+E64,1)</f>
        <v>1</v>
      </c>
      <c r="F69" s="1502">
        <f>MROUND(F36,1)</f>
        <v>0</v>
      </c>
      <c r="G69" s="1502">
        <f>MROUND(F64+E64,1)</f>
        <v>0</v>
      </c>
      <c r="H69" s="1844">
        <f>ABS(G69-F69)</f>
        <v>0</v>
      </c>
      <c r="I69" s="2008"/>
      <c r="J69" s="2008"/>
      <c r="K69" s="580"/>
      <c r="L69" s="580"/>
      <c r="M69" s="580"/>
      <c r="N69" s="580"/>
    </row>
    <row r="70" spans="1:14" ht="15" customHeight="1">
      <c r="C70" s="1412" t="s">
        <v>2342</v>
      </c>
      <c r="D70" s="1412"/>
      <c r="E70" s="1412" t="b">
        <f>MROUND('2.1 Expenditure summary'!E33,1)=MROUND(F64,1)</f>
        <v>1</v>
      </c>
      <c r="F70" s="1502">
        <f>MROUND(F64,1)</f>
        <v>0</v>
      </c>
      <c r="G70" s="1502">
        <f>MROUND('2.1 Expenditure summary'!E33,1)</f>
        <v>0</v>
      </c>
      <c r="H70" s="1844">
        <f>ABS(G70-F70)</f>
        <v>0</v>
      </c>
      <c r="I70" s="2336"/>
      <c r="J70" s="580"/>
      <c r="K70" s="580"/>
      <c r="L70" s="580"/>
      <c r="M70" s="580"/>
      <c r="N70" s="580"/>
    </row>
    <row r="71" spans="1:14">
      <c r="C71" s="580"/>
      <c r="D71" s="580"/>
      <c r="E71" s="580"/>
      <c r="F71" s="580"/>
      <c r="G71" s="580"/>
      <c r="H71" s="580"/>
      <c r="I71" s="580"/>
      <c r="J71" s="580"/>
      <c r="K71" s="580"/>
      <c r="L71" s="580"/>
      <c r="M71" s="580"/>
      <c r="N71" s="580"/>
    </row>
    <row r="72" spans="1:14">
      <c r="C72" s="580"/>
      <c r="D72" s="580"/>
      <c r="E72" s="580"/>
      <c r="F72" s="580"/>
      <c r="G72" s="580"/>
      <c r="H72" s="580"/>
      <c r="I72" s="580"/>
      <c r="J72" s="580"/>
      <c r="K72" s="580"/>
      <c r="L72" s="580"/>
      <c r="M72" s="580"/>
      <c r="N72" s="580"/>
    </row>
    <row r="73" spans="1:14">
      <c r="C73" s="580"/>
      <c r="D73" s="580"/>
      <c r="E73" s="580"/>
      <c r="F73" s="580"/>
      <c r="G73" s="580"/>
      <c r="H73" s="580"/>
      <c r="I73" s="580"/>
      <c r="J73" s="580"/>
      <c r="K73" s="580"/>
      <c r="L73" s="580"/>
      <c r="M73" s="580"/>
      <c r="N73" s="580"/>
    </row>
  </sheetData>
  <mergeCells count="12">
    <mergeCell ref="A1:B1"/>
    <mergeCell ref="A2:B2"/>
    <mergeCell ref="Q11:S11"/>
    <mergeCell ref="T11:V11"/>
    <mergeCell ref="W11:Y11"/>
    <mergeCell ref="K10:M10"/>
    <mergeCell ref="K12:M21"/>
    <mergeCell ref="K40:M40"/>
    <mergeCell ref="N40:P40"/>
    <mergeCell ref="K25:M34"/>
    <mergeCell ref="K11:M11"/>
    <mergeCell ref="N11:P11"/>
  </mergeCells>
  <conditionalFormatting sqref="C68">
    <cfRule type="cellIs" dxfId="41" priority="1" operator="equal">
      <formula>FALSE</formula>
    </cfRule>
  </conditionalFormatting>
  <conditionalFormatting sqref="E41:F50">
    <cfRule type="expression" dxfId="40" priority="3">
      <formula>dms_worksheet210flag="Worksheet 2.10"</formula>
    </cfRule>
  </conditionalFormatting>
  <conditionalFormatting sqref="E53:F62">
    <cfRule type="expression" dxfId="39" priority="2">
      <formula>dms_worksheet210flag="Worksheet 2.10"</formula>
    </cfRule>
  </conditionalFormatting>
  <conditionalFormatting sqref="E12:I21">
    <cfRule type="expression" dxfId="38" priority="5">
      <formula>dms_worksheet210flag="Worksheet 2.10"</formula>
    </cfRule>
  </conditionalFormatting>
  <conditionalFormatting sqref="E25:I34">
    <cfRule type="expression" dxfId="37" priority="4">
      <formula>dms_worksheet210flag="Worksheet 2.10"</formula>
    </cfRule>
  </conditionalFormatting>
  <dataValidations count="2">
    <dataValidation allowBlank="1" showErrorMessage="1" sqref="B71:XFD1048576 B68:C70 D68 I70:J70 W11 B55:B67 E68:E70 L68:XFD70 H68:H70 I68 F69:G70 K69:K70 P40:P67 P23:P24 Y35:Y67 Q24:R67 S35:S67 S24 T24:U67 V35:V67 V24 W24:X67 Y24 P35:P38 M40:M67 M23:M38 A13:A19 C22:C23 K10:O10 C12:O21 T10:U10 T12:U21 Q10:R10 Q12:R21 W10:X10 W12:X21 D11:K11 N11 Q11 T11 Q23 D22:M22 N23:O67 C25:C37 D23:L37 A55:A1048576 A21:A24 B13:B24 C38:L67 A43:B52 C9:J10 A39:A40 A9:B9 B26:B40 A26:A35 A37 A7:B7 A2 A4:B5 C3:Y8 Z3:XFD67" xr:uid="{EC73F511-4BE0-4FAC-AE2D-121AD073D881}"/>
    <dataValidation allowBlank="1" sqref="Y10 V10 S10 P10 P39 M39" xr:uid="{DE753FF4-E3A8-4CE1-A859-DEEE80952441}"/>
  </dataValidations>
  <pageMargins left="0.7" right="0.7" top="0.75" bottom="0.75" header="0.3" footer="0.3"/>
  <pageSetup paperSize="9" scale="64" orientation="landscape"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A1:S334"/>
  <sheetViews>
    <sheetView workbookViewId="0">
      <selection sqref="A1:B1"/>
    </sheetView>
  </sheetViews>
  <sheetFormatPr defaultColWidth="9.1796875" defaultRowHeight="23.5"/>
  <cols>
    <col min="1" max="1" width="23" style="1" customWidth="1"/>
    <col min="2" max="2" width="23" style="1163" customWidth="1"/>
    <col min="3" max="3" width="68.1796875" style="1" customWidth="1"/>
    <col min="4" max="4" width="13" style="1" customWidth="1"/>
    <col min="5" max="5" width="23.26953125" style="1" customWidth="1"/>
    <col min="6" max="6" width="7.453125" style="1" customWidth="1"/>
    <col min="7" max="8" width="3.7265625" style="1" customWidth="1"/>
    <col min="9" max="9" width="4.7265625" style="1" customWidth="1"/>
    <col min="10" max="18" width="3.7265625" style="1" customWidth="1"/>
    <col min="19" max="16384" width="9.1796875" style="1"/>
  </cols>
  <sheetData>
    <row r="1" spans="1:19" s="576" customFormat="1" ht="24" customHeight="1">
      <c r="A1" s="2815" t="s">
        <v>2632</v>
      </c>
      <c r="B1" s="2815"/>
      <c r="D1" s="1454"/>
    </row>
    <row r="2" spans="1:19" s="576" customFormat="1" ht="24" customHeight="1">
      <c r="A2" s="2822" t="s">
        <v>2633</v>
      </c>
      <c r="B2" s="2822"/>
      <c r="D2" s="1454"/>
    </row>
    <row r="3" spans="1:19" s="957" customFormat="1" ht="20.149999999999999" customHeight="1">
      <c r="A3" s="2406"/>
      <c r="B3" s="2407" t="s">
        <v>2651</v>
      </c>
      <c r="C3" s="916" t="str">
        <f>dms_SheetHeading1</f>
        <v>ANNUAL INFORMATION ORDER</v>
      </c>
      <c r="D3" s="916"/>
      <c r="E3" s="1070"/>
      <c r="G3" s="1351" t="s">
        <v>1686</v>
      </c>
      <c r="H3" s="1133"/>
      <c r="I3" s="1133"/>
      <c r="J3" s="1133"/>
      <c r="K3" s="1133"/>
      <c r="L3" s="1133"/>
      <c r="M3" s="1493" t="s">
        <v>1685</v>
      </c>
      <c r="N3" s="1133"/>
      <c r="O3" s="1133"/>
      <c r="P3" s="1133"/>
      <c r="Q3" s="1133"/>
      <c r="R3" s="1133"/>
      <c r="S3" s="1133"/>
    </row>
    <row r="4" spans="1:19" s="957" customFormat="1" ht="20.149999999999999" customHeight="1">
      <c r="A4" s="2442"/>
      <c r="B4" s="2443"/>
      <c r="C4" s="915" t="str">
        <f>dms_SheetHeading2</f>
        <v>Australian Transmission Co.</v>
      </c>
      <c r="D4" s="915"/>
      <c r="E4" s="1070"/>
      <c r="G4" s="1352" t="s">
        <v>1687</v>
      </c>
      <c r="H4" s="1134"/>
      <c r="I4" s="1134"/>
      <c r="J4" s="1134"/>
      <c r="K4" s="1134"/>
      <c r="L4" s="1134"/>
      <c r="M4" s="1494" t="s">
        <v>809</v>
      </c>
      <c r="N4" s="1134"/>
      <c r="O4" s="1134"/>
      <c r="P4" s="1134"/>
      <c r="Q4" s="1134"/>
      <c r="R4" s="1134"/>
      <c r="S4" s="1134"/>
    </row>
    <row r="5" spans="1:19" s="957" customFormat="1" ht="20.149999999999999" customHeight="1">
      <c r="B5" s="588"/>
      <c r="C5" s="916" t="str">
        <f>dms_SheetHeading3</f>
        <v>REPORTING STATEMENT: 2026-27</v>
      </c>
      <c r="D5" s="916"/>
      <c r="E5" s="1006"/>
      <c r="G5" s="1353" t="s">
        <v>1688</v>
      </c>
      <c r="H5" s="1135"/>
      <c r="I5" s="1135"/>
      <c r="J5" s="1135"/>
      <c r="K5" s="1135"/>
      <c r="L5" s="1135"/>
      <c r="M5" s="1495" t="s">
        <v>810</v>
      </c>
      <c r="N5" s="1135"/>
      <c r="O5" s="1135"/>
      <c r="P5" s="1135"/>
      <c r="Q5" s="1135"/>
      <c r="R5" s="1135"/>
      <c r="S5" s="1135"/>
    </row>
    <row r="6" spans="1:19" s="957" customFormat="1" ht="20.149999999999999" customHeight="1">
      <c r="B6" s="588"/>
      <c r="C6" s="2473" t="s">
        <v>2257</v>
      </c>
      <c r="D6" s="2473"/>
      <c r="E6" s="2473"/>
      <c r="G6" s="1355" t="s">
        <v>1690</v>
      </c>
      <c r="H6" s="1380"/>
      <c r="I6" s="1381"/>
      <c r="J6" s="1254"/>
      <c r="K6" s="1254"/>
      <c r="L6" s="1254"/>
      <c r="M6" s="1496" t="s">
        <v>1689</v>
      </c>
      <c r="N6" s="1254"/>
      <c r="O6" s="1254"/>
      <c r="P6" s="1254"/>
      <c r="Q6" s="1254"/>
      <c r="R6" s="1254"/>
      <c r="S6" s="1254"/>
    </row>
    <row r="7" spans="1:19" ht="13.5" customHeight="1">
      <c r="B7" s="588"/>
      <c r="E7" s="943"/>
    </row>
    <row r="8" spans="1:19" s="582" customFormat="1" ht="20.149999999999999" customHeight="1">
      <c r="C8" s="2459" t="s">
        <v>2258</v>
      </c>
      <c r="D8" s="2312"/>
      <c r="E8" s="2312"/>
      <c r="F8" s="1"/>
      <c r="G8" s="1"/>
      <c r="H8" s="1"/>
      <c r="I8" s="1"/>
    </row>
    <row r="9" spans="1:19" s="582" customFormat="1" ht="15.5">
      <c r="F9" s="1"/>
    </row>
    <row r="10" spans="1:19" s="582" customFormat="1" ht="25.5" customHeight="1">
      <c r="B10" s="589"/>
      <c r="C10" s="964" t="s">
        <v>1801</v>
      </c>
      <c r="D10" s="575" t="s">
        <v>1868</v>
      </c>
      <c r="E10" s="1641" t="s">
        <v>2053</v>
      </c>
      <c r="F10" s="1"/>
      <c r="G10" s="1978" t="s">
        <v>2264</v>
      </c>
      <c r="H10" s="1979" t="s">
        <v>2265</v>
      </c>
      <c r="I10" s="1977" t="s">
        <v>2266</v>
      </c>
    </row>
    <row r="11" spans="1:19" ht="15" customHeight="1">
      <c r="C11" s="940" t="s">
        <v>426</v>
      </c>
      <c r="D11" s="1571" t="s">
        <v>265</v>
      </c>
      <c r="E11" s="1572"/>
      <c r="G11" s="1856" t="str">
        <f t="shared" ref="G11:G16" si="0">IF(ISNONTEXT(E11)=TRUE,"","X")</f>
        <v/>
      </c>
      <c r="H11" s="1857" t="str">
        <f>IF(AND(E11&gt;=0)=TRUE,"","X")</f>
        <v/>
      </c>
      <c r="I11" s="1862" t="str">
        <f t="shared" ref="I11:I16" si="1">IF(E11&lt;&gt;""=TRUE,"","X")</f>
        <v>X</v>
      </c>
    </row>
    <row r="12" spans="1:19" ht="15" customHeight="1">
      <c r="C12" s="942" t="s">
        <v>428</v>
      </c>
      <c r="D12" s="591" t="s">
        <v>265</v>
      </c>
      <c r="E12" s="1155"/>
      <c r="G12" s="1431" t="str">
        <f t="shared" si="0"/>
        <v/>
      </c>
      <c r="H12" s="1288" t="str">
        <f>IF(AND(E12&gt;=0)=TRUE,"","X")</f>
        <v/>
      </c>
      <c r="I12" s="1432" t="str">
        <f t="shared" si="1"/>
        <v>X</v>
      </c>
    </row>
    <row r="13" spans="1:19" ht="15" customHeight="1">
      <c r="C13" s="942" t="s">
        <v>2048</v>
      </c>
      <c r="D13" s="591" t="s">
        <v>265</v>
      </c>
      <c r="E13" s="1155"/>
      <c r="G13" s="1431" t="str">
        <f t="shared" si="0"/>
        <v/>
      </c>
      <c r="H13" s="1288" t="str">
        <f>IF(AND(E13&gt;=0)=TRUE,"","X")</f>
        <v/>
      </c>
      <c r="I13" s="1432" t="str">
        <f t="shared" si="1"/>
        <v>X</v>
      </c>
    </row>
    <row r="14" spans="1:19" ht="15" customHeight="1">
      <c r="B14" s="1"/>
      <c r="C14" s="942" t="s">
        <v>1802</v>
      </c>
      <c r="D14" s="591" t="s">
        <v>265</v>
      </c>
      <c r="E14" s="1155"/>
      <c r="G14" s="1431" t="str">
        <f t="shared" si="0"/>
        <v/>
      </c>
      <c r="H14" s="1288" t="str">
        <f>IF(AND(E14&gt;=0)=TRUE,"","X")</f>
        <v/>
      </c>
      <c r="I14" s="1432" t="str">
        <f t="shared" si="1"/>
        <v>X</v>
      </c>
    </row>
    <row r="15" spans="1:19" ht="15" customHeight="1">
      <c r="C15" s="942" t="s">
        <v>431</v>
      </c>
      <c r="D15" s="591" t="s">
        <v>265</v>
      </c>
      <c r="E15" s="1155"/>
      <c r="G15" s="1431" t="str">
        <f t="shared" si="0"/>
        <v/>
      </c>
      <c r="H15" s="1288" t="str">
        <f>IF(AND(E15&gt;=0)=TRUE,"","X")</f>
        <v/>
      </c>
      <c r="I15" s="1432" t="str">
        <f t="shared" si="1"/>
        <v>X</v>
      </c>
    </row>
    <row r="16" spans="1:19" ht="15" customHeight="1">
      <c r="A16" s="2015"/>
      <c r="B16" s="2015" t="s">
        <v>2460</v>
      </c>
      <c r="C16" s="1730" t="s">
        <v>1652</v>
      </c>
      <c r="D16" s="591" t="s">
        <v>265</v>
      </c>
      <c r="E16" s="1155"/>
      <c r="G16" s="1433" t="str">
        <f t="shared" si="0"/>
        <v/>
      </c>
      <c r="H16" s="1467"/>
      <c r="I16" s="1435" t="str">
        <f t="shared" si="1"/>
        <v>X</v>
      </c>
    </row>
    <row r="17" spans="1:15" ht="15" customHeight="1">
      <c r="C17" s="946" t="s">
        <v>433</v>
      </c>
      <c r="D17" s="592" t="s">
        <v>265</v>
      </c>
      <c r="E17" s="1164">
        <f>E11+E14-E15+E16-E13+E12</f>
        <v>0</v>
      </c>
    </row>
    <row r="18" spans="1:15" ht="14.5">
      <c r="B18" s="587"/>
      <c r="C18" s="1196"/>
      <c r="D18" s="1197"/>
      <c r="E18" s="580"/>
    </row>
    <row r="19" spans="1:15" s="582" customFormat="1" ht="20.149999999999999" customHeight="1">
      <c r="C19" s="2459" t="s">
        <v>2259</v>
      </c>
      <c r="D19" s="2312"/>
      <c r="E19" s="2312"/>
      <c r="F19" s="1"/>
      <c r="G19" s="1"/>
      <c r="H19" s="1"/>
      <c r="I19" s="1"/>
    </row>
    <row r="20" spans="1:15" s="582" customFormat="1" ht="15.5">
      <c r="B20" s="588"/>
      <c r="C20" s="1165"/>
      <c r="D20" s="580"/>
      <c r="E20" s="580"/>
      <c r="F20" s="1"/>
    </row>
    <row r="21" spans="1:15" s="582" customFormat="1" ht="25.5" customHeight="1">
      <c r="B21" s="588"/>
      <c r="C21" s="964" t="s">
        <v>1801</v>
      </c>
      <c r="D21" s="575" t="s">
        <v>1868</v>
      </c>
      <c r="E21" s="1731" t="s">
        <v>2053</v>
      </c>
      <c r="F21" s="1"/>
      <c r="G21" s="1921" t="s">
        <v>2264</v>
      </c>
      <c r="H21" s="1922" t="s">
        <v>2265</v>
      </c>
      <c r="I21" s="1977" t="s">
        <v>2266</v>
      </c>
    </row>
    <row r="22" spans="1:15" ht="14.5">
      <c r="B22" s="587"/>
      <c r="C22" s="1732" t="s">
        <v>426</v>
      </c>
      <c r="D22" s="1733" t="s">
        <v>265</v>
      </c>
      <c r="E22" s="1734"/>
      <c r="G22" s="1856" t="str">
        <f t="shared" ref="G22:G27" si="2">IF(ISNONTEXT(E22)=TRUE,"","X")</f>
        <v/>
      </c>
      <c r="H22" s="1857" t="str">
        <f>IF(AND(E22&gt;=0)=TRUE,"","X")</f>
        <v/>
      </c>
      <c r="I22" s="1862" t="str">
        <f t="shared" ref="I22:I27" si="3">IF(E22&lt;&gt;""=TRUE,"","X")</f>
        <v>X</v>
      </c>
    </row>
    <row r="23" spans="1:15" ht="14.5">
      <c r="B23" s="587"/>
      <c r="C23" s="1161" t="s">
        <v>428</v>
      </c>
      <c r="D23" s="591" t="s">
        <v>265</v>
      </c>
      <c r="E23" s="1155"/>
      <c r="G23" s="1431" t="str">
        <f t="shared" si="2"/>
        <v/>
      </c>
      <c r="H23" s="1288" t="str">
        <f>IF(AND(E23&gt;=0)=TRUE,"","X")</f>
        <v/>
      </c>
      <c r="I23" s="1432" t="str">
        <f t="shared" si="3"/>
        <v>X</v>
      </c>
    </row>
    <row r="24" spans="1:15" ht="14.5">
      <c r="B24" s="587"/>
      <c r="C24" s="942" t="s">
        <v>2048</v>
      </c>
      <c r="D24" s="591" t="s">
        <v>265</v>
      </c>
      <c r="E24" s="1155"/>
      <c r="G24" s="1431" t="str">
        <f t="shared" si="2"/>
        <v/>
      </c>
      <c r="H24" s="1288" t="str">
        <f>IF(AND(E24&gt;=0)=TRUE,"","X")</f>
        <v/>
      </c>
      <c r="I24" s="1432" t="str">
        <f t="shared" si="3"/>
        <v>X</v>
      </c>
    </row>
    <row r="25" spans="1:15" ht="14.5">
      <c r="B25" s="587"/>
      <c r="C25" s="1161" t="s">
        <v>1802</v>
      </c>
      <c r="D25" s="591" t="s">
        <v>265</v>
      </c>
      <c r="E25" s="1155"/>
      <c r="F25" s="945"/>
      <c r="G25" s="1431" t="str">
        <f t="shared" si="2"/>
        <v/>
      </c>
      <c r="H25" s="1288" t="str">
        <f>IF(AND(E25&gt;=0)=TRUE,"","X")</f>
        <v/>
      </c>
      <c r="I25" s="1432" t="str">
        <f t="shared" si="3"/>
        <v>X</v>
      </c>
    </row>
    <row r="26" spans="1:15" ht="14.5">
      <c r="B26" s="587"/>
      <c r="C26" s="1161" t="s">
        <v>431</v>
      </c>
      <c r="D26" s="591" t="s">
        <v>265</v>
      </c>
      <c r="E26" s="1155"/>
      <c r="F26" s="945"/>
      <c r="G26" s="1431" t="str">
        <f t="shared" si="2"/>
        <v/>
      </c>
      <c r="H26" s="1288" t="str">
        <f>IF(AND(E26&gt;=0)=TRUE,"","X")</f>
        <v/>
      </c>
      <c r="I26" s="1432" t="str">
        <f t="shared" si="3"/>
        <v>X</v>
      </c>
    </row>
    <row r="27" spans="1:15" ht="14.5">
      <c r="A27" s="2015"/>
      <c r="B27" s="2015" t="s">
        <v>2460</v>
      </c>
      <c r="C27" s="1161" t="s">
        <v>1652</v>
      </c>
      <c r="D27" s="591" t="s">
        <v>265</v>
      </c>
      <c r="E27" s="1155"/>
      <c r="F27" s="945"/>
      <c r="G27" s="1433" t="str">
        <f t="shared" si="2"/>
        <v/>
      </c>
      <c r="H27" s="1467"/>
      <c r="I27" s="1435" t="str">
        <f t="shared" si="3"/>
        <v>X</v>
      </c>
    </row>
    <row r="28" spans="1:15" ht="14.5">
      <c r="A28" s="2071"/>
      <c r="B28" s="2071"/>
      <c r="C28" s="1162" t="s">
        <v>433</v>
      </c>
      <c r="D28" s="592" t="s">
        <v>265</v>
      </c>
      <c r="E28" s="1164">
        <f>E22+E25-E26+E27-E24+E23</f>
        <v>0</v>
      </c>
      <c r="F28" s="945"/>
      <c r="G28" s="945"/>
      <c r="H28" s="945"/>
      <c r="I28" s="945"/>
      <c r="J28" s="945"/>
      <c r="K28" s="945"/>
      <c r="L28" s="945"/>
      <c r="M28" s="945"/>
      <c r="N28" s="945"/>
      <c r="O28" s="945"/>
    </row>
    <row r="29" spans="1:15" ht="15.5">
      <c r="B29" s="587"/>
      <c r="C29" s="964" t="s">
        <v>1803</v>
      </c>
      <c r="D29" s="580"/>
      <c r="E29" s="580"/>
      <c r="G29" s="582"/>
    </row>
    <row r="30" spans="1:15" ht="14.5">
      <c r="B30" s="587"/>
      <c r="C30" s="1735" t="s">
        <v>426</v>
      </c>
      <c r="D30" s="1733" t="s">
        <v>265</v>
      </c>
      <c r="E30" s="1736"/>
      <c r="F30" s="945"/>
      <c r="G30" s="1856" t="str">
        <f>IF(ISNONTEXT(E30)=TRUE,"","X")</f>
        <v/>
      </c>
      <c r="H30" s="1857" t="str">
        <f>IF(AND(E30&gt;=0)=TRUE,"","X")</f>
        <v/>
      </c>
      <c r="I30" s="1862" t="str">
        <f>IF(E30&lt;&gt;""=TRUE,"","X")</f>
        <v>X</v>
      </c>
    </row>
    <row r="31" spans="1:15" ht="14.5">
      <c r="B31" s="587"/>
      <c r="C31" s="942" t="s">
        <v>2049</v>
      </c>
      <c r="D31" s="591" t="s">
        <v>265</v>
      </c>
      <c r="E31" s="1155"/>
      <c r="F31" s="945"/>
      <c r="G31" s="1431" t="str">
        <f>IF(ISNONTEXT(E31)=TRUE,"","X")</f>
        <v/>
      </c>
      <c r="H31" s="1288" t="str">
        <f>IF(AND(E31&gt;=0)=TRUE,"","X")</f>
        <v/>
      </c>
      <c r="I31" s="1432" t="str">
        <f>IF(E31&lt;&gt;""=TRUE,"","X")</f>
        <v>X</v>
      </c>
    </row>
    <row r="32" spans="1:15" ht="14.5">
      <c r="B32" s="587"/>
      <c r="C32" s="1161" t="s">
        <v>1802</v>
      </c>
      <c r="D32" s="591" t="s">
        <v>265</v>
      </c>
      <c r="E32" s="1155"/>
      <c r="F32" s="945"/>
      <c r="G32" s="1431" t="str">
        <f>IF(ISNONTEXT(E32)=TRUE,"","X")</f>
        <v/>
      </c>
      <c r="H32" s="1288" t="str">
        <f>IF(AND(E32&gt;=0)=TRUE,"","X")</f>
        <v/>
      </c>
      <c r="I32" s="1432" t="str">
        <f>IF(E32&lt;&gt;""=TRUE,"","X")</f>
        <v>X</v>
      </c>
    </row>
    <row r="33" spans="2:13" ht="14.5">
      <c r="B33" s="587"/>
      <c r="C33" s="1161" t="s">
        <v>431</v>
      </c>
      <c r="D33" s="591" t="s">
        <v>265</v>
      </c>
      <c r="E33" s="1155"/>
      <c r="F33" s="945"/>
      <c r="G33" s="1433" t="str">
        <f>IF(ISNONTEXT(E33)=TRUE,"","X")</f>
        <v/>
      </c>
      <c r="H33" s="1434" t="str">
        <f>IF(AND(E33&gt;=0)=TRUE,"","X")</f>
        <v/>
      </c>
      <c r="I33" s="1435" t="str">
        <f>IF(E33&lt;&gt;""=TRUE,"","X")</f>
        <v>X</v>
      </c>
    </row>
    <row r="34" spans="2:13" ht="14.5">
      <c r="B34" s="587"/>
      <c r="C34" s="1162" t="s">
        <v>433</v>
      </c>
      <c r="D34" s="592" t="s">
        <v>265</v>
      </c>
      <c r="E34" s="1164">
        <f>E30+E32-E33-E31</f>
        <v>0</v>
      </c>
      <c r="F34" s="945"/>
      <c r="G34" s="945"/>
      <c r="H34" s="945"/>
      <c r="I34" s="945"/>
      <c r="J34" s="945"/>
      <c r="K34" s="945"/>
      <c r="L34" s="945"/>
      <c r="M34" s="945"/>
    </row>
    <row r="35" spans="2:13" ht="15" customHeight="1"/>
    <row r="36" spans="2:13" ht="15" customHeight="1"/>
    <row r="37" spans="2:13" ht="15" customHeight="1">
      <c r="B37" s="1192"/>
      <c r="C37" s="580"/>
      <c r="D37" s="580"/>
      <c r="E37" s="580"/>
    </row>
    <row r="38" spans="2:13" ht="15" customHeight="1">
      <c r="B38" s="580"/>
      <c r="C38" s="1406" t="s">
        <v>2332</v>
      </c>
      <c r="D38" s="2372"/>
      <c r="E38" s="580"/>
    </row>
    <row r="39" spans="2:13" ht="15" customHeight="1">
      <c r="B39" s="1192"/>
      <c r="C39" s="2374" t="s">
        <v>2409</v>
      </c>
      <c r="D39" s="580"/>
      <c r="E39" s="580"/>
    </row>
    <row r="40" spans="2:13" ht="15" customHeight="1">
      <c r="B40" s="1192"/>
      <c r="C40" s="580"/>
      <c r="D40" s="580"/>
      <c r="E40" s="580"/>
    </row>
    <row r="41" spans="2:13" ht="15" customHeight="1">
      <c r="B41" s="1192"/>
      <c r="C41" s="580"/>
      <c r="D41" s="580"/>
      <c r="E41" s="580"/>
    </row>
    <row r="42" spans="2:13" ht="15" customHeight="1"/>
    <row r="43" spans="2:13" ht="15" customHeight="1"/>
    <row r="44" spans="2:13" ht="15" customHeight="1"/>
    <row r="45" spans="2:13" ht="15" customHeight="1"/>
    <row r="46" spans="2:13" ht="15" customHeight="1"/>
    <row r="47" spans="2:13" ht="15" customHeight="1"/>
    <row r="48" spans="2:1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sheetData>
  <mergeCells count="2">
    <mergeCell ref="A1:B1"/>
    <mergeCell ref="A2:B2"/>
  </mergeCells>
  <conditionalFormatting sqref="C38">
    <cfRule type="cellIs" dxfId="36" priority="1" operator="equal">
      <formula>FALSE</formula>
    </cfRule>
  </conditionalFormatting>
  <dataValidations count="1">
    <dataValidation allowBlank="1" showErrorMessage="1" sqref="G21:I21 J20:XFD21 G10:I10 E9:F10 J9:XFD10 E22:XFD1048576 E20:F21 E11:XFD18 C9:D18 B9:B15 A16:B18 A20:D1048576 A2 A4:B7 C3:XFD8 A8:A15 C19:XFD19 A19" xr:uid="{FA2D95F4-207D-4320-B579-7A470D0F9E1B}"/>
  </dataValidations>
  <pageMargins left="0.7" right="0.7" top="0.75" bottom="0.75" header="0.3" footer="0.3"/>
  <pageSetup paperSize="9" orientation="portrait"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A1:S47"/>
  <sheetViews>
    <sheetView workbookViewId="0">
      <selection sqref="A1:B1"/>
    </sheetView>
  </sheetViews>
  <sheetFormatPr defaultColWidth="9.1796875" defaultRowHeight="14.5"/>
  <cols>
    <col min="1" max="1" width="23.453125" style="1" customWidth="1"/>
    <col min="2" max="2" width="23.453125" style="13" customWidth="1"/>
    <col min="3" max="3" width="99.26953125" style="1" customWidth="1"/>
    <col min="4" max="4" width="9.81640625" style="1" customWidth="1"/>
    <col min="5" max="5" width="34.7265625" style="1" customWidth="1"/>
    <col min="6" max="6" width="9.81640625" style="1" customWidth="1"/>
    <col min="7" max="7" width="3.7265625" style="1" customWidth="1"/>
    <col min="8" max="8" width="4.26953125" style="1" customWidth="1"/>
    <col min="9" max="9" width="3.7265625" style="1" customWidth="1"/>
    <col min="10" max="11" width="4.7265625" style="1" customWidth="1"/>
    <col min="12" max="20" width="3.7265625" style="1" customWidth="1"/>
    <col min="21" max="16384" width="9.1796875" style="1"/>
  </cols>
  <sheetData>
    <row r="1" spans="1:19" s="576" customFormat="1" ht="24" customHeight="1">
      <c r="A1" s="2815" t="s">
        <v>2632</v>
      </c>
      <c r="B1" s="2815"/>
      <c r="D1" s="1454"/>
    </row>
    <row r="2" spans="1:19" s="576" customFormat="1" ht="24" customHeight="1">
      <c r="A2" s="2822" t="s">
        <v>2633</v>
      </c>
      <c r="B2" s="2822"/>
      <c r="D2" s="1454"/>
    </row>
    <row r="3" spans="1:19" s="957" customFormat="1" ht="20.149999999999999" customHeight="1">
      <c r="A3" s="2406"/>
      <c r="B3" s="2407" t="s">
        <v>2651</v>
      </c>
      <c r="C3" s="914" t="str">
        <f>dms_SheetHeading1</f>
        <v>ANNUAL INFORMATION ORDER</v>
      </c>
      <c r="D3" s="1060"/>
      <c r="E3" s="1060"/>
      <c r="F3" s="1139"/>
      <c r="G3" s="1351" t="s">
        <v>1686</v>
      </c>
      <c r="H3" s="1133"/>
      <c r="I3" s="1133"/>
      <c r="J3" s="1133"/>
      <c r="K3" s="1133"/>
      <c r="L3" s="1133"/>
      <c r="M3" s="1493" t="s">
        <v>1685</v>
      </c>
      <c r="N3" s="1133"/>
      <c r="O3" s="1133"/>
      <c r="P3" s="1133"/>
      <c r="Q3" s="1133"/>
      <c r="R3" s="1133"/>
      <c r="S3" s="1133"/>
    </row>
    <row r="4" spans="1:19" s="957" customFormat="1" ht="20.149999999999999" customHeight="1">
      <c r="A4" s="2442"/>
      <c r="B4" s="2443"/>
      <c r="C4" s="915" t="str">
        <f>dms_SheetHeading2</f>
        <v>Australian Transmission Co.</v>
      </c>
      <c r="D4" s="1060"/>
      <c r="E4" s="1060"/>
      <c r="F4" s="1139">
        <v>7</v>
      </c>
      <c r="G4" s="1352" t="s">
        <v>1687</v>
      </c>
      <c r="H4" s="1134"/>
      <c r="I4" s="1134"/>
      <c r="J4" s="1134"/>
      <c r="K4" s="1134"/>
      <c r="L4" s="1134"/>
      <c r="M4" s="1494" t="s">
        <v>809</v>
      </c>
      <c r="N4" s="1134"/>
      <c r="O4" s="1134"/>
      <c r="P4" s="1134"/>
      <c r="Q4" s="1134"/>
      <c r="R4" s="1134"/>
      <c r="S4" s="1134"/>
    </row>
    <row r="5" spans="1:19" s="957" customFormat="1" ht="20.149999999999999" customHeight="1">
      <c r="B5" s="1"/>
      <c r="C5" s="916" t="str">
        <f>dms_SheetHeading3</f>
        <v>REPORTING STATEMENT: 2026-27</v>
      </c>
      <c r="D5" s="1060"/>
      <c r="E5" s="1060"/>
      <c r="F5" s="1139"/>
      <c r="G5" s="1353" t="s">
        <v>1688</v>
      </c>
      <c r="H5" s="1135"/>
      <c r="I5" s="1135"/>
      <c r="J5" s="1135"/>
      <c r="K5" s="1135"/>
      <c r="L5" s="1135"/>
      <c r="M5" s="1495" t="s">
        <v>810</v>
      </c>
      <c r="N5" s="1135"/>
      <c r="O5" s="1135"/>
      <c r="P5" s="1135"/>
      <c r="Q5" s="1135"/>
      <c r="R5" s="1135"/>
      <c r="S5" s="1135"/>
    </row>
    <row r="6" spans="1:19" s="957" customFormat="1" ht="20.149999999999999" customHeight="1">
      <c r="A6" s="2406"/>
      <c r="B6" s="2407" t="s">
        <v>2615</v>
      </c>
      <c r="C6" s="2460" t="s">
        <v>2718</v>
      </c>
      <c r="D6" s="2461"/>
      <c r="E6" s="2461"/>
      <c r="F6" s="1140"/>
      <c r="G6" s="1355" t="s">
        <v>1690</v>
      </c>
      <c r="H6" s="1380"/>
      <c r="I6" s="1381"/>
      <c r="J6" s="1254"/>
      <c r="K6" s="1254"/>
      <c r="L6" s="1254"/>
      <c r="M6" s="1496" t="s">
        <v>1689</v>
      </c>
      <c r="N6" s="1254"/>
      <c r="O6" s="1254"/>
      <c r="P6" s="1254"/>
      <c r="Q6" s="1254"/>
      <c r="R6" s="1254"/>
      <c r="S6" s="1254"/>
    </row>
    <row r="7" spans="1:19" ht="13.5" customHeight="1">
      <c r="B7" s="1"/>
      <c r="C7" s="960"/>
    </row>
    <row r="8" spans="1:19" s="582" customFormat="1" ht="20.149999999999999" customHeight="1">
      <c r="C8" s="2459" t="s">
        <v>2262</v>
      </c>
      <c r="D8" s="2312"/>
      <c r="E8" s="2312"/>
      <c r="F8" s="1018"/>
      <c r="G8" s="1018"/>
      <c r="H8" s="1018"/>
      <c r="I8" s="1018"/>
      <c r="J8" s="1"/>
    </row>
    <row r="9" spans="1:19">
      <c r="B9" s="1018"/>
      <c r="C9" s="1018"/>
      <c r="D9" s="1018"/>
      <c r="E9" s="1018"/>
      <c r="F9" s="1018"/>
    </row>
    <row r="10" spans="1:19" ht="18" customHeight="1">
      <c r="C10" s="964" t="s">
        <v>1733</v>
      </c>
      <c r="D10" s="575" t="s">
        <v>1868</v>
      </c>
      <c r="E10" s="1737" t="s">
        <v>2053</v>
      </c>
      <c r="G10" s="1997" t="s">
        <v>1735</v>
      </c>
      <c r="H10" s="1998" t="s">
        <v>2264</v>
      </c>
      <c r="I10" s="1998" t="s">
        <v>2265</v>
      </c>
      <c r="J10" s="2063" t="s">
        <v>2266</v>
      </c>
      <c r="K10" s="1999" t="s">
        <v>2302</v>
      </c>
    </row>
    <row r="11" spans="1:19">
      <c r="C11" s="1738" t="s">
        <v>1734</v>
      </c>
      <c r="D11" s="1739" t="s">
        <v>1735</v>
      </c>
      <c r="E11" s="1841"/>
      <c r="G11" s="1740"/>
      <c r="H11" s="1741"/>
      <c r="I11" s="1741"/>
      <c r="J11" s="1741"/>
      <c r="K11" s="1742"/>
    </row>
    <row r="12" spans="1:19" ht="15" customHeight="1">
      <c r="C12" s="1129" t="s">
        <v>1736</v>
      </c>
      <c r="D12" s="1052" t="s">
        <v>589</v>
      </c>
      <c r="E12" s="2011"/>
      <c r="G12" s="1436"/>
      <c r="H12" s="1287"/>
      <c r="I12" s="1287"/>
      <c r="J12" s="1288" t="str">
        <f>IF(E12&lt;&gt;""=TRUE,"","X")</f>
        <v>X</v>
      </c>
      <c r="K12" s="1432" t="str">
        <f>IF(AND(E12&lt;=1,E12&gt;=0)=TRUE,"","X")</f>
        <v/>
      </c>
    </row>
    <row r="13" spans="1:19">
      <c r="C13" s="1129" t="s">
        <v>1737</v>
      </c>
      <c r="D13" s="1052" t="s">
        <v>589</v>
      </c>
      <c r="E13" s="2011"/>
      <c r="G13" s="1436"/>
      <c r="H13" s="1287"/>
      <c r="I13" s="1287"/>
      <c r="J13" s="1288" t="str">
        <f>IF(E13&lt;&gt;""=TRUE,"","X")</f>
        <v>X</v>
      </c>
      <c r="K13" s="1432" t="str">
        <f>IF(AND(E13&lt;=1,E13&gt;=0)=TRUE,"","X")</f>
        <v/>
      </c>
    </row>
    <row r="14" spans="1:19">
      <c r="C14" s="1129" t="s">
        <v>1738</v>
      </c>
      <c r="D14" s="1052" t="s">
        <v>589</v>
      </c>
      <c r="E14" s="2011"/>
      <c r="G14" s="1436"/>
      <c r="H14" s="1287"/>
      <c r="I14" s="1287"/>
      <c r="J14" s="1288" t="str">
        <f>IF(E14&lt;&gt;""=TRUE,"","X")</f>
        <v>X</v>
      </c>
      <c r="K14" s="1432" t="str">
        <f>IF(AND(E14&lt;=1,E14&gt;=0)=TRUE,"","X")</f>
        <v/>
      </c>
    </row>
    <row r="15" spans="1:19">
      <c r="C15" s="1129" t="s">
        <v>1739</v>
      </c>
      <c r="D15" s="1052" t="s">
        <v>589</v>
      </c>
      <c r="E15" s="2011"/>
      <c r="G15" s="1476"/>
      <c r="H15" s="1467"/>
      <c r="I15" s="1467"/>
      <c r="J15" s="1434" t="str">
        <f>IF(E15&lt;&gt;""=TRUE,"","X")</f>
        <v>X</v>
      </c>
      <c r="K15" s="1435" t="str">
        <f>IF(AND(E15&lt;=1,E15&gt;=0)=TRUE,"","X")</f>
        <v/>
      </c>
    </row>
    <row r="16" spans="1:19">
      <c r="C16" s="1130" t="s">
        <v>1740</v>
      </c>
      <c r="D16" s="1055" t="s">
        <v>589</v>
      </c>
      <c r="E16" s="1445">
        <f>E12*E13+E14*E15</f>
        <v>0</v>
      </c>
    </row>
    <row r="17" spans="3:11">
      <c r="C17" s="580"/>
      <c r="D17" s="580"/>
      <c r="E17" s="580"/>
    </row>
    <row r="18" spans="3:11">
      <c r="C18" s="1025" t="s">
        <v>1741</v>
      </c>
      <c r="D18" s="580"/>
      <c r="E18" s="580"/>
    </row>
    <row r="19" spans="3:11">
      <c r="C19" s="1743" t="s">
        <v>1742</v>
      </c>
      <c r="D19" s="1739" t="s">
        <v>265</v>
      </c>
      <c r="E19" s="1744"/>
      <c r="G19" s="1745"/>
      <c r="H19" s="1746" t="str">
        <f>IF(ISNONTEXT(E19)=TRUE,"","X")</f>
        <v/>
      </c>
      <c r="I19" s="1746" t="str">
        <f>IF(AND(E19&gt;=0)=TRUE,"","X")</f>
        <v/>
      </c>
      <c r="J19" s="1746" t="str">
        <f>IF(E19&lt;&gt;""=TRUE,"","X")</f>
        <v>X</v>
      </c>
      <c r="K19" s="1742"/>
    </row>
    <row r="20" spans="3:11">
      <c r="C20" s="1125" t="s">
        <v>1743</v>
      </c>
      <c r="D20" s="1052" t="s">
        <v>589</v>
      </c>
      <c r="E20" s="2012"/>
      <c r="G20" s="1436"/>
      <c r="H20" s="1287"/>
      <c r="I20" s="1287"/>
      <c r="J20" s="1288" t="str">
        <f>IF(E20&lt;&gt;""=TRUE,"","X")</f>
        <v>X</v>
      </c>
      <c r="K20" s="1432" t="str">
        <f>IF(AND(E20&lt;=1,E20&gt;=0)=TRUE,"","X")</f>
        <v/>
      </c>
    </row>
    <row r="21" spans="3:11">
      <c r="C21" s="1126" t="s">
        <v>1950</v>
      </c>
      <c r="D21" s="1052"/>
      <c r="E21" s="1127"/>
      <c r="G21" s="1553"/>
      <c r="H21" s="1552"/>
      <c r="I21" s="1552"/>
      <c r="J21" s="1552"/>
      <c r="K21" s="1554"/>
    </row>
    <row r="22" spans="3:11">
      <c r="C22" s="1122" t="s">
        <v>1744</v>
      </c>
      <c r="D22" s="1052" t="s">
        <v>265</v>
      </c>
      <c r="E22" s="1054"/>
      <c r="G22" s="1436"/>
      <c r="H22" s="1288" t="str">
        <f>IF(ISNONTEXT(E22)=TRUE,"","X")</f>
        <v/>
      </c>
      <c r="I22" s="1288" t="str">
        <f>IF(AND(E22&gt;=0)=TRUE,"","X")</f>
        <v/>
      </c>
      <c r="J22" s="1287"/>
      <c r="K22" s="1437"/>
    </row>
    <row r="23" spans="3:11" ht="15" customHeight="1">
      <c r="C23" s="1122" t="s">
        <v>1745</v>
      </c>
      <c r="D23" s="1052" t="s">
        <v>265</v>
      </c>
      <c r="E23" s="1054"/>
      <c r="G23" s="1436"/>
      <c r="H23" s="1288" t="str">
        <f>IF(ISNONTEXT(E23)=TRUE,"","X")</f>
        <v/>
      </c>
      <c r="I23" s="1288" t="str">
        <f>IF(AND(E23&gt;=0)=TRUE,"","X")</f>
        <v/>
      </c>
      <c r="J23" s="1288" t="str">
        <f>IF(E23&lt;&gt;""=TRUE,"","X")</f>
        <v>X</v>
      </c>
      <c r="K23" s="1437"/>
    </row>
    <row r="24" spans="3:11">
      <c r="C24" s="1128" t="s">
        <v>1746</v>
      </c>
      <c r="D24" s="1052" t="s">
        <v>265</v>
      </c>
      <c r="E24" s="1054"/>
      <c r="G24" s="1436"/>
      <c r="H24" s="1288" t="str">
        <f>IF(ISNONTEXT(E24)=TRUE,"","X")</f>
        <v/>
      </c>
      <c r="I24" s="1288" t="str">
        <f>IF(AND(E24&gt;=0)=TRUE,"","X")</f>
        <v/>
      </c>
      <c r="J24" s="1288" t="str">
        <f>IF(E24&lt;&gt;""=TRUE,"","X")</f>
        <v>X</v>
      </c>
      <c r="K24" s="1437"/>
    </row>
    <row r="25" spans="3:11">
      <c r="C25" s="1123" t="s">
        <v>1747</v>
      </c>
      <c r="D25" s="1055" t="s">
        <v>265</v>
      </c>
      <c r="E25" s="1057"/>
      <c r="G25" s="1476"/>
      <c r="H25" s="1434" t="str">
        <f>IF(ISNONTEXT(E25)=TRUE,"","X")</f>
        <v/>
      </c>
      <c r="I25" s="1434" t="str">
        <f>IF(AND(E25&gt;=0)=TRUE,"","X")</f>
        <v/>
      </c>
      <c r="J25" s="1434" t="str">
        <f>IF(E25&lt;&gt;""=TRUE,"","X")</f>
        <v>X</v>
      </c>
      <c r="K25" s="1446"/>
    </row>
    <row r="26" spans="3:11">
      <c r="C26" s="580"/>
      <c r="D26" s="1124"/>
      <c r="E26" s="580"/>
    </row>
    <row r="27" spans="3:11">
      <c r="C27" s="1025" t="s">
        <v>1748</v>
      </c>
      <c r="D27" s="1124"/>
      <c r="E27" s="580"/>
    </row>
    <row r="28" spans="3:11">
      <c r="C28" s="580" t="s">
        <v>1749</v>
      </c>
      <c r="D28" s="1124"/>
      <c r="E28" s="580"/>
    </row>
    <row r="29" spans="3:11">
      <c r="C29" s="1747" t="s">
        <v>1750</v>
      </c>
      <c r="D29" s="1739" t="s">
        <v>265</v>
      </c>
      <c r="E29" s="1744"/>
      <c r="G29" s="1745"/>
      <c r="H29" s="1746" t="str">
        <f>IF(ISNONTEXT(E29)=TRUE,"","X")</f>
        <v/>
      </c>
      <c r="I29" s="1746" t="str">
        <f>IF(AND(E29&gt;=0)=TRUE,"","X")</f>
        <v/>
      </c>
      <c r="J29" s="1746" t="str">
        <f>IF(E29&lt;&gt;""=TRUE,"","X")</f>
        <v>X</v>
      </c>
      <c r="K29" s="1742"/>
    </row>
    <row r="30" spans="3:11">
      <c r="C30" s="1122" t="s">
        <v>1751</v>
      </c>
      <c r="D30" s="1052" t="s">
        <v>265</v>
      </c>
      <c r="E30" s="1054"/>
      <c r="G30" s="1436"/>
      <c r="H30" s="1288" t="str">
        <f>IF(ISNONTEXT(E30)=TRUE,"","X")</f>
        <v/>
      </c>
      <c r="I30" s="1288" t="str">
        <f>IF(AND(E30&gt;=0)=TRUE,"","X")</f>
        <v/>
      </c>
      <c r="J30" s="1288" t="str">
        <f>IF(E30&lt;&gt;""=TRUE,"","X")</f>
        <v>X</v>
      </c>
      <c r="K30" s="1437"/>
    </row>
    <row r="31" spans="3:11">
      <c r="C31" s="1123" t="s">
        <v>1752</v>
      </c>
      <c r="D31" s="1055" t="s">
        <v>265</v>
      </c>
      <c r="E31" s="1057"/>
      <c r="G31" s="1476"/>
      <c r="H31" s="1434" t="str">
        <f>IF(ISNONTEXT(E31)=TRUE,"","X")</f>
        <v/>
      </c>
      <c r="I31" s="1434" t="str">
        <f>IF(AND(E31&gt;=0)=TRUE,"","X")</f>
        <v/>
      </c>
      <c r="J31" s="1434" t="str">
        <f>IF(E31&lt;&gt;""=TRUE,"","X")</f>
        <v>X</v>
      </c>
      <c r="K31" s="1446"/>
    </row>
    <row r="32" spans="3:11">
      <c r="C32" s="580"/>
      <c r="D32" s="580"/>
      <c r="E32" s="580"/>
    </row>
    <row r="33" spans="1:11" s="582" customFormat="1" ht="20.149999999999999" customHeight="1">
      <c r="A33" s="1"/>
      <c r="C33" s="2459" t="s">
        <v>2263</v>
      </c>
      <c r="D33" s="2312"/>
      <c r="E33" s="2312"/>
      <c r="F33" s="1018"/>
      <c r="G33" s="1018"/>
      <c r="H33" s="1018"/>
      <c r="I33" s="1"/>
      <c r="J33" s="1"/>
      <c r="K33" s="1"/>
    </row>
    <row r="34" spans="1:11">
      <c r="B34" s="1141"/>
      <c r="C34" s="1141"/>
      <c r="D34" s="1141"/>
      <c r="E34" s="1141"/>
      <c r="F34" s="1141"/>
      <c r="I34" s="1308"/>
      <c r="K34" s="1323"/>
    </row>
    <row r="35" spans="1:11" ht="18" customHeight="1">
      <c r="B35" s="1115"/>
      <c r="C35" s="899" t="s">
        <v>2046</v>
      </c>
      <c r="D35" s="575" t="s">
        <v>1868</v>
      </c>
      <c r="E35" s="1748" t="s">
        <v>2053</v>
      </c>
      <c r="F35" s="899"/>
      <c r="G35" s="1749" t="s">
        <v>2264</v>
      </c>
      <c r="H35" s="2064" t="s">
        <v>2266</v>
      </c>
      <c r="I35" s="1310"/>
      <c r="J35" s="1310"/>
      <c r="K35" s="1310"/>
    </row>
    <row r="36" spans="1:11">
      <c r="B36" s="1116"/>
      <c r="C36" s="1750" t="s">
        <v>1761</v>
      </c>
      <c r="D36" s="1751" t="s">
        <v>265</v>
      </c>
      <c r="E36" s="1752"/>
      <c r="F36" s="580"/>
      <c r="G36" s="1753" t="str">
        <f>IF(ISNONTEXT(E36)=TRUE,"","X")</f>
        <v/>
      </c>
      <c r="H36" s="1754" t="str">
        <f>IF(E36&lt;&gt;""=TRUE,"","X")</f>
        <v>X</v>
      </c>
      <c r="I36" s="956"/>
      <c r="K36" s="956"/>
    </row>
    <row r="37" spans="1:11">
      <c r="B37" s="1116"/>
      <c r="C37" s="1142" t="s">
        <v>1742</v>
      </c>
      <c r="D37" s="938" t="s">
        <v>265</v>
      </c>
      <c r="E37" s="1084"/>
      <c r="F37" s="580"/>
      <c r="G37" s="1431" t="str">
        <f>IF(ISNONTEXT(E37)=TRUE,"","X")</f>
        <v/>
      </c>
      <c r="H37" s="1432" t="str">
        <f>IF(E37&lt;&gt;""=TRUE,"","X")</f>
        <v>X</v>
      </c>
      <c r="I37" s="956"/>
      <c r="J37" s="956"/>
      <c r="K37" s="956"/>
    </row>
    <row r="38" spans="1:11">
      <c r="B38" s="1116"/>
      <c r="C38" s="1142" t="s">
        <v>1762</v>
      </c>
      <c r="D38" s="938" t="s">
        <v>265</v>
      </c>
      <c r="E38" s="1084"/>
      <c r="F38" s="580"/>
      <c r="G38" s="1431" t="str">
        <f>IF(ISNONTEXT(E38)=TRUE,"","X")</f>
        <v/>
      </c>
      <c r="H38" s="1432" t="str">
        <f>IF(E38&lt;&gt;""=TRUE,"","X")</f>
        <v>X</v>
      </c>
      <c r="I38" s="956"/>
      <c r="J38" s="956"/>
      <c r="K38" s="956"/>
    </row>
    <row r="39" spans="1:11">
      <c r="B39" s="1116"/>
      <c r="C39" s="1142" t="s">
        <v>1746</v>
      </c>
      <c r="D39" s="938" t="s">
        <v>265</v>
      </c>
      <c r="E39" s="1084"/>
      <c r="F39" s="580"/>
      <c r="G39" s="1431" t="str">
        <f>IF(ISNONTEXT(E39)=TRUE,"","X")</f>
        <v/>
      </c>
      <c r="H39" s="1432" t="str">
        <f>IF(E39&lt;&gt;""=TRUE,"","X")</f>
        <v>X</v>
      </c>
      <c r="I39" s="956"/>
      <c r="J39" s="956"/>
      <c r="K39" s="956"/>
    </row>
    <row r="40" spans="1:11">
      <c r="B40" s="1116"/>
      <c r="C40" s="1143" t="s">
        <v>1747</v>
      </c>
      <c r="D40" s="939" t="s">
        <v>265</v>
      </c>
      <c r="E40" s="1555"/>
      <c r="F40" s="580"/>
      <c r="G40" s="1433" t="str">
        <f>IF(ISNONTEXT(E40)=TRUE,"","X")</f>
        <v/>
      </c>
      <c r="H40" s="1435" t="str">
        <f>IF(E40&lt;&gt;""=TRUE,"","X")</f>
        <v>X</v>
      </c>
      <c r="I40" s="956"/>
      <c r="J40" s="956"/>
      <c r="K40" s="956"/>
    </row>
    <row r="41" spans="1:11" s="582" customFormat="1" ht="15.5">
      <c r="A41" s="1"/>
    </row>
    <row r="42" spans="1:11" s="582" customFormat="1" ht="15.5">
      <c r="A42" s="1"/>
    </row>
    <row r="44" spans="1:11">
      <c r="B44" s="1"/>
      <c r="C44" s="1406" t="s">
        <v>2332</v>
      </c>
      <c r="D44" s="2372"/>
      <c r="E44" s="580"/>
    </row>
    <row r="45" spans="1:11">
      <c r="C45" s="2374" t="s">
        <v>2409</v>
      </c>
      <c r="D45" s="580"/>
      <c r="E45" s="580"/>
    </row>
    <row r="46" spans="1:11">
      <c r="C46" s="580"/>
      <c r="D46" s="580"/>
      <c r="E46" s="580"/>
    </row>
    <row r="47" spans="1:11">
      <c r="C47" s="580"/>
      <c r="D47" s="580"/>
      <c r="E47" s="580"/>
    </row>
  </sheetData>
  <mergeCells count="2">
    <mergeCell ref="A1:B1"/>
    <mergeCell ref="A2:B2"/>
  </mergeCells>
  <conditionalFormatting sqref="C44">
    <cfRule type="cellIs" dxfId="35" priority="1" operator="equal">
      <formula>FALSE</formula>
    </cfRule>
  </conditionalFormatting>
  <conditionalFormatting sqref="E36:E40">
    <cfRule type="expression" dxfId="34" priority="2">
      <formula>dms_worksheet210flag="Worksheet 2.10"</formula>
    </cfRule>
  </conditionalFormatting>
  <dataValidations count="2">
    <dataValidation allowBlank="1" sqref="H10:K10 K34 M3:M6 G3:G6 G35:H35 I34" xr:uid="{35C9BB6D-C8D4-47D7-A974-88E628F6CC77}"/>
    <dataValidation allowBlank="1" showErrorMessage="1" sqref="B44:D44 C45 A2 A4:B4" xr:uid="{72C17E5C-5325-4D46-ADBE-6AF0C71DAA72}"/>
  </dataValidations>
  <pageMargins left="0.7" right="0.7" top="0.75" bottom="0.75" header="0.3" footer="0.3"/>
  <pageSetup paperSize="9" scale="64" orientation="landscape"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9D6A6-EB02-4FC4-920F-C6DD3C0B2DA0}">
  <sheetPr>
    <tabColor rgb="FFB6B2FF"/>
    <pageSetUpPr fitToPage="1"/>
  </sheetPr>
  <dimension ref="A1:V120"/>
  <sheetViews>
    <sheetView zoomScaleNormal="100" workbookViewId="0">
      <selection sqref="A1:B1"/>
    </sheetView>
  </sheetViews>
  <sheetFormatPr defaultColWidth="9.1796875" defaultRowHeight="14.5"/>
  <cols>
    <col min="1" max="1" width="35.81640625" style="1" customWidth="1"/>
    <col min="2" max="2" width="11.54296875" style="13" customWidth="1"/>
    <col min="3" max="3" width="93.453125" style="1" bestFit="1" customWidth="1"/>
    <col min="4" max="4" width="17.54296875" style="1" customWidth="1"/>
    <col min="5" max="5" width="23.1796875" style="1" customWidth="1"/>
    <col min="6" max="6" width="20.54296875" style="1" customWidth="1"/>
    <col min="7" max="7" width="5" style="1" customWidth="1"/>
    <col min="8" max="8" width="5.54296875" style="1" customWidth="1"/>
    <col min="9" max="9" width="5" style="1" customWidth="1"/>
    <col min="10" max="10" width="3.7265625" style="1" customWidth="1"/>
    <col min="11" max="11" width="4.81640625" style="1" customWidth="1"/>
    <col min="12" max="24" width="3.7265625" style="1" customWidth="1"/>
    <col min="25" max="16384" width="9.1796875" style="1"/>
  </cols>
  <sheetData>
    <row r="1" spans="1:19" ht="20.149999999999999" customHeight="1">
      <c r="A1" s="2815" t="s">
        <v>2632</v>
      </c>
      <c r="B1" s="2815"/>
    </row>
    <row r="2" spans="1:19" ht="20.149999999999999" customHeight="1">
      <c r="A2" s="2822" t="s">
        <v>2633</v>
      </c>
      <c r="B2" s="2822"/>
    </row>
    <row r="3" spans="1:19" s="957" customFormat="1" ht="20.149999999999999" customHeight="1">
      <c r="A3" s="2406"/>
      <c r="B3" s="2407" t="s">
        <v>2651</v>
      </c>
      <c r="C3" s="916" t="s">
        <v>1953</v>
      </c>
      <c r="D3" s="1060"/>
      <c r="E3" s="1060"/>
      <c r="G3" s="2164" t="s">
        <v>1686</v>
      </c>
      <c r="H3" s="2164"/>
      <c r="I3" s="2164"/>
      <c r="J3" s="2164"/>
      <c r="K3" s="2164"/>
      <c r="L3" s="2164"/>
      <c r="M3" s="2165" t="s">
        <v>1685</v>
      </c>
      <c r="N3" s="2164"/>
      <c r="O3" s="2164"/>
      <c r="P3" s="2164"/>
      <c r="Q3" s="2164"/>
      <c r="R3" s="2164"/>
      <c r="S3" s="2164"/>
    </row>
    <row r="4" spans="1:19" s="957" customFormat="1" ht="20.149999999999999" customHeight="1">
      <c r="C4" s="915" t="s">
        <v>19</v>
      </c>
      <c r="D4" s="1060"/>
      <c r="E4" s="1060"/>
      <c r="G4" s="2166" t="s">
        <v>1687</v>
      </c>
      <c r="H4" s="2166"/>
      <c r="I4" s="2166"/>
      <c r="J4" s="2166"/>
      <c r="K4" s="2166"/>
      <c r="L4" s="2166"/>
      <c r="M4" s="2167" t="s">
        <v>809</v>
      </c>
      <c r="N4" s="2166"/>
      <c r="O4" s="2166"/>
      <c r="P4" s="2166"/>
      <c r="Q4" s="2166"/>
      <c r="R4" s="2166"/>
      <c r="S4" s="2166"/>
    </row>
    <row r="5" spans="1:19" s="957" customFormat="1" ht="20.149999999999999" customHeight="1">
      <c r="C5" s="2239" t="s">
        <v>2626</v>
      </c>
      <c r="D5" s="1060"/>
      <c r="E5" s="1060"/>
      <c r="G5" s="2168" t="s">
        <v>1688</v>
      </c>
      <c r="H5" s="2168"/>
      <c r="I5" s="2168"/>
      <c r="J5" s="2168"/>
      <c r="K5" s="2168"/>
      <c r="L5" s="2168"/>
      <c r="M5" s="2169" t="s">
        <v>810</v>
      </c>
      <c r="N5" s="2168"/>
      <c r="O5" s="2168"/>
      <c r="P5" s="2168"/>
      <c r="Q5" s="2168"/>
      <c r="R5" s="2168"/>
      <c r="S5" s="2168"/>
    </row>
    <row r="6" spans="1:19" s="957" customFormat="1" ht="20.149999999999999" customHeight="1">
      <c r="C6" s="2486" t="s">
        <v>2550</v>
      </c>
      <c r="D6" s="2461"/>
      <c r="E6" s="2461"/>
      <c r="G6" s="2170" t="s">
        <v>1690</v>
      </c>
      <c r="H6" s="2171"/>
      <c r="I6" s="2172"/>
      <c r="J6" s="2173"/>
      <c r="K6" s="2173"/>
      <c r="L6" s="2173"/>
      <c r="M6" s="2174" t="s">
        <v>1689</v>
      </c>
      <c r="N6" s="2173"/>
      <c r="O6" s="2173"/>
      <c r="P6" s="2173"/>
      <c r="Q6" s="2173"/>
      <c r="R6" s="2173"/>
      <c r="S6" s="2173"/>
    </row>
    <row r="7" spans="1:19" ht="13.5" customHeight="1">
      <c r="B7" s="960"/>
    </row>
    <row r="8" spans="1:19" s="582" customFormat="1" ht="20.149999999999999" customHeight="1">
      <c r="A8" s="2406"/>
      <c r="B8" s="2407" t="s">
        <v>2580</v>
      </c>
      <c r="C8" s="2574" t="s">
        <v>2788</v>
      </c>
      <c r="D8" s="2530"/>
      <c r="E8" s="2312"/>
      <c r="F8" s="1347"/>
      <c r="G8" s="1347"/>
      <c r="H8" s="1347"/>
      <c r="I8" s="1347"/>
      <c r="J8" s="1348"/>
    </row>
    <row r="9" spans="1:19" s="582" customFormat="1" ht="15.5">
      <c r="B9" s="2175"/>
      <c r="D9" s="1118"/>
      <c r="E9" s="580"/>
      <c r="F9" s="580"/>
      <c r="G9" s="2240" t="s">
        <v>2264</v>
      </c>
      <c r="H9" s="2241" t="s">
        <v>2265</v>
      </c>
      <c r="I9" s="2242" t="s">
        <v>2266</v>
      </c>
    </row>
    <row r="10" spans="1:19" ht="26">
      <c r="A10" s="2406"/>
      <c r="B10" s="2407" t="s">
        <v>2581</v>
      </c>
      <c r="C10" s="2243" t="s">
        <v>2582</v>
      </c>
      <c r="D10" s="575" t="s">
        <v>1868</v>
      </c>
      <c r="E10" s="2177" t="s">
        <v>2053</v>
      </c>
      <c r="F10" s="2616" t="s">
        <v>2760</v>
      </c>
      <c r="G10" s="3062" t="s">
        <v>2053</v>
      </c>
      <c r="H10" s="3063"/>
      <c r="I10" s="3064"/>
      <c r="L10" s="582"/>
    </row>
    <row r="11" spans="1:19" ht="15.5">
      <c r="B11" s="1116"/>
      <c r="C11" s="1755" t="s">
        <v>2774</v>
      </c>
      <c r="D11" s="1739" t="s">
        <v>265</v>
      </c>
      <c r="E11" s="1744"/>
      <c r="F11" s="2618" t="s">
        <v>2733</v>
      </c>
      <c r="G11" s="2028" t="str">
        <f>IF(ISNONTEXT(E11)=TRUE,"","X")</f>
        <v/>
      </c>
      <c r="H11" s="2029" t="str">
        <f>IF(AND(E11&gt;=0)=TRUE,"","X")</f>
        <v/>
      </c>
      <c r="I11" s="2030" t="str">
        <f>IF(E11&lt;&gt;""=TRUE,"","X")</f>
        <v>X</v>
      </c>
      <c r="L11" s="582"/>
    </row>
    <row r="12" spans="1:19">
      <c r="B12" s="1117"/>
      <c r="C12" s="1051" t="s">
        <v>1763</v>
      </c>
      <c r="D12" s="1052" t="s">
        <v>265</v>
      </c>
      <c r="E12" s="1147">
        <f>SUM(E13:E20)</f>
        <v>0</v>
      </c>
      <c r="F12" s="2618"/>
      <c r="G12" s="580"/>
      <c r="H12" s="580"/>
      <c r="I12" s="580"/>
      <c r="L12" s="580"/>
      <c r="M12" s="580"/>
      <c r="N12" s="580"/>
      <c r="O12" s="580"/>
    </row>
    <row r="13" spans="1:19" ht="15.5">
      <c r="A13" s="2406"/>
      <c r="B13" s="2407" t="s">
        <v>2583</v>
      </c>
      <c r="C13" s="2244" t="s">
        <v>1764</v>
      </c>
      <c r="D13" s="1052" t="s">
        <v>265</v>
      </c>
      <c r="E13" s="1054"/>
      <c r="F13" s="2618"/>
      <c r="G13" s="2023" t="str">
        <f t="shared" ref="G13:G21" si="0">IF(ISNONTEXT(E13)=TRUE,"","X")</f>
        <v/>
      </c>
      <c r="H13" s="2040"/>
      <c r="I13" s="2054"/>
      <c r="L13" s="582"/>
    </row>
    <row r="14" spans="1:19">
      <c r="B14" s="1956"/>
      <c r="C14" s="1148" t="s">
        <v>1765</v>
      </c>
      <c r="D14" s="1052" t="s">
        <v>265</v>
      </c>
      <c r="E14" s="1054"/>
      <c r="F14" s="2618" t="s">
        <v>2734</v>
      </c>
      <c r="G14" s="1431" t="str">
        <f t="shared" si="0"/>
        <v/>
      </c>
      <c r="H14" s="1287"/>
      <c r="I14" s="1432" t="str">
        <f>IF(E14&lt;&gt;""=TRUE,"","X")</f>
        <v>X</v>
      </c>
    </row>
    <row r="15" spans="1:19">
      <c r="A15" s="2015"/>
      <c r="B15" s="2015" t="s">
        <v>2460</v>
      </c>
      <c r="C15" s="1148" t="s">
        <v>261</v>
      </c>
      <c r="D15" s="1052" t="s">
        <v>265</v>
      </c>
      <c r="E15" s="1054"/>
      <c r="F15" s="2618" t="s">
        <v>2735</v>
      </c>
      <c r="G15" s="1431" t="str">
        <f t="shared" si="0"/>
        <v/>
      </c>
      <c r="H15" s="1287"/>
      <c r="I15" s="1432" t="str">
        <f>IF(E15&lt;&gt;""=TRUE,"","X")</f>
        <v>X</v>
      </c>
    </row>
    <row r="16" spans="1:19" ht="15.5">
      <c r="A16" s="2406"/>
      <c r="B16" s="2407" t="s">
        <v>2583</v>
      </c>
      <c r="C16" s="2244" t="s">
        <v>1766</v>
      </c>
      <c r="D16" s="1052" t="s">
        <v>265</v>
      </c>
      <c r="E16" s="1054"/>
      <c r="F16" s="2618"/>
      <c r="G16" s="1431" t="str">
        <f t="shared" si="0"/>
        <v/>
      </c>
      <c r="H16" s="1287"/>
      <c r="I16" s="1437"/>
    </row>
    <row r="17" spans="1:10" ht="15.5">
      <c r="A17" s="2406"/>
      <c r="B17" s="2407" t="s">
        <v>2583</v>
      </c>
      <c r="C17" s="2244" t="s">
        <v>1767</v>
      </c>
      <c r="D17" s="1052" t="s">
        <v>265</v>
      </c>
      <c r="E17" s="1054"/>
      <c r="F17" s="2618"/>
      <c r="G17" s="1431" t="str">
        <f t="shared" si="0"/>
        <v/>
      </c>
      <c r="H17" s="1287"/>
      <c r="I17" s="1437"/>
    </row>
    <row r="18" spans="1:10" ht="15.5">
      <c r="A18" s="2406"/>
      <c r="B18" s="2407" t="s">
        <v>2583</v>
      </c>
      <c r="C18" s="2244" t="s">
        <v>1768</v>
      </c>
      <c r="D18" s="1052" t="s">
        <v>265</v>
      </c>
      <c r="E18" s="1054"/>
      <c r="F18" s="2618"/>
      <c r="G18" s="1431" t="str">
        <f t="shared" si="0"/>
        <v/>
      </c>
      <c r="H18" s="1287"/>
      <c r="I18" s="1437"/>
    </row>
    <row r="19" spans="1:10" ht="15.5">
      <c r="A19" s="2406"/>
      <c r="B19" s="2407" t="s">
        <v>2583</v>
      </c>
      <c r="C19" s="2244" t="s">
        <v>1769</v>
      </c>
      <c r="D19" s="1052" t="s">
        <v>265</v>
      </c>
      <c r="E19" s="1054"/>
      <c r="F19" s="2618"/>
      <c r="G19" s="1431" t="str">
        <f t="shared" si="0"/>
        <v/>
      </c>
      <c r="H19" s="1287"/>
      <c r="I19" s="1437"/>
    </row>
    <row r="20" spans="1:10">
      <c r="B20" s="1116"/>
      <c r="C20" s="1148" t="s">
        <v>1770</v>
      </c>
      <c r="D20" s="1052" t="s">
        <v>265</v>
      </c>
      <c r="E20" s="1054"/>
      <c r="F20" s="2618" t="s">
        <v>2736</v>
      </c>
      <c r="G20" s="1431" t="str">
        <f t="shared" si="0"/>
        <v/>
      </c>
      <c r="H20" s="1287"/>
      <c r="I20" s="1432" t="str">
        <f>IF(E20&lt;&gt;""=TRUE,"","X")</f>
        <v>X</v>
      </c>
    </row>
    <row r="21" spans="1:10" ht="15.5">
      <c r="A21" s="2406"/>
      <c r="B21" s="2407" t="s">
        <v>2584</v>
      </c>
      <c r="C21" s="2245" t="s">
        <v>2585</v>
      </c>
      <c r="D21" s="1055" t="s">
        <v>265</v>
      </c>
      <c r="E21" s="1057"/>
      <c r="F21" s="2618"/>
      <c r="G21" s="1433" t="str">
        <f t="shared" si="0"/>
        <v/>
      </c>
      <c r="H21" s="1467"/>
      <c r="I21" s="1435" t="str">
        <f>IF(E21&lt;&gt;""=TRUE,"","X")</f>
        <v>X</v>
      </c>
    </row>
    <row r="22" spans="1:10" ht="15.5">
      <c r="A22" s="2406"/>
      <c r="B22" s="2407" t="s">
        <v>2584</v>
      </c>
      <c r="C22" s="2246" t="s">
        <v>2586</v>
      </c>
      <c r="D22" s="937" t="s">
        <v>265</v>
      </c>
      <c r="E22" s="2247">
        <f>E11+E12+E21</f>
        <v>0</v>
      </c>
      <c r="F22" s="2618" t="s">
        <v>2737</v>
      </c>
      <c r="G22" s="580"/>
      <c r="H22" s="580"/>
      <c r="I22" s="580"/>
      <c r="J22" s="580"/>
    </row>
    <row r="23" spans="1:10" ht="15.5">
      <c r="A23" s="2406"/>
      <c r="B23" s="2407" t="s">
        <v>2587</v>
      </c>
      <c r="C23" s="2248" t="s">
        <v>2588</v>
      </c>
      <c r="D23" s="2249"/>
      <c r="E23" s="2250"/>
      <c r="F23" s="2618"/>
      <c r="G23" s="580"/>
      <c r="H23" s="580"/>
      <c r="I23" s="580"/>
      <c r="J23" s="580"/>
    </row>
    <row r="24" spans="1:10">
      <c r="B24" s="580"/>
      <c r="C24" s="2251" t="s">
        <v>2589</v>
      </c>
      <c r="D24" s="2252" t="s">
        <v>265</v>
      </c>
      <c r="E24" s="2253"/>
      <c r="F24" s="2618" t="s">
        <v>2738</v>
      </c>
      <c r="G24" s="2254" t="str">
        <f>IF(ISNONTEXT(E24)=TRUE,"","X")</f>
        <v/>
      </c>
      <c r="H24" s="2255"/>
      <c r="I24" s="2256"/>
      <c r="J24" s="580"/>
    </row>
    <row r="25" spans="1:10">
      <c r="B25" s="580"/>
      <c r="C25" s="2257" t="s">
        <v>2590</v>
      </c>
      <c r="D25" s="2258"/>
      <c r="E25" s="2259">
        <f>E22+E24</f>
        <v>0</v>
      </c>
      <c r="F25" s="2618" t="s">
        <v>2739</v>
      </c>
      <c r="G25" s="580"/>
      <c r="H25" s="580"/>
      <c r="I25" s="580"/>
      <c r="J25" s="580"/>
    </row>
    <row r="26" spans="1:10" ht="15.5">
      <c r="A26" s="2406"/>
      <c r="B26" s="2407" t="s">
        <v>2587</v>
      </c>
      <c r="C26" s="2248" t="s">
        <v>2591</v>
      </c>
      <c r="D26" s="2258"/>
      <c r="E26" s="2260"/>
      <c r="F26" s="2618"/>
      <c r="G26" s="580"/>
      <c r="H26" s="580"/>
      <c r="I26" s="580"/>
      <c r="J26" s="580"/>
    </row>
    <row r="27" spans="1:10">
      <c r="B27" s="580"/>
      <c r="C27" s="2261" t="s">
        <v>2592</v>
      </c>
      <c r="D27" s="2262" t="s">
        <v>265</v>
      </c>
      <c r="E27" s="2263"/>
      <c r="F27" s="2618" t="s">
        <v>2740</v>
      </c>
      <c r="G27" s="2264" t="str">
        <f>IF(ISNONTEXT(E27)=TRUE,"","X")</f>
        <v/>
      </c>
      <c r="H27" s="2265" t="str">
        <f>IF(AND(E27&gt;=0)=TRUE,"","X")</f>
        <v/>
      </c>
      <c r="I27" s="2266" t="str">
        <f>IF(E27&lt;&gt;""=TRUE,"","X")</f>
        <v>X</v>
      </c>
    </row>
    <row r="28" spans="1:10">
      <c r="B28" s="580"/>
      <c r="C28" s="2267" t="s">
        <v>2593</v>
      </c>
      <c r="D28" s="2268" t="s">
        <v>265</v>
      </c>
      <c r="E28" s="2269"/>
      <c r="F28" s="2618" t="s">
        <v>2741</v>
      </c>
      <c r="G28" s="1433" t="str">
        <f>IF(ISNONTEXT(E28)=TRUE,"","X")</f>
        <v/>
      </c>
      <c r="H28" s="1467"/>
      <c r="I28" s="1435" t="str">
        <f>IF(E28&lt;&gt;""=TRUE,"","X")</f>
        <v>X</v>
      </c>
    </row>
    <row r="29" spans="1:10">
      <c r="B29" s="580"/>
      <c r="C29" s="2257" t="s">
        <v>2551</v>
      </c>
      <c r="D29" s="2258"/>
      <c r="E29" s="2259">
        <f>E25-E27-E28</f>
        <v>0</v>
      </c>
      <c r="F29" s="2618" t="s">
        <v>2742</v>
      </c>
      <c r="G29" s="580"/>
      <c r="H29" s="580"/>
      <c r="I29" s="580"/>
      <c r="J29" s="580"/>
    </row>
    <row r="30" spans="1:10">
      <c r="B30" s="580"/>
      <c r="C30" s="2257"/>
      <c r="D30" s="2258"/>
      <c r="E30" s="2258"/>
      <c r="F30" s="2258"/>
      <c r="G30" s="2258"/>
      <c r="H30" s="580"/>
      <c r="I30" s="580"/>
      <c r="J30" s="580"/>
    </row>
    <row r="31" spans="1:10" ht="20.149999999999999" customHeight="1">
      <c r="A31" s="2406"/>
      <c r="B31" s="2407" t="s">
        <v>2781</v>
      </c>
      <c r="C31" s="3065" t="s">
        <v>2775</v>
      </c>
      <c r="D31" s="3065"/>
      <c r="E31" s="3065"/>
      <c r="F31" s="2258"/>
      <c r="G31" s="2258"/>
      <c r="H31" s="580"/>
      <c r="I31" s="580"/>
      <c r="J31" s="580"/>
    </row>
    <row r="32" spans="1:10">
      <c r="B32" s="580"/>
      <c r="C32" s="2257"/>
      <c r="D32" s="2258"/>
      <c r="E32" s="2258"/>
      <c r="F32" s="2258"/>
      <c r="G32" s="2240" t="s">
        <v>2264</v>
      </c>
      <c r="H32" s="2241" t="s">
        <v>2265</v>
      </c>
      <c r="I32" s="2242" t="s">
        <v>2266</v>
      </c>
      <c r="J32" s="580"/>
    </row>
    <row r="33" spans="1:12" ht="18" customHeight="1">
      <c r="A33" s="2406"/>
      <c r="B33" s="2407" t="s">
        <v>2587</v>
      </c>
      <c r="C33" s="2248" t="s">
        <v>2670</v>
      </c>
      <c r="D33" s="2258"/>
      <c r="E33" s="2177" t="s">
        <v>2053</v>
      </c>
      <c r="F33" s="2618"/>
      <c r="G33" s="3062" t="s">
        <v>2053</v>
      </c>
      <c r="H33" s="3063"/>
      <c r="I33" s="3064"/>
      <c r="J33" s="580"/>
    </row>
    <row r="34" spans="1:12">
      <c r="B34" s="580"/>
      <c r="C34" s="2633" t="s">
        <v>2671</v>
      </c>
      <c r="D34" s="2634" t="s">
        <v>265</v>
      </c>
      <c r="E34" s="2744"/>
      <c r="F34" s="2618" t="s">
        <v>2743</v>
      </c>
      <c r="G34" s="2546" t="str">
        <f>IF(ISNONTEXT(E34)=TRUE,"","X")</f>
        <v/>
      </c>
      <c r="H34" s="2637" t="str">
        <f>IF(AND(E34&gt;=0)=TRUE,"","X")</f>
        <v/>
      </c>
      <c r="I34" s="2638" t="str">
        <f>IF(E34&lt;&gt;""=TRUE,"","X")</f>
        <v>X</v>
      </c>
      <c r="J34" s="580"/>
    </row>
    <row r="35" spans="1:12">
      <c r="B35" s="580"/>
      <c r="C35" s="2276" t="s">
        <v>2673</v>
      </c>
      <c r="D35" s="2540"/>
      <c r="E35" s="2745"/>
      <c r="F35" s="2618" t="s">
        <v>2744</v>
      </c>
      <c r="G35" s="2538"/>
      <c r="H35" s="2539"/>
      <c r="I35" s="2542"/>
      <c r="J35" s="580"/>
      <c r="K35" s="580"/>
      <c r="L35" s="580"/>
    </row>
    <row r="36" spans="1:12">
      <c r="B36" s="580"/>
      <c r="C36" s="2620"/>
      <c r="D36" s="2541" t="s">
        <v>265</v>
      </c>
      <c r="E36" s="2746"/>
      <c r="F36" s="2619"/>
      <c r="G36" s="2547" t="str">
        <f t="shared" ref="G36:G40" si="1">IF(ISNONTEXT(E36)=TRUE,"","X")</f>
        <v/>
      </c>
      <c r="H36" s="2539"/>
      <c r="I36" s="2543" t="str">
        <f>IF(OR(AND(C36="",E36=""),AND(C36&lt;&gt;"",E36&lt;&gt;"")),"","X")</f>
        <v/>
      </c>
      <c r="J36" s="580"/>
    </row>
    <row r="37" spans="1:12">
      <c r="B37" s="580"/>
      <c r="C37" s="2620"/>
      <c r="D37" s="2541" t="s">
        <v>265</v>
      </c>
      <c r="E37" s="2746"/>
      <c r="F37" s="2619"/>
      <c r="G37" s="2547" t="str">
        <f t="shared" si="1"/>
        <v/>
      </c>
      <c r="H37" s="2539"/>
      <c r="I37" s="2543" t="str">
        <f t="shared" ref="I37:I40" si="2">IF(OR(AND(C37="",E37=""),AND(C37&lt;&gt;"",E37&lt;&gt;"")),"","X")</f>
        <v/>
      </c>
      <c r="J37" s="580"/>
    </row>
    <row r="38" spans="1:12">
      <c r="B38" s="580"/>
      <c r="C38" s="2620"/>
      <c r="D38" s="2541" t="s">
        <v>265</v>
      </c>
      <c r="E38" s="2746"/>
      <c r="F38" s="2619"/>
      <c r="G38" s="2547" t="str">
        <f t="shared" si="1"/>
        <v/>
      </c>
      <c r="H38" s="2539"/>
      <c r="I38" s="2543" t="str">
        <f t="shared" si="2"/>
        <v/>
      </c>
      <c r="J38" s="580"/>
    </row>
    <row r="39" spans="1:12">
      <c r="B39" s="580"/>
      <c r="C39" s="2620"/>
      <c r="D39" s="2541" t="s">
        <v>265</v>
      </c>
      <c r="E39" s="2746"/>
      <c r="F39" s="2619"/>
      <c r="G39" s="2547" t="str">
        <f t="shared" si="1"/>
        <v/>
      </c>
      <c r="H39" s="2539"/>
      <c r="I39" s="2543" t="str">
        <f t="shared" si="2"/>
        <v/>
      </c>
      <c r="J39" s="580"/>
    </row>
    <row r="40" spans="1:12">
      <c r="B40" s="1458" t="s">
        <v>2324</v>
      </c>
      <c r="C40" s="2621"/>
      <c r="D40" s="2635" t="s">
        <v>265</v>
      </c>
      <c r="E40" s="2747"/>
      <c r="F40" s="2619"/>
      <c r="G40" s="2548" t="str">
        <f t="shared" si="1"/>
        <v/>
      </c>
      <c r="H40" s="2544"/>
      <c r="I40" s="2545" t="str">
        <f t="shared" si="2"/>
        <v/>
      </c>
      <c r="J40" s="580"/>
    </row>
    <row r="41" spans="1:12">
      <c r="B41" s="580"/>
      <c r="C41" s="2257" t="s">
        <v>2672</v>
      </c>
      <c r="D41" s="2258"/>
      <c r="E41" s="2259">
        <f>SUM(E34:E40)</f>
        <v>0</v>
      </c>
      <c r="F41" s="2618" t="s">
        <v>2745</v>
      </c>
      <c r="G41" s="580"/>
      <c r="H41" s="580"/>
      <c r="I41" s="580"/>
      <c r="J41" s="580"/>
    </row>
    <row r="42" spans="1:12">
      <c r="A42" s="2270"/>
      <c r="B42" s="2271"/>
      <c r="C42" s="2272" t="s">
        <v>2785</v>
      </c>
      <c r="D42" s="2178"/>
      <c r="E42" s="2176"/>
      <c r="F42" s="2618"/>
      <c r="G42" s="580"/>
      <c r="H42" s="580"/>
      <c r="I42" s="580"/>
      <c r="J42" s="580"/>
    </row>
    <row r="43" spans="1:12">
      <c r="B43" s="1116"/>
      <c r="C43" s="2273" t="s">
        <v>1772</v>
      </c>
      <c r="D43" s="2274" t="s">
        <v>265</v>
      </c>
      <c r="E43" s="2740"/>
      <c r="F43" s="2618" t="s">
        <v>2746</v>
      </c>
      <c r="G43" s="2636" t="str">
        <f t="shared" ref="G43:G55" si="3">IF(ISNONTEXT(E43)=TRUE,"","X")</f>
        <v/>
      </c>
      <c r="H43" s="2637" t="str">
        <f>IF(AND(E43&gt;=0)=TRUE,"","X")</f>
        <v/>
      </c>
      <c r="I43" s="2638" t="str">
        <f>IF(E43&lt;&gt;""=TRUE,"","X")</f>
        <v>X</v>
      </c>
    </row>
    <row r="44" spans="1:12">
      <c r="B44" s="1117"/>
      <c r="C44" s="1051" t="s">
        <v>1773</v>
      </c>
      <c r="D44" s="1052" t="s">
        <v>265</v>
      </c>
      <c r="E44" s="2344"/>
      <c r="F44" s="2618" t="s">
        <v>2747</v>
      </c>
      <c r="G44" s="1431" t="str">
        <f t="shared" si="3"/>
        <v/>
      </c>
      <c r="H44" s="1288" t="str">
        <f>IF(AND(E44&gt;=0)=TRUE,"","X")</f>
        <v/>
      </c>
      <c r="I44" s="1432" t="str">
        <f>IF(E44&lt;&gt;""=TRUE,"","X")</f>
        <v>X</v>
      </c>
    </row>
    <row r="45" spans="1:12">
      <c r="B45" s="1116"/>
      <c r="C45" s="1051" t="s">
        <v>1774</v>
      </c>
      <c r="D45" s="1052" t="s">
        <v>265</v>
      </c>
      <c r="E45" s="2344"/>
      <c r="F45" s="2618" t="s">
        <v>2748</v>
      </c>
      <c r="G45" s="1431" t="str">
        <f t="shared" si="3"/>
        <v/>
      </c>
      <c r="H45" s="1288" t="str">
        <f>IF(AND(E45&gt;=0)=TRUE,"","X")</f>
        <v/>
      </c>
      <c r="I45" s="1432" t="str">
        <f t="shared" ref="I45:I55" si="4">IF(E45&lt;&gt;""=TRUE,"","X")</f>
        <v>X</v>
      </c>
    </row>
    <row r="46" spans="1:12">
      <c r="B46" s="1116"/>
      <c r="C46" s="1051" t="s">
        <v>1775</v>
      </c>
      <c r="D46" s="1052" t="s">
        <v>265</v>
      </c>
      <c r="E46" s="2344"/>
      <c r="F46" s="2618" t="s">
        <v>2749</v>
      </c>
      <c r="G46" s="1431" t="str">
        <f t="shared" si="3"/>
        <v/>
      </c>
      <c r="H46" s="1288" t="str">
        <f>IF(AND(E46&gt;=0)=TRUE,"","X")</f>
        <v/>
      </c>
      <c r="I46" s="1432" t="str">
        <f t="shared" si="4"/>
        <v>X</v>
      </c>
    </row>
    <row r="47" spans="1:12">
      <c r="B47" s="1116"/>
      <c r="C47" s="1051" t="s">
        <v>1776</v>
      </c>
      <c r="D47" s="1052" t="s">
        <v>265</v>
      </c>
      <c r="E47" s="2344"/>
      <c r="F47" s="2618" t="s">
        <v>2749</v>
      </c>
      <c r="G47" s="1431" t="str">
        <f t="shared" si="3"/>
        <v/>
      </c>
      <c r="H47" s="1288" t="str">
        <f>IF(AND(E47&gt;=0)=TRUE,"","X")</f>
        <v/>
      </c>
      <c r="I47" s="1432" t="str">
        <f t="shared" si="4"/>
        <v>X</v>
      </c>
    </row>
    <row r="48" spans="1:12">
      <c r="A48" s="2015"/>
      <c r="B48" s="2015" t="s">
        <v>2460</v>
      </c>
      <c r="C48" s="1051" t="s">
        <v>1777</v>
      </c>
      <c r="D48" s="1052" t="s">
        <v>265</v>
      </c>
      <c r="E48" s="2344"/>
      <c r="F48" s="2618" t="s">
        <v>2750</v>
      </c>
      <c r="G48" s="1431" t="str">
        <f t="shared" si="3"/>
        <v/>
      </c>
      <c r="H48" s="1287"/>
      <c r="I48" s="1432" t="str">
        <f t="shared" si="4"/>
        <v>X</v>
      </c>
    </row>
    <row r="49" spans="1:14" ht="15.5">
      <c r="A49" s="2406"/>
      <c r="B49" s="2407" t="s">
        <v>2583</v>
      </c>
      <c r="C49" s="2275" t="s">
        <v>1778</v>
      </c>
      <c r="D49" s="1052" t="s">
        <v>265</v>
      </c>
      <c r="E49" s="2344"/>
      <c r="F49" s="2618"/>
      <c r="G49" s="1431" t="str">
        <f t="shared" si="3"/>
        <v/>
      </c>
      <c r="H49" s="1288" t="str">
        <f t="shared" ref="H49:H53" si="5">IF(AND(E49&gt;=0)=TRUE,"","X")</f>
        <v/>
      </c>
      <c r="I49" s="1432" t="str">
        <f t="shared" si="4"/>
        <v>X</v>
      </c>
    </row>
    <row r="50" spans="1:14">
      <c r="A50" s="2405"/>
      <c r="B50" s="2405" t="s">
        <v>2460</v>
      </c>
      <c r="C50" s="1051" t="s">
        <v>1779</v>
      </c>
      <c r="D50" s="1052" t="s">
        <v>265</v>
      </c>
      <c r="E50" s="2344"/>
      <c r="F50" s="2618" t="s">
        <v>2751</v>
      </c>
      <c r="G50" s="1431" t="str">
        <f t="shared" si="3"/>
        <v/>
      </c>
      <c r="H50" s="1287"/>
      <c r="I50" s="1432" t="str">
        <f t="shared" si="4"/>
        <v>X</v>
      </c>
    </row>
    <row r="51" spans="1:14">
      <c r="A51" s="2405"/>
      <c r="B51" s="2405" t="s">
        <v>2460</v>
      </c>
      <c r="C51" s="1051" t="s">
        <v>1780</v>
      </c>
      <c r="D51" s="1052" t="s">
        <v>265</v>
      </c>
      <c r="E51" s="2344"/>
      <c r="F51" s="2618" t="s">
        <v>2752</v>
      </c>
      <c r="G51" s="1431" t="str">
        <f t="shared" si="3"/>
        <v/>
      </c>
      <c r="H51" s="1287"/>
      <c r="I51" s="1432" t="str">
        <f t="shared" si="4"/>
        <v>X</v>
      </c>
    </row>
    <row r="52" spans="1:14" ht="15.5">
      <c r="A52" s="2406"/>
      <c r="B52" s="2407" t="s">
        <v>2594</v>
      </c>
      <c r="C52" s="2276" t="s">
        <v>2592</v>
      </c>
      <c r="D52" s="1052" t="s">
        <v>265</v>
      </c>
      <c r="E52" s="2344"/>
      <c r="F52" s="2618" t="s">
        <v>2753</v>
      </c>
      <c r="G52" s="1431" t="str">
        <f t="shared" si="3"/>
        <v/>
      </c>
      <c r="H52" s="1288" t="str">
        <f t="shared" si="5"/>
        <v/>
      </c>
      <c r="I52" s="1432" t="str">
        <f t="shared" si="4"/>
        <v>X</v>
      </c>
    </row>
    <row r="53" spans="1:14" ht="15.5">
      <c r="A53" s="2406"/>
      <c r="B53" s="2407" t="s">
        <v>2594</v>
      </c>
      <c r="C53" s="2276" t="s">
        <v>2595</v>
      </c>
      <c r="D53" s="1052" t="s">
        <v>265</v>
      </c>
      <c r="E53" s="2344"/>
      <c r="F53" s="2618" t="s">
        <v>2754</v>
      </c>
      <c r="G53" s="1431" t="str">
        <f t="shared" si="3"/>
        <v/>
      </c>
      <c r="H53" s="1288" t="str">
        <f t="shared" si="5"/>
        <v/>
      </c>
      <c r="I53" s="1432" t="str">
        <f t="shared" si="4"/>
        <v>X</v>
      </c>
    </row>
    <row r="54" spans="1:14" ht="15.5">
      <c r="A54" s="2406"/>
      <c r="B54" s="2407" t="s">
        <v>2594</v>
      </c>
      <c r="C54" s="2276" t="s">
        <v>2593</v>
      </c>
      <c r="D54" s="1052" t="s">
        <v>265</v>
      </c>
      <c r="E54" s="2344"/>
      <c r="F54" s="2618" t="s">
        <v>2755</v>
      </c>
      <c r="G54" s="1431" t="str">
        <f t="shared" si="3"/>
        <v/>
      </c>
      <c r="H54" s="1287"/>
      <c r="I54" s="1432" t="str">
        <f t="shared" si="4"/>
        <v>X</v>
      </c>
    </row>
    <row r="55" spans="1:14" ht="15.5">
      <c r="A55" s="2406"/>
      <c r="B55" s="2407" t="s">
        <v>2594</v>
      </c>
      <c r="C55" s="2277" t="s">
        <v>2596</v>
      </c>
      <c r="D55" s="1055" t="s">
        <v>265</v>
      </c>
      <c r="E55" s="2347"/>
      <c r="F55" s="2618" t="s">
        <v>2756</v>
      </c>
      <c r="G55" s="1433" t="str">
        <f t="shared" si="3"/>
        <v/>
      </c>
      <c r="H55" s="1467"/>
      <c r="I55" s="1435" t="str">
        <f t="shared" si="4"/>
        <v>X</v>
      </c>
    </row>
    <row r="56" spans="1:14" ht="15.5">
      <c r="A56" s="2406"/>
      <c r="B56" s="2407" t="s">
        <v>2597</v>
      </c>
      <c r="C56" s="2278" t="s">
        <v>2786</v>
      </c>
      <c r="D56" s="937" t="s">
        <v>265</v>
      </c>
      <c r="E56" s="2247">
        <f>SUM(E43:E47)</f>
        <v>0</v>
      </c>
      <c r="F56" s="2618" t="s">
        <v>2757</v>
      </c>
      <c r="G56" s="580"/>
      <c r="H56" s="580"/>
      <c r="I56" s="580"/>
      <c r="J56" s="580"/>
      <c r="K56" s="580"/>
      <c r="L56" s="580"/>
      <c r="M56" s="580"/>
      <c r="N56" s="580"/>
    </row>
    <row r="57" spans="1:14" ht="15.5">
      <c r="A57" s="2406"/>
      <c r="B57" s="2407" t="s">
        <v>2599</v>
      </c>
      <c r="C57" s="2278" t="s">
        <v>2787</v>
      </c>
      <c r="D57" s="937" t="s">
        <v>265</v>
      </c>
      <c r="E57" s="2279">
        <f>SUM(E43:E55)</f>
        <v>0</v>
      </c>
      <c r="F57" s="2618" t="s">
        <v>2756</v>
      </c>
      <c r="G57" s="580"/>
      <c r="H57" s="580"/>
      <c r="I57" s="580"/>
      <c r="J57" s="580"/>
      <c r="K57" s="580"/>
      <c r="L57" s="580"/>
      <c r="M57" s="580"/>
      <c r="N57" s="580"/>
    </row>
    <row r="58" spans="1:14" ht="15.5">
      <c r="B58" s="580"/>
      <c r="C58" s="2280" t="s">
        <v>1782</v>
      </c>
      <c r="D58" s="580"/>
      <c r="E58" s="1502"/>
      <c r="F58" s="2618"/>
      <c r="G58" s="580"/>
      <c r="H58" s="580"/>
      <c r="L58" s="582"/>
    </row>
    <row r="59" spans="1:14" ht="15.5">
      <c r="A59" s="2406"/>
      <c r="B59" s="2407" t="s">
        <v>2732</v>
      </c>
      <c r="C59" s="2281" t="s">
        <v>1781</v>
      </c>
      <c r="D59" s="2282" t="s">
        <v>265</v>
      </c>
      <c r="E59" s="2283"/>
      <c r="F59" s="2618"/>
      <c r="G59" s="580"/>
      <c r="H59" s="580"/>
      <c r="I59" s="580"/>
      <c r="J59" s="580"/>
      <c r="K59" s="580"/>
      <c r="L59" s="580"/>
      <c r="M59" s="580"/>
    </row>
    <row r="60" spans="1:14" ht="15.5">
      <c r="B60" s="1116"/>
      <c r="C60" s="1149"/>
      <c r="D60" s="937"/>
      <c r="E60" s="1502"/>
      <c r="F60" s="580"/>
      <c r="G60" s="580"/>
      <c r="H60" s="580"/>
      <c r="L60" s="582"/>
    </row>
    <row r="61" spans="1:14">
      <c r="B61" s="1116"/>
      <c r="C61" s="2632" t="s">
        <v>2777</v>
      </c>
      <c r="D61" s="937"/>
      <c r="E61" s="1502"/>
      <c r="F61" s="580"/>
      <c r="G61" s="580"/>
      <c r="H61" s="580"/>
      <c r="I61" s="580"/>
      <c r="J61" s="580"/>
      <c r="K61" s="580"/>
      <c r="L61" s="580"/>
      <c r="M61" s="580"/>
      <c r="N61" s="580"/>
    </row>
    <row r="62" spans="1:14" ht="15.5">
      <c r="B62" s="1116"/>
      <c r="C62" s="2633" t="s">
        <v>2778</v>
      </c>
      <c r="D62" s="2631" t="s">
        <v>265</v>
      </c>
      <c r="E62" s="2741"/>
      <c r="F62" s="580"/>
      <c r="G62" s="2623" t="str">
        <f t="shared" ref="G62:G66" si="6">IF(ISNONTEXT(E62)=TRUE,"","X")</f>
        <v/>
      </c>
      <c r="H62" s="2637" t="str">
        <f>IF(AND(E62&gt;=0)=TRUE,"","X")</f>
        <v/>
      </c>
      <c r="I62" s="2638" t="str">
        <f>IF(E62&lt;&gt;""=TRUE,"","X")</f>
        <v>X</v>
      </c>
      <c r="L62" s="582"/>
    </row>
    <row r="63" spans="1:14" ht="15.5">
      <c r="B63" s="1116"/>
      <c r="C63" s="2276" t="s">
        <v>2779</v>
      </c>
      <c r="D63" s="1052" t="s">
        <v>265</v>
      </c>
      <c r="E63" s="2742"/>
      <c r="F63" s="580"/>
      <c r="G63" s="1431" t="str">
        <f t="shared" si="6"/>
        <v/>
      </c>
      <c r="H63" s="2220"/>
      <c r="I63" s="1554"/>
      <c r="L63" s="582"/>
    </row>
    <row r="64" spans="1:14" ht="15.5">
      <c r="B64" s="1116"/>
      <c r="C64" s="2620"/>
      <c r="D64" s="1052" t="s">
        <v>265</v>
      </c>
      <c r="E64" s="2742"/>
      <c r="F64" s="580"/>
      <c r="G64" s="1431" t="str">
        <f t="shared" si="6"/>
        <v/>
      </c>
      <c r="H64" s="2220"/>
      <c r="I64" s="1554"/>
      <c r="L64" s="582"/>
    </row>
    <row r="65" spans="1:19" ht="15.5">
      <c r="B65" s="1116"/>
      <c r="C65" s="2620"/>
      <c r="D65" s="1052" t="s">
        <v>265</v>
      </c>
      <c r="E65" s="2742"/>
      <c r="F65" s="580"/>
      <c r="G65" s="1431" t="str">
        <f t="shared" si="6"/>
        <v/>
      </c>
      <c r="H65" s="2220"/>
      <c r="I65" s="1554"/>
      <c r="L65" s="582"/>
    </row>
    <row r="66" spans="1:19" ht="15.5">
      <c r="B66" s="1458" t="s">
        <v>2324</v>
      </c>
      <c r="C66" s="2621"/>
      <c r="D66" s="1055" t="s">
        <v>265</v>
      </c>
      <c r="E66" s="2743"/>
      <c r="F66" s="580"/>
      <c r="G66" s="1433" t="str">
        <f t="shared" si="6"/>
        <v/>
      </c>
      <c r="H66" s="2221"/>
      <c r="I66" s="1557"/>
      <c r="L66" s="582"/>
    </row>
    <row r="67" spans="1:19" s="2285" customFormat="1">
      <c r="C67" s="2257" t="s">
        <v>2780</v>
      </c>
      <c r="F67" s="2622"/>
      <c r="G67" s="2622"/>
      <c r="H67" s="2622"/>
      <c r="I67" s="2622"/>
      <c r="J67" s="2622"/>
      <c r="K67" s="2622"/>
      <c r="L67" s="2622"/>
      <c r="M67" s="2622"/>
      <c r="N67" s="2622"/>
      <c r="O67" s="2622"/>
      <c r="P67" s="2622"/>
      <c r="Q67" s="2622"/>
      <c r="R67" s="2622"/>
      <c r="S67" s="2622"/>
    </row>
    <row r="68" spans="1:19" ht="15.5">
      <c r="B68" s="1116"/>
      <c r="C68" s="1149"/>
      <c r="D68" s="937"/>
      <c r="E68" s="2284"/>
      <c r="F68" s="2618"/>
      <c r="G68" s="580"/>
      <c r="H68" s="580"/>
      <c r="L68" s="582"/>
    </row>
    <row r="69" spans="1:19" ht="20.149999999999999" customHeight="1">
      <c r="A69" s="2406"/>
      <c r="B69" s="2407" t="s">
        <v>2782</v>
      </c>
      <c r="C69" s="3065" t="s">
        <v>2793</v>
      </c>
      <c r="D69" s="3065"/>
      <c r="E69" s="3065"/>
      <c r="F69" s="2258"/>
      <c r="G69" s="2258"/>
      <c r="H69" s="580"/>
      <c r="I69" s="580"/>
      <c r="J69" s="580"/>
    </row>
    <row r="70" spans="1:19">
      <c r="B70" s="1"/>
      <c r="G70" s="2240" t="s">
        <v>2264</v>
      </c>
      <c r="H70" s="2241" t="s">
        <v>2265</v>
      </c>
      <c r="I70" s="2242" t="s">
        <v>2266</v>
      </c>
    </row>
    <row r="71" spans="1:19" ht="18" customHeight="1">
      <c r="A71" s="2270"/>
      <c r="B71" s="2271"/>
      <c r="C71" s="2272" t="s">
        <v>1771</v>
      </c>
      <c r="D71" s="2178"/>
      <c r="E71" s="2177" t="s">
        <v>2053</v>
      </c>
      <c r="F71" s="2618"/>
      <c r="G71" s="3062" t="s">
        <v>2053</v>
      </c>
      <c r="H71" s="3063"/>
      <c r="I71" s="3064"/>
      <c r="J71" s="580"/>
    </row>
    <row r="72" spans="1:19">
      <c r="B72" s="1116"/>
      <c r="C72" s="2273" t="s">
        <v>1772</v>
      </c>
      <c r="D72" s="2274" t="s">
        <v>265</v>
      </c>
      <c r="E72" s="2740"/>
      <c r="F72" s="2618" t="s">
        <v>2746</v>
      </c>
      <c r="G72" s="2643" t="str">
        <f t="shared" ref="G72:G83" si="7">IF(ISNONTEXT(E72)=TRUE,"","X")</f>
        <v/>
      </c>
      <c r="H72" s="2644" t="str">
        <f>IF(AND(E72&gt;=0)=TRUE,"","X")</f>
        <v/>
      </c>
      <c r="I72" s="2645" t="str">
        <f>IF(E72&lt;&gt;""=TRUE,"","X")</f>
        <v>X</v>
      </c>
    </row>
    <row r="73" spans="1:19">
      <c r="B73" s="1117"/>
      <c r="C73" s="1051" t="s">
        <v>1773</v>
      </c>
      <c r="D73" s="1052" t="s">
        <v>265</v>
      </c>
      <c r="E73" s="2344"/>
      <c r="F73" s="2618" t="s">
        <v>2747</v>
      </c>
      <c r="G73" s="1431" t="str">
        <f t="shared" si="7"/>
        <v/>
      </c>
      <c r="H73" s="1288" t="str">
        <f>IF(AND(E73&gt;=0)=TRUE,"","X")</f>
        <v/>
      </c>
      <c r="I73" s="1432" t="str">
        <f>IF(E73&lt;&gt;""=TRUE,"","X")</f>
        <v>X</v>
      </c>
    </row>
    <row r="74" spans="1:19">
      <c r="B74" s="1116"/>
      <c r="C74" s="1051" t="s">
        <v>1774</v>
      </c>
      <c r="D74" s="1052" t="s">
        <v>265</v>
      </c>
      <c r="E74" s="2344"/>
      <c r="F74" s="2618" t="s">
        <v>2748</v>
      </c>
      <c r="G74" s="1431" t="str">
        <f t="shared" si="7"/>
        <v/>
      </c>
      <c r="H74" s="1288" t="str">
        <f>IF(AND(E74&gt;=0)=TRUE,"","X")</f>
        <v/>
      </c>
      <c r="I74" s="1432" t="str">
        <f t="shared" ref="I74:I83" si="8">IF(E74&lt;&gt;""=TRUE,"","X")</f>
        <v>X</v>
      </c>
    </row>
    <row r="75" spans="1:19">
      <c r="B75" s="1116"/>
      <c r="C75" s="1051" t="s">
        <v>1775</v>
      </c>
      <c r="D75" s="1052" t="s">
        <v>265</v>
      </c>
      <c r="E75" s="2344"/>
      <c r="F75" s="2618" t="s">
        <v>2749</v>
      </c>
      <c r="G75" s="1431" t="str">
        <f t="shared" si="7"/>
        <v/>
      </c>
      <c r="H75" s="1288" t="str">
        <f>IF(AND(E75&gt;=0)=TRUE,"","X")</f>
        <v/>
      </c>
      <c r="I75" s="1432" t="str">
        <f t="shared" si="8"/>
        <v>X</v>
      </c>
    </row>
    <row r="76" spans="1:19">
      <c r="B76" s="1116"/>
      <c r="C76" s="1051" t="s">
        <v>1776</v>
      </c>
      <c r="D76" s="1052" t="s">
        <v>265</v>
      </c>
      <c r="E76" s="2344"/>
      <c r="F76" s="2618" t="s">
        <v>2749</v>
      </c>
      <c r="G76" s="1431" t="str">
        <f t="shared" si="7"/>
        <v/>
      </c>
      <c r="H76" s="1288" t="str">
        <f>IF(AND(E76&gt;=0)=TRUE,"","X")</f>
        <v/>
      </c>
      <c r="I76" s="1432" t="str">
        <f t="shared" si="8"/>
        <v>X</v>
      </c>
    </row>
    <row r="77" spans="1:19">
      <c r="B77" s="1116"/>
      <c r="C77" s="1051" t="s">
        <v>1777</v>
      </c>
      <c r="D77" s="1052" t="s">
        <v>265</v>
      </c>
      <c r="E77" s="2344"/>
      <c r="F77" s="2618" t="s">
        <v>2750</v>
      </c>
      <c r="G77" s="1431" t="str">
        <f t="shared" si="7"/>
        <v/>
      </c>
      <c r="H77" s="1287"/>
      <c r="I77" s="1432" t="str">
        <f t="shared" si="8"/>
        <v>X</v>
      </c>
    </row>
    <row r="78" spans="1:19">
      <c r="B78" s="1116"/>
      <c r="C78" s="1051" t="s">
        <v>1779</v>
      </c>
      <c r="D78" s="1052" t="s">
        <v>265</v>
      </c>
      <c r="E78" s="2344"/>
      <c r="F78" s="2618" t="s">
        <v>2751</v>
      </c>
      <c r="G78" s="1431" t="str">
        <f t="shared" si="7"/>
        <v/>
      </c>
      <c r="H78" s="1287"/>
      <c r="I78" s="1432" t="str">
        <f t="shared" si="8"/>
        <v>X</v>
      </c>
    </row>
    <row r="79" spans="1:19">
      <c r="B79" s="1116"/>
      <c r="C79" s="1051" t="s">
        <v>1780</v>
      </c>
      <c r="D79" s="1052" t="s">
        <v>265</v>
      </c>
      <c r="E79" s="2344"/>
      <c r="F79" s="2618" t="s">
        <v>2752</v>
      </c>
      <c r="G79" s="1431" t="str">
        <f t="shared" si="7"/>
        <v/>
      </c>
      <c r="H79" s="1287"/>
      <c r="I79" s="1432" t="str">
        <f t="shared" si="8"/>
        <v>X</v>
      </c>
    </row>
    <row r="80" spans="1:19">
      <c r="B80" s="1116"/>
      <c r="C80" s="2628" t="s">
        <v>2592</v>
      </c>
      <c r="D80" s="1052" t="s">
        <v>265</v>
      </c>
      <c r="E80" s="2344"/>
      <c r="F80" s="2618" t="s">
        <v>2753</v>
      </c>
      <c r="G80" s="1431" t="str">
        <f t="shared" si="7"/>
        <v/>
      </c>
      <c r="H80" s="1288" t="str">
        <f t="shared" ref="H80:H81" si="9">IF(AND(E80&gt;=0)=TRUE,"","X")</f>
        <v/>
      </c>
      <c r="I80" s="1432" t="str">
        <f t="shared" si="8"/>
        <v>X</v>
      </c>
    </row>
    <row r="81" spans="1:22">
      <c r="B81" s="1116"/>
      <c r="C81" s="2628" t="s">
        <v>2595</v>
      </c>
      <c r="D81" s="1052" t="s">
        <v>265</v>
      </c>
      <c r="E81" s="2344"/>
      <c r="F81" s="2618" t="s">
        <v>2754</v>
      </c>
      <c r="G81" s="1431" t="str">
        <f t="shared" si="7"/>
        <v/>
      </c>
      <c r="H81" s="1288" t="str">
        <f t="shared" si="9"/>
        <v/>
      </c>
      <c r="I81" s="1432" t="str">
        <f t="shared" si="8"/>
        <v>X</v>
      </c>
    </row>
    <row r="82" spans="1:22">
      <c r="B82" s="1116"/>
      <c r="C82" s="2628" t="s">
        <v>2593</v>
      </c>
      <c r="D82" s="1052" t="s">
        <v>265</v>
      </c>
      <c r="E82" s="2344"/>
      <c r="F82" s="2618" t="s">
        <v>2755</v>
      </c>
      <c r="G82" s="1431" t="str">
        <f t="shared" si="7"/>
        <v/>
      </c>
      <c r="H82" s="1287"/>
      <c r="I82" s="1432" t="str">
        <f t="shared" si="8"/>
        <v>X</v>
      </c>
    </row>
    <row r="83" spans="1:22">
      <c r="B83" s="1116"/>
      <c r="C83" s="2629" t="s">
        <v>2596</v>
      </c>
      <c r="D83" s="1055" t="s">
        <v>265</v>
      </c>
      <c r="E83" s="2347"/>
      <c r="F83" s="2618" t="s">
        <v>2756</v>
      </c>
      <c r="G83" s="2646" t="str">
        <f t="shared" si="7"/>
        <v/>
      </c>
      <c r="H83" s="2647"/>
      <c r="I83" s="2648" t="str">
        <f t="shared" si="8"/>
        <v>X</v>
      </c>
    </row>
    <row r="84" spans="1:22">
      <c r="B84" s="1116"/>
      <c r="C84" s="2630" t="s">
        <v>2598</v>
      </c>
      <c r="D84" s="937" t="s">
        <v>265</v>
      </c>
      <c r="E84" s="2247">
        <f>SUM(E72:E76)</f>
        <v>0</v>
      </c>
      <c r="F84" s="2618" t="s">
        <v>2757</v>
      </c>
      <c r="G84" s="580"/>
      <c r="H84" s="580"/>
      <c r="I84" s="580"/>
      <c r="J84" s="580"/>
      <c r="K84" s="580"/>
      <c r="L84" s="580"/>
      <c r="M84" s="580"/>
      <c r="N84" s="580"/>
    </row>
    <row r="85" spans="1:22">
      <c r="B85" s="1116"/>
      <c r="C85" s="2630" t="s">
        <v>2783</v>
      </c>
      <c r="D85" s="937" t="s">
        <v>265</v>
      </c>
      <c r="E85" s="2279">
        <f>SUM(E72:E83)</f>
        <v>0</v>
      </c>
      <c r="F85" s="2618" t="s">
        <v>2756</v>
      </c>
      <c r="G85" s="580"/>
      <c r="H85" s="580"/>
      <c r="I85" s="580"/>
      <c r="J85" s="580"/>
      <c r="K85" s="580"/>
      <c r="L85" s="580"/>
      <c r="M85" s="580"/>
      <c r="N85" s="580"/>
    </row>
    <row r="86" spans="1:22" ht="15.5">
      <c r="B86" s="1116"/>
      <c r="C86" s="1149"/>
      <c r="D86" s="937"/>
      <c r="E86" s="1502"/>
      <c r="F86" s="580"/>
      <c r="G86" s="580"/>
      <c r="H86" s="580"/>
      <c r="L86" s="582"/>
    </row>
    <row r="87" spans="1:22" s="2285" customFormat="1" ht="20.149999999999999" customHeight="1">
      <c r="A87" s="2406"/>
      <c r="B87" s="2407" t="s">
        <v>2776</v>
      </c>
      <c r="C87" s="3065" t="s">
        <v>2789</v>
      </c>
      <c r="D87" s="3065"/>
      <c r="E87" s="3065"/>
      <c r="F87" s="2618"/>
      <c r="G87" s="580"/>
      <c r="H87" s="580"/>
    </row>
    <row r="88" spans="1:22" s="2285" customFormat="1">
      <c r="F88" s="2618"/>
      <c r="G88" s="2286" t="s">
        <v>265</v>
      </c>
      <c r="H88" s="2287" t="s">
        <v>2600</v>
      </c>
      <c r="I88" s="2288" t="s">
        <v>2264</v>
      </c>
      <c r="J88" s="2289" t="s">
        <v>2265</v>
      </c>
      <c r="K88" s="2287" t="s">
        <v>2266</v>
      </c>
    </row>
    <row r="89" spans="1:22" ht="18" customHeight="1">
      <c r="A89" s="2406"/>
      <c r="B89" s="2407" t="s">
        <v>2581</v>
      </c>
      <c r="C89" s="2290" t="s">
        <v>2601</v>
      </c>
      <c r="D89" s="580"/>
      <c r="E89" s="2177" t="s">
        <v>2053</v>
      </c>
      <c r="F89" s="2618"/>
      <c r="G89" s="3066" t="s">
        <v>2315</v>
      </c>
      <c r="H89" s="3067"/>
      <c r="I89" s="3066" t="s">
        <v>2053</v>
      </c>
      <c r="J89" s="3068"/>
      <c r="K89" s="3067"/>
    </row>
    <row r="90" spans="1:22">
      <c r="B90" s="1116"/>
      <c r="C90" s="2273" t="s">
        <v>1772</v>
      </c>
      <c r="D90" s="2274" t="s">
        <v>265</v>
      </c>
      <c r="E90" s="2740"/>
      <c r="F90" s="2618"/>
      <c r="G90" s="2291"/>
      <c r="H90" s="2292"/>
      <c r="I90" s="2264" t="str">
        <f t="shared" ref="I90:I96" si="10">IF(ISNONTEXT(E90)=TRUE,"","X")</f>
        <v/>
      </c>
      <c r="J90" s="2265" t="str">
        <f t="shared" ref="J90:J95" si="11">IF(AND(E90&gt;=0)=TRUE,"","X")</f>
        <v/>
      </c>
      <c r="K90" s="2266" t="str">
        <f t="shared" ref="K90:K96" si="12">IF(E90&lt;&gt;""=TRUE,"","X")</f>
        <v>X</v>
      </c>
      <c r="M90" s="580"/>
      <c r="N90" s="580"/>
      <c r="O90" s="580"/>
      <c r="P90" s="580"/>
      <c r="Q90" s="580"/>
      <c r="R90" s="580"/>
      <c r="S90" s="580"/>
      <c r="T90" s="580"/>
      <c r="U90" s="580"/>
      <c r="V90" s="580"/>
    </row>
    <row r="91" spans="1:22">
      <c r="B91" s="1117"/>
      <c r="C91" s="1051" t="s">
        <v>1773</v>
      </c>
      <c r="D91" s="1052" t="s">
        <v>265</v>
      </c>
      <c r="E91" s="2344"/>
      <c r="F91" s="2618"/>
      <c r="G91" s="1553"/>
      <c r="H91" s="1554"/>
      <c r="I91" s="1431" t="str">
        <f t="shared" si="10"/>
        <v/>
      </c>
      <c r="J91" s="1288" t="str">
        <f t="shared" si="11"/>
        <v/>
      </c>
      <c r="K91" s="1432" t="str">
        <f t="shared" si="12"/>
        <v>X</v>
      </c>
    </row>
    <row r="92" spans="1:22">
      <c r="B92" s="1116"/>
      <c r="C92" s="1051" t="s">
        <v>1783</v>
      </c>
      <c r="D92" s="1052" t="s">
        <v>265</v>
      </c>
      <c r="E92" s="2344"/>
      <c r="F92" s="2618"/>
      <c r="G92" s="1553"/>
      <c r="H92" s="1554"/>
      <c r="I92" s="1431" t="str">
        <f t="shared" si="10"/>
        <v/>
      </c>
      <c r="J92" s="1288" t="str">
        <f t="shared" si="11"/>
        <v/>
      </c>
      <c r="K92" s="1432" t="str">
        <f t="shared" si="12"/>
        <v>X</v>
      </c>
    </row>
    <row r="93" spans="1:22">
      <c r="B93" s="1116"/>
      <c r="C93" s="1051" t="s">
        <v>1784</v>
      </c>
      <c r="D93" s="1052" t="s">
        <v>265</v>
      </c>
      <c r="E93" s="2344"/>
      <c r="F93" s="2618"/>
      <c r="G93" s="1553"/>
      <c r="H93" s="1554"/>
      <c r="I93" s="1431" t="str">
        <f t="shared" si="10"/>
        <v/>
      </c>
      <c r="J93" s="1288" t="str">
        <f t="shared" si="11"/>
        <v/>
      </c>
      <c r="K93" s="1432" t="str">
        <f t="shared" si="12"/>
        <v>X</v>
      </c>
    </row>
    <row r="94" spans="1:22">
      <c r="B94" s="1116"/>
      <c r="C94" s="1051" t="s">
        <v>1775</v>
      </c>
      <c r="D94" s="1052" t="s">
        <v>265</v>
      </c>
      <c r="E94" s="2344"/>
      <c r="F94" s="2619"/>
      <c r="G94" s="1553"/>
      <c r="H94" s="1554"/>
      <c r="I94" s="1431" t="str">
        <f t="shared" si="10"/>
        <v/>
      </c>
      <c r="J94" s="1288" t="str">
        <f t="shared" si="11"/>
        <v/>
      </c>
      <c r="K94" s="1432" t="str">
        <f t="shared" si="12"/>
        <v>X</v>
      </c>
    </row>
    <row r="95" spans="1:22">
      <c r="B95" s="580"/>
      <c r="C95" s="1051" t="s">
        <v>1776</v>
      </c>
      <c r="D95" s="1052" t="s">
        <v>265</v>
      </c>
      <c r="E95" s="2344"/>
      <c r="F95" s="2619"/>
      <c r="G95" s="1553"/>
      <c r="H95" s="1554"/>
      <c r="I95" s="1431" t="str">
        <f t="shared" si="10"/>
        <v/>
      </c>
      <c r="J95" s="1288" t="str">
        <f t="shared" si="11"/>
        <v/>
      </c>
      <c r="K95" s="1432" t="str">
        <f t="shared" si="12"/>
        <v>X</v>
      </c>
    </row>
    <row r="96" spans="1:22">
      <c r="B96" s="1049"/>
      <c r="C96" s="1085" t="s">
        <v>1644</v>
      </c>
      <c r="D96" s="1055" t="s">
        <v>265</v>
      </c>
      <c r="E96" s="2347"/>
      <c r="F96" s="2619"/>
      <c r="G96" s="1556"/>
      <c r="H96" s="1557"/>
      <c r="I96" s="1433" t="str">
        <f t="shared" si="10"/>
        <v/>
      </c>
      <c r="J96" s="1467"/>
      <c r="K96" s="1435" t="str">
        <f t="shared" si="12"/>
        <v>X</v>
      </c>
    </row>
    <row r="97" spans="1:17">
      <c r="A97" s="2389"/>
      <c r="B97" s="2407" t="s">
        <v>2602</v>
      </c>
      <c r="C97" s="2278" t="s">
        <v>2603</v>
      </c>
      <c r="D97" s="937" t="s">
        <v>265</v>
      </c>
      <c r="E97" s="2247">
        <f>SUM(E90:E96)</f>
        <v>0</v>
      </c>
      <c r="F97" s="2618"/>
      <c r="G97" s="580"/>
      <c r="H97" s="580"/>
      <c r="I97" s="580"/>
      <c r="J97" s="580"/>
      <c r="K97" s="580"/>
      <c r="L97" s="580"/>
      <c r="M97" s="580"/>
      <c r="N97" s="580"/>
    </row>
    <row r="98" spans="1:17">
      <c r="B98" s="580"/>
      <c r="C98" s="2293" t="s">
        <v>2604</v>
      </c>
      <c r="D98" s="580"/>
      <c r="E98" s="1502"/>
      <c r="F98" s="2618"/>
      <c r="G98" s="580"/>
      <c r="H98" s="580"/>
      <c r="I98" s="580"/>
      <c r="J98" s="580"/>
      <c r="K98" s="580"/>
    </row>
    <row r="99" spans="1:17">
      <c r="A99" s="2015"/>
      <c r="B99" s="2015" t="s">
        <v>2427</v>
      </c>
      <c r="C99" s="2294" t="s">
        <v>1785</v>
      </c>
      <c r="D99" s="2295" t="s">
        <v>265</v>
      </c>
      <c r="E99" s="2736"/>
      <c r="F99" s="2618" t="s">
        <v>2758</v>
      </c>
      <c r="G99" s="2296"/>
      <c r="H99" s="2297"/>
      <c r="I99" s="2298" t="str">
        <f t="shared" ref="I99:I103" si="13">IF(ISNONTEXT(E99)=TRUE,"","X")</f>
        <v/>
      </c>
      <c r="J99" s="2299"/>
      <c r="K99" s="2300" t="str">
        <f t="shared" ref="K99:K103" si="14">IF(E99&lt;&gt;""=TRUE,"","X")</f>
        <v>X</v>
      </c>
      <c r="L99" s="580"/>
      <c r="M99" s="580"/>
      <c r="N99" s="580"/>
    </row>
    <row r="100" spans="1:17">
      <c r="B100" s="1117"/>
      <c r="C100" s="1144" t="s">
        <v>1786</v>
      </c>
      <c r="D100" s="935" t="s">
        <v>265</v>
      </c>
      <c r="E100" s="2737"/>
      <c r="F100" s="2618" t="s">
        <v>2758</v>
      </c>
      <c r="G100" s="1556"/>
      <c r="H100" s="1557"/>
      <c r="I100" s="1433" t="str">
        <f t="shared" si="13"/>
        <v/>
      </c>
      <c r="J100" s="1467"/>
      <c r="K100" s="1435" t="str">
        <f t="shared" si="14"/>
        <v>X</v>
      </c>
    </row>
    <row r="101" spans="1:17">
      <c r="B101" s="1116"/>
      <c r="C101" s="1144" t="s">
        <v>1787</v>
      </c>
      <c r="D101" s="935" t="s">
        <v>265</v>
      </c>
      <c r="E101" s="2738">
        <f>SUM(E102:E103)</f>
        <v>0</v>
      </c>
      <c r="F101" s="2618" t="s">
        <v>2759</v>
      </c>
      <c r="G101" s="580"/>
      <c r="H101" s="580"/>
      <c r="I101" s="580"/>
      <c r="J101" s="580"/>
      <c r="K101" s="580"/>
      <c r="L101" s="580"/>
      <c r="M101" s="580"/>
    </row>
    <row r="102" spans="1:17">
      <c r="B102" s="1116"/>
      <c r="C102" s="1145" t="s">
        <v>1788</v>
      </c>
      <c r="D102" s="935" t="s">
        <v>265</v>
      </c>
      <c r="E102" s="2737"/>
      <c r="F102" s="2617"/>
      <c r="G102" s="2301"/>
      <c r="H102" s="2302"/>
      <c r="I102" s="2298" t="str">
        <f t="shared" si="13"/>
        <v/>
      </c>
      <c r="J102" s="2303"/>
      <c r="K102" s="2300" t="str">
        <f t="shared" si="14"/>
        <v>X</v>
      </c>
    </row>
    <row r="103" spans="1:17">
      <c r="B103" s="1116"/>
      <c r="C103" s="1145" t="s">
        <v>1789</v>
      </c>
      <c r="D103" s="935" t="s">
        <v>265</v>
      </c>
      <c r="E103" s="2737"/>
      <c r="F103" s="2617"/>
      <c r="G103" s="1556"/>
      <c r="H103" s="1557"/>
      <c r="I103" s="1433" t="str">
        <f t="shared" si="13"/>
        <v/>
      </c>
      <c r="J103" s="1467"/>
      <c r="K103" s="1435" t="str">
        <f t="shared" si="14"/>
        <v>X</v>
      </c>
    </row>
    <row r="104" spans="1:17">
      <c r="B104" s="1116"/>
      <c r="C104" s="1132" t="s">
        <v>1790</v>
      </c>
      <c r="D104" s="936" t="s">
        <v>265</v>
      </c>
      <c r="E104" s="2739">
        <f>SUM(E99:E101)</f>
        <v>0</v>
      </c>
      <c r="F104" s="2617"/>
      <c r="G104" s="580"/>
      <c r="H104" s="580"/>
      <c r="I104" s="580"/>
      <c r="J104" s="580"/>
      <c r="K104" s="580"/>
      <c r="L104" s="580"/>
    </row>
    <row r="105" spans="1:17" s="582" customFormat="1" ht="15.5">
      <c r="B105" s="580"/>
      <c r="C105" s="580"/>
      <c r="D105" s="580"/>
      <c r="E105" s="1502"/>
      <c r="F105" s="2617"/>
    </row>
    <row r="106" spans="1:17" ht="32.25" customHeight="1">
      <c r="B106" s="580"/>
      <c r="C106" s="2765" t="s">
        <v>2047</v>
      </c>
      <c r="D106" s="2766" t="s">
        <v>2768</v>
      </c>
      <c r="E106" s="1502"/>
      <c r="F106" s="2617"/>
      <c r="I106" s="580"/>
      <c r="J106" s="580"/>
      <c r="K106" s="580"/>
      <c r="L106" s="580"/>
      <c r="M106" s="580"/>
      <c r="N106" s="580"/>
      <c r="O106" s="580"/>
      <c r="P106" s="580"/>
      <c r="Q106" s="580"/>
    </row>
    <row r="107" spans="1:17">
      <c r="B107" s="1116"/>
      <c r="C107" s="2304" t="s">
        <v>1791</v>
      </c>
      <c r="D107" s="2305" t="s">
        <v>265</v>
      </c>
      <c r="E107" s="2732"/>
      <c r="F107" s="580"/>
      <c r="G107" s="2306" t="str">
        <f>IF(LEFT(D107,1)="$","","X")</f>
        <v/>
      </c>
      <c r="H107" s="2307" t="str">
        <f>IF(AND(E107&lt;&gt;"",ISBLANK(D107))=TRUE,"X","")</f>
        <v/>
      </c>
      <c r="I107" s="2308" t="str">
        <f>IF(ISNONTEXT(E107)=TRUE,"","X")</f>
        <v/>
      </c>
      <c r="J107" s="2308" t="str">
        <f>IF(AND(E107&gt;=0)=TRUE,"","X")</f>
        <v/>
      </c>
      <c r="K107" s="2307" t="str">
        <f>IF(E107&lt;&gt;""=TRUE,"","X")</f>
        <v>X</v>
      </c>
    </row>
    <row r="108" spans="1:17">
      <c r="B108" s="1117"/>
      <c r="C108" s="1144" t="s">
        <v>1792</v>
      </c>
      <c r="D108" s="1274" t="s">
        <v>265</v>
      </c>
      <c r="E108" s="2733"/>
      <c r="F108" s="580"/>
      <c r="G108" s="1431" t="str">
        <f>IF(LEFT(D108,1)="$","","X")</f>
        <v/>
      </c>
      <c r="H108" s="1432" t="str">
        <f>IF(AND(E108&lt;&gt;"",ISBLANK(D108))=TRUE,"X","")</f>
        <v/>
      </c>
      <c r="I108" s="1288" t="str">
        <f>IF(ISNONTEXT(E108)=TRUE,"","X")</f>
        <v/>
      </c>
      <c r="J108" s="1288" t="str">
        <f>IF(AND(E108&gt;=0)=TRUE,"","X")</f>
        <v/>
      </c>
      <c r="K108" s="1432" t="str">
        <f>IF(E108&lt;&gt;""=TRUE,"","X")</f>
        <v>X</v>
      </c>
    </row>
    <row r="109" spans="1:17">
      <c r="B109" s="1116"/>
      <c r="C109" s="1144" t="s">
        <v>1793</v>
      </c>
      <c r="D109" s="1274" t="s">
        <v>265</v>
      </c>
      <c r="E109" s="2734">
        <f>E108-E107</f>
        <v>0</v>
      </c>
      <c r="F109" s="580"/>
      <c r="G109" s="1436"/>
      <c r="H109" s="1437"/>
      <c r="I109" s="1287"/>
      <c r="J109" s="1287"/>
      <c r="K109" s="1437"/>
    </row>
    <row r="110" spans="1:17">
      <c r="A110" s="2015"/>
      <c r="B110" s="2015" t="s">
        <v>2460</v>
      </c>
      <c r="C110" s="1144" t="s">
        <v>1794</v>
      </c>
      <c r="D110" s="1274" t="s">
        <v>265</v>
      </c>
      <c r="E110" s="2733"/>
      <c r="F110" s="580"/>
      <c r="G110" s="1431" t="str">
        <f>IF(LEFT(D110,1)="$","","X")</f>
        <v/>
      </c>
      <c r="H110" s="1432" t="str">
        <f>IF(AND(E110&lt;&gt;"",ISBLANK(D110))=TRUE,"X","")</f>
        <v/>
      </c>
      <c r="I110" s="1288" t="str">
        <f>IF(ISNONTEXT(E110)=TRUE,"","X")</f>
        <v/>
      </c>
      <c r="J110" s="1287"/>
      <c r="K110" s="1432" t="str">
        <f>IF(E110&lt;&gt;""=TRUE,"","X")</f>
        <v>X</v>
      </c>
    </row>
    <row r="111" spans="1:17">
      <c r="A111" s="2015"/>
      <c r="B111" s="2015" t="s">
        <v>2460</v>
      </c>
      <c r="C111" s="1132" t="s">
        <v>1795</v>
      </c>
      <c r="D111" s="1275" t="s">
        <v>265</v>
      </c>
      <c r="E111" s="2735"/>
      <c r="F111" s="580"/>
      <c r="G111" s="1433" t="str">
        <f>IF(LEFT(D111,1)="$","","X")</f>
        <v/>
      </c>
      <c r="H111" s="1435" t="str">
        <f>IF(AND(E111&lt;&gt;"",ISBLANK(D111))=TRUE,"X","")</f>
        <v/>
      </c>
      <c r="I111" s="1434" t="str">
        <f>IF(ISNONTEXT(E111)=TRUE,"","X")</f>
        <v/>
      </c>
      <c r="J111" s="1467"/>
      <c r="K111" s="1435" t="str">
        <f>IF(E111&lt;&gt;""=TRUE,"","X")</f>
        <v>X</v>
      </c>
    </row>
    <row r="112" spans="1:17" ht="15" customHeight="1">
      <c r="B112" s="1116"/>
      <c r="C112" s="1146"/>
      <c r="D112" s="1124"/>
      <c r="E112" s="1502"/>
      <c r="F112" s="580"/>
      <c r="G112" s="580"/>
      <c r="H112" s="580"/>
    </row>
    <row r="113" spans="2:8">
      <c r="B113" s="912"/>
      <c r="C113" s="580"/>
      <c r="D113" s="580"/>
      <c r="E113" s="1502"/>
      <c r="F113" s="580"/>
      <c r="G113" s="580"/>
      <c r="H113" s="580"/>
    </row>
    <row r="114" spans="2:8">
      <c r="B114" s="912"/>
      <c r="C114" s="912"/>
      <c r="D114" s="580"/>
      <c r="E114" s="1502"/>
      <c r="F114" s="580"/>
      <c r="G114" s="580"/>
      <c r="H114" s="580"/>
    </row>
    <row r="115" spans="2:8">
      <c r="B115" s="580"/>
      <c r="C115" s="1406" t="s">
        <v>2332</v>
      </c>
      <c r="D115" s="2372"/>
      <c r="E115" s="1502"/>
      <c r="F115" s="580"/>
    </row>
    <row r="116" spans="2:8">
      <c r="B116" s="912"/>
      <c r="C116" s="2374" t="s">
        <v>2409</v>
      </c>
      <c r="D116" s="580"/>
      <c r="E116" s="1502"/>
      <c r="F116" s="580"/>
      <c r="G116" s="580"/>
      <c r="H116" s="580"/>
    </row>
    <row r="117" spans="2:8">
      <c r="B117" s="912"/>
      <c r="C117" s="580"/>
      <c r="D117" s="580"/>
      <c r="E117" s="580"/>
      <c r="F117" s="580"/>
      <c r="G117" s="580"/>
      <c r="H117" s="580"/>
    </row>
    <row r="118" spans="2:8">
      <c r="B118" s="912"/>
      <c r="C118" s="580"/>
      <c r="D118" s="580"/>
      <c r="E118" s="580"/>
      <c r="F118" s="580"/>
      <c r="G118" s="580"/>
      <c r="H118" s="580"/>
    </row>
    <row r="119" spans="2:8">
      <c r="B119" s="912"/>
      <c r="C119" s="580"/>
      <c r="D119" s="580"/>
      <c r="E119" s="580"/>
      <c r="F119" s="580"/>
      <c r="G119" s="580"/>
      <c r="H119" s="580"/>
    </row>
    <row r="120" spans="2:8">
      <c r="B120" s="912"/>
      <c r="C120" s="580"/>
      <c r="D120" s="580"/>
      <c r="E120" s="580"/>
      <c r="F120" s="580"/>
      <c r="G120" s="580"/>
      <c r="H120" s="580"/>
    </row>
  </sheetData>
  <mergeCells count="10">
    <mergeCell ref="G10:I10"/>
    <mergeCell ref="C87:E87"/>
    <mergeCell ref="G89:H89"/>
    <mergeCell ref="I89:K89"/>
    <mergeCell ref="A1:B1"/>
    <mergeCell ref="A2:B2"/>
    <mergeCell ref="C31:E31"/>
    <mergeCell ref="C69:E69"/>
    <mergeCell ref="G33:I33"/>
    <mergeCell ref="G71:I71"/>
  </mergeCells>
  <conditionalFormatting sqref="C40">
    <cfRule type="expression" dxfId="33" priority="9">
      <formula>dms_worksheet210flag="Worksheet 2.10"</formula>
    </cfRule>
  </conditionalFormatting>
  <conditionalFormatting sqref="C66">
    <cfRule type="expression" dxfId="32" priority="7">
      <formula>dms_worksheet210flag="Worksheet 2.10"</formula>
    </cfRule>
  </conditionalFormatting>
  <conditionalFormatting sqref="C115">
    <cfRule type="cellIs" dxfId="31" priority="13" operator="equal">
      <formula>FALSE</formula>
    </cfRule>
  </conditionalFormatting>
  <conditionalFormatting sqref="E11:E22 E72:E84">
    <cfRule type="expression" dxfId="30" priority="16">
      <formula>dms_worksheet210flag="Worksheet 2.10"</formula>
    </cfRule>
  </conditionalFormatting>
  <conditionalFormatting sqref="E23:E29 E34:E41">
    <cfRule type="expression" dxfId="29" priority="10">
      <formula>dms_worksheet210flag="Worksheet 2.10"</formula>
    </cfRule>
  </conditionalFormatting>
  <conditionalFormatting sqref="E43:E56">
    <cfRule type="expression" dxfId="28" priority="15">
      <formula>dms_worksheet210flag="Worksheet 2.10"</formula>
    </cfRule>
  </conditionalFormatting>
  <conditionalFormatting sqref="E57">
    <cfRule type="expression" dxfId="27" priority="11">
      <formula>dms_worksheet210flag="Worksheet 2.10"</formula>
    </cfRule>
  </conditionalFormatting>
  <conditionalFormatting sqref="E59">
    <cfRule type="expression" dxfId="26" priority="17">
      <formula>dms_worksheet210flag="Worksheet 2.10"</formula>
    </cfRule>
  </conditionalFormatting>
  <conditionalFormatting sqref="E85">
    <cfRule type="expression" dxfId="25" priority="3">
      <formula>dms_worksheet210flag="Worksheet 2.10"</formula>
    </cfRule>
  </conditionalFormatting>
  <conditionalFormatting sqref="E90:E97">
    <cfRule type="expression" dxfId="24" priority="14">
      <formula>dms_worksheet210flag="Worksheet 2.10"</formula>
    </cfRule>
  </conditionalFormatting>
  <conditionalFormatting sqref="E99:E104">
    <cfRule type="expression" dxfId="23" priority="19">
      <formula>dms_worksheet210flag="Worksheet 2.10"</formula>
    </cfRule>
  </conditionalFormatting>
  <conditionalFormatting sqref="E107:E111">
    <cfRule type="expression" dxfId="22" priority="18">
      <formula>dms_worksheet210flag="Worksheet 2.10"</formula>
    </cfRule>
  </conditionalFormatting>
  <dataValidations count="1">
    <dataValidation allowBlank="1" showErrorMessage="1" sqref="C116 A2 A15:B15 A48:B48 A110:B111 A40:B40 A50:B51 B66" xr:uid="{D9D0C1EB-9BA4-4B20-B595-0C149A24D78F}"/>
  </dataValidations>
  <pageMargins left="0.7" right="0.7" top="0.75" bottom="0.75" header="0.3" footer="0.3"/>
  <pageSetup paperSize="9" scale="64" orientation="landscape"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FCE4D6"/>
    <pageSetUpPr fitToPage="1"/>
  </sheetPr>
  <dimension ref="A1:AC37"/>
  <sheetViews>
    <sheetView workbookViewId="0">
      <selection sqref="A1:B1"/>
    </sheetView>
  </sheetViews>
  <sheetFormatPr defaultColWidth="9.1796875" defaultRowHeight="14.5"/>
  <cols>
    <col min="1" max="1" width="23.54296875" style="1" customWidth="1"/>
    <col min="2" max="2" width="23.54296875" style="13" customWidth="1"/>
    <col min="3" max="3" width="40.54296875" style="1" bestFit="1" customWidth="1"/>
    <col min="4" max="4" width="9.81640625" style="1" customWidth="1"/>
    <col min="5" max="5" width="23.54296875" style="1" customWidth="1"/>
    <col min="6" max="9" width="18.81640625" style="1" customWidth="1"/>
    <col min="10" max="10" width="9.1796875" style="1"/>
    <col min="11" max="13" width="3.7265625" style="1" customWidth="1"/>
    <col min="14" max="16" width="4.26953125" style="1" customWidth="1"/>
    <col min="17" max="17" width="5.26953125" style="1" customWidth="1"/>
    <col min="18" max="20" width="4.26953125" style="1" customWidth="1"/>
    <col min="21" max="21" width="5.26953125" style="1" customWidth="1"/>
    <col min="22" max="24" width="4.26953125" style="1" customWidth="1"/>
    <col min="25" max="25" width="5.26953125" style="1" customWidth="1"/>
    <col min="26" max="28" width="4.26953125" style="1" customWidth="1"/>
    <col min="29" max="29" width="5.26953125" style="1" customWidth="1"/>
    <col min="30" max="16384" width="9.1796875" style="1"/>
  </cols>
  <sheetData>
    <row r="1" spans="1:29" s="576" customFormat="1" ht="24" customHeight="1">
      <c r="A1" s="2815" t="s">
        <v>2632</v>
      </c>
      <c r="B1" s="2815"/>
      <c r="D1" s="1454"/>
    </row>
    <row r="2" spans="1:29" s="576" customFormat="1" ht="24" customHeight="1">
      <c r="A2" s="2822" t="s">
        <v>2633</v>
      </c>
      <c r="B2" s="2822"/>
      <c r="D2" s="1454"/>
    </row>
    <row r="3" spans="1:29" s="957" customFormat="1" ht="20.149999999999999" customHeight="1">
      <c r="A3" s="2406"/>
      <c r="B3" s="2407" t="s">
        <v>2651</v>
      </c>
      <c r="C3" s="916" t="str">
        <f>dms_SheetHeading1</f>
        <v>ANNUAL INFORMATION ORDER</v>
      </c>
      <c r="D3" s="1060"/>
      <c r="E3" s="1060"/>
      <c r="F3" s="1060"/>
      <c r="G3" s="1060"/>
      <c r="H3" s="1060"/>
      <c r="I3" s="1060"/>
      <c r="K3" s="1351" t="s">
        <v>1686</v>
      </c>
      <c r="L3" s="1133"/>
      <c r="M3" s="1133"/>
      <c r="N3" s="1133"/>
      <c r="O3" s="1133"/>
      <c r="P3" s="1133"/>
      <c r="Q3" s="1350" t="s">
        <v>1685</v>
      </c>
      <c r="R3" s="1133"/>
      <c r="S3" s="1133"/>
      <c r="T3" s="1133"/>
      <c r="U3" s="1133"/>
      <c r="V3" s="1133"/>
      <c r="W3" s="1133"/>
      <c r="X3" s="1133"/>
      <c r="Y3" s="1133"/>
    </row>
    <row r="4" spans="1:29" s="957" customFormat="1" ht="20.149999999999999" customHeight="1">
      <c r="A4" s="2442"/>
      <c r="B4" s="2443"/>
      <c r="C4" s="915" t="str">
        <f>dms_SheetHeading2</f>
        <v>Australian Transmission Co.</v>
      </c>
      <c r="D4" s="1060"/>
      <c r="E4" s="1060"/>
      <c r="F4" s="1060"/>
      <c r="G4" s="1060"/>
      <c r="H4" s="1060"/>
      <c r="I4" s="1060"/>
      <c r="K4" s="1352" t="s">
        <v>1687</v>
      </c>
      <c r="L4" s="1134"/>
      <c r="M4" s="1134"/>
      <c r="N4" s="1134"/>
      <c r="O4" s="1134"/>
      <c r="P4" s="1134"/>
      <c r="Q4" s="1172" t="s">
        <v>809</v>
      </c>
      <c r="R4" s="1134"/>
      <c r="S4" s="1134"/>
      <c r="T4" s="1134"/>
      <c r="U4" s="1134"/>
      <c r="V4" s="1134"/>
      <c r="W4" s="1134"/>
      <c r="X4" s="1134"/>
      <c r="Y4" s="1134"/>
    </row>
    <row r="5" spans="1:29" s="957" customFormat="1" ht="20.149999999999999" customHeight="1">
      <c r="B5" s="1"/>
      <c r="C5" s="916" t="str">
        <f>dms_SheetHeading3</f>
        <v>REPORTING STATEMENT: 2026-27</v>
      </c>
      <c r="D5" s="1060"/>
      <c r="E5" s="1060"/>
      <c r="F5" s="1060"/>
      <c r="G5" s="1060"/>
      <c r="H5" s="1060"/>
      <c r="I5" s="1060"/>
      <c r="K5" s="1353" t="s">
        <v>1688</v>
      </c>
      <c r="L5" s="1135"/>
      <c r="M5" s="1135"/>
      <c r="N5" s="1135"/>
      <c r="O5" s="1135"/>
      <c r="P5" s="1135"/>
      <c r="Q5" s="1173" t="s">
        <v>810</v>
      </c>
      <c r="R5" s="1135"/>
      <c r="S5" s="1135"/>
      <c r="T5" s="1135"/>
      <c r="U5" s="1135"/>
      <c r="V5" s="1135"/>
      <c r="W5" s="1135"/>
      <c r="X5" s="1135"/>
      <c r="Y5" s="1135"/>
    </row>
    <row r="6" spans="1:29" s="957" customFormat="1" ht="20.149999999999999" customHeight="1">
      <c r="A6" s="2406"/>
      <c r="B6" s="2407" t="s">
        <v>2615</v>
      </c>
      <c r="C6" s="2460" t="s">
        <v>2649</v>
      </c>
      <c r="D6" s="2461"/>
      <c r="E6" s="2461"/>
      <c r="F6" s="2461"/>
      <c r="G6" s="2461"/>
      <c r="H6" s="2461"/>
      <c r="I6" s="2461"/>
      <c r="K6" s="1355" t="s">
        <v>1690</v>
      </c>
      <c r="L6" s="1354"/>
      <c r="M6" s="1379"/>
      <c r="N6" s="1254"/>
      <c r="O6" s="1254"/>
      <c r="P6" s="1254"/>
      <c r="Q6" s="1253" t="s">
        <v>1689</v>
      </c>
      <c r="R6" s="1254"/>
      <c r="S6" s="1254"/>
      <c r="T6" s="1254"/>
      <c r="U6" s="1254"/>
      <c r="V6" s="1254"/>
      <c r="W6" s="1254"/>
      <c r="X6" s="1254"/>
      <c r="Y6" s="1254"/>
    </row>
    <row r="7" spans="1:29" ht="13.5" customHeight="1">
      <c r="B7" s="1"/>
      <c r="C7" s="960"/>
    </row>
    <row r="8" spans="1:29" ht="18.5">
      <c r="A8" s="2067"/>
      <c r="B8" s="2015" t="s">
        <v>2472</v>
      </c>
      <c r="C8" s="2459" t="s">
        <v>2719</v>
      </c>
      <c r="D8" s="2491"/>
      <c r="E8" s="2491"/>
      <c r="F8" s="2491"/>
      <c r="G8" s="2491"/>
      <c r="H8" s="2491"/>
      <c r="I8" s="2491"/>
    </row>
    <row r="9" spans="1:29" ht="18.5">
      <c r="B9" s="1"/>
      <c r="C9" s="17"/>
      <c r="D9" s="17"/>
      <c r="E9" s="17"/>
      <c r="K9" s="3081" t="s">
        <v>2287</v>
      </c>
      <c r="L9" s="3082"/>
      <c r="M9" s="3083"/>
      <c r="N9" s="2649" t="s">
        <v>2264</v>
      </c>
      <c r="O9" s="2650" t="s">
        <v>2265</v>
      </c>
      <c r="P9" s="2651" t="s">
        <v>2266</v>
      </c>
      <c r="Q9" s="2652" t="s">
        <v>2349</v>
      </c>
      <c r="R9" s="2649" t="s">
        <v>2264</v>
      </c>
      <c r="S9" s="2650" t="s">
        <v>2265</v>
      </c>
      <c r="T9" s="2651" t="s">
        <v>2266</v>
      </c>
      <c r="U9" s="2652" t="s">
        <v>2349</v>
      </c>
      <c r="V9" s="2649" t="s">
        <v>2264</v>
      </c>
      <c r="W9" s="2650" t="s">
        <v>2265</v>
      </c>
      <c r="X9" s="2651" t="s">
        <v>2266</v>
      </c>
      <c r="Y9" s="2652" t="s">
        <v>2349</v>
      </c>
      <c r="Z9" s="2649" t="s">
        <v>2264</v>
      </c>
      <c r="AA9" s="2650" t="s">
        <v>2265</v>
      </c>
      <c r="AB9" s="2651" t="s">
        <v>2266</v>
      </c>
      <c r="AC9" s="2652" t="s">
        <v>2349</v>
      </c>
    </row>
    <row r="10" spans="1:29" ht="30.75" customHeight="1">
      <c r="A10" s="3084" t="s">
        <v>2700</v>
      </c>
      <c r="B10" s="2890"/>
      <c r="C10" s="1025" t="s">
        <v>1732</v>
      </c>
      <c r="D10" s="575" t="s">
        <v>1868</v>
      </c>
      <c r="E10" s="1654" t="s">
        <v>2473</v>
      </c>
      <c r="F10" s="1097" t="s">
        <v>1959</v>
      </c>
      <c r="G10" s="1097" t="s">
        <v>2020</v>
      </c>
      <c r="H10" s="1097" t="s">
        <v>2021</v>
      </c>
      <c r="I10" s="1655" t="s">
        <v>2022</v>
      </c>
      <c r="K10" s="3072" t="s">
        <v>2283</v>
      </c>
      <c r="L10" s="3073"/>
      <c r="M10" s="3074"/>
      <c r="N10" s="3072" t="s">
        <v>1959</v>
      </c>
      <c r="O10" s="3073"/>
      <c r="P10" s="3073"/>
      <c r="Q10" s="3074"/>
      <c r="R10" s="3072" t="s">
        <v>2020</v>
      </c>
      <c r="S10" s="3073"/>
      <c r="T10" s="3073"/>
      <c r="U10" s="3074"/>
      <c r="V10" s="3072" t="s">
        <v>2021</v>
      </c>
      <c r="W10" s="3073"/>
      <c r="X10" s="3073"/>
      <c r="Y10" s="3074"/>
      <c r="Z10" s="3072" t="s">
        <v>2022</v>
      </c>
      <c r="AA10" s="3073"/>
      <c r="AB10" s="3073"/>
      <c r="AC10" s="3074"/>
    </row>
    <row r="11" spans="1:29" ht="15" customHeight="1">
      <c r="B11" s="1116"/>
      <c r="C11" s="1658" t="s">
        <v>1727</v>
      </c>
      <c r="D11" s="1471" t="s">
        <v>265</v>
      </c>
      <c r="E11" s="1666">
        <f>SUM(F11:I11)</f>
        <v>0</v>
      </c>
      <c r="F11" s="1472"/>
      <c r="G11" s="1472"/>
      <c r="H11" s="1472"/>
      <c r="I11" s="1473"/>
      <c r="K11" s="3069"/>
      <c r="L11" s="3070"/>
      <c r="M11" s="3071"/>
      <c r="N11" s="2643" t="str">
        <f>IF(ISNONTEXT(F11)=TRUE,"","X")</f>
        <v/>
      </c>
      <c r="O11" s="2644" t="str">
        <f>IF(AND(F11&gt;=0)=TRUE,"","X")</f>
        <v/>
      </c>
      <c r="P11" s="2644" t="str">
        <f>IF(F11&lt;&gt;""=TRUE,"","X")</f>
        <v>X</v>
      </c>
      <c r="Q11" s="2653"/>
      <c r="R11" s="2643" t="str">
        <f>IF(ISNONTEXT(G11)=TRUE,"","X")</f>
        <v/>
      </c>
      <c r="S11" s="2644" t="str">
        <f>IF(AND(G11&gt;=0)=TRUE,"","X")</f>
        <v/>
      </c>
      <c r="T11" s="2644" t="str">
        <f>IF(G11&lt;&gt;""=TRUE,"","X")</f>
        <v>X</v>
      </c>
      <c r="U11" s="2653"/>
      <c r="V11" s="2643" t="str">
        <f>IF(ISNONTEXT(H11)=TRUE,"","X")</f>
        <v/>
      </c>
      <c r="W11" s="2644" t="str">
        <f>IF(AND(H11&gt;=0)=TRUE,"","X")</f>
        <v/>
      </c>
      <c r="X11" s="2644" t="str">
        <f>IF(H11&lt;&gt;""=TRUE,"","X")</f>
        <v>X</v>
      </c>
      <c r="Y11" s="2653"/>
      <c r="Z11" s="2643" t="str">
        <f>IF(ISNONTEXT(I11)=TRUE,"","X")</f>
        <v/>
      </c>
      <c r="AA11" s="2644" t="str">
        <f>IF(AND(I11&gt;=0)=TRUE,"","X")</f>
        <v/>
      </c>
      <c r="AB11" s="2644" t="str">
        <f>IF(I11&lt;&gt;""=TRUE,"","X")</f>
        <v>X</v>
      </c>
      <c r="AC11" s="2653"/>
    </row>
    <row r="12" spans="1:29" ht="15" customHeight="1">
      <c r="B12" s="1117"/>
      <c r="C12" s="1085" t="s">
        <v>1728</v>
      </c>
      <c r="D12" s="1055" t="s">
        <v>265</v>
      </c>
      <c r="E12" s="1390">
        <f>SUM(F12:I12)</f>
        <v>0</v>
      </c>
      <c r="F12" s="1056"/>
      <c r="G12" s="1056"/>
      <c r="H12" s="1056"/>
      <c r="I12" s="1057"/>
      <c r="K12" s="3078"/>
      <c r="L12" s="3079"/>
      <c r="M12" s="3080"/>
      <c r="N12" s="1433" t="str">
        <f>IF(ISNONTEXT(F12)=TRUE,"","X")</f>
        <v/>
      </c>
      <c r="O12" s="1434" t="str">
        <f>IF(AND(F12&gt;=0)=TRUE,"","X")</f>
        <v/>
      </c>
      <c r="P12" s="1434" t="str">
        <f>IF(F12&lt;&gt;""=TRUE,"","X")</f>
        <v>X</v>
      </c>
      <c r="Q12" s="1446"/>
      <c r="R12" s="1433" t="str">
        <f>IF(ISNONTEXT(G12)=TRUE,"","X")</f>
        <v/>
      </c>
      <c r="S12" s="1434" t="str">
        <f>IF(AND(G12&gt;=0)=TRUE,"","X")</f>
        <v/>
      </c>
      <c r="T12" s="1434" t="str">
        <f>IF(G12&lt;&gt;""=TRUE,"","X")</f>
        <v>X</v>
      </c>
      <c r="U12" s="1446"/>
      <c r="V12" s="1433" t="str">
        <f>IF(ISNONTEXT(H12)=TRUE,"","X")</f>
        <v/>
      </c>
      <c r="W12" s="1434" t="str">
        <f>IF(AND(H12&gt;=0)=TRUE,"","X")</f>
        <v/>
      </c>
      <c r="X12" s="1434" t="str">
        <f>IF(H12&lt;&gt;""=TRUE,"","X")</f>
        <v>X</v>
      </c>
      <c r="Y12" s="1446"/>
      <c r="Z12" s="1433" t="str">
        <f>IF(ISNONTEXT(I12)=TRUE,"","X")</f>
        <v/>
      </c>
      <c r="AA12" s="1434" t="str">
        <f>IF(AND(I12&gt;=0)=TRUE,"","X")</f>
        <v/>
      </c>
      <c r="AB12" s="1434" t="str">
        <f>IF(I12&lt;&gt;""=TRUE,"","X")</f>
        <v>X</v>
      </c>
      <c r="AC12" s="1446"/>
    </row>
    <row r="13" spans="1:29" ht="15" customHeight="1">
      <c r="B13" s="1115"/>
      <c r="C13" s="964" t="s">
        <v>1726</v>
      </c>
      <c r="D13" s="899"/>
      <c r="E13" s="899"/>
      <c r="F13" s="580"/>
      <c r="G13" s="580"/>
      <c r="H13" s="580"/>
      <c r="I13" s="580"/>
    </row>
    <row r="14" spans="1:29" ht="15" customHeight="1">
      <c r="B14" s="1116"/>
      <c r="C14" s="1010" t="s">
        <v>1729</v>
      </c>
      <c r="D14" s="1634" t="s">
        <v>265</v>
      </c>
      <c r="E14" s="1666">
        <f t="shared" ref="E14:E19" si="0">SUM(F14:I14)</f>
        <v>0</v>
      </c>
      <c r="F14" s="1472"/>
      <c r="G14" s="1472"/>
      <c r="H14" s="1472"/>
      <c r="I14" s="1473"/>
      <c r="K14" s="3069"/>
      <c r="L14" s="3070"/>
      <c r="M14" s="3071"/>
      <c r="N14" s="2643" t="str">
        <f t="shared" ref="N14:N19" si="1">IF(ISNONTEXT(F14)=TRUE,"","X")</f>
        <v/>
      </c>
      <c r="O14" s="2644" t="str">
        <f t="shared" ref="O14:O19" si="2">IF(AND(F14&gt;=0)=TRUE,"","X")</f>
        <v/>
      </c>
      <c r="P14" s="2644" t="str">
        <f>IF(F14&lt;&gt;""=TRUE,"","X")</f>
        <v>X</v>
      </c>
      <c r="Q14" s="2653"/>
      <c r="R14" s="2643" t="str">
        <f t="shared" ref="R14:R19" si="3">IF(ISNONTEXT(G14)=TRUE,"","X")</f>
        <v/>
      </c>
      <c r="S14" s="2644" t="str">
        <f t="shared" ref="S14:S19" si="4">IF(AND(G14&gt;=0)=TRUE,"","X")</f>
        <v/>
      </c>
      <c r="T14" s="2644" t="str">
        <f>IF(G14&lt;&gt;""=TRUE,"","X")</f>
        <v>X</v>
      </c>
      <c r="U14" s="2653"/>
      <c r="V14" s="2643" t="str">
        <f t="shared" ref="V14:V19" si="5">IF(ISNONTEXT(H14)=TRUE,"","X")</f>
        <v/>
      </c>
      <c r="W14" s="2644" t="str">
        <f t="shared" ref="W14:W19" si="6">IF(AND(H14&gt;=0)=TRUE,"","X")</f>
        <v/>
      </c>
      <c r="X14" s="2644" t="str">
        <f>IF(H14&lt;&gt;""=TRUE,"","X")</f>
        <v>X</v>
      </c>
      <c r="Y14" s="2653"/>
      <c r="Z14" s="2643" t="str">
        <f t="shared" ref="Z14:Z19" si="7">IF(ISNONTEXT(I14)=TRUE,"","X")</f>
        <v/>
      </c>
      <c r="AA14" s="2644" t="str">
        <f t="shared" ref="AA14:AA19" si="8">IF(AND(I14&gt;=0)=TRUE,"","X")</f>
        <v/>
      </c>
      <c r="AB14" s="2644" t="str">
        <f>IF(I14&lt;&gt;""=TRUE,"","X")</f>
        <v>X</v>
      </c>
      <c r="AC14" s="2653"/>
    </row>
    <row r="15" spans="1:29" ht="15" customHeight="1">
      <c r="A15" s="2067"/>
      <c r="B15" s="2572" t="s">
        <v>2767</v>
      </c>
      <c r="C15" s="1397"/>
      <c r="D15" s="935" t="s">
        <v>265</v>
      </c>
      <c r="E15" s="1389">
        <f t="shared" si="0"/>
        <v>0</v>
      </c>
      <c r="F15" s="1053"/>
      <c r="G15" s="1053"/>
      <c r="H15" s="1053"/>
      <c r="I15" s="1054"/>
      <c r="K15" s="3049" t="s">
        <v>2304</v>
      </c>
      <c r="L15" s="3050"/>
      <c r="M15" s="3051"/>
      <c r="N15" s="1431" t="str">
        <f t="shared" si="1"/>
        <v/>
      </c>
      <c r="O15" s="1288" t="str">
        <f t="shared" si="2"/>
        <v/>
      </c>
      <c r="P15" s="1287"/>
      <c r="Q15" s="1432" t="str">
        <f>IF(AND(F15&lt;&gt;"",$C15&lt;&gt;""),"",IF(AND(ISBLANK(F15),LEFT($C15,5)="&lt;TNSP"),"",IF(AND(ISBLANK(F15),ISBLANK($C15)),"","X")))</f>
        <v/>
      </c>
      <c r="R15" s="1431" t="str">
        <f t="shared" si="3"/>
        <v/>
      </c>
      <c r="S15" s="1288" t="str">
        <f t="shared" si="4"/>
        <v/>
      </c>
      <c r="T15" s="1287"/>
      <c r="U15" s="1432" t="str">
        <f>IF(AND(G15&lt;&gt;"",$C15&lt;&gt;""),"",IF(AND(ISBLANK(G15),LEFT($C15,5)="&lt;TNSP"),"",IF(AND(ISBLANK(G15),ISBLANK($C15)),"","X")))</f>
        <v/>
      </c>
      <c r="V15" s="1431" t="str">
        <f t="shared" si="5"/>
        <v/>
      </c>
      <c r="W15" s="1288" t="str">
        <f t="shared" si="6"/>
        <v/>
      </c>
      <c r="X15" s="1287"/>
      <c r="Y15" s="1432" t="str">
        <f>IF(AND(H15&lt;&gt;"",$C15&lt;&gt;""),"",IF(AND(ISBLANK(H15),LEFT($C15,5)="&lt;TNSP"),"",IF(AND(ISBLANK(H15),ISBLANK($C15)),"","X")))</f>
        <v/>
      </c>
      <c r="Z15" s="1431" t="str">
        <f t="shared" si="7"/>
        <v/>
      </c>
      <c r="AA15" s="1288" t="str">
        <f t="shared" si="8"/>
        <v/>
      </c>
      <c r="AB15" s="1287"/>
      <c r="AC15" s="1432" t="str">
        <f>IF(AND(I15&lt;&gt;"",$C15&lt;&gt;""),"",IF(AND(ISBLANK(I15),LEFT($C15,5)="&lt;TNSP"),"",IF(AND(ISBLANK(I15),ISBLANK($C15)),"","X")))</f>
        <v/>
      </c>
    </row>
    <row r="16" spans="1:29" ht="15" customHeight="1">
      <c r="B16" s="1116"/>
      <c r="C16" s="1397"/>
      <c r="D16" s="935" t="s">
        <v>265</v>
      </c>
      <c r="E16" s="1389">
        <f t="shared" si="0"/>
        <v>0</v>
      </c>
      <c r="F16" s="1053"/>
      <c r="G16" s="1053"/>
      <c r="H16" s="1053"/>
      <c r="I16" s="1054"/>
      <c r="K16" s="3049"/>
      <c r="L16" s="3050"/>
      <c r="M16" s="3051"/>
      <c r="N16" s="1431" t="str">
        <f t="shared" si="1"/>
        <v/>
      </c>
      <c r="O16" s="1288" t="str">
        <f t="shared" si="2"/>
        <v/>
      </c>
      <c r="P16" s="1287"/>
      <c r="Q16" s="1432" t="str">
        <f t="shared" ref="Q16:Q19" si="9">IF(AND(F16&lt;&gt;"",$C16&lt;&gt;""),"",IF(AND(ISBLANK(F16),LEFT($C16,5)="&lt;TNSP"),"",IF(AND(ISBLANK(F16),ISBLANK($C16)),"","X")))</f>
        <v/>
      </c>
      <c r="R16" s="1431" t="str">
        <f t="shared" si="3"/>
        <v/>
      </c>
      <c r="S16" s="1288" t="str">
        <f t="shared" si="4"/>
        <v/>
      </c>
      <c r="T16" s="1287"/>
      <c r="U16" s="1432" t="str">
        <f t="shared" ref="U16:U19" si="10">IF(AND(G16&lt;&gt;"",$C16&lt;&gt;""),"",IF(AND(ISBLANK(G16),LEFT($C16,5)="&lt;TNSP"),"",IF(AND(ISBLANK(G16),ISBLANK($C16)),"","X")))</f>
        <v/>
      </c>
      <c r="V16" s="1431" t="str">
        <f t="shared" si="5"/>
        <v/>
      </c>
      <c r="W16" s="1288" t="str">
        <f t="shared" si="6"/>
        <v/>
      </c>
      <c r="X16" s="1287"/>
      <c r="Y16" s="1432" t="str">
        <f t="shared" ref="Y16:Y19" si="11">IF(AND(H16&lt;&gt;"",$C16&lt;&gt;""),"",IF(AND(ISBLANK(H16),LEFT($C16,5)="&lt;TNSP"),"",IF(AND(ISBLANK(H16),ISBLANK($C16)),"","X")))</f>
        <v/>
      </c>
      <c r="Z16" s="1431" t="str">
        <f t="shared" si="7"/>
        <v/>
      </c>
      <c r="AA16" s="1288" t="str">
        <f t="shared" si="8"/>
        <v/>
      </c>
      <c r="AB16" s="1287"/>
      <c r="AC16" s="1432" t="str">
        <f t="shared" ref="AC16:AC19" si="12">IF(AND(I16&lt;&gt;"",$C16&lt;&gt;""),"",IF(AND(ISBLANK(I16),LEFT($C16,5)="&lt;TNSP"),"",IF(AND(ISBLANK(I16),ISBLANK($C16)),"","X")))</f>
        <v/>
      </c>
    </row>
    <row r="17" spans="1:29" ht="15" customHeight="1">
      <c r="B17" s="1116"/>
      <c r="C17" s="1397"/>
      <c r="D17" s="935" t="s">
        <v>265</v>
      </c>
      <c r="E17" s="1389">
        <f t="shared" si="0"/>
        <v>0</v>
      </c>
      <c r="F17" s="1053"/>
      <c r="G17" s="1053"/>
      <c r="H17" s="1053"/>
      <c r="I17" s="1054"/>
      <c r="K17" s="3049"/>
      <c r="L17" s="3050"/>
      <c r="M17" s="3051"/>
      <c r="N17" s="1431" t="str">
        <f t="shared" si="1"/>
        <v/>
      </c>
      <c r="O17" s="1288" t="str">
        <f t="shared" si="2"/>
        <v/>
      </c>
      <c r="P17" s="1287"/>
      <c r="Q17" s="1432" t="str">
        <f t="shared" si="9"/>
        <v/>
      </c>
      <c r="R17" s="1431" t="str">
        <f t="shared" si="3"/>
        <v/>
      </c>
      <c r="S17" s="1288" t="str">
        <f t="shared" si="4"/>
        <v/>
      </c>
      <c r="T17" s="1287"/>
      <c r="U17" s="1432" t="str">
        <f t="shared" si="10"/>
        <v/>
      </c>
      <c r="V17" s="1431" t="str">
        <f t="shared" si="5"/>
        <v/>
      </c>
      <c r="W17" s="1288" t="str">
        <f t="shared" si="6"/>
        <v/>
      </c>
      <c r="X17" s="1287"/>
      <c r="Y17" s="1432" t="str">
        <f t="shared" si="11"/>
        <v/>
      </c>
      <c r="Z17" s="1431" t="str">
        <f t="shared" si="7"/>
        <v/>
      </c>
      <c r="AA17" s="1288" t="str">
        <f t="shared" si="8"/>
        <v/>
      </c>
      <c r="AB17" s="1287"/>
      <c r="AC17" s="1432" t="str">
        <f t="shared" si="12"/>
        <v/>
      </c>
    </row>
    <row r="18" spans="1:29" ht="15" customHeight="1">
      <c r="B18" s="1116"/>
      <c r="C18" s="1397"/>
      <c r="D18" s="935" t="s">
        <v>265</v>
      </c>
      <c r="E18" s="1389">
        <f t="shared" si="0"/>
        <v>0</v>
      </c>
      <c r="F18" s="1053"/>
      <c r="G18" s="1053"/>
      <c r="H18" s="1053"/>
      <c r="I18" s="1054"/>
      <c r="K18" s="3049"/>
      <c r="L18" s="3050"/>
      <c r="M18" s="3051"/>
      <c r="N18" s="1431" t="str">
        <f t="shared" si="1"/>
        <v/>
      </c>
      <c r="O18" s="1288" t="str">
        <f t="shared" si="2"/>
        <v/>
      </c>
      <c r="P18" s="1287"/>
      <c r="Q18" s="1432" t="str">
        <f t="shared" si="9"/>
        <v/>
      </c>
      <c r="R18" s="1431" t="str">
        <f t="shared" si="3"/>
        <v/>
      </c>
      <c r="S18" s="1288" t="str">
        <f t="shared" si="4"/>
        <v/>
      </c>
      <c r="T18" s="1287"/>
      <c r="U18" s="1432" t="str">
        <f t="shared" si="10"/>
        <v/>
      </c>
      <c r="V18" s="1431" t="str">
        <f t="shared" si="5"/>
        <v/>
      </c>
      <c r="W18" s="1288" t="str">
        <f t="shared" si="6"/>
        <v/>
      </c>
      <c r="X18" s="1287"/>
      <c r="Y18" s="1432" t="str">
        <f t="shared" si="11"/>
        <v/>
      </c>
      <c r="Z18" s="1431" t="str">
        <f t="shared" si="7"/>
        <v/>
      </c>
      <c r="AA18" s="1288" t="str">
        <f t="shared" si="8"/>
        <v/>
      </c>
      <c r="AB18" s="1287"/>
      <c r="AC18" s="1432" t="str">
        <f t="shared" si="12"/>
        <v/>
      </c>
    </row>
    <row r="19" spans="1:29" ht="15" customHeight="1">
      <c r="B19" s="1458" t="s">
        <v>2324</v>
      </c>
      <c r="C19" s="1398"/>
      <c r="D19" s="936" t="s">
        <v>265</v>
      </c>
      <c r="E19" s="1390">
        <f t="shared" si="0"/>
        <v>0</v>
      </c>
      <c r="F19" s="1056"/>
      <c r="G19" s="1056"/>
      <c r="H19" s="1056"/>
      <c r="I19" s="1057"/>
      <c r="K19" s="3052"/>
      <c r="L19" s="3053"/>
      <c r="M19" s="3054"/>
      <c r="N19" s="1433" t="str">
        <f t="shared" si="1"/>
        <v/>
      </c>
      <c r="O19" s="1434" t="str">
        <f t="shared" si="2"/>
        <v/>
      </c>
      <c r="P19" s="1467"/>
      <c r="Q19" s="1435" t="str">
        <f t="shared" si="9"/>
        <v/>
      </c>
      <c r="R19" s="1433" t="str">
        <f t="shared" si="3"/>
        <v/>
      </c>
      <c r="S19" s="1434" t="str">
        <f t="shared" si="4"/>
        <v/>
      </c>
      <c r="T19" s="1467"/>
      <c r="U19" s="1435" t="str">
        <f t="shared" si="10"/>
        <v/>
      </c>
      <c r="V19" s="1433" t="str">
        <f t="shared" si="5"/>
        <v/>
      </c>
      <c r="W19" s="1434" t="str">
        <f t="shared" si="6"/>
        <v/>
      </c>
      <c r="X19" s="1467"/>
      <c r="Y19" s="1435" t="str">
        <f t="shared" si="11"/>
        <v/>
      </c>
      <c r="Z19" s="1433" t="str">
        <f t="shared" si="7"/>
        <v/>
      </c>
      <c r="AA19" s="1434" t="str">
        <f t="shared" si="8"/>
        <v/>
      </c>
      <c r="AB19" s="1467"/>
      <c r="AC19" s="1435" t="str">
        <f t="shared" si="12"/>
        <v/>
      </c>
    </row>
    <row r="20" spans="1:29" ht="15" customHeight="1">
      <c r="B20" s="580"/>
      <c r="C20" s="964" t="s">
        <v>1731</v>
      </c>
      <c r="D20" s="1118"/>
      <c r="E20" s="580"/>
      <c r="F20" s="580"/>
      <c r="G20" s="580"/>
      <c r="H20" s="580"/>
      <c r="I20" s="580"/>
    </row>
    <row r="21" spans="1:29" ht="15" customHeight="1">
      <c r="B21" s="989"/>
      <c r="C21" s="1083" t="s">
        <v>1924</v>
      </c>
      <c r="D21" s="1634" t="s">
        <v>265</v>
      </c>
      <c r="E21" s="1666">
        <f>SUM(F21:I21)</f>
        <v>0</v>
      </c>
      <c r="F21" s="1472"/>
      <c r="G21" s="1472"/>
      <c r="H21" s="1472"/>
      <c r="I21" s="1473"/>
      <c r="K21" s="3069"/>
      <c r="L21" s="3070"/>
      <c r="M21" s="3071"/>
      <c r="N21" s="2643" t="str">
        <f>IF(ISNONTEXT(F21)=TRUE,"","X")</f>
        <v/>
      </c>
      <c r="O21" s="2644" t="str">
        <f>IF(AND(F21&gt;=0)=TRUE,"","X")</f>
        <v/>
      </c>
      <c r="P21" s="2644" t="str">
        <f>IF(F21&lt;&gt;""=TRUE,"","X")</f>
        <v>X</v>
      </c>
      <c r="Q21" s="2653"/>
      <c r="R21" s="2643" t="str">
        <f>IF(ISNONTEXT(G21)=TRUE,"","X")</f>
        <v/>
      </c>
      <c r="S21" s="2644" t="str">
        <f>IF(AND(G21&gt;=0)=TRUE,"","X")</f>
        <v/>
      </c>
      <c r="T21" s="2644" t="str">
        <f>IF(G21&lt;&gt;""=TRUE,"","X")</f>
        <v>X</v>
      </c>
      <c r="U21" s="2653"/>
      <c r="V21" s="2643" t="str">
        <f>IF(ISNONTEXT(H21)=TRUE,"","X")</f>
        <v/>
      </c>
      <c r="W21" s="2644" t="str">
        <f>IF(AND(H21&gt;=0)=TRUE,"","X")</f>
        <v/>
      </c>
      <c r="X21" s="2644" t="str">
        <f>IF(H21&lt;&gt;""=TRUE,"","X")</f>
        <v>X</v>
      </c>
      <c r="Y21" s="2653"/>
      <c r="Z21" s="2643" t="str">
        <f>IF(ISNONTEXT(I21)=TRUE,"","X")</f>
        <v/>
      </c>
      <c r="AA21" s="2644" t="str">
        <f>IF(AND(I21&gt;=0)=TRUE,"","X")</f>
        <v/>
      </c>
      <c r="AB21" s="2644" t="str">
        <f>IF(I21&lt;&gt;""=TRUE,"","X")</f>
        <v>X</v>
      </c>
      <c r="AC21" s="2653"/>
    </row>
    <row r="22" spans="1:29" ht="15" customHeight="1">
      <c r="B22" s="1117"/>
      <c r="C22" s="1012" t="s">
        <v>1946</v>
      </c>
      <c r="D22" s="936" t="s">
        <v>265</v>
      </c>
      <c r="E22" s="1390">
        <f>SUM(F22:I22)</f>
        <v>0</v>
      </c>
      <c r="F22" s="1056"/>
      <c r="G22" s="1056"/>
      <c r="H22" s="1056"/>
      <c r="I22" s="1057"/>
      <c r="K22" s="3078"/>
      <c r="L22" s="3079"/>
      <c r="M22" s="3080"/>
      <c r="N22" s="1433" t="str">
        <f>IF(ISNONTEXT(F22)=TRUE,"","X")</f>
        <v/>
      </c>
      <c r="O22" s="1434" t="str">
        <f>IF(AND(F22&gt;=0)=TRUE,"","X")</f>
        <v/>
      </c>
      <c r="P22" s="1434" t="str">
        <f>IF(F22&lt;&gt;""=TRUE,"","X")</f>
        <v>X</v>
      </c>
      <c r="Q22" s="1446"/>
      <c r="R22" s="1433" t="str">
        <f>IF(ISNONTEXT(G22)=TRUE,"","X")</f>
        <v/>
      </c>
      <c r="S22" s="1434" t="str">
        <f>IF(AND(G22&gt;=0)=TRUE,"","X")</f>
        <v/>
      </c>
      <c r="T22" s="1434" t="str">
        <f>IF(G22&lt;&gt;""=TRUE,"","X")</f>
        <v>X</v>
      </c>
      <c r="U22" s="1446"/>
      <c r="V22" s="1433" t="str">
        <f>IF(ISNONTEXT(H22)=TRUE,"","X")</f>
        <v/>
      </c>
      <c r="W22" s="1434" t="str">
        <f>IF(AND(H22&gt;=0)=TRUE,"","X")</f>
        <v/>
      </c>
      <c r="X22" s="1434" t="str">
        <f>IF(H22&lt;&gt;""=TRUE,"","X")</f>
        <v>X</v>
      </c>
      <c r="Y22" s="1446"/>
      <c r="Z22" s="1433" t="str">
        <f>IF(ISNONTEXT(I22)=TRUE,"","X")</f>
        <v/>
      </c>
      <c r="AA22" s="1434" t="str">
        <f>IF(AND(I22&gt;=0)=TRUE,"","X")</f>
        <v/>
      </c>
      <c r="AB22" s="1434" t="str">
        <f>IF(I22&lt;&gt;""=TRUE,"","X")</f>
        <v>X</v>
      </c>
      <c r="AC22" s="1446"/>
    </row>
    <row r="23" spans="1:29" ht="15" customHeight="1">
      <c r="B23" s="1115"/>
      <c r="C23" s="964" t="s">
        <v>1730</v>
      </c>
      <c r="D23" s="899"/>
      <c r="E23" s="899"/>
      <c r="F23" s="580"/>
      <c r="G23" s="580"/>
      <c r="H23" s="580"/>
      <c r="I23" s="580"/>
    </row>
    <row r="24" spans="1:29" ht="15" customHeight="1">
      <c r="B24" s="1116"/>
      <c r="C24" s="1658" t="s">
        <v>1947</v>
      </c>
      <c r="D24" s="1471" t="s">
        <v>265</v>
      </c>
      <c r="E24" s="1666">
        <f t="shared" ref="E24:E31" si="13">SUM(F24:I24)</f>
        <v>0</v>
      </c>
      <c r="F24" s="1472"/>
      <c r="G24" s="1472"/>
      <c r="H24" s="1472"/>
      <c r="I24" s="1473"/>
      <c r="K24" s="3069"/>
      <c r="L24" s="3070"/>
      <c r="M24" s="3071"/>
      <c r="N24" s="2643" t="str">
        <f t="shared" ref="N24:N31" si="14">IF(ISNONTEXT(F24)=TRUE,"","X")</f>
        <v/>
      </c>
      <c r="O24" s="2644" t="str">
        <f t="shared" ref="O24:O31" si="15">IF(AND(F24&gt;=0)=TRUE,"","X")</f>
        <v/>
      </c>
      <c r="P24" s="2644" t="str">
        <f>IF(F24&lt;&gt;""=TRUE,"","X")</f>
        <v>X</v>
      </c>
      <c r="Q24" s="2653"/>
      <c r="R24" s="2643" t="str">
        <f t="shared" ref="R24:R31" si="16">IF(ISNONTEXT(G24)=TRUE,"","X")</f>
        <v/>
      </c>
      <c r="S24" s="2644" t="str">
        <f t="shared" ref="S24:S31" si="17">IF(AND(G24&gt;=0)=TRUE,"","X")</f>
        <v/>
      </c>
      <c r="T24" s="2644" t="str">
        <f>IF(G24&lt;&gt;""=TRUE,"","X")</f>
        <v>X</v>
      </c>
      <c r="U24" s="2653"/>
      <c r="V24" s="2643" t="str">
        <f t="shared" ref="V24:V31" si="18">IF(ISNONTEXT(H24)=TRUE,"","X")</f>
        <v/>
      </c>
      <c r="W24" s="2644" t="str">
        <f t="shared" ref="W24:W31" si="19">IF(AND(H24&gt;=0)=TRUE,"","X")</f>
        <v/>
      </c>
      <c r="X24" s="2644" t="str">
        <f>IF(H24&lt;&gt;""=TRUE,"","X")</f>
        <v>X</v>
      </c>
      <c r="Y24" s="2653"/>
      <c r="Z24" s="2643" t="str">
        <f t="shared" ref="Z24:Z31" si="20">IF(ISNONTEXT(I24)=TRUE,"","X")</f>
        <v/>
      </c>
      <c r="AA24" s="2644" t="str">
        <f t="shared" ref="AA24:AA31" si="21">IF(AND(I24&gt;=0)=TRUE,"","X")</f>
        <v/>
      </c>
      <c r="AB24" s="2644" t="str">
        <f>IF(I24&lt;&gt;""=TRUE,"","X")</f>
        <v>X</v>
      </c>
      <c r="AC24" s="2653"/>
    </row>
    <row r="25" spans="1:29" ht="15" customHeight="1">
      <c r="B25" s="1116"/>
      <c r="C25" s="1051" t="s">
        <v>1948</v>
      </c>
      <c r="D25" s="1052" t="s">
        <v>265</v>
      </c>
      <c r="E25" s="1389">
        <f t="shared" si="13"/>
        <v>0</v>
      </c>
      <c r="F25" s="1053"/>
      <c r="G25" s="1053"/>
      <c r="H25" s="1053"/>
      <c r="I25" s="1054"/>
      <c r="K25" s="3075"/>
      <c r="L25" s="3076"/>
      <c r="M25" s="3077"/>
      <c r="N25" s="1431" t="str">
        <f t="shared" si="14"/>
        <v/>
      </c>
      <c r="O25" s="1288" t="str">
        <f t="shared" si="15"/>
        <v/>
      </c>
      <c r="P25" s="1288" t="str">
        <f>IF(F25&lt;&gt;""=TRUE,"","X")</f>
        <v>X</v>
      </c>
      <c r="Q25" s="1437"/>
      <c r="R25" s="1431" t="str">
        <f t="shared" si="16"/>
        <v/>
      </c>
      <c r="S25" s="1288" t="str">
        <f t="shared" si="17"/>
        <v/>
      </c>
      <c r="T25" s="1288" t="str">
        <f>IF(G25&lt;&gt;""=TRUE,"","X")</f>
        <v>X</v>
      </c>
      <c r="U25" s="1437"/>
      <c r="V25" s="1431" t="str">
        <f t="shared" si="18"/>
        <v/>
      </c>
      <c r="W25" s="1288" t="str">
        <f t="shared" si="19"/>
        <v/>
      </c>
      <c r="X25" s="1288" t="str">
        <f>IF(H25&lt;&gt;""=TRUE,"","X")</f>
        <v>X</v>
      </c>
      <c r="Y25" s="1437"/>
      <c r="Z25" s="1431" t="str">
        <f t="shared" si="20"/>
        <v/>
      </c>
      <c r="AA25" s="1288" t="str">
        <f t="shared" si="21"/>
        <v/>
      </c>
      <c r="AB25" s="1288" t="str">
        <f>IF(I25&lt;&gt;""=TRUE,"","X")</f>
        <v>X</v>
      </c>
      <c r="AC25" s="1437"/>
    </row>
    <row r="26" spans="1:29" ht="15" customHeight="1">
      <c r="B26" s="1116"/>
      <c r="C26" s="1051" t="s">
        <v>1949</v>
      </c>
      <c r="D26" s="1052" t="s">
        <v>265</v>
      </c>
      <c r="E26" s="1389">
        <f t="shared" si="13"/>
        <v>0</v>
      </c>
      <c r="F26" s="1053"/>
      <c r="G26" s="1053"/>
      <c r="H26" s="1053"/>
      <c r="I26" s="1054"/>
      <c r="K26" s="3075"/>
      <c r="L26" s="3076"/>
      <c r="M26" s="3077"/>
      <c r="N26" s="1431" t="str">
        <f t="shared" si="14"/>
        <v/>
      </c>
      <c r="O26" s="1288" t="str">
        <f t="shared" si="15"/>
        <v/>
      </c>
      <c r="P26" s="1288" t="str">
        <f>IF(F26&lt;&gt;""=TRUE,"","X")</f>
        <v>X</v>
      </c>
      <c r="Q26" s="1437"/>
      <c r="R26" s="1431" t="str">
        <f t="shared" si="16"/>
        <v/>
      </c>
      <c r="S26" s="1288" t="str">
        <f t="shared" si="17"/>
        <v/>
      </c>
      <c r="T26" s="1288" t="str">
        <f>IF(G26&lt;&gt;""=TRUE,"","X")</f>
        <v>X</v>
      </c>
      <c r="U26" s="1437"/>
      <c r="V26" s="1431" t="str">
        <f t="shared" si="18"/>
        <v/>
      </c>
      <c r="W26" s="1288" t="str">
        <f t="shared" si="19"/>
        <v/>
      </c>
      <c r="X26" s="1288" t="str">
        <f>IF(H26&lt;&gt;""=TRUE,"","X")</f>
        <v>X</v>
      </c>
      <c r="Y26" s="1437"/>
      <c r="Z26" s="1431" t="str">
        <f t="shared" si="20"/>
        <v/>
      </c>
      <c r="AA26" s="1288" t="str">
        <f t="shared" si="21"/>
        <v/>
      </c>
      <c r="AB26" s="1288" t="str">
        <f>IF(I26&lt;&gt;""=TRUE,"","X")</f>
        <v>X</v>
      </c>
      <c r="AC26" s="1437"/>
    </row>
    <row r="27" spans="1:29" ht="15" customHeight="1">
      <c r="A27" s="2067"/>
      <c r="B27" s="2572" t="s">
        <v>2767</v>
      </c>
      <c r="C27" s="1397"/>
      <c r="D27" s="1052" t="s">
        <v>265</v>
      </c>
      <c r="E27" s="1389">
        <f t="shared" si="13"/>
        <v>0</v>
      </c>
      <c r="F27" s="1053"/>
      <c r="G27" s="1053"/>
      <c r="H27" s="1053"/>
      <c r="I27" s="1054"/>
      <c r="K27" s="3049" t="s">
        <v>2304</v>
      </c>
      <c r="L27" s="3050"/>
      <c r="M27" s="3051"/>
      <c r="N27" s="1431" t="str">
        <f t="shared" si="14"/>
        <v/>
      </c>
      <c r="O27" s="1288" t="str">
        <f t="shared" si="15"/>
        <v/>
      </c>
      <c r="P27" s="1287"/>
      <c r="Q27" s="1432" t="str">
        <f>IF(AND(F27&lt;&gt;"",$C27&lt;&gt;""),"",IF(AND(ISBLANK(F27),LEFT($C27,5)="&lt;TNSP"),"",IF(AND(ISBLANK(F27),ISBLANK($C27)),"","X")))</f>
        <v/>
      </c>
      <c r="R27" s="1431" t="str">
        <f t="shared" si="16"/>
        <v/>
      </c>
      <c r="S27" s="1288" t="str">
        <f t="shared" si="17"/>
        <v/>
      </c>
      <c r="T27" s="1287"/>
      <c r="U27" s="1432" t="str">
        <f>IF(AND(G27&lt;&gt;"",$C27&lt;&gt;""),"",IF(AND(ISBLANK(G27),LEFT($C27,5)="&lt;TNSP"),"",IF(AND(ISBLANK(G27),ISBLANK($C27)),"","X")))</f>
        <v/>
      </c>
      <c r="V27" s="1431" t="str">
        <f t="shared" si="18"/>
        <v/>
      </c>
      <c r="W27" s="1288" t="str">
        <f t="shared" si="19"/>
        <v/>
      </c>
      <c r="X27" s="1287"/>
      <c r="Y27" s="1432" t="str">
        <f>IF(AND(H27&lt;&gt;"",$C27&lt;&gt;""),"",IF(AND(ISBLANK(H27),LEFT($C27,5)="&lt;TNSP"),"",IF(AND(ISBLANK(H27),ISBLANK($C27)),"","X")))</f>
        <v/>
      </c>
      <c r="Z27" s="1431" t="str">
        <f t="shared" si="20"/>
        <v/>
      </c>
      <c r="AA27" s="1288" t="str">
        <f t="shared" si="21"/>
        <v/>
      </c>
      <c r="AB27" s="1287"/>
      <c r="AC27" s="1432" t="str">
        <f>IF(AND(I27&lt;&gt;"",$C27&lt;&gt;""),"",IF(AND(ISBLANK(I27),LEFT($C27,5)="&lt;TNSP"),"",IF(AND(ISBLANK(I27),ISBLANK($C27)),"","X")))</f>
        <v/>
      </c>
    </row>
    <row r="28" spans="1:29" ht="15" customHeight="1">
      <c r="B28" s="1116"/>
      <c r="C28" s="1397"/>
      <c r="D28" s="1052" t="s">
        <v>265</v>
      </c>
      <c r="E28" s="1389">
        <f t="shared" si="13"/>
        <v>0</v>
      </c>
      <c r="F28" s="1053"/>
      <c r="G28" s="1053"/>
      <c r="H28" s="1053"/>
      <c r="I28" s="1054"/>
      <c r="K28" s="3049"/>
      <c r="L28" s="3050"/>
      <c r="M28" s="3051"/>
      <c r="N28" s="1431" t="str">
        <f t="shared" si="14"/>
        <v/>
      </c>
      <c r="O28" s="1288" t="str">
        <f t="shared" si="15"/>
        <v/>
      </c>
      <c r="P28" s="1287"/>
      <c r="Q28" s="1432" t="str">
        <f t="shared" ref="Q28:Q31" si="22">IF(AND(F28&lt;&gt;"",$C28&lt;&gt;""),"",IF(AND(ISBLANK(F28),LEFT($C28,5)="&lt;TNSP"),"",IF(AND(ISBLANK(F28),ISBLANK($C28)),"","X")))</f>
        <v/>
      </c>
      <c r="R28" s="1431" t="str">
        <f t="shared" si="16"/>
        <v/>
      </c>
      <c r="S28" s="1288" t="str">
        <f t="shared" si="17"/>
        <v/>
      </c>
      <c r="T28" s="1287"/>
      <c r="U28" s="1432" t="str">
        <f t="shared" ref="U28:U31" si="23">IF(AND(G28&lt;&gt;"",$C28&lt;&gt;""),"",IF(AND(ISBLANK(G28),LEFT($C28,5)="&lt;TNSP"),"",IF(AND(ISBLANK(G28),ISBLANK($C28)),"","X")))</f>
        <v/>
      </c>
      <c r="V28" s="1431" t="str">
        <f t="shared" si="18"/>
        <v/>
      </c>
      <c r="W28" s="1288" t="str">
        <f t="shared" si="19"/>
        <v/>
      </c>
      <c r="X28" s="1287"/>
      <c r="Y28" s="1432" t="str">
        <f t="shared" ref="Y28:Y31" si="24">IF(AND(H28&lt;&gt;"",$C28&lt;&gt;""),"",IF(AND(ISBLANK(H28),LEFT($C28,5)="&lt;TNSP"),"",IF(AND(ISBLANK(H28),ISBLANK($C28)),"","X")))</f>
        <v/>
      </c>
      <c r="Z28" s="1431" t="str">
        <f t="shared" si="20"/>
        <v/>
      </c>
      <c r="AA28" s="1288" t="str">
        <f t="shared" si="21"/>
        <v/>
      </c>
      <c r="AB28" s="1287"/>
      <c r="AC28" s="1432" t="str">
        <f t="shared" ref="AC28:AC31" si="25">IF(AND(I28&lt;&gt;"",$C28&lt;&gt;""),"",IF(AND(ISBLANK(I28),LEFT($C28,5)="&lt;TNSP"),"",IF(AND(ISBLANK(I28),ISBLANK($C28)),"","X")))</f>
        <v/>
      </c>
    </row>
    <row r="29" spans="1:29" ht="15" customHeight="1">
      <c r="B29" s="1116"/>
      <c r="C29" s="1397"/>
      <c r="D29" s="1052" t="s">
        <v>265</v>
      </c>
      <c r="E29" s="1389">
        <f t="shared" si="13"/>
        <v>0</v>
      </c>
      <c r="F29" s="1053"/>
      <c r="G29" s="1053"/>
      <c r="H29" s="1053"/>
      <c r="I29" s="1054"/>
      <c r="K29" s="3049"/>
      <c r="L29" s="3050"/>
      <c r="M29" s="3051"/>
      <c r="N29" s="1431" t="str">
        <f t="shared" si="14"/>
        <v/>
      </c>
      <c r="O29" s="1288" t="str">
        <f t="shared" si="15"/>
        <v/>
      </c>
      <c r="P29" s="1287"/>
      <c r="Q29" s="1432" t="str">
        <f t="shared" si="22"/>
        <v/>
      </c>
      <c r="R29" s="1431" t="str">
        <f t="shared" si="16"/>
        <v/>
      </c>
      <c r="S29" s="1288" t="str">
        <f t="shared" si="17"/>
        <v/>
      </c>
      <c r="T29" s="1287"/>
      <c r="U29" s="1432" t="str">
        <f t="shared" si="23"/>
        <v/>
      </c>
      <c r="V29" s="1431" t="str">
        <f t="shared" si="18"/>
        <v/>
      </c>
      <c r="W29" s="1288" t="str">
        <f t="shared" si="19"/>
        <v/>
      </c>
      <c r="X29" s="1287"/>
      <c r="Y29" s="1432" t="str">
        <f t="shared" si="24"/>
        <v/>
      </c>
      <c r="Z29" s="1431" t="str">
        <f t="shared" si="20"/>
        <v/>
      </c>
      <c r="AA29" s="1288" t="str">
        <f t="shared" si="21"/>
        <v/>
      </c>
      <c r="AB29" s="1287"/>
      <c r="AC29" s="1432" t="str">
        <f t="shared" si="25"/>
        <v/>
      </c>
    </row>
    <row r="30" spans="1:29" ht="15" customHeight="1">
      <c r="B30" s="1116"/>
      <c r="C30" s="1397"/>
      <c r="D30" s="1052" t="s">
        <v>265</v>
      </c>
      <c r="E30" s="1389">
        <f t="shared" si="13"/>
        <v>0</v>
      </c>
      <c r="F30" s="1053"/>
      <c r="G30" s="1053"/>
      <c r="H30" s="1053"/>
      <c r="I30" s="1054"/>
      <c r="K30" s="3049"/>
      <c r="L30" s="3050"/>
      <c r="M30" s="3051"/>
      <c r="N30" s="1431" t="str">
        <f t="shared" si="14"/>
        <v/>
      </c>
      <c r="O30" s="1288" t="str">
        <f t="shared" si="15"/>
        <v/>
      </c>
      <c r="P30" s="1287"/>
      <c r="Q30" s="1432" t="str">
        <f t="shared" si="22"/>
        <v/>
      </c>
      <c r="R30" s="1431" t="str">
        <f t="shared" si="16"/>
        <v/>
      </c>
      <c r="S30" s="1288" t="str">
        <f t="shared" si="17"/>
        <v/>
      </c>
      <c r="T30" s="1287"/>
      <c r="U30" s="1432" t="str">
        <f t="shared" si="23"/>
        <v/>
      </c>
      <c r="V30" s="1431" t="str">
        <f t="shared" si="18"/>
        <v/>
      </c>
      <c r="W30" s="1288" t="str">
        <f t="shared" si="19"/>
        <v/>
      </c>
      <c r="X30" s="1287"/>
      <c r="Y30" s="1432" t="str">
        <f t="shared" si="24"/>
        <v/>
      </c>
      <c r="Z30" s="1431" t="str">
        <f t="shared" si="20"/>
        <v/>
      </c>
      <c r="AA30" s="1288" t="str">
        <f t="shared" si="21"/>
        <v/>
      </c>
      <c r="AB30" s="1287"/>
      <c r="AC30" s="1432" t="str">
        <f t="shared" si="25"/>
        <v/>
      </c>
    </row>
    <row r="31" spans="1:29" ht="15" customHeight="1">
      <c r="B31" s="1458" t="s">
        <v>2324</v>
      </c>
      <c r="C31" s="1398"/>
      <c r="D31" s="1055" t="s">
        <v>265</v>
      </c>
      <c r="E31" s="1390">
        <f t="shared" si="13"/>
        <v>0</v>
      </c>
      <c r="F31" s="1056"/>
      <c r="G31" s="1056"/>
      <c r="H31" s="1056"/>
      <c r="I31" s="1057"/>
      <c r="K31" s="3052"/>
      <c r="L31" s="3053"/>
      <c r="M31" s="3054"/>
      <c r="N31" s="1433" t="str">
        <f t="shared" si="14"/>
        <v/>
      </c>
      <c r="O31" s="1434" t="str">
        <f t="shared" si="15"/>
        <v/>
      </c>
      <c r="P31" s="1467"/>
      <c r="Q31" s="1435" t="str">
        <f t="shared" si="22"/>
        <v/>
      </c>
      <c r="R31" s="1433" t="str">
        <f t="shared" si="16"/>
        <v/>
      </c>
      <c r="S31" s="1434" t="str">
        <f t="shared" si="17"/>
        <v/>
      </c>
      <c r="T31" s="1467"/>
      <c r="U31" s="1435" t="str">
        <f t="shared" si="23"/>
        <v/>
      </c>
      <c r="V31" s="1433" t="str">
        <f t="shared" si="18"/>
        <v/>
      </c>
      <c r="W31" s="1434" t="str">
        <f t="shared" si="19"/>
        <v/>
      </c>
      <c r="X31" s="1467"/>
      <c r="Y31" s="1435" t="str">
        <f t="shared" si="24"/>
        <v/>
      </c>
      <c r="Z31" s="1433" t="str">
        <f t="shared" si="20"/>
        <v/>
      </c>
      <c r="AA31" s="1434" t="str">
        <f t="shared" si="21"/>
        <v/>
      </c>
      <c r="AB31" s="1467"/>
      <c r="AC31" s="1435" t="str">
        <f t="shared" si="25"/>
        <v/>
      </c>
    </row>
    <row r="35" spans="2:6">
      <c r="B35" s="580"/>
      <c r="C35" s="1406" t="s">
        <v>2332</v>
      </c>
      <c r="D35" s="2372"/>
      <c r="E35" s="580"/>
      <c r="F35" s="580"/>
    </row>
    <row r="36" spans="2:6">
      <c r="B36" s="912"/>
      <c r="C36" s="2374" t="s">
        <v>2409</v>
      </c>
      <c r="D36" s="580"/>
      <c r="E36" s="580"/>
      <c r="F36" s="580"/>
    </row>
    <row r="37" spans="2:6">
      <c r="B37" s="912"/>
      <c r="C37" s="580"/>
      <c r="D37" s="580"/>
      <c r="E37" s="580"/>
      <c r="F37" s="580"/>
    </row>
  </sheetData>
  <mergeCells count="19">
    <mergeCell ref="A1:B1"/>
    <mergeCell ref="A2:B2"/>
    <mergeCell ref="R10:U10"/>
    <mergeCell ref="V10:Y10"/>
    <mergeCell ref="Z10:AC10"/>
    <mergeCell ref="K9:M9"/>
    <mergeCell ref="A10:B10"/>
    <mergeCell ref="K24:M24"/>
    <mergeCell ref="N10:Q10"/>
    <mergeCell ref="K25:M25"/>
    <mergeCell ref="K26:M26"/>
    <mergeCell ref="K27:M31"/>
    <mergeCell ref="K10:M10"/>
    <mergeCell ref="K11:M11"/>
    <mergeCell ref="K12:M12"/>
    <mergeCell ref="K14:M14"/>
    <mergeCell ref="K15:M19"/>
    <mergeCell ref="K21:M21"/>
    <mergeCell ref="K22:M22"/>
  </mergeCells>
  <phoneticPr fontId="90" type="noConversion"/>
  <conditionalFormatting sqref="C35">
    <cfRule type="cellIs" dxfId="21" priority="1" operator="equal">
      <formula>FALSE</formula>
    </cfRule>
  </conditionalFormatting>
  <conditionalFormatting sqref="E11:I12 E14:I19 E24:I31">
    <cfRule type="expression" dxfId="20" priority="3">
      <formula>dms_worksheet210flag="Worksheet 2.10"</formula>
    </cfRule>
  </conditionalFormatting>
  <conditionalFormatting sqref="E21:I22">
    <cfRule type="expression" dxfId="19" priority="2">
      <formula>dms_worksheet210flag="Worksheet 2.10"</formula>
    </cfRule>
  </conditionalFormatting>
  <dataValidations count="2">
    <dataValidation allowBlank="1" sqref="K9 K3:K6 Q3:Q6 N9:AC9" xr:uid="{5CD0C9CD-3A01-4E6F-9979-5D7084BC510F}"/>
    <dataValidation allowBlank="1" showErrorMessage="1" sqref="B35:D35 C15:C19 C27:C31 C36 A2 A4:B4" xr:uid="{037915A0-5325-4C24-B269-1A6227ACA6C7}"/>
  </dataValidations>
  <pageMargins left="0.7" right="0.7" top="0.75" bottom="0.75" header="0.3" footer="0.3"/>
  <pageSetup paperSize="9" scale="64" orientation="landscape"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FCE4D6"/>
    <pageSetUpPr fitToPage="1"/>
  </sheetPr>
  <dimension ref="A1:V46"/>
  <sheetViews>
    <sheetView workbookViewId="0">
      <selection sqref="A1:B1"/>
    </sheetView>
  </sheetViews>
  <sheetFormatPr defaultColWidth="9.1796875" defaultRowHeight="14.5"/>
  <cols>
    <col min="1" max="1" width="23.453125" style="1" customWidth="1"/>
    <col min="2" max="2" width="23.453125" style="13" customWidth="1"/>
    <col min="3" max="3" width="45.7265625" style="1" customWidth="1"/>
    <col min="4" max="4" width="12.81640625" style="1" customWidth="1"/>
    <col min="5" max="6" width="21.453125" style="1" customWidth="1"/>
    <col min="7" max="7" width="16" style="1" customWidth="1"/>
    <col min="8" max="9" width="4.7265625" style="1" customWidth="1"/>
    <col min="10" max="10" width="5.7265625" style="1" customWidth="1"/>
    <col min="11" max="12" width="4.7265625" style="1" customWidth="1"/>
    <col min="13" max="13" width="5.7265625" style="1" customWidth="1"/>
    <col min="14" max="20" width="3.7265625" style="1" customWidth="1"/>
    <col min="21" max="16384" width="9.1796875" style="1"/>
  </cols>
  <sheetData>
    <row r="1" spans="1:20" s="576" customFormat="1" ht="24" customHeight="1">
      <c r="A1" s="2815" t="s">
        <v>2632</v>
      </c>
      <c r="B1" s="2815"/>
      <c r="D1" s="1454"/>
    </row>
    <row r="2" spans="1:20" s="576" customFormat="1" ht="24" customHeight="1">
      <c r="A2" s="2822" t="s">
        <v>2633</v>
      </c>
      <c r="B2" s="2822"/>
      <c r="D2" s="1454"/>
    </row>
    <row r="3" spans="1:20" s="957" customFormat="1" ht="20.149999999999999" customHeight="1">
      <c r="A3" s="2406"/>
      <c r="B3" s="2407" t="s">
        <v>2651</v>
      </c>
      <c r="C3" s="916" t="str">
        <f>dms_SheetHeading1</f>
        <v>ANNUAL INFORMATION ORDER</v>
      </c>
      <c r="D3" s="1060"/>
      <c r="E3" s="1060"/>
      <c r="F3" s="1060"/>
      <c r="G3" s="1018"/>
      <c r="H3" s="1351" t="s">
        <v>1686</v>
      </c>
      <c r="I3" s="1133"/>
      <c r="J3" s="1133"/>
      <c r="K3" s="1133"/>
      <c r="L3" s="1133"/>
      <c r="M3" s="1133"/>
      <c r="N3" s="1493" t="s">
        <v>1685</v>
      </c>
      <c r="O3" s="1133"/>
      <c r="P3" s="1133"/>
      <c r="Q3" s="1133"/>
      <c r="R3" s="1133"/>
      <c r="S3" s="1133"/>
      <c r="T3" s="1133"/>
    </row>
    <row r="4" spans="1:20" s="957" customFormat="1" ht="20.149999999999999" customHeight="1">
      <c r="A4" s="2442"/>
      <c r="B4" s="2443"/>
      <c r="C4" s="915" t="str">
        <f>dms_SheetHeading2</f>
        <v>Australian Transmission Co.</v>
      </c>
      <c r="D4" s="1060"/>
      <c r="E4" s="1060"/>
      <c r="F4" s="1060"/>
      <c r="G4" s="1018"/>
      <c r="H4" s="1352" t="s">
        <v>1687</v>
      </c>
      <c r="I4" s="1134"/>
      <c r="J4" s="1134"/>
      <c r="K4" s="1134"/>
      <c r="L4" s="1134"/>
      <c r="M4" s="1134"/>
      <c r="N4" s="1494" t="s">
        <v>809</v>
      </c>
      <c r="O4" s="1134"/>
      <c r="P4" s="1134"/>
      <c r="Q4" s="1134"/>
      <c r="R4" s="1134"/>
      <c r="S4" s="1134"/>
      <c r="T4" s="1134"/>
    </row>
    <row r="5" spans="1:20" s="957" customFormat="1" ht="20.149999999999999" customHeight="1">
      <c r="B5" s="1"/>
      <c r="C5" s="916" t="str">
        <f>dms_SheetHeading3</f>
        <v>REPORTING STATEMENT: 2026-27</v>
      </c>
      <c r="D5" s="1060"/>
      <c r="E5" s="1060"/>
      <c r="F5" s="1060"/>
      <c r="G5" s="1018"/>
      <c r="H5" s="1353" t="s">
        <v>1688</v>
      </c>
      <c r="I5" s="1135"/>
      <c r="J5" s="1135"/>
      <c r="K5" s="1135"/>
      <c r="L5" s="1135"/>
      <c r="M5" s="1135"/>
      <c r="N5" s="1495" t="s">
        <v>810</v>
      </c>
      <c r="O5" s="1135"/>
      <c r="P5" s="1135"/>
      <c r="Q5" s="1135"/>
      <c r="R5" s="1135"/>
      <c r="S5" s="1135"/>
      <c r="T5" s="1135"/>
    </row>
    <row r="6" spans="1:20" s="957" customFormat="1" ht="20.149999999999999" customHeight="1">
      <c r="A6" s="2406"/>
      <c r="B6" s="2407" t="s">
        <v>2615</v>
      </c>
      <c r="C6" s="2460" t="s">
        <v>2650</v>
      </c>
      <c r="D6" s="2461"/>
      <c r="E6" s="2461"/>
      <c r="F6" s="2461"/>
      <c r="G6" s="1018"/>
      <c r="H6" s="1355" t="s">
        <v>1690</v>
      </c>
      <c r="I6" s="1380"/>
      <c r="J6" s="1381"/>
      <c r="K6" s="1254"/>
      <c r="L6" s="1254"/>
      <c r="M6" s="1254"/>
      <c r="N6" s="1496" t="s">
        <v>1689</v>
      </c>
      <c r="O6" s="1254"/>
      <c r="P6" s="1254"/>
      <c r="Q6" s="1254"/>
      <c r="R6" s="1254"/>
      <c r="S6" s="1254"/>
      <c r="T6" s="1254"/>
    </row>
    <row r="7" spans="1:20" ht="13.5" customHeight="1">
      <c r="B7" s="1"/>
      <c r="C7" s="960"/>
      <c r="G7" s="1018"/>
      <c r="H7" s="1018"/>
    </row>
    <row r="8" spans="1:20" ht="18.5">
      <c r="A8" s="2067"/>
      <c r="B8" s="2015" t="s">
        <v>2616</v>
      </c>
      <c r="C8" s="2459" t="s">
        <v>2663</v>
      </c>
      <c r="D8" s="2491"/>
      <c r="E8" s="2491"/>
      <c r="F8" s="2491"/>
    </row>
    <row r="9" spans="1:20" s="582" customFormat="1" ht="15.5">
      <c r="C9" s="899"/>
      <c r="D9" s="899"/>
      <c r="E9" s="899"/>
      <c r="F9" s="580"/>
      <c r="H9" s="1983" t="s">
        <v>2264</v>
      </c>
      <c r="I9" s="1984" t="s">
        <v>2266</v>
      </c>
      <c r="J9" s="1985" t="s">
        <v>2433</v>
      </c>
      <c r="K9" s="1983" t="s">
        <v>2264</v>
      </c>
      <c r="L9" s="1984" t="s">
        <v>2266</v>
      </c>
      <c r="M9" s="1985" t="s">
        <v>2433</v>
      </c>
    </row>
    <row r="10" spans="1:20" ht="18" customHeight="1">
      <c r="B10" s="1120"/>
      <c r="C10" s="964" t="s">
        <v>1732</v>
      </c>
      <c r="D10" s="575" t="s">
        <v>1868</v>
      </c>
      <c r="E10" s="1973" t="s">
        <v>2023</v>
      </c>
      <c r="F10" s="1974" t="s">
        <v>2053</v>
      </c>
      <c r="H10" s="2952" t="s">
        <v>2796</v>
      </c>
      <c r="I10" s="2953"/>
      <c r="J10" s="2954"/>
      <c r="K10" s="2952" t="s">
        <v>2797</v>
      </c>
      <c r="L10" s="2953"/>
      <c r="M10" s="2954"/>
    </row>
    <row r="11" spans="1:20" ht="15" customHeight="1">
      <c r="B11" s="1116"/>
      <c r="C11" s="1658" t="s">
        <v>1727</v>
      </c>
      <c r="D11" s="1471" t="s">
        <v>265</v>
      </c>
      <c r="E11" s="2767"/>
      <c r="F11" s="2768"/>
      <c r="H11" s="1431" t="str">
        <f>IF(ISNONTEXT(E11)=TRUE,"","X")</f>
        <v/>
      </c>
      <c r="I11" s="1288" t="str">
        <f>IF(E11&lt;&gt;""=TRUE,"","X")</f>
        <v>X</v>
      </c>
      <c r="J11" s="1437"/>
      <c r="K11" s="1431" t="str">
        <f>IF(ISNONTEXT(F11)=TRUE,"","X")</f>
        <v/>
      </c>
      <c r="L11" s="1288" t="str">
        <f>IF(F11&lt;&gt;""=TRUE,"","X")</f>
        <v>X</v>
      </c>
      <c r="M11" s="1437"/>
    </row>
    <row r="12" spans="1:20" ht="15" customHeight="1">
      <c r="B12" s="1121"/>
      <c r="C12" s="1085" t="s">
        <v>1728</v>
      </c>
      <c r="D12" s="1055" t="s">
        <v>265</v>
      </c>
      <c r="E12" s="2346"/>
      <c r="F12" s="2347"/>
      <c r="H12" s="1433" t="str">
        <f>IF(ISNONTEXT(E12)=TRUE,"","X")</f>
        <v/>
      </c>
      <c r="I12" s="1434" t="str">
        <f>IF(E12&lt;&gt;""=TRUE,"","X")</f>
        <v>X</v>
      </c>
      <c r="J12" s="1446"/>
      <c r="K12" s="1433" t="str">
        <f>IF(ISNONTEXT(F12)=TRUE,"","X")</f>
        <v/>
      </c>
      <c r="L12" s="1434" t="str">
        <f>IF(F12&lt;&gt;""=TRUE,"","X")</f>
        <v>X</v>
      </c>
      <c r="M12" s="1446"/>
    </row>
    <row r="13" spans="1:20" ht="15" customHeight="1">
      <c r="B13" s="1120"/>
      <c r="C13" s="964" t="s">
        <v>1726</v>
      </c>
      <c r="D13" s="899"/>
      <c r="E13" s="1046"/>
      <c r="F13" s="1020"/>
    </row>
    <row r="14" spans="1:20" ht="15" customHeight="1">
      <c r="B14" s="1116"/>
      <c r="C14" s="1010" t="s">
        <v>1729</v>
      </c>
      <c r="D14" s="1634" t="s">
        <v>265</v>
      </c>
      <c r="E14" s="2769"/>
      <c r="F14" s="2770"/>
      <c r="H14" s="1856" t="str">
        <f>IF(ISNONTEXT(E14)=TRUE,"","X")</f>
        <v/>
      </c>
      <c r="I14" s="1857" t="str">
        <f>IF(E14&lt;&gt;""=TRUE,"","X")</f>
        <v>X</v>
      </c>
      <c r="J14" s="1861"/>
      <c r="K14" s="1856" t="str">
        <f>IF(ISNONTEXT(F14)=TRUE,"","X")</f>
        <v/>
      </c>
      <c r="L14" s="1857" t="str">
        <f>IF(F14&lt;&gt;""=TRUE,"","X")</f>
        <v>X</v>
      </c>
      <c r="M14" s="1861"/>
    </row>
    <row r="15" spans="1:20" ht="15" customHeight="1">
      <c r="B15" s="1232"/>
      <c r="C15" s="1388" t="str">
        <f>IF('9.1 Income Statement (ASA)'!C15="","",'9.1 Income Statement (ASA)'!C15)</f>
        <v/>
      </c>
      <c r="D15" s="935" t="s">
        <v>265</v>
      </c>
      <c r="E15" s="2771"/>
      <c r="F15" s="2737"/>
      <c r="H15" s="1431" t="str">
        <f t="shared" ref="H15:H31" si="0">IF(ISNONTEXT(E15)=TRUE,"","X")</f>
        <v/>
      </c>
      <c r="I15" s="1287"/>
      <c r="J15" s="1432" t="str">
        <f>IF(AND(C15&lt;&gt;"",LEFT(C15,5)&lt;&gt;"&lt;TNSP",ISBLANK(E15))=TRUE,"X","")</f>
        <v/>
      </c>
      <c r="K15" s="1431" t="str">
        <f t="shared" ref="K15:K31" si="1">IF(ISNONTEXT(F15)=TRUE,"","X")</f>
        <v/>
      </c>
      <c r="L15" s="1287"/>
      <c r="M15" s="1432" t="str">
        <f>IF(AND(C15&lt;&gt;"",LEFT(C15,5)&lt;&gt;"&lt;TNSP",ISBLANK(F15))=TRUE,"X","")</f>
        <v/>
      </c>
    </row>
    <row r="16" spans="1:20" ht="15" customHeight="1">
      <c r="B16" s="1116"/>
      <c r="C16" s="1388" t="str">
        <f>IF('9.1 Income Statement (ASA)'!C16="","",'9.1 Income Statement (ASA)'!C16)</f>
        <v/>
      </c>
      <c r="D16" s="935" t="s">
        <v>265</v>
      </c>
      <c r="E16" s="2771"/>
      <c r="F16" s="2737"/>
      <c r="H16" s="1431" t="str">
        <f t="shared" si="0"/>
        <v/>
      </c>
      <c r="I16" s="1287"/>
      <c r="J16" s="1432" t="str">
        <f>IF(AND(C16&lt;&gt;"",LEFT(C16,5)&lt;&gt;"&lt;TNSP",ISBLANK(E16))=TRUE,"X","")</f>
        <v/>
      </c>
      <c r="K16" s="1431" t="str">
        <f>IF(ISNONTEXT(F16)=TRUE,"","X")</f>
        <v/>
      </c>
      <c r="L16" s="1287"/>
      <c r="M16" s="1432" t="str">
        <f>IF(AND(C16&lt;&gt;"",LEFT(C16,5)&lt;&gt;"&lt;TNSP",ISBLANK(F16))=TRUE,"X","")</f>
        <v/>
      </c>
    </row>
    <row r="17" spans="2:13" ht="15" customHeight="1">
      <c r="B17" s="1116"/>
      <c r="C17" s="1388" t="str">
        <f>IF('9.1 Income Statement (ASA)'!C17="","",'9.1 Income Statement (ASA)'!C17)</f>
        <v/>
      </c>
      <c r="D17" s="935" t="s">
        <v>265</v>
      </c>
      <c r="E17" s="2771"/>
      <c r="F17" s="2737"/>
      <c r="H17" s="1431" t="str">
        <f t="shared" si="0"/>
        <v/>
      </c>
      <c r="I17" s="1287"/>
      <c r="J17" s="1432" t="str">
        <f>IF(AND(C17&lt;&gt;"",LEFT(C17,5)&lt;&gt;"&lt;TNSP",ISBLANK(E17))=TRUE,"X","")</f>
        <v/>
      </c>
      <c r="K17" s="1431" t="str">
        <f>IF(ISNONTEXT(F17)=TRUE,"","X")</f>
        <v/>
      </c>
      <c r="L17" s="1287"/>
      <c r="M17" s="1432" t="str">
        <f>IF(AND(C17&lt;&gt;"",LEFT(C17,5)&lt;&gt;"&lt;TNSP",ISBLANK(F17))=TRUE,"X","")</f>
        <v/>
      </c>
    </row>
    <row r="18" spans="2:13" ht="15" customHeight="1">
      <c r="B18" s="1116"/>
      <c r="C18" s="1388" t="str">
        <f>IF('9.1 Income Statement (ASA)'!C18="","",'9.1 Income Statement (ASA)'!C18)</f>
        <v/>
      </c>
      <c r="D18" s="935" t="s">
        <v>265</v>
      </c>
      <c r="E18" s="2771"/>
      <c r="F18" s="2737"/>
      <c r="H18" s="1431" t="str">
        <f t="shared" si="0"/>
        <v/>
      </c>
      <c r="I18" s="1287"/>
      <c r="J18" s="1432" t="str">
        <f>IF(AND(C18&lt;&gt;"",LEFT(C18,5)&lt;&gt;"&lt;TNSP",ISBLANK(E18))=TRUE,"X","")</f>
        <v/>
      </c>
      <c r="K18" s="1431" t="str">
        <f>IF(ISNONTEXT(F18)=TRUE,"","X")</f>
        <v/>
      </c>
      <c r="L18" s="1287"/>
      <c r="M18" s="1432" t="str">
        <f>IF(AND(C18&lt;&gt;"",LEFT(C18,5)&lt;&gt;"&lt;TNSP",ISBLANK(F18))=TRUE,"X","")</f>
        <v/>
      </c>
    </row>
    <row r="19" spans="2:13" ht="15" customHeight="1">
      <c r="B19" s="1458" t="s">
        <v>2324</v>
      </c>
      <c r="C19" s="1438" t="str">
        <f>IF('9.1 Income Statement (ASA)'!C19="","",'9.1 Income Statement (ASA)'!C19)</f>
        <v/>
      </c>
      <c r="D19" s="936" t="s">
        <v>265</v>
      </c>
      <c r="E19" s="2772"/>
      <c r="F19" s="2773"/>
      <c r="H19" s="1433" t="str">
        <f t="shared" si="0"/>
        <v/>
      </c>
      <c r="I19" s="1467"/>
      <c r="J19" s="1435" t="str">
        <f>IF(AND(C19&lt;&gt;"",LEFT(C19,5)&lt;&gt;"&lt;TNSP",ISBLANK(E19))=TRUE,"X","")</f>
        <v/>
      </c>
      <c r="K19" s="1433" t="str">
        <f>IF(ISNONTEXT(F19)=TRUE,"","X")</f>
        <v/>
      </c>
      <c r="L19" s="1467"/>
      <c r="M19" s="1435" t="str">
        <f>IF(AND(C19&lt;&gt;"",LEFT(C19,5)&lt;&gt;"&lt;TNSP",ISBLANK(F19))=TRUE,"X","")</f>
        <v/>
      </c>
    </row>
    <row r="20" spans="2:13" ht="15" customHeight="1">
      <c r="B20" s="1"/>
      <c r="C20" s="964" t="s">
        <v>1731</v>
      </c>
      <c r="D20" s="1118"/>
      <c r="E20" s="1020"/>
      <c r="F20" s="1020"/>
    </row>
    <row r="21" spans="2:13" ht="15" customHeight="1">
      <c r="B21" s="1116"/>
      <c r="C21" s="1720" t="s">
        <v>1924</v>
      </c>
      <c r="D21" s="1471" t="s">
        <v>265</v>
      </c>
      <c r="E21" s="2767"/>
      <c r="F21" s="2768"/>
      <c r="H21" s="1856" t="str">
        <f t="shared" si="0"/>
        <v/>
      </c>
      <c r="I21" s="1857" t="str">
        <f t="shared" ref="I21:I26" si="2">IF(E21&lt;&gt;""=TRUE,"","X")</f>
        <v>X</v>
      </c>
      <c r="J21" s="1861"/>
      <c r="K21" s="1856" t="str">
        <f t="shared" si="1"/>
        <v/>
      </c>
      <c r="L21" s="1857" t="str">
        <f t="shared" ref="L21:L26" si="3">IF(F21&lt;&gt;""=TRUE,"","X")</f>
        <v>X</v>
      </c>
      <c r="M21" s="1861"/>
    </row>
    <row r="22" spans="2:13" ht="15" customHeight="1">
      <c r="B22" s="1121"/>
      <c r="C22" s="1085" t="s">
        <v>1946</v>
      </c>
      <c r="D22" s="1055" t="s">
        <v>265</v>
      </c>
      <c r="E22" s="2346"/>
      <c r="F22" s="2347"/>
      <c r="H22" s="1433" t="str">
        <f t="shared" si="0"/>
        <v/>
      </c>
      <c r="I22" s="1434" t="str">
        <f t="shared" si="2"/>
        <v>X</v>
      </c>
      <c r="J22" s="1446"/>
      <c r="K22" s="1433" t="str">
        <f t="shared" si="1"/>
        <v/>
      </c>
      <c r="L22" s="1434" t="str">
        <f t="shared" si="3"/>
        <v>X</v>
      </c>
      <c r="M22" s="1446"/>
    </row>
    <row r="23" spans="2:13" ht="15" customHeight="1">
      <c r="B23" s="1120"/>
      <c r="C23" s="964" t="s">
        <v>1730</v>
      </c>
      <c r="D23" s="899"/>
      <c r="E23" s="1046"/>
      <c r="F23" s="1020"/>
    </row>
    <row r="24" spans="2:13" ht="15" customHeight="1">
      <c r="B24" s="1116"/>
      <c r="C24" s="1010" t="s">
        <v>1947</v>
      </c>
      <c r="D24" s="1634" t="s">
        <v>265</v>
      </c>
      <c r="E24" s="2769"/>
      <c r="F24" s="2770"/>
      <c r="H24" s="1856" t="str">
        <f t="shared" si="0"/>
        <v/>
      </c>
      <c r="I24" s="1857" t="str">
        <f t="shared" si="2"/>
        <v>X</v>
      </c>
      <c r="J24" s="1861"/>
      <c r="K24" s="1856" t="str">
        <f t="shared" si="1"/>
        <v/>
      </c>
      <c r="L24" s="1857" t="str">
        <f t="shared" si="3"/>
        <v>X</v>
      </c>
      <c r="M24" s="1861"/>
    </row>
    <row r="25" spans="2:13" ht="15" customHeight="1">
      <c r="B25" s="1116"/>
      <c r="C25" s="1011" t="s">
        <v>1948</v>
      </c>
      <c r="D25" s="935" t="s">
        <v>265</v>
      </c>
      <c r="E25" s="2771"/>
      <c r="F25" s="2737"/>
      <c r="H25" s="1431" t="str">
        <f t="shared" si="0"/>
        <v/>
      </c>
      <c r="I25" s="1288" t="str">
        <f t="shared" si="2"/>
        <v>X</v>
      </c>
      <c r="J25" s="1437"/>
      <c r="K25" s="1431" t="str">
        <f t="shared" si="1"/>
        <v/>
      </c>
      <c r="L25" s="1288" t="str">
        <f t="shared" si="3"/>
        <v>X</v>
      </c>
      <c r="M25" s="1437"/>
    </row>
    <row r="26" spans="2:13" ht="15" customHeight="1">
      <c r="B26" s="1116"/>
      <c r="C26" s="1011" t="s">
        <v>1949</v>
      </c>
      <c r="D26" s="935" t="s">
        <v>265</v>
      </c>
      <c r="E26" s="2771"/>
      <c r="F26" s="2737"/>
      <c r="H26" s="1431" t="str">
        <f t="shared" si="0"/>
        <v/>
      </c>
      <c r="I26" s="1288" t="str">
        <f t="shared" si="2"/>
        <v>X</v>
      </c>
      <c r="J26" s="1437"/>
      <c r="K26" s="1431" t="str">
        <f t="shared" si="1"/>
        <v/>
      </c>
      <c r="L26" s="1288" t="str">
        <f t="shared" si="3"/>
        <v>X</v>
      </c>
      <c r="M26" s="1437"/>
    </row>
    <row r="27" spans="2:13" ht="15" customHeight="1">
      <c r="B27" s="1121"/>
      <c r="C27" s="1388" t="str">
        <f>IF('9.1 Income Statement (ASA)'!C27="","",'9.1 Income Statement (ASA)'!C27)</f>
        <v/>
      </c>
      <c r="D27" s="935" t="s">
        <v>265</v>
      </c>
      <c r="E27" s="2771"/>
      <c r="F27" s="2737"/>
      <c r="H27" s="1431" t="str">
        <f t="shared" si="0"/>
        <v/>
      </c>
      <c r="I27" s="1287"/>
      <c r="J27" s="1432" t="str">
        <f>IF(AND(C27&lt;&gt;"",LEFT(C27,5)&lt;&gt;"&lt;TNSP",ISBLANK(E27))=TRUE,"X","")</f>
        <v/>
      </c>
      <c r="K27" s="1431" t="str">
        <f t="shared" si="1"/>
        <v/>
      </c>
      <c r="L27" s="1287"/>
      <c r="M27" s="1432" t="str">
        <f>IF(AND(C27&lt;&gt;"",LEFT(C27,5)&lt;&gt;"&lt;TNSP",ISBLANK(F27))=TRUE,"X","")</f>
        <v/>
      </c>
    </row>
    <row r="28" spans="2:13" ht="15" customHeight="1">
      <c r="B28" s="1116"/>
      <c r="C28" s="1388" t="str">
        <f>IF('9.1 Income Statement (ASA)'!C28="","",'9.1 Income Statement (ASA)'!C28)</f>
        <v/>
      </c>
      <c r="D28" s="935" t="s">
        <v>265</v>
      </c>
      <c r="E28" s="2771"/>
      <c r="F28" s="2737"/>
      <c r="H28" s="1431" t="str">
        <f t="shared" si="0"/>
        <v/>
      </c>
      <c r="I28" s="1287"/>
      <c r="J28" s="1432" t="str">
        <f>IF(AND(C28&lt;&gt;"",LEFT(C28,5)&lt;&gt;"&lt;TNSP",ISBLANK(E28))=TRUE,"X","")</f>
        <v/>
      </c>
      <c r="K28" s="1431" t="str">
        <f t="shared" si="1"/>
        <v/>
      </c>
      <c r="L28" s="1287"/>
      <c r="M28" s="1432" t="str">
        <f>IF(AND(C28&lt;&gt;"",LEFT(C28,5)&lt;&gt;"&lt;TNSP",ISBLANK(F28))=TRUE,"X","")</f>
        <v/>
      </c>
    </row>
    <row r="29" spans="2:13" ht="15" customHeight="1">
      <c r="B29" s="1116"/>
      <c r="C29" s="1388" t="str">
        <f>IF('9.1 Income Statement (ASA)'!C29="","",'9.1 Income Statement (ASA)'!C29)</f>
        <v/>
      </c>
      <c r="D29" s="935" t="s">
        <v>265</v>
      </c>
      <c r="E29" s="2771"/>
      <c r="F29" s="2737"/>
      <c r="H29" s="1431" t="str">
        <f t="shared" si="0"/>
        <v/>
      </c>
      <c r="I29" s="1287"/>
      <c r="J29" s="1432" t="str">
        <f>IF(AND(C29&lt;&gt;"",LEFT(C29,5)&lt;&gt;"&lt;TNSP",ISBLANK(E29))=TRUE,"X","")</f>
        <v/>
      </c>
      <c r="K29" s="1431" t="str">
        <f t="shared" si="1"/>
        <v/>
      </c>
      <c r="L29" s="1287"/>
      <c r="M29" s="1432" t="str">
        <f>IF(AND(C29&lt;&gt;"",LEFT(C29,5)&lt;&gt;"&lt;TNSP",ISBLANK(F29))=TRUE,"X","")</f>
        <v/>
      </c>
    </row>
    <row r="30" spans="2:13" ht="15" customHeight="1">
      <c r="B30" s="1116"/>
      <c r="C30" s="1388" t="str">
        <f>IF('9.1 Income Statement (ASA)'!C30="","",'9.1 Income Statement (ASA)'!C30)</f>
        <v/>
      </c>
      <c r="D30" s="935" t="s">
        <v>265</v>
      </c>
      <c r="E30" s="2771"/>
      <c r="F30" s="2737"/>
      <c r="H30" s="1431" t="str">
        <f t="shared" si="0"/>
        <v/>
      </c>
      <c r="I30" s="1287"/>
      <c r="J30" s="1432" t="str">
        <f>IF(AND(C30&lt;&gt;"",LEFT(C30,5)&lt;&gt;"&lt;TNSP",ISBLANK(E30))=TRUE,"X","")</f>
        <v/>
      </c>
      <c r="K30" s="1431" t="str">
        <f t="shared" si="1"/>
        <v/>
      </c>
      <c r="L30" s="1287"/>
      <c r="M30" s="1432" t="str">
        <f>IF(AND(C30&lt;&gt;"",LEFT(C30,5)&lt;&gt;"&lt;TNSP",ISBLANK(F30))=TRUE,"X","")</f>
        <v/>
      </c>
    </row>
    <row r="31" spans="2:13" ht="15" customHeight="1">
      <c r="B31" s="1458" t="s">
        <v>2324</v>
      </c>
      <c r="C31" s="1438" t="str">
        <f>IF('9.1 Income Statement (ASA)'!C31="","",'9.1 Income Statement (ASA)'!C31)</f>
        <v/>
      </c>
      <c r="D31" s="936" t="s">
        <v>265</v>
      </c>
      <c r="E31" s="2772"/>
      <c r="F31" s="2773"/>
      <c r="H31" s="1433" t="str">
        <f t="shared" si="0"/>
        <v/>
      </c>
      <c r="I31" s="1467"/>
      <c r="J31" s="1435" t="str">
        <f>IF(AND(C31&lt;&gt;"",LEFT(C31,5)&lt;&gt;"&lt;TNSP",ISBLANK(E31))=TRUE,"X","")</f>
        <v/>
      </c>
      <c r="K31" s="1433" t="str">
        <f t="shared" si="1"/>
        <v/>
      </c>
      <c r="L31" s="1467"/>
      <c r="M31" s="1435" t="str">
        <f>IF(AND(C31&lt;&gt;"",LEFT(C31,5)&lt;&gt;"&lt;TNSP",ISBLANK(F31))=TRUE,"X","")</f>
        <v/>
      </c>
    </row>
    <row r="32" spans="2:13" ht="15" customHeight="1">
      <c r="C32" s="580"/>
      <c r="D32" s="580"/>
      <c r="E32" s="580"/>
      <c r="F32" s="580"/>
    </row>
    <row r="33" spans="2:22" ht="15" customHeight="1">
      <c r="C33" s="580"/>
      <c r="D33" s="580"/>
      <c r="E33" s="580"/>
      <c r="F33" s="580"/>
    </row>
    <row r="34" spans="2:22" ht="15" customHeight="1">
      <c r="C34" s="580"/>
      <c r="D34" s="580"/>
      <c r="E34" s="580"/>
      <c r="F34" s="580"/>
    </row>
    <row r="35" spans="2:22" ht="15" customHeight="1">
      <c r="B35" s="580"/>
      <c r="C35" s="1406" t="s">
        <v>2332</v>
      </c>
      <c r="D35" s="2372"/>
      <c r="E35" s="2372"/>
      <c r="F35" s="1118" t="s">
        <v>2417</v>
      </c>
      <c r="G35" s="1118" t="s">
        <v>2416</v>
      </c>
      <c r="H35" s="2951" t="s">
        <v>2404</v>
      </c>
      <c r="I35" s="2951"/>
      <c r="J35" s="2951"/>
      <c r="K35" s="899" t="s">
        <v>2405</v>
      </c>
      <c r="L35" s="580"/>
      <c r="M35" s="580"/>
      <c r="N35" s="580"/>
      <c r="O35" s="580"/>
      <c r="P35" s="580"/>
      <c r="Q35" s="580"/>
      <c r="R35" s="580"/>
      <c r="S35" s="580"/>
      <c r="T35" s="580"/>
      <c r="U35" s="580"/>
      <c r="V35" s="580"/>
    </row>
    <row r="36" spans="2:22" ht="15" customHeight="1">
      <c r="B36" s="912"/>
      <c r="C36" s="2092" t="s">
        <v>2340</v>
      </c>
      <c r="D36" s="2092"/>
      <c r="E36" s="2092" t="b">
        <f>MROUND(F11+F12,1)=MROUND('3.1 Revenue'!E16,1)</f>
        <v>1</v>
      </c>
      <c r="F36" s="1525">
        <f>MROUND(F11+F12,1)</f>
        <v>0</v>
      </c>
      <c r="G36" s="1525">
        <f>MROUND('3.1 Revenue'!E16,1)</f>
        <v>0</v>
      </c>
      <c r="H36" s="2926">
        <f>ABS(G36-F36)</f>
        <v>0</v>
      </c>
      <c r="I36" s="2926"/>
      <c r="J36" s="2926"/>
      <c r="K36" s="2336"/>
      <c r="L36" s="1020"/>
      <c r="M36" s="1020"/>
      <c r="N36" s="1020"/>
      <c r="O36" s="1020"/>
      <c r="P36" s="1020"/>
      <c r="Q36" s="1020"/>
      <c r="R36" s="1020"/>
      <c r="S36" s="580"/>
      <c r="T36" s="580"/>
      <c r="U36" s="580"/>
      <c r="V36" s="580"/>
    </row>
    <row r="37" spans="2:22">
      <c r="B37" s="912"/>
      <c r="C37" s="580"/>
      <c r="D37" s="580"/>
      <c r="E37" s="580"/>
      <c r="F37" s="580"/>
      <c r="G37" s="580"/>
      <c r="H37" s="580"/>
      <c r="I37" s="580"/>
      <c r="J37" s="580"/>
      <c r="K37" s="580"/>
      <c r="L37" s="580"/>
      <c r="M37" s="580"/>
      <c r="N37" s="580"/>
      <c r="O37" s="580"/>
      <c r="P37" s="580"/>
      <c r="Q37" s="580"/>
      <c r="R37" s="580"/>
      <c r="S37" s="580"/>
      <c r="T37" s="580"/>
      <c r="U37" s="580"/>
      <c r="V37" s="580"/>
    </row>
    <row r="38" spans="2:22">
      <c r="B38" s="912"/>
      <c r="C38" s="580"/>
      <c r="D38" s="580" t="s">
        <v>28</v>
      </c>
      <c r="E38" s="580"/>
      <c r="F38" s="580"/>
      <c r="G38" s="580"/>
      <c r="H38" s="580"/>
      <c r="I38" s="580"/>
      <c r="J38" s="580"/>
      <c r="K38" s="580"/>
      <c r="L38" s="580"/>
      <c r="M38" s="580"/>
      <c r="N38" s="580"/>
      <c r="O38" s="580"/>
      <c r="P38" s="580"/>
      <c r="Q38" s="580"/>
      <c r="R38" s="580"/>
      <c r="S38" s="580"/>
      <c r="T38" s="580"/>
      <c r="U38" s="580"/>
      <c r="V38" s="580"/>
    </row>
    <row r="39" spans="2:22">
      <c r="C39" s="580"/>
      <c r="D39" s="580"/>
      <c r="E39" s="580"/>
      <c r="F39" s="580"/>
    </row>
    <row r="40" spans="2:22">
      <c r="C40" s="580"/>
      <c r="D40" s="580"/>
      <c r="E40" s="580"/>
      <c r="F40" s="580"/>
    </row>
    <row r="41" spans="2:22">
      <c r="C41" s="580"/>
      <c r="D41" s="580"/>
      <c r="E41" s="580"/>
      <c r="F41" s="580"/>
    </row>
    <row r="42" spans="2:22">
      <c r="C42" s="580"/>
      <c r="D42" s="580"/>
      <c r="E42" s="580"/>
      <c r="F42" s="580"/>
    </row>
    <row r="43" spans="2:22">
      <c r="C43" s="580"/>
      <c r="D43" s="580"/>
      <c r="E43" s="580"/>
      <c r="F43" s="580"/>
    </row>
    <row r="44" spans="2:22">
      <c r="C44" s="580"/>
      <c r="D44" s="580"/>
      <c r="E44" s="580"/>
      <c r="F44" s="580"/>
    </row>
    <row r="45" spans="2:22">
      <c r="C45" s="580"/>
      <c r="D45" s="580"/>
      <c r="E45" s="580"/>
      <c r="F45" s="580"/>
    </row>
    <row r="46" spans="2:22">
      <c r="C46" s="580"/>
      <c r="D46" s="580"/>
      <c r="E46" s="580"/>
      <c r="F46" s="580"/>
    </row>
  </sheetData>
  <mergeCells count="6">
    <mergeCell ref="H36:J36"/>
    <mergeCell ref="A1:B1"/>
    <mergeCell ref="A2:B2"/>
    <mergeCell ref="H10:J10"/>
    <mergeCell ref="K10:M10"/>
    <mergeCell ref="H35:J35"/>
  </mergeCells>
  <conditionalFormatting sqref="C35">
    <cfRule type="cellIs" dxfId="18" priority="1" operator="equal">
      <formula>FALSE</formula>
    </cfRule>
  </conditionalFormatting>
  <conditionalFormatting sqref="E11:F12 E14:F19 E24:F31">
    <cfRule type="expression" dxfId="17" priority="3">
      <formula>dms_worksheet210flag="Worksheet 2.10"</formula>
    </cfRule>
  </conditionalFormatting>
  <conditionalFormatting sqref="E21:F22">
    <cfRule type="expression" dxfId="16" priority="2">
      <formula>dms_worksheet210flag="Worksheet 2.10"</formula>
    </cfRule>
  </conditionalFormatting>
  <dataValidations count="2">
    <dataValidation allowBlank="1" sqref="H9:M9 N3:N6 H3:H6" xr:uid="{E2A1148B-DA74-41ED-9B26-E6363F10ED83}"/>
    <dataValidation allowBlank="1" showErrorMessage="1" sqref="E35 B35:C35 F36:G36 K35 H35:H36 A2 A4:B4" xr:uid="{AFC26205-5818-477D-A9D7-5167672DB1F2}"/>
  </dataValidations>
  <pageMargins left="0.7" right="0.7" top="0.75" bottom="0.75" header="0.3" footer="0.3"/>
  <pageSetup paperSize="9" scale="64"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796875" defaultRowHeight="14.5"/>
  <cols>
    <col min="1" max="1" width="11.1796875" style="1413" customWidth="1"/>
    <col min="2" max="2" width="22.1796875" style="1413" customWidth="1"/>
    <col min="3" max="3" width="59.1796875" style="1413" customWidth="1"/>
    <col min="4" max="4" width="73.1796875" style="1413" customWidth="1"/>
    <col min="5" max="16384" width="9.1796875" style="1413"/>
  </cols>
  <sheetData>
    <row r="1" spans="2:4" ht="55.5" customHeight="1" thickBot="1">
      <c r="B1" s="3085" t="s">
        <v>731</v>
      </c>
      <c r="C1" s="3085"/>
      <c r="D1" s="3085"/>
    </row>
    <row r="2" spans="2:4" ht="33" customHeight="1">
      <c r="B2" s="3086" t="s">
        <v>732</v>
      </c>
      <c r="C2" s="3087"/>
      <c r="D2" s="3088"/>
    </row>
    <row r="3" spans="2:4" ht="33" customHeight="1" thickBot="1">
      <c r="B3" s="2531" t="s">
        <v>733</v>
      </c>
      <c r="C3" s="2532" t="s">
        <v>734</v>
      </c>
      <c r="D3" s="2533" t="s">
        <v>203</v>
      </c>
    </row>
    <row r="4" spans="2:4" ht="15" customHeight="1">
      <c r="B4" s="949"/>
      <c r="C4" s="950"/>
      <c r="D4" s="1414"/>
    </row>
    <row r="5" spans="2:4" ht="15" customHeight="1">
      <c r="B5" s="951"/>
      <c r="C5" s="952"/>
      <c r="D5" s="1415"/>
    </row>
    <row r="6" spans="2:4" ht="15" customHeight="1">
      <c r="B6" s="951"/>
      <c r="C6" s="952"/>
      <c r="D6" s="1415"/>
    </row>
    <row r="7" spans="2:4" ht="15" customHeight="1">
      <c r="B7" s="951"/>
      <c r="C7" s="952"/>
      <c r="D7" s="1415"/>
    </row>
    <row r="8" spans="2:4" ht="15" customHeight="1">
      <c r="B8" s="951"/>
      <c r="C8" s="952"/>
      <c r="D8" s="1415"/>
    </row>
    <row r="9" spans="2:4" ht="15" customHeight="1">
      <c r="B9" s="951"/>
      <c r="C9" s="577"/>
      <c r="D9" s="1415"/>
    </row>
    <row r="10" spans="2:4" ht="15" customHeight="1">
      <c r="B10" s="951"/>
      <c r="C10" s="953"/>
      <c r="D10" s="1415"/>
    </row>
    <row r="11" spans="2:4" ht="15" customHeight="1">
      <c r="B11" s="951"/>
      <c r="C11" s="952"/>
      <c r="D11" s="1415"/>
    </row>
    <row r="12" spans="2:4" ht="15" customHeight="1">
      <c r="B12" s="951"/>
      <c r="C12" s="952"/>
      <c r="D12" s="1416"/>
    </row>
    <row r="13" spans="2:4" ht="15" customHeight="1">
      <c r="B13" s="951"/>
      <c r="C13" s="952"/>
      <c r="D13" s="1416"/>
    </row>
    <row r="14" spans="2:4" ht="15" customHeight="1">
      <c r="B14" s="951"/>
      <c r="C14" s="952"/>
      <c r="D14" s="1417"/>
    </row>
    <row r="15" spans="2:4" ht="15" customHeight="1">
      <c r="B15" s="951"/>
      <c r="C15" s="952"/>
      <c r="D15" s="1416"/>
    </row>
    <row r="16" spans="2:4" ht="15" customHeight="1" thickBot="1">
      <c r="B16" s="954"/>
      <c r="C16" s="955"/>
      <c r="D16" s="1418"/>
    </row>
  </sheetData>
  <mergeCells count="2">
    <mergeCell ref="B1:D1"/>
    <mergeCell ref="B2:D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796875" defaultRowHeight="14.5"/>
  <cols>
    <col min="1" max="1" width="28.26953125" style="1" bestFit="1" customWidth="1"/>
    <col min="2" max="3" width="14.1796875" style="1" customWidth="1"/>
    <col min="4" max="4" width="13.7265625" style="1" bestFit="1" customWidth="1"/>
    <col min="5" max="6" width="14.1796875" style="1" customWidth="1"/>
    <col min="7" max="8" width="17" style="1" customWidth="1"/>
    <col min="9" max="16384" width="9.1796875" style="1"/>
  </cols>
  <sheetData>
    <row r="1" spans="1:8">
      <c r="A1" s="1265" t="s">
        <v>2100</v>
      </c>
      <c r="B1" s="1207"/>
      <c r="C1" s="1207"/>
      <c r="D1" s="1207"/>
      <c r="E1" s="1208"/>
      <c r="F1" s="1208"/>
      <c r="G1" s="1207"/>
      <c r="H1" s="1207"/>
    </row>
    <row r="2" spans="1:8">
      <c r="A2" s="3089" t="s">
        <v>2101</v>
      </c>
      <c r="B2" s="3089"/>
      <c r="C2" s="3089"/>
      <c r="D2" s="3089"/>
      <c r="E2" s="3089"/>
      <c r="F2" s="3089"/>
      <c r="G2" s="1207"/>
      <c r="H2" s="1207"/>
    </row>
    <row r="3" spans="1:8">
      <c r="A3" s="1268" t="s">
        <v>2102</v>
      </c>
      <c r="B3" s="1269" t="s">
        <v>786</v>
      </c>
      <c r="C3" s="1269" t="s">
        <v>791</v>
      </c>
      <c r="D3" s="1269" t="s">
        <v>806</v>
      </c>
      <c r="E3" s="1269" t="s">
        <v>2103</v>
      </c>
      <c r="F3" s="1270" t="s">
        <v>802</v>
      </c>
      <c r="G3" s="1" t="s">
        <v>2124</v>
      </c>
    </row>
    <row r="4" spans="1:8">
      <c r="A4" s="1271" t="s">
        <v>2104</v>
      </c>
      <c r="B4" s="1266">
        <v>0.05</v>
      </c>
      <c r="C4" s="1266">
        <v>0.05</v>
      </c>
      <c r="D4" s="1266">
        <v>0.1</v>
      </c>
      <c r="E4" s="1266">
        <v>0.05</v>
      </c>
      <c r="F4" s="1267">
        <v>0.05</v>
      </c>
    </row>
    <row r="5" spans="1:8">
      <c r="A5" s="1272" t="s">
        <v>2105</v>
      </c>
      <c r="B5" s="1209">
        <v>0.3</v>
      </c>
      <c r="C5" s="1209">
        <v>0.2</v>
      </c>
      <c r="D5" s="1209">
        <v>1</v>
      </c>
      <c r="E5" s="1209">
        <v>0.25</v>
      </c>
      <c r="F5" s="1210">
        <v>0.4</v>
      </c>
    </row>
    <row r="7" spans="1:8">
      <c r="E7" s="3090" t="s">
        <v>2188</v>
      </c>
      <c r="F7" s="3090"/>
    </row>
    <row r="8" spans="1:8">
      <c r="B8" s="580"/>
      <c r="C8" s="580"/>
      <c r="E8" s="1118" t="s">
        <v>2171</v>
      </c>
      <c r="F8" s="1118" t="s">
        <v>780</v>
      </c>
      <c r="G8" s="580" t="s">
        <v>2215</v>
      </c>
    </row>
    <row r="9" spans="1:8">
      <c r="A9" s="1255" t="s">
        <v>2214</v>
      </c>
      <c r="B9" s="1262">
        <v>0.05</v>
      </c>
      <c r="C9" s="3091" t="s">
        <v>2189</v>
      </c>
      <c r="D9" s="3092"/>
      <c r="E9" s="1369" t="s">
        <v>2172</v>
      </c>
      <c r="F9" s="1370" t="s">
        <v>2180</v>
      </c>
    </row>
    <row r="10" spans="1:8">
      <c r="A10" s="1256"/>
      <c r="B10" s="1260">
        <v>0.1</v>
      </c>
      <c r="C10" s="1261"/>
      <c r="D10" s="1257"/>
      <c r="E10" s="1371" t="s">
        <v>2173</v>
      </c>
      <c r="F10" s="1372" t="s">
        <v>2181</v>
      </c>
    </row>
    <row r="11" spans="1:8">
      <c r="A11" s="1256"/>
      <c r="B11" s="1260">
        <v>0.15</v>
      </c>
      <c r="C11" s="1261"/>
      <c r="D11" s="1257"/>
      <c r="E11" s="1371" t="s">
        <v>2190</v>
      </c>
      <c r="F11" s="1372" t="s">
        <v>2191</v>
      </c>
    </row>
    <row r="12" spans="1:8">
      <c r="A12" s="1256"/>
      <c r="B12" s="1260">
        <v>0.2</v>
      </c>
      <c r="C12" s="1261"/>
      <c r="D12" s="1257"/>
      <c r="E12" s="1371" t="s">
        <v>2174</v>
      </c>
      <c r="F12" s="1372" t="s">
        <v>2182</v>
      </c>
    </row>
    <row r="13" spans="1:8">
      <c r="A13" s="1256"/>
      <c r="B13" s="1260">
        <v>0.25</v>
      </c>
      <c r="C13" s="1261"/>
      <c r="D13" s="1257"/>
      <c r="E13" s="1371" t="s">
        <v>2175</v>
      </c>
      <c r="F13" s="1372" t="s">
        <v>2183</v>
      </c>
    </row>
    <row r="14" spans="1:8">
      <c r="A14" s="1256"/>
      <c r="B14" s="1260">
        <v>0.3</v>
      </c>
      <c r="C14" s="1261"/>
      <c r="D14" s="1257"/>
      <c r="E14" s="1371" t="s">
        <v>2176</v>
      </c>
      <c r="F14" s="1372" t="s">
        <v>2184</v>
      </c>
    </row>
    <row r="15" spans="1:8">
      <c r="A15" s="1256"/>
      <c r="B15" s="1260">
        <v>0.35</v>
      </c>
      <c r="C15" s="1261"/>
      <c r="D15" s="1257"/>
      <c r="E15" s="1371" t="s">
        <v>2192</v>
      </c>
      <c r="F15" s="1372" t="s">
        <v>2193</v>
      </c>
    </row>
    <row r="16" spans="1:8">
      <c r="A16" s="1256"/>
      <c r="B16" s="1260">
        <v>0.4</v>
      </c>
      <c r="C16" s="1261"/>
      <c r="D16" s="1257"/>
      <c r="E16" s="1371" t="s">
        <v>2194</v>
      </c>
      <c r="F16" s="1372" t="s">
        <v>2204</v>
      </c>
    </row>
    <row r="17" spans="1:9">
      <c r="A17" s="1256"/>
      <c r="B17" s="1260">
        <v>0.45</v>
      </c>
      <c r="C17" s="1261"/>
      <c r="D17" s="1257"/>
      <c r="E17" s="1371" t="s">
        <v>2195</v>
      </c>
      <c r="F17" s="1372" t="s">
        <v>2205</v>
      </c>
    </row>
    <row r="18" spans="1:9">
      <c r="A18" s="1256"/>
      <c r="B18" s="1260">
        <v>0.5</v>
      </c>
      <c r="C18" s="1261"/>
      <c r="D18" s="1257"/>
      <c r="E18" s="1371" t="s">
        <v>2177</v>
      </c>
      <c r="F18" s="1372" t="s">
        <v>2185</v>
      </c>
    </row>
    <row r="19" spans="1:9">
      <c r="A19" s="1256"/>
      <c r="B19" s="1260">
        <v>0.55000000000000004</v>
      </c>
      <c r="C19" s="1261"/>
      <c r="D19" s="1257"/>
      <c r="E19" s="1371" t="s">
        <v>2196</v>
      </c>
      <c r="F19" s="1372" t="s">
        <v>2206</v>
      </c>
    </row>
    <row r="20" spans="1:9">
      <c r="A20" s="1256"/>
      <c r="B20" s="1260">
        <v>0.6</v>
      </c>
      <c r="C20" s="1261"/>
      <c r="D20" s="1257"/>
      <c r="E20" s="1371" t="s">
        <v>2197</v>
      </c>
      <c r="F20" s="1372" t="s">
        <v>2207</v>
      </c>
    </row>
    <row r="21" spans="1:9">
      <c r="A21" s="1256"/>
      <c r="B21" s="1260">
        <v>0.65</v>
      </c>
      <c r="C21" s="1261"/>
      <c r="D21" s="1257"/>
      <c r="E21" s="1371" t="s">
        <v>2198</v>
      </c>
      <c r="F21" s="1372" t="s">
        <v>2208</v>
      </c>
    </row>
    <row r="22" spans="1:9">
      <c r="A22" s="1256"/>
      <c r="B22" s="1260">
        <v>0.7</v>
      </c>
      <c r="C22" s="1261"/>
      <c r="D22" s="1257"/>
      <c r="E22" s="1371" t="s">
        <v>2199</v>
      </c>
      <c r="F22" s="1372" t="s">
        <v>2209</v>
      </c>
    </row>
    <row r="23" spans="1:9">
      <c r="A23" s="1256"/>
      <c r="B23" s="1260">
        <v>0.75</v>
      </c>
      <c r="C23" s="1261"/>
      <c r="D23" s="1257"/>
      <c r="E23" s="1371" t="s">
        <v>2178</v>
      </c>
      <c r="F23" s="1372" t="s">
        <v>2186</v>
      </c>
    </row>
    <row r="24" spans="1:9">
      <c r="A24" s="1256"/>
      <c r="B24" s="1260">
        <v>0.8</v>
      </c>
      <c r="C24" s="1261"/>
      <c r="D24" s="1257"/>
      <c r="E24" s="1371" t="s">
        <v>2200</v>
      </c>
      <c r="F24" s="1372" t="s">
        <v>2210</v>
      </c>
    </row>
    <row r="25" spans="1:9">
      <c r="A25" s="1256"/>
      <c r="B25" s="1260">
        <v>0.85</v>
      </c>
      <c r="C25" s="1261"/>
      <c r="D25" s="1257"/>
      <c r="E25" s="1371" t="s">
        <v>2201</v>
      </c>
      <c r="F25" s="1372" t="s">
        <v>2211</v>
      </c>
    </row>
    <row r="26" spans="1:9">
      <c r="A26" s="1256"/>
      <c r="B26" s="1260">
        <v>0.9</v>
      </c>
      <c r="C26" s="1261"/>
      <c r="D26" s="1257"/>
      <c r="E26" s="1371" t="s">
        <v>2202</v>
      </c>
      <c r="F26" s="1372" t="s">
        <v>2212</v>
      </c>
    </row>
    <row r="27" spans="1:9">
      <c r="A27" s="1256"/>
      <c r="B27" s="1260">
        <v>0.95</v>
      </c>
      <c r="C27" s="1261"/>
      <c r="D27" s="1257"/>
      <c r="E27" s="1371" t="s">
        <v>2203</v>
      </c>
      <c r="F27" s="1372" t="s">
        <v>2213</v>
      </c>
    </row>
    <row r="28" spans="1:9">
      <c r="A28" s="1258"/>
      <c r="B28" s="1263">
        <v>1</v>
      </c>
      <c r="C28" s="1264"/>
      <c r="D28" s="1259"/>
      <c r="E28" s="1373" t="s">
        <v>2179</v>
      </c>
      <c r="F28" s="1374" t="s">
        <v>2187</v>
      </c>
      <c r="G28" s="580"/>
      <c r="H28" s="580"/>
      <c r="I28" s="580"/>
    </row>
  </sheetData>
  <mergeCells count="3">
    <mergeCell ref="A2:F2"/>
    <mergeCell ref="E7:F7"/>
    <mergeCell ref="C9:D9"/>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796875" defaultRowHeight="14.5"/>
  <cols>
    <col min="1" max="1" width="11.1796875" customWidth="1"/>
    <col min="2" max="2" width="43.54296875" customWidth="1"/>
    <col min="3" max="3" width="16.7265625" customWidth="1"/>
    <col min="4" max="5" width="15.54296875" customWidth="1"/>
    <col min="6" max="8" width="15.1796875" customWidth="1"/>
    <col min="9" max="12" width="16.7265625" customWidth="1"/>
    <col min="13" max="13" width="15.1796875" customWidth="1"/>
    <col min="14" max="14" width="13.54296875" customWidth="1"/>
    <col min="15" max="15" width="15.1796875" customWidth="1"/>
    <col min="16" max="16" width="13.54296875" customWidth="1"/>
    <col min="17" max="17" width="14.81640625" customWidth="1"/>
    <col min="18" max="19" width="16.1796875" customWidth="1"/>
    <col min="20" max="20" width="18.453125" customWidth="1"/>
    <col min="21" max="21" width="15.453125" customWidth="1"/>
    <col min="22" max="22" width="20.81640625" customWidth="1"/>
    <col min="23" max="23" width="11.1796875" customWidth="1"/>
    <col min="24" max="24" width="9.54296875" customWidth="1"/>
  </cols>
  <sheetData>
    <row r="1" spans="2:24" ht="51" customHeight="1">
      <c r="B1" s="28" t="s">
        <v>735</v>
      </c>
      <c r="C1" s="29"/>
      <c r="D1" s="29"/>
      <c r="E1" s="29"/>
      <c r="F1" s="29"/>
      <c r="G1" s="29"/>
      <c r="H1" s="29"/>
      <c r="I1" s="29"/>
      <c r="J1" s="29"/>
      <c r="K1" s="29"/>
      <c r="L1" s="29"/>
      <c r="M1" s="29"/>
    </row>
    <row r="2" spans="2:24" ht="30" customHeight="1"/>
    <row r="4" spans="2:24" ht="19.5" customHeight="1">
      <c r="B4" s="3094" t="s">
        <v>736</v>
      </c>
      <c r="C4" s="3095"/>
      <c r="D4" s="3095"/>
      <c r="E4" s="3095"/>
      <c r="F4" s="3095"/>
      <c r="G4" s="3095"/>
      <c r="H4" s="3095"/>
      <c r="I4" s="3095"/>
      <c r="J4" s="3095"/>
      <c r="K4" s="3095"/>
      <c r="L4" s="3095"/>
      <c r="M4" s="3095"/>
      <c r="N4" s="3095"/>
      <c r="O4" s="3095"/>
      <c r="P4" s="3095"/>
      <c r="Q4" s="3095"/>
      <c r="R4" s="3095"/>
      <c r="S4" s="3095"/>
      <c r="T4" s="3095"/>
      <c r="U4" s="3095"/>
      <c r="V4" s="3095"/>
    </row>
    <row r="5" spans="2:24" s="180" customFormat="1" ht="87.5" thickBot="1">
      <c r="B5"/>
      <c r="C5"/>
      <c r="D5"/>
      <c r="E5"/>
      <c r="F5" s="880" t="s">
        <v>737</v>
      </c>
      <c r="G5" s="881" t="s">
        <v>738</v>
      </c>
      <c r="H5" s="880" t="s">
        <v>739</v>
      </c>
      <c r="I5" s="881" t="s">
        <v>740</v>
      </c>
      <c r="J5" s="881" t="s">
        <v>741</v>
      </c>
      <c r="K5" s="881" t="s">
        <v>742</v>
      </c>
      <c r="L5" s="881" t="s">
        <v>743</v>
      </c>
      <c r="M5" s="882" t="s">
        <v>744</v>
      </c>
      <c r="N5" s="880" t="s">
        <v>745</v>
      </c>
      <c r="O5" s="881" t="s">
        <v>746</v>
      </c>
      <c r="P5" s="881" t="s">
        <v>747</v>
      </c>
      <c r="Q5" s="881" t="s">
        <v>748</v>
      </c>
      <c r="R5" s="881" t="s">
        <v>749</v>
      </c>
      <c r="S5" s="881" t="s">
        <v>750</v>
      </c>
      <c r="T5" s="881" t="s">
        <v>751</v>
      </c>
      <c r="U5" s="880" t="s">
        <v>752</v>
      </c>
      <c r="V5" s="883"/>
      <c r="W5" s="884"/>
      <c r="X5" s="884"/>
    </row>
    <row r="6" spans="2:24" s="33" customFormat="1" ht="30.75" customHeight="1" thickBot="1">
      <c r="B6" s="30" t="s">
        <v>753</v>
      </c>
      <c r="C6" s="31" t="s">
        <v>754</v>
      </c>
      <c r="D6" s="32" t="s">
        <v>755</v>
      </c>
      <c r="E6" s="32" t="s">
        <v>756</v>
      </c>
      <c r="F6" s="885" t="s">
        <v>757</v>
      </c>
      <c r="G6" s="885" t="s">
        <v>758</v>
      </c>
      <c r="H6" s="885" t="s">
        <v>759</v>
      </c>
      <c r="I6" s="885" t="s">
        <v>760</v>
      </c>
      <c r="J6" s="885" t="s">
        <v>761</v>
      </c>
      <c r="K6" s="885" t="s">
        <v>762</v>
      </c>
      <c r="L6" s="885" t="s">
        <v>763</v>
      </c>
      <c r="M6" s="885" t="s">
        <v>764</v>
      </c>
      <c r="N6" s="885" t="s">
        <v>765</v>
      </c>
      <c r="O6" s="886" t="s">
        <v>766</v>
      </c>
      <c r="P6" s="887" t="s">
        <v>767</v>
      </c>
      <c r="Q6" s="888" t="s">
        <v>768</v>
      </c>
      <c r="R6" s="889" t="s">
        <v>769</v>
      </c>
      <c r="S6" s="889" t="s">
        <v>770</v>
      </c>
      <c r="T6" s="889" t="s">
        <v>771</v>
      </c>
      <c r="U6" s="890" t="s">
        <v>772</v>
      </c>
      <c r="V6" s="890" t="s">
        <v>773</v>
      </c>
      <c r="W6" s="891" t="s">
        <v>774</v>
      </c>
      <c r="X6" s="892" t="s">
        <v>775</v>
      </c>
    </row>
    <row r="7" spans="2:24">
      <c r="B7" s="34" t="s">
        <v>776</v>
      </c>
      <c r="C7" s="35" t="s">
        <v>777</v>
      </c>
      <c r="D7" s="35" t="s">
        <v>778</v>
      </c>
      <c r="E7" s="35" t="s">
        <v>779</v>
      </c>
      <c r="F7" s="36"/>
      <c r="G7" s="37" t="s">
        <v>780</v>
      </c>
      <c r="H7" s="37"/>
      <c r="I7" s="37" t="s">
        <v>780</v>
      </c>
      <c r="J7" s="37" t="s">
        <v>780</v>
      </c>
      <c r="K7" s="37" t="s">
        <v>781</v>
      </c>
      <c r="L7" s="37" t="s">
        <v>780</v>
      </c>
      <c r="M7" s="37" t="s">
        <v>781</v>
      </c>
      <c r="N7" s="36" t="s">
        <v>781</v>
      </c>
      <c r="O7" s="36" t="s">
        <v>781</v>
      </c>
      <c r="P7" s="37" t="s">
        <v>780</v>
      </c>
      <c r="Q7" s="36" t="s">
        <v>780</v>
      </c>
      <c r="R7" s="36" t="s">
        <v>781</v>
      </c>
      <c r="S7" s="37" t="s">
        <v>780</v>
      </c>
      <c r="T7" s="37" t="s">
        <v>780</v>
      </c>
      <c r="U7" s="36" t="s">
        <v>781</v>
      </c>
      <c r="V7" s="37" t="s">
        <v>781</v>
      </c>
      <c r="W7" s="36" t="s">
        <v>781</v>
      </c>
      <c r="X7" s="38" t="s">
        <v>781</v>
      </c>
    </row>
    <row r="8" spans="2:24">
      <c r="B8" s="39" t="s">
        <v>782</v>
      </c>
      <c r="C8" s="40" t="s">
        <v>783</v>
      </c>
      <c r="D8" s="40" t="s">
        <v>778</v>
      </c>
      <c r="E8" s="40" t="s">
        <v>779</v>
      </c>
      <c r="F8" s="41"/>
      <c r="G8" s="42" t="s">
        <v>780</v>
      </c>
      <c r="H8" s="42"/>
      <c r="I8" s="42" t="s">
        <v>781</v>
      </c>
      <c r="J8" s="42" t="s">
        <v>781</v>
      </c>
      <c r="K8" s="42" t="s">
        <v>781</v>
      </c>
      <c r="L8" s="42" t="s">
        <v>780</v>
      </c>
      <c r="M8" s="42" t="s">
        <v>781</v>
      </c>
      <c r="N8" s="41" t="s">
        <v>781</v>
      </c>
      <c r="O8" s="41" t="s">
        <v>781</v>
      </c>
      <c r="P8" s="42" t="s">
        <v>780</v>
      </c>
      <c r="Q8" s="41" t="s">
        <v>780</v>
      </c>
      <c r="R8" s="41" t="s">
        <v>781</v>
      </c>
      <c r="S8" s="42" t="s">
        <v>780</v>
      </c>
      <c r="T8" s="42" t="s">
        <v>780</v>
      </c>
      <c r="U8" s="41" t="s">
        <v>781</v>
      </c>
      <c r="V8" s="42" t="s">
        <v>781</v>
      </c>
      <c r="W8" s="41" t="s">
        <v>781</v>
      </c>
      <c r="X8" s="43" t="s">
        <v>781</v>
      </c>
    </row>
    <row r="9" spans="2:24">
      <c r="B9" s="39" t="s">
        <v>784</v>
      </c>
      <c r="C9" s="40" t="s">
        <v>785</v>
      </c>
      <c r="D9" s="40" t="s">
        <v>778</v>
      </c>
      <c r="E9" s="40" t="s">
        <v>779</v>
      </c>
      <c r="F9" s="41"/>
      <c r="G9" s="42" t="s">
        <v>781</v>
      </c>
      <c r="H9" s="42"/>
      <c r="I9" s="42" t="s">
        <v>781</v>
      </c>
      <c r="J9" s="42" t="s">
        <v>781</v>
      </c>
      <c r="K9" s="42" t="s">
        <v>781</v>
      </c>
      <c r="L9" s="42" t="s">
        <v>781</v>
      </c>
      <c r="M9" s="42" t="s">
        <v>781</v>
      </c>
      <c r="N9" s="41" t="s">
        <v>780</v>
      </c>
      <c r="O9" s="41" t="s">
        <v>781</v>
      </c>
      <c r="P9" s="42" t="s">
        <v>780</v>
      </c>
      <c r="Q9" s="41" t="s">
        <v>781</v>
      </c>
      <c r="R9" s="41" t="s">
        <v>781</v>
      </c>
      <c r="S9" s="42" t="s">
        <v>781</v>
      </c>
      <c r="T9" s="42" t="s">
        <v>780</v>
      </c>
      <c r="U9" s="41" t="s">
        <v>781</v>
      </c>
      <c r="V9" s="42" t="s">
        <v>781</v>
      </c>
      <c r="W9" s="41" t="s">
        <v>781</v>
      </c>
      <c r="X9" s="43" t="s">
        <v>781</v>
      </c>
    </row>
    <row r="10" spans="2:24">
      <c r="B10" s="44" t="s">
        <v>786</v>
      </c>
      <c r="C10" s="45" t="s">
        <v>785</v>
      </c>
      <c r="D10" s="45" t="s">
        <v>778</v>
      </c>
      <c r="E10" s="45" t="s">
        <v>787</v>
      </c>
      <c r="F10" s="41"/>
      <c r="G10" s="42" t="s">
        <v>781</v>
      </c>
      <c r="H10" s="42"/>
      <c r="I10" s="42" t="s">
        <v>781</v>
      </c>
      <c r="J10" s="42" t="s">
        <v>781</v>
      </c>
      <c r="K10" s="42" t="s">
        <v>781</v>
      </c>
      <c r="L10" s="42" t="s">
        <v>781</v>
      </c>
      <c r="M10" s="42" t="s">
        <v>781</v>
      </c>
      <c r="N10" s="41" t="s">
        <v>780</v>
      </c>
      <c r="O10" s="41" t="s">
        <v>781</v>
      </c>
      <c r="P10" s="42" t="s">
        <v>780</v>
      </c>
      <c r="Q10" s="41" t="s">
        <v>781</v>
      </c>
      <c r="R10" s="41" t="s">
        <v>781</v>
      </c>
      <c r="S10" s="42" t="s">
        <v>781</v>
      </c>
      <c r="T10" s="42" t="s">
        <v>780</v>
      </c>
      <c r="U10" s="41" t="s">
        <v>781</v>
      </c>
      <c r="V10" s="42" t="s">
        <v>781</v>
      </c>
      <c r="W10" s="41" t="s">
        <v>781</v>
      </c>
      <c r="X10" s="43" t="s">
        <v>781</v>
      </c>
    </row>
    <row r="11" spans="2:24">
      <c r="B11" s="39" t="s">
        <v>788</v>
      </c>
      <c r="C11" s="40" t="s">
        <v>785</v>
      </c>
      <c r="D11" s="40" t="s">
        <v>778</v>
      </c>
      <c r="E11" s="40" t="s">
        <v>779</v>
      </c>
      <c r="F11" s="41"/>
      <c r="G11" s="42" t="s">
        <v>781</v>
      </c>
      <c r="H11" s="42"/>
      <c r="I11" s="42" t="s">
        <v>781</v>
      </c>
      <c r="J11" s="42" t="s">
        <v>781</v>
      </c>
      <c r="K11" s="42" t="s">
        <v>781</v>
      </c>
      <c r="L11" s="42" t="s">
        <v>781</v>
      </c>
      <c r="M11" s="42" t="s">
        <v>781</v>
      </c>
      <c r="N11" s="41" t="s">
        <v>780</v>
      </c>
      <c r="O11" s="41" t="s">
        <v>781</v>
      </c>
      <c r="P11" s="42" t="s">
        <v>780</v>
      </c>
      <c r="Q11" s="41" t="s">
        <v>781</v>
      </c>
      <c r="R11" s="41" t="s">
        <v>781</v>
      </c>
      <c r="S11" s="42" t="s">
        <v>781</v>
      </c>
      <c r="T11" s="42" t="s">
        <v>780</v>
      </c>
      <c r="U11" s="41" t="s">
        <v>781</v>
      </c>
      <c r="V11" s="42" t="s">
        <v>781</v>
      </c>
      <c r="W11" s="41" t="s">
        <v>781</v>
      </c>
      <c r="X11" s="43" t="s">
        <v>781</v>
      </c>
    </row>
    <row r="12" spans="2:24">
      <c r="B12" s="44" t="s">
        <v>789</v>
      </c>
      <c r="C12" s="46" t="s">
        <v>790</v>
      </c>
      <c r="D12" s="46" t="s">
        <v>778</v>
      </c>
      <c r="E12" s="46" t="s">
        <v>787</v>
      </c>
      <c r="F12" s="41"/>
      <c r="G12" s="42" t="s">
        <v>781</v>
      </c>
      <c r="H12" s="42"/>
      <c r="I12" s="42" t="s">
        <v>781</v>
      </c>
      <c r="J12" s="42" t="s">
        <v>781</v>
      </c>
      <c r="K12" s="42" t="s">
        <v>781</v>
      </c>
      <c r="L12" s="42" t="s">
        <v>781</v>
      </c>
      <c r="M12" s="42" t="s">
        <v>781</v>
      </c>
      <c r="N12" s="41" t="s">
        <v>780</v>
      </c>
      <c r="O12" s="41" t="s">
        <v>781</v>
      </c>
      <c r="P12" s="42" t="s">
        <v>780</v>
      </c>
      <c r="Q12" s="41" t="s">
        <v>781</v>
      </c>
      <c r="R12" s="41" t="s">
        <v>781</v>
      </c>
      <c r="S12" s="42" t="s">
        <v>780</v>
      </c>
      <c r="T12" s="42" t="s">
        <v>780</v>
      </c>
      <c r="U12" s="41" t="s">
        <v>781</v>
      </c>
      <c r="V12" s="42" t="s">
        <v>781</v>
      </c>
      <c r="W12" s="41" t="s">
        <v>781</v>
      </c>
      <c r="X12" s="43" t="s">
        <v>781</v>
      </c>
    </row>
    <row r="13" spans="2:24">
      <c r="B13" s="44" t="s">
        <v>791</v>
      </c>
      <c r="C13" s="45" t="s">
        <v>792</v>
      </c>
      <c r="D13" s="45" t="s">
        <v>778</v>
      </c>
      <c r="E13" s="45" t="s">
        <v>787</v>
      </c>
      <c r="F13" s="41"/>
      <c r="G13" s="42" t="s">
        <v>781</v>
      </c>
      <c r="H13" s="42"/>
      <c r="I13" s="42" t="s">
        <v>781</v>
      </c>
      <c r="J13" s="42" t="s">
        <v>781</v>
      </c>
      <c r="K13" s="42" t="s">
        <v>781</v>
      </c>
      <c r="L13" s="42" t="s">
        <v>781</v>
      </c>
      <c r="M13" s="42" t="s">
        <v>781</v>
      </c>
      <c r="N13" s="41" t="s">
        <v>780</v>
      </c>
      <c r="O13" s="41" t="s">
        <v>781</v>
      </c>
      <c r="P13" s="42" t="s">
        <v>780</v>
      </c>
      <c r="Q13" s="41" t="s">
        <v>781</v>
      </c>
      <c r="R13" s="41" t="s">
        <v>781</v>
      </c>
      <c r="S13" s="42" t="s">
        <v>780</v>
      </c>
      <c r="T13" s="42" t="s">
        <v>780</v>
      </c>
      <c r="U13" s="41" t="s">
        <v>781</v>
      </c>
      <c r="V13" s="42" t="s">
        <v>781</v>
      </c>
      <c r="W13" s="41" t="s">
        <v>781</v>
      </c>
      <c r="X13" s="43" t="s">
        <v>781</v>
      </c>
    </row>
    <row r="14" spans="2:24">
      <c r="B14" s="39" t="s">
        <v>793</v>
      </c>
      <c r="C14" s="47" t="s">
        <v>783</v>
      </c>
      <c r="D14" s="47" t="s">
        <v>778</v>
      </c>
      <c r="E14" s="47" t="s">
        <v>779</v>
      </c>
      <c r="F14" s="41"/>
      <c r="G14" s="42" t="s">
        <v>780</v>
      </c>
      <c r="H14" s="42"/>
      <c r="I14" s="42" t="s">
        <v>781</v>
      </c>
      <c r="J14" s="42" t="s">
        <v>781</v>
      </c>
      <c r="K14" s="42" t="s">
        <v>781</v>
      </c>
      <c r="L14" s="42" t="s">
        <v>780</v>
      </c>
      <c r="M14" s="42" t="s">
        <v>781</v>
      </c>
      <c r="N14" s="41" t="s">
        <v>781</v>
      </c>
      <c r="O14" s="41" t="s">
        <v>781</v>
      </c>
      <c r="P14" s="42" t="s">
        <v>780</v>
      </c>
      <c r="Q14" s="41" t="s">
        <v>780</v>
      </c>
      <c r="R14" s="41" t="s">
        <v>781</v>
      </c>
      <c r="S14" s="42" t="s">
        <v>780</v>
      </c>
      <c r="T14" s="42" t="s">
        <v>780</v>
      </c>
      <c r="U14" s="41" t="s">
        <v>780</v>
      </c>
      <c r="V14" s="42" t="s">
        <v>781</v>
      </c>
      <c r="W14" s="41" t="s">
        <v>781</v>
      </c>
      <c r="X14" s="43" t="s">
        <v>781</v>
      </c>
    </row>
    <row r="15" spans="2:24">
      <c r="B15" s="39" t="s">
        <v>794</v>
      </c>
      <c r="C15" s="40" t="s">
        <v>790</v>
      </c>
      <c r="D15" s="40" t="s">
        <v>778</v>
      </c>
      <c r="E15" s="40" t="s">
        <v>779</v>
      </c>
      <c r="F15" s="41"/>
      <c r="G15" s="42" t="s">
        <v>780</v>
      </c>
      <c r="H15" s="42"/>
      <c r="I15" s="42" t="s">
        <v>781</v>
      </c>
      <c r="J15" s="42" t="s">
        <v>781</v>
      </c>
      <c r="K15" s="42" t="s">
        <v>781</v>
      </c>
      <c r="L15" s="42" t="s">
        <v>781</v>
      </c>
      <c r="M15" s="42" t="s">
        <v>781</v>
      </c>
      <c r="N15" s="41" t="s">
        <v>781</v>
      </c>
      <c r="O15" s="41" t="s">
        <v>781</v>
      </c>
      <c r="P15" s="42" t="s">
        <v>780</v>
      </c>
      <c r="Q15" s="41" t="s">
        <v>780</v>
      </c>
      <c r="R15" s="41" t="s">
        <v>781</v>
      </c>
      <c r="S15" s="42" t="s">
        <v>780</v>
      </c>
      <c r="T15" s="42" t="s">
        <v>780</v>
      </c>
      <c r="U15" s="41" t="s">
        <v>780</v>
      </c>
      <c r="V15" s="42" t="s">
        <v>781</v>
      </c>
      <c r="W15" s="41" t="s">
        <v>781</v>
      </c>
      <c r="X15" s="43" t="s">
        <v>781</v>
      </c>
    </row>
    <row r="16" spans="2:24">
      <c r="B16" s="39" t="s">
        <v>795</v>
      </c>
      <c r="C16" s="47" t="s">
        <v>790</v>
      </c>
      <c r="D16" s="47" t="s">
        <v>778</v>
      </c>
      <c r="E16" s="47" t="s">
        <v>779</v>
      </c>
      <c r="F16" s="41"/>
      <c r="G16" s="42" t="s">
        <v>780</v>
      </c>
      <c r="H16" s="42"/>
      <c r="I16" s="42" t="s">
        <v>781</v>
      </c>
      <c r="J16" s="42" t="s">
        <v>781</v>
      </c>
      <c r="K16" s="42" t="s">
        <v>781</v>
      </c>
      <c r="L16" s="42" t="s">
        <v>781</v>
      </c>
      <c r="M16" s="42" t="s">
        <v>781</v>
      </c>
      <c r="N16" s="41" t="s">
        <v>781</v>
      </c>
      <c r="O16" s="41" t="s">
        <v>781</v>
      </c>
      <c r="P16" s="42" t="s">
        <v>780</v>
      </c>
      <c r="Q16" s="41" t="s">
        <v>780</v>
      </c>
      <c r="R16" s="41" t="s">
        <v>781</v>
      </c>
      <c r="S16" s="42" t="s">
        <v>780</v>
      </c>
      <c r="T16" s="42" t="s">
        <v>780</v>
      </c>
      <c r="U16" s="41" t="s">
        <v>781</v>
      </c>
      <c r="V16" s="42" t="s">
        <v>781</v>
      </c>
      <c r="W16" s="41" t="s">
        <v>781</v>
      </c>
      <c r="X16" s="43" t="s">
        <v>781</v>
      </c>
    </row>
    <row r="17" spans="2:90">
      <c r="B17" s="39" t="s">
        <v>796</v>
      </c>
      <c r="C17" s="40" t="s">
        <v>783</v>
      </c>
      <c r="D17" s="40" t="s">
        <v>778</v>
      </c>
      <c r="E17" s="40" t="s">
        <v>779</v>
      </c>
      <c r="F17" s="41"/>
      <c r="G17" s="42" t="s">
        <v>780</v>
      </c>
      <c r="H17" s="42"/>
      <c r="I17" s="42" t="s">
        <v>781</v>
      </c>
      <c r="J17" s="42" t="s">
        <v>781</v>
      </c>
      <c r="K17" s="42" t="s">
        <v>781</v>
      </c>
      <c r="L17" s="42" t="s">
        <v>780</v>
      </c>
      <c r="M17" s="42" t="s">
        <v>781</v>
      </c>
      <c r="N17" s="41" t="s">
        <v>781</v>
      </c>
      <c r="O17" s="41" t="s">
        <v>781</v>
      </c>
      <c r="P17" s="42" t="s">
        <v>780</v>
      </c>
      <c r="Q17" s="41" t="s">
        <v>780</v>
      </c>
      <c r="R17" s="41" t="s">
        <v>781</v>
      </c>
      <c r="S17" s="42" t="s">
        <v>780</v>
      </c>
      <c r="T17" s="42" t="s">
        <v>780</v>
      </c>
      <c r="U17" s="41" t="s">
        <v>781</v>
      </c>
      <c r="V17" s="42" t="s">
        <v>781</v>
      </c>
      <c r="W17" s="41" t="s">
        <v>781</v>
      </c>
      <c r="X17" s="43" t="s">
        <v>781</v>
      </c>
    </row>
    <row r="18" spans="2:90">
      <c r="B18" s="39" t="s">
        <v>797</v>
      </c>
      <c r="C18" s="47" t="s">
        <v>785</v>
      </c>
      <c r="D18" s="47" t="s">
        <v>778</v>
      </c>
      <c r="E18" s="47" t="s">
        <v>779</v>
      </c>
      <c r="F18" s="41"/>
      <c r="G18" s="42" t="s">
        <v>781</v>
      </c>
      <c r="H18" s="42"/>
      <c r="I18" s="42" t="s">
        <v>781</v>
      </c>
      <c r="J18" s="42" t="s">
        <v>781</v>
      </c>
      <c r="K18" s="42" t="s">
        <v>781</v>
      </c>
      <c r="L18" s="42" t="s">
        <v>781</v>
      </c>
      <c r="M18" s="42" t="s">
        <v>781</v>
      </c>
      <c r="N18" s="41" t="s">
        <v>780</v>
      </c>
      <c r="O18" s="41" t="s">
        <v>781</v>
      </c>
      <c r="P18" s="42" t="s">
        <v>780</v>
      </c>
      <c r="Q18" s="41" t="s">
        <v>781</v>
      </c>
      <c r="R18" s="41" t="s">
        <v>781</v>
      </c>
      <c r="S18" s="42" t="s">
        <v>781</v>
      </c>
      <c r="T18" s="42" t="s">
        <v>780</v>
      </c>
      <c r="U18" s="41" t="s">
        <v>781</v>
      </c>
      <c r="V18" s="42" t="s">
        <v>781</v>
      </c>
      <c r="W18" s="41" t="s">
        <v>781</v>
      </c>
      <c r="X18" s="43" t="s">
        <v>781</v>
      </c>
    </row>
    <row r="19" spans="2:90">
      <c r="B19" s="44" t="s">
        <v>798</v>
      </c>
      <c r="C19" s="45" t="s">
        <v>792</v>
      </c>
      <c r="D19" s="45" t="s">
        <v>778</v>
      </c>
      <c r="E19" s="45" t="s">
        <v>787</v>
      </c>
      <c r="F19" s="41"/>
      <c r="G19" s="42" t="s">
        <v>781</v>
      </c>
      <c r="H19" s="42"/>
      <c r="I19" s="42" t="s">
        <v>781</v>
      </c>
      <c r="J19" s="42" t="s">
        <v>781</v>
      </c>
      <c r="K19" s="42" t="s">
        <v>781</v>
      </c>
      <c r="L19" s="42" t="s">
        <v>781</v>
      </c>
      <c r="M19" s="42" t="s">
        <v>781</v>
      </c>
      <c r="N19" s="41" t="s">
        <v>780</v>
      </c>
      <c r="O19" s="41" t="s">
        <v>781</v>
      </c>
      <c r="P19" s="42" t="s">
        <v>780</v>
      </c>
      <c r="Q19" s="41" t="s">
        <v>781</v>
      </c>
      <c r="R19" s="41" t="s">
        <v>781</v>
      </c>
      <c r="S19" s="42" t="s">
        <v>780</v>
      </c>
      <c r="T19" s="42" t="s">
        <v>780</v>
      </c>
      <c r="U19" s="41" t="s">
        <v>781</v>
      </c>
      <c r="V19" s="42" t="s">
        <v>781</v>
      </c>
      <c r="W19" s="41" t="s">
        <v>781</v>
      </c>
      <c r="X19" s="43" t="s">
        <v>781</v>
      </c>
    </row>
    <row r="20" spans="2:90">
      <c r="B20" s="39" t="s">
        <v>799</v>
      </c>
      <c r="C20" s="40" t="s">
        <v>800</v>
      </c>
      <c r="D20" s="47" t="s">
        <v>778</v>
      </c>
      <c r="E20" s="47" t="s">
        <v>779</v>
      </c>
      <c r="F20" s="41"/>
      <c r="G20" s="42" t="s">
        <v>781</v>
      </c>
      <c r="H20" s="42"/>
      <c r="I20" s="42" t="s">
        <v>781</v>
      </c>
      <c r="J20" s="42" t="s">
        <v>780</v>
      </c>
      <c r="K20" s="42" t="s">
        <v>781</v>
      </c>
      <c r="L20" s="42" t="s">
        <v>781</v>
      </c>
      <c r="M20" s="42" t="s">
        <v>780</v>
      </c>
      <c r="N20" s="41" t="s">
        <v>780</v>
      </c>
      <c r="O20" s="41" t="s">
        <v>780</v>
      </c>
      <c r="P20" s="42" t="s">
        <v>780</v>
      </c>
      <c r="Q20" s="41" t="s">
        <v>780</v>
      </c>
      <c r="R20" s="41" t="s">
        <v>781</v>
      </c>
      <c r="S20" s="42" t="s">
        <v>780</v>
      </c>
      <c r="T20" s="42" t="s">
        <v>780</v>
      </c>
      <c r="U20" s="41" t="s">
        <v>781</v>
      </c>
      <c r="V20" s="42" t="s">
        <v>781</v>
      </c>
      <c r="W20" s="41" t="s">
        <v>781</v>
      </c>
      <c r="X20" s="43" t="s">
        <v>781</v>
      </c>
    </row>
    <row r="21" spans="2:90">
      <c r="B21" s="39" t="s">
        <v>801</v>
      </c>
      <c r="C21" s="40" t="s">
        <v>785</v>
      </c>
      <c r="D21" s="40" t="s">
        <v>778</v>
      </c>
      <c r="E21" s="40" t="s">
        <v>779</v>
      </c>
      <c r="F21" s="41"/>
      <c r="G21" s="42" t="s">
        <v>781</v>
      </c>
      <c r="H21" s="42"/>
      <c r="I21" s="42" t="s">
        <v>781</v>
      </c>
      <c r="J21" s="42" t="s">
        <v>781</v>
      </c>
      <c r="K21" s="42" t="s">
        <v>781</v>
      </c>
      <c r="L21" s="42" t="s">
        <v>781</v>
      </c>
      <c r="M21" s="42" t="s">
        <v>781</v>
      </c>
      <c r="N21" s="41" t="s">
        <v>780</v>
      </c>
      <c r="O21" s="41" t="s">
        <v>781</v>
      </c>
      <c r="P21" s="42" t="s">
        <v>780</v>
      </c>
      <c r="Q21" s="41" t="s">
        <v>781</v>
      </c>
      <c r="R21" s="41" t="s">
        <v>781</v>
      </c>
      <c r="S21" s="42" t="s">
        <v>781</v>
      </c>
      <c r="T21" s="42" t="s">
        <v>780</v>
      </c>
      <c r="U21" s="41" t="s">
        <v>781</v>
      </c>
      <c r="V21" s="42" t="s">
        <v>781</v>
      </c>
      <c r="W21" s="41" t="s">
        <v>781</v>
      </c>
      <c r="X21" s="43" t="s">
        <v>781</v>
      </c>
    </row>
    <row r="22" spans="2:90">
      <c r="B22" s="44" t="s">
        <v>802</v>
      </c>
      <c r="C22" s="46" t="s">
        <v>790</v>
      </c>
      <c r="D22" s="46" t="s">
        <v>778</v>
      </c>
      <c r="E22" s="46" t="s">
        <v>787</v>
      </c>
      <c r="F22" s="41"/>
      <c r="G22" s="42" t="s">
        <v>781</v>
      </c>
      <c r="H22" s="42"/>
      <c r="I22" s="42" t="s">
        <v>781</v>
      </c>
      <c r="J22" s="42" t="s">
        <v>781</v>
      </c>
      <c r="K22" s="42" t="s">
        <v>781</v>
      </c>
      <c r="L22" s="42" t="s">
        <v>781</v>
      </c>
      <c r="M22" s="42" t="s">
        <v>781</v>
      </c>
      <c r="N22" s="41" t="s">
        <v>780</v>
      </c>
      <c r="O22" s="41" t="s">
        <v>781</v>
      </c>
      <c r="P22" s="42" t="s">
        <v>780</v>
      </c>
      <c r="Q22" s="41" t="s">
        <v>781</v>
      </c>
      <c r="R22" s="41" t="s">
        <v>781</v>
      </c>
      <c r="S22" s="42" t="s">
        <v>780</v>
      </c>
      <c r="T22" s="42" t="s">
        <v>780</v>
      </c>
      <c r="U22" s="41" t="s">
        <v>781</v>
      </c>
      <c r="V22" s="42" t="s">
        <v>781</v>
      </c>
      <c r="W22" s="41" t="s">
        <v>781</v>
      </c>
      <c r="X22" s="43" t="s">
        <v>781</v>
      </c>
    </row>
    <row r="23" spans="2:90">
      <c r="B23" s="39" t="s">
        <v>803</v>
      </c>
      <c r="C23" s="47" t="s">
        <v>792</v>
      </c>
      <c r="D23" s="47" t="s">
        <v>778</v>
      </c>
      <c r="E23" s="47" t="s">
        <v>779</v>
      </c>
      <c r="F23" s="41"/>
      <c r="G23" s="42" t="s">
        <v>780</v>
      </c>
      <c r="H23" s="42"/>
      <c r="I23" s="42" t="s">
        <v>781</v>
      </c>
      <c r="J23" s="42" t="s">
        <v>781</v>
      </c>
      <c r="K23" s="42" t="s">
        <v>781</v>
      </c>
      <c r="L23" s="42" t="s">
        <v>781</v>
      </c>
      <c r="M23" s="42" t="s">
        <v>781</v>
      </c>
      <c r="N23" s="41" t="s">
        <v>780</v>
      </c>
      <c r="O23" s="41" t="s">
        <v>781</v>
      </c>
      <c r="P23" s="42" t="s">
        <v>780</v>
      </c>
      <c r="Q23" s="41" t="s">
        <v>780</v>
      </c>
      <c r="R23" s="41" t="s">
        <v>780</v>
      </c>
      <c r="S23" s="42" t="s">
        <v>780</v>
      </c>
      <c r="T23" s="42" t="s">
        <v>781</v>
      </c>
      <c r="U23" s="41" t="s">
        <v>781</v>
      </c>
      <c r="V23" s="42" t="s">
        <v>781</v>
      </c>
      <c r="W23" s="41" t="s">
        <v>781</v>
      </c>
      <c r="X23" s="43" t="s">
        <v>781</v>
      </c>
    </row>
    <row r="24" spans="2:90">
      <c r="B24" s="39" t="s">
        <v>804</v>
      </c>
      <c r="C24" s="40" t="s">
        <v>805</v>
      </c>
      <c r="D24" s="40" t="s">
        <v>778</v>
      </c>
      <c r="E24" s="40" t="s">
        <v>779</v>
      </c>
      <c r="F24" s="41"/>
      <c r="G24" s="42" t="s">
        <v>780</v>
      </c>
      <c r="H24" s="42"/>
      <c r="I24" s="42" t="s">
        <v>781</v>
      </c>
      <c r="J24" s="42" t="s">
        <v>781</v>
      </c>
      <c r="K24" s="42" t="s">
        <v>781</v>
      </c>
      <c r="L24" s="42" t="s">
        <v>781</v>
      </c>
      <c r="M24" s="42" t="s">
        <v>781</v>
      </c>
      <c r="N24" s="41" t="s">
        <v>781</v>
      </c>
      <c r="O24" s="41" t="s">
        <v>781</v>
      </c>
      <c r="P24" s="42" t="s">
        <v>780</v>
      </c>
      <c r="Q24" s="41" t="s">
        <v>780</v>
      </c>
      <c r="R24" s="41" t="s">
        <v>781</v>
      </c>
      <c r="S24" s="42" t="s">
        <v>780</v>
      </c>
      <c r="T24" s="42" t="s">
        <v>780</v>
      </c>
      <c r="U24" s="41" t="s">
        <v>781</v>
      </c>
      <c r="V24" s="42" t="s">
        <v>781</v>
      </c>
      <c r="W24" s="41" t="s">
        <v>781</v>
      </c>
      <c r="X24" s="43" t="s">
        <v>781</v>
      </c>
    </row>
    <row r="25" spans="2:90">
      <c r="B25" s="44" t="s">
        <v>806</v>
      </c>
      <c r="C25" s="46" t="s">
        <v>805</v>
      </c>
      <c r="D25" s="46" t="s">
        <v>778</v>
      </c>
      <c r="E25" s="46" t="s">
        <v>787</v>
      </c>
      <c r="F25" s="41"/>
      <c r="G25" s="42" t="s">
        <v>781</v>
      </c>
      <c r="H25" s="42"/>
      <c r="I25" s="42" t="s">
        <v>781</v>
      </c>
      <c r="J25" s="42" t="s">
        <v>781</v>
      </c>
      <c r="K25" s="42" t="s">
        <v>781</v>
      </c>
      <c r="L25" s="42" t="s">
        <v>781</v>
      </c>
      <c r="M25" s="42" t="s">
        <v>781</v>
      </c>
      <c r="N25" s="41" t="s">
        <v>780</v>
      </c>
      <c r="O25" s="41" t="s">
        <v>781</v>
      </c>
      <c r="P25" s="42" t="s">
        <v>780</v>
      </c>
      <c r="Q25" s="41" t="s">
        <v>781</v>
      </c>
      <c r="R25" s="41" t="s">
        <v>781</v>
      </c>
      <c r="S25" s="42" t="s">
        <v>780</v>
      </c>
      <c r="T25" s="42" t="s">
        <v>780</v>
      </c>
      <c r="U25" s="41" t="s">
        <v>781</v>
      </c>
      <c r="V25" s="42" t="s">
        <v>781</v>
      </c>
      <c r="W25" s="41" t="s">
        <v>781</v>
      </c>
      <c r="X25" s="43" t="s">
        <v>781</v>
      </c>
    </row>
    <row r="26" spans="2:90">
      <c r="B26" s="44" t="s">
        <v>807</v>
      </c>
      <c r="C26" s="45" t="s">
        <v>783</v>
      </c>
      <c r="D26" s="45" t="s">
        <v>778</v>
      </c>
      <c r="E26" s="45" t="s">
        <v>787</v>
      </c>
      <c r="F26" s="41"/>
      <c r="G26" s="42" t="s">
        <v>781</v>
      </c>
      <c r="H26" s="42"/>
      <c r="I26" s="42" t="s">
        <v>781</v>
      </c>
      <c r="J26" s="42" t="s">
        <v>781</v>
      </c>
      <c r="K26" s="42" t="s">
        <v>781</v>
      </c>
      <c r="L26" s="42" t="s">
        <v>781</v>
      </c>
      <c r="M26" s="42" t="s">
        <v>781</v>
      </c>
      <c r="N26" s="41" t="s">
        <v>780</v>
      </c>
      <c r="O26" s="41" t="s">
        <v>781</v>
      </c>
      <c r="P26" s="42" t="s">
        <v>780</v>
      </c>
      <c r="Q26" s="41" t="s">
        <v>781</v>
      </c>
      <c r="R26" s="41" t="s">
        <v>781</v>
      </c>
      <c r="S26" s="42" t="s">
        <v>780</v>
      </c>
      <c r="T26" s="42" t="s">
        <v>780</v>
      </c>
      <c r="U26" s="41" t="s">
        <v>781</v>
      </c>
      <c r="V26" s="42" t="s">
        <v>781</v>
      </c>
      <c r="W26" s="41" t="s">
        <v>781</v>
      </c>
      <c r="X26" s="43" t="s">
        <v>781</v>
      </c>
    </row>
    <row r="27" spans="2:90" ht="15" thickBot="1">
      <c r="B27" s="48" t="s">
        <v>808</v>
      </c>
      <c r="C27" s="49" t="s">
        <v>785</v>
      </c>
      <c r="D27" s="49" t="s">
        <v>778</v>
      </c>
      <c r="E27" s="49" t="s">
        <v>779</v>
      </c>
      <c r="F27" s="50"/>
      <c r="G27" s="51" t="s">
        <v>781</v>
      </c>
      <c r="H27" s="51"/>
      <c r="I27" s="51" t="s">
        <v>781</v>
      </c>
      <c r="J27" s="51" t="s">
        <v>781</v>
      </c>
      <c r="K27" s="51" t="s">
        <v>781</v>
      </c>
      <c r="L27" s="51" t="s">
        <v>781</v>
      </c>
      <c r="M27" s="51" t="s">
        <v>781</v>
      </c>
      <c r="N27" s="50" t="s">
        <v>780</v>
      </c>
      <c r="O27" s="50" t="s">
        <v>781</v>
      </c>
      <c r="P27" s="51" t="s">
        <v>780</v>
      </c>
      <c r="Q27" s="50" t="s">
        <v>781</v>
      </c>
      <c r="R27" s="50" t="s">
        <v>781</v>
      </c>
      <c r="S27" s="51" t="s">
        <v>781</v>
      </c>
      <c r="T27" s="51" t="s">
        <v>780</v>
      </c>
      <c r="U27" s="50" t="s">
        <v>781</v>
      </c>
      <c r="V27" s="51" t="s">
        <v>781</v>
      </c>
      <c r="W27" s="50" t="s">
        <v>781</v>
      </c>
      <c r="X27" s="52" t="s">
        <v>781</v>
      </c>
    </row>
    <row r="30" spans="2:90">
      <c r="B30" s="53" t="s">
        <v>809</v>
      </c>
    </row>
    <row r="31" spans="2:90">
      <c r="B31" s="54" t="s">
        <v>810</v>
      </c>
    </row>
    <row r="32" spans="2:90">
      <c r="AL32" s="3093"/>
      <c r="AM32" s="3093"/>
      <c r="AN32" s="3093"/>
      <c r="AO32" s="3093"/>
      <c r="AP32" s="3093"/>
      <c r="AQ32" s="3093"/>
      <c r="AR32" s="3093"/>
      <c r="AS32" s="3093"/>
      <c r="AT32" s="3093"/>
      <c r="AU32" s="3093"/>
      <c r="AV32" s="3093"/>
      <c r="AW32" s="3093"/>
      <c r="AX32" s="3093"/>
      <c r="AY32" s="3093"/>
      <c r="AZ32" s="3093"/>
      <c r="BA32" s="3093"/>
      <c r="BB32" s="3093"/>
      <c r="BC32" s="3093"/>
      <c r="BD32" s="3093"/>
      <c r="BE32" s="3093"/>
      <c r="BF32" s="3093"/>
      <c r="BG32" s="3093"/>
      <c r="BQ32" s="3093"/>
      <c r="BR32" s="3093"/>
      <c r="BS32" s="3093"/>
      <c r="BT32" s="3093"/>
      <c r="BU32" s="3093"/>
      <c r="BV32" s="3093"/>
      <c r="BW32" s="3093"/>
      <c r="BX32" s="3093"/>
      <c r="BY32" s="3093"/>
      <c r="BZ32" s="3093"/>
      <c r="CA32" s="3093"/>
      <c r="CB32" s="3093"/>
      <c r="CC32" s="3093"/>
      <c r="CD32" s="3093"/>
      <c r="CE32" s="3093"/>
      <c r="CF32" s="3093"/>
      <c r="CG32" s="3093"/>
      <c r="CH32" s="3093"/>
      <c r="CI32" s="3093"/>
      <c r="CJ32" s="3093"/>
      <c r="CK32" s="3093"/>
      <c r="CL32" s="3093"/>
    </row>
    <row r="33" spans="2:90">
      <c r="B33" s="55" t="s">
        <v>811</v>
      </c>
      <c r="AL33" s="3093"/>
      <c r="AM33" s="3093"/>
      <c r="AN33" s="3093"/>
      <c r="AO33" s="3093"/>
      <c r="AP33" s="3093"/>
      <c r="AQ33" s="3093"/>
      <c r="AR33" s="3093"/>
      <c r="AS33" s="3093"/>
      <c r="AT33" s="3093"/>
      <c r="AU33" s="3093"/>
      <c r="AV33" s="3093"/>
      <c r="AW33" s="3093"/>
      <c r="AX33" s="3093"/>
      <c r="AY33" s="3093"/>
      <c r="AZ33" s="3093"/>
      <c r="BA33" s="3093"/>
      <c r="BB33" s="3093"/>
      <c r="BC33" s="3093"/>
      <c r="BD33" s="3093"/>
      <c r="BE33" s="3093"/>
      <c r="BF33" s="3093"/>
      <c r="BG33" s="3093"/>
      <c r="BQ33" s="3093"/>
      <c r="BR33" s="3093"/>
      <c r="BS33" s="3093"/>
      <c r="BT33" s="3093"/>
      <c r="BU33" s="3093"/>
      <c r="BV33" s="3093"/>
      <c r="BW33" s="3093"/>
      <c r="BX33" s="3093"/>
      <c r="BY33" s="3093"/>
      <c r="BZ33" s="3093"/>
      <c r="CA33" s="3093"/>
      <c r="CB33" s="3093"/>
      <c r="CC33" s="3093"/>
      <c r="CD33" s="3093"/>
      <c r="CE33" s="3093"/>
      <c r="CF33" s="3093"/>
      <c r="CG33" s="3093"/>
      <c r="CH33" s="3093"/>
      <c r="CI33" s="3093"/>
      <c r="CJ33" s="3093"/>
      <c r="CK33" s="3093"/>
      <c r="CL33" s="3093"/>
    </row>
    <row r="34" spans="2:90">
      <c r="B34" s="56" t="s">
        <v>812</v>
      </c>
      <c r="C34" s="55"/>
      <c r="D34" s="56"/>
      <c r="E34" s="56"/>
      <c r="F34" s="55" t="s">
        <v>813</v>
      </c>
      <c r="G34" s="55"/>
      <c r="AL34" s="3093"/>
      <c r="AM34" s="3093"/>
      <c r="AN34" s="3093"/>
      <c r="AO34" s="3093"/>
      <c r="AP34" s="3093"/>
      <c r="AQ34" s="3093"/>
      <c r="AR34" s="3093"/>
      <c r="AS34" s="3093"/>
      <c r="AT34" s="3093"/>
      <c r="AU34" s="3093"/>
      <c r="AV34" s="3093"/>
      <c r="AW34" s="3093"/>
      <c r="AX34" s="3093"/>
      <c r="AY34" s="3093"/>
      <c r="AZ34" s="3093"/>
      <c r="BA34" s="3093"/>
      <c r="BB34" s="3093"/>
      <c r="BC34" s="3093"/>
      <c r="BD34" s="3093"/>
      <c r="BE34" s="3093"/>
      <c r="BF34" s="3093"/>
      <c r="BG34" s="3093"/>
      <c r="BQ34" s="3093"/>
      <c r="BR34" s="3093"/>
      <c r="BS34" s="3093"/>
      <c r="BT34" s="3093"/>
      <c r="BU34" s="3093"/>
      <c r="BV34" s="3093"/>
      <c r="BW34" s="3093"/>
      <c r="BX34" s="3093"/>
      <c r="BY34" s="3093"/>
      <c r="BZ34" s="3093"/>
      <c r="CA34" s="3093"/>
      <c r="CB34" s="3093"/>
      <c r="CC34" s="3093"/>
      <c r="CD34" s="3093"/>
      <c r="CE34" s="3093"/>
      <c r="CF34" s="3093"/>
      <c r="CG34" s="3093"/>
      <c r="CH34" s="3093"/>
      <c r="CI34" s="3093"/>
      <c r="CJ34" s="3093"/>
      <c r="CK34" s="3093"/>
      <c r="CL34" s="3093"/>
    </row>
    <row r="35" spans="2:90">
      <c r="B35" s="57"/>
      <c r="F35" s="58"/>
    </row>
    <row r="36" spans="2:90">
      <c r="B36" s="57" t="s">
        <v>814</v>
      </c>
      <c r="F36" s="57" t="s">
        <v>815</v>
      </c>
    </row>
    <row r="37" spans="2:90">
      <c r="B37" s="57" t="s">
        <v>816</v>
      </c>
      <c r="F37" s="57" t="s">
        <v>817</v>
      </c>
    </row>
    <row r="38" spans="2:90">
      <c r="B38" s="57" t="s">
        <v>818</v>
      </c>
      <c r="F38" s="57" t="s">
        <v>819</v>
      </c>
    </row>
    <row r="39" spans="2:90">
      <c r="B39" s="57" t="s">
        <v>820</v>
      </c>
      <c r="F39" s="58" t="s">
        <v>821</v>
      </c>
    </row>
    <row r="40" spans="2:90">
      <c r="B40" s="57" t="s">
        <v>822</v>
      </c>
      <c r="F40" s="57" t="s">
        <v>823</v>
      </c>
    </row>
    <row r="41" spans="2:90">
      <c r="B41" s="7" t="s">
        <v>824</v>
      </c>
      <c r="F41" s="7" t="s">
        <v>825</v>
      </c>
    </row>
    <row r="42" spans="2:90">
      <c r="B42" s="57"/>
    </row>
    <row r="44" spans="2:90">
      <c r="B44" s="58" t="s">
        <v>1</v>
      </c>
    </row>
    <row r="45" spans="2:90">
      <c r="B45" s="7" t="s">
        <v>826</v>
      </c>
    </row>
    <row r="46" spans="2:90">
      <c r="B46" s="7" t="s">
        <v>827</v>
      </c>
    </row>
    <row r="49" spans="2:3" ht="20">
      <c r="B49" s="4" t="s">
        <v>828</v>
      </c>
      <c r="C49" s="5"/>
    </row>
    <row r="50" spans="2:3" ht="36">
      <c r="B50" s="59"/>
      <c r="C50" s="5" t="s">
        <v>829</v>
      </c>
    </row>
    <row r="51" spans="2:3" ht="26">
      <c r="B51" s="60"/>
      <c r="C51" s="5" t="s">
        <v>830</v>
      </c>
    </row>
    <row r="52" spans="2:3" ht="15.5">
      <c r="B52" s="61"/>
      <c r="C52" s="5" t="s">
        <v>831</v>
      </c>
    </row>
    <row r="53" spans="2:3" ht="18.5">
      <c r="B53" s="62"/>
      <c r="C53" s="5" t="s">
        <v>832</v>
      </c>
    </row>
    <row r="54" spans="2:3">
      <c r="B54" s="63"/>
      <c r="C54" s="5" t="s">
        <v>833</v>
      </c>
    </row>
    <row r="55" spans="2:3">
      <c r="B55" s="64"/>
      <c r="C55" s="5" t="s">
        <v>834</v>
      </c>
    </row>
    <row r="56" spans="2:3">
      <c r="B56" s="65"/>
      <c r="C56" s="5" t="s">
        <v>835</v>
      </c>
    </row>
    <row r="57" spans="2:3" ht="15.5">
      <c r="B57" s="66"/>
      <c r="C57" s="5" t="s">
        <v>836</v>
      </c>
    </row>
    <row r="58" spans="2:3">
      <c r="B58" s="67"/>
      <c r="C58" t="s">
        <v>837</v>
      </c>
    </row>
    <row r="59" spans="2:3" ht="15" thickBot="1">
      <c r="B59" s="68"/>
      <c r="C59" s="5" t="s">
        <v>838</v>
      </c>
    </row>
    <row r="60" spans="2:3" ht="15" thickBot="1">
      <c r="B60" s="69"/>
      <c r="C60" s="5" t="s">
        <v>839</v>
      </c>
    </row>
    <row r="61" spans="2:3" ht="15" thickBot="1">
      <c r="B61" s="70"/>
      <c r="C61" t="s">
        <v>840</v>
      </c>
    </row>
    <row r="62" spans="2:3">
      <c r="B62" s="71"/>
      <c r="C62" t="s">
        <v>841</v>
      </c>
    </row>
    <row r="63" spans="2:3" ht="15" thickBot="1">
      <c r="B63" s="72"/>
      <c r="C63" t="s">
        <v>842</v>
      </c>
    </row>
    <row r="64" spans="2:3" ht="15" thickBot="1">
      <c r="B64" s="73"/>
      <c r="C64" t="s">
        <v>843</v>
      </c>
    </row>
    <row r="65" spans="2:3">
      <c r="B65" s="74"/>
      <c r="C65" t="s">
        <v>844</v>
      </c>
    </row>
    <row r="66" spans="2:3" ht="15" thickBot="1">
      <c r="B66" s="75"/>
      <c r="C66" t="s">
        <v>845</v>
      </c>
    </row>
    <row r="67" spans="2:3" ht="15" thickBot="1">
      <c r="B67" s="76"/>
      <c r="C67" t="s">
        <v>846</v>
      </c>
    </row>
    <row r="126" spans="3:3">
      <c r="C126" s="77"/>
    </row>
    <row r="127" spans="3:3">
      <c r="C127" s="77"/>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796875" defaultRowHeight="14.5"/>
  <cols>
    <col min="1" max="1" width="11.1796875" customWidth="1"/>
    <col min="2" max="2" width="47.26953125" customWidth="1"/>
    <col min="3" max="3" width="40.7265625" customWidth="1"/>
    <col min="4" max="4" width="31.453125" customWidth="1"/>
    <col min="5" max="5" width="33.1796875" customWidth="1"/>
    <col min="6" max="6" width="43.1796875" customWidth="1"/>
    <col min="7" max="7" width="38.7265625" customWidth="1"/>
    <col min="8" max="8" width="24.26953125" customWidth="1"/>
    <col min="9" max="9" width="28.1796875" customWidth="1"/>
    <col min="10" max="10" width="29" customWidth="1"/>
    <col min="11" max="11" width="23.7265625" customWidth="1"/>
    <col min="12" max="13" width="28.26953125" customWidth="1"/>
    <col min="14" max="14" width="24.54296875" customWidth="1"/>
    <col min="15" max="15" width="33" customWidth="1"/>
    <col min="16" max="16" width="47" customWidth="1"/>
    <col min="17" max="17" width="40.1796875" customWidth="1"/>
    <col min="18" max="18" width="24.81640625" customWidth="1"/>
    <col min="19" max="19" width="22.7265625" customWidth="1"/>
    <col min="20" max="20" width="22" customWidth="1"/>
    <col min="23" max="23" width="9.1796875" customWidth="1"/>
  </cols>
  <sheetData>
    <row r="1" spans="2:28" ht="51" customHeight="1">
      <c r="B1" s="28" t="s">
        <v>847</v>
      </c>
      <c r="C1" s="29"/>
      <c r="D1" s="29"/>
      <c r="E1" s="29"/>
      <c r="F1" s="29"/>
      <c r="G1" s="29"/>
      <c r="H1" s="29"/>
      <c r="I1" s="29"/>
      <c r="J1" s="29"/>
      <c r="K1" s="29"/>
      <c r="L1" s="29"/>
      <c r="M1" s="29"/>
      <c r="N1" s="29"/>
    </row>
    <row r="2" spans="2:28" ht="30" customHeight="1"/>
    <row r="3" spans="2:28" ht="28.5">
      <c r="B3" s="78" t="s">
        <v>848</v>
      </c>
      <c r="C3" s="78"/>
      <c r="D3" s="78"/>
      <c r="E3" s="78"/>
      <c r="F3" s="78"/>
      <c r="G3" s="78"/>
      <c r="H3" s="78"/>
      <c r="I3" s="78"/>
      <c r="J3" s="78"/>
      <c r="K3" s="78"/>
      <c r="L3" s="78"/>
      <c r="M3" s="78"/>
      <c r="N3" s="78"/>
    </row>
    <row r="4" spans="2:28" ht="30" customHeight="1" thickBot="1"/>
    <row r="5" spans="2:28" ht="29.25" customHeight="1">
      <c r="B5" s="3098" t="s">
        <v>849</v>
      </c>
      <c r="C5" s="79" t="s">
        <v>850</v>
      </c>
      <c r="D5" s="79" t="s">
        <v>851</v>
      </c>
      <c r="E5" s="80"/>
      <c r="F5" s="2"/>
      <c r="W5" s="2"/>
      <c r="X5" s="2"/>
      <c r="AA5" s="81"/>
      <c r="AB5" s="81"/>
    </row>
    <row r="6" spans="2:28" ht="15" customHeight="1">
      <c r="B6" s="3098"/>
      <c r="C6" s="82" t="s">
        <v>852</v>
      </c>
      <c r="D6" s="82" t="s">
        <v>852</v>
      </c>
      <c r="E6" s="80"/>
      <c r="F6" s="2"/>
      <c r="W6" s="2"/>
      <c r="X6" s="2"/>
      <c r="AA6" s="81"/>
      <c r="AB6" s="81"/>
    </row>
    <row r="7" spans="2:28" ht="15" customHeight="1">
      <c r="B7" s="3098"/>
      <c r="C7" s="83" t="s">
        <v>853</v>
      </c>
      <c r="D7" s="84" t="s">
        <v>35</v>
      </c>
      <c r="E7" s="85"/>
      <c r="S7" s="2"/>
      <c r="T7" s="2"/>
      <c r="U7" s="2"/>
      <c r="V7" s="2"/>
      <c r="W7" s="2"/>
      <c r="X7" s="2"/>
    </row>
    <row r="8" spans="2:28" ht="15" customHeight="1">
      <c r="B8" s="3098"/>
      <c r="C8" s="86" t="s">
        <v>854</v>
      </c>
      <c r="D8" s="87" t="s">
        <v>809</v>
      </c>
      <c r="E8" s="85"/>
      <c r="S8" s="2"/>
      <c r="T8" s="2"/>
      <c r="U8" s="2"/>
      <c r="V8" s="2"/>
      <c r="W8" s="2"/>
      <c r="X8" s="2"/>
    </row>
    <row r="9" spans="2:28" ht="15" customHeight="1">
      <c r="B9" s="3098"/>
      <c r="C9" s="86" t="s">
        <v>33</v>
      </c>
      <c r="D9" s="87" t="s">
        <v>2424</v>
      </c>
      <c r="E9" s="85"/>
      <c r="S9" s="2"/>
      <c r="T9" s="2"/>
      <c r="U9" s="2"/>
      <c r="V9" s="2"/>
      <c r="W9" s="2"/>
      <c r="X9" s="2"/>
    </row>
    <row r="10" spans="2:28" ht="15.75" customHeight="1" thickBot="1">
      <c r="B10" s="3098"/>
      <c r="C10" s="88"/>
      <c r="D10" s="89"/>
      <c r="E10" s="85"/>
      <c r="S10" s="2"/>
      <c r="T10" s="2"/>
      <c r="U10" s="2"/>
      <c r="V10" s="2"/>
      <c r="W10" s="2"/>
      <c r="X10" s="2"/>
    </row>
    <row r="11" spans="2:28" ht="15" thickBot="1">
      <c r="B11" s="3098"/>
      <c r="C11" s="5"/>
      <c r="D11" s="90"/>
      <c r="E11" s="85"/>
      <c r="S11" s="2"/>
      <c r="T11" s="2"/>
      <c r="U11" s="2"/>
      <c r="V11" s="2"/>
      <c r="W11" s="2"/>
      <c r="X11" s="2"/>
    </row>
    <row r="12" spans="2:28" ht="84.5" thickBot="1">
      <c r="B12" s="3098"/>
      <c r="C12" s="91" t="s">
        <v>855</v>
      </c>
      <c r="D12" s="91" t="s">
        <v>856</v>
      </c>
      <c r="G12" s="85"/>
      <c r="H12" s="7"/>
      <c r="S12" s="2"/>
      <c r="T12" s="2"/>
      <c r="U12" s="2"/>
      <c r="V12" s="2"/>
      <c r="W12" s="2"/>
      <c r="X12" s="2"/>
    </row>
    <row r="13" spans="2:28" ht="24" customHeight="1" thickBot="1">
      <c r="B13" s="3098"/>
      <c r="C13" s="79" t="s">
        <v>857</v>
      </c>
      <c r="D13" s="79" t="s">
        <v>858</v>
      </c>
      <c r="G13" s="85"/>
      <c r="H13" s="7"/>
      <c r="S13" s="2"/>
      <c r="T13" s="2"/>
      <c r="U13" s="2"/>
      <c r="V13" s="2"/>
      <c r="W13" s="2"/>
      <c r="X13" s="2"/>
    </row>
    <row r="14" spans="2:28">
      <c r="B14" s="3098"/>
      <c r="C14" s="92" t="s">
        <v>852</v>
      </c>
      <c r="D14" s="93" t="s">
        <v>859</v>
      </c>
      <c r="G14" s="85"/>
      <c r="S14" s="2"/>
      <c r="T14" s="2"/>
      <c r="U14" s="2"/>
      <c r="V14" s="2"/>
      <c r="W14" s="2"/>
      <c r="X14" s="2"/>
    </row>
    <row r="15" spans="2:28">
      <c r="B15" s="3098"/>
      <c r="C15" s="87" t="s">
        <v>860</v>
      </c>
      <c r="D15" s="94" t="s">
        <v>861</v>
      </c>
      <c r="H15" s="7"/>
      <c r="S15" s="2"/>
      <c r="T15" s="2"/>
      <c r="U15" s="2"/>
      <c r="V15" s="2"/>
      <c r="W15" s="2"/>
      <c r="X15" s="2"/>
    </row>
    <row r="16" spans="2:28" ht="15" thickBot="1">
      <c r="B16" s="3098"/>
      <c r="C16" s="87" t="s">
        <v>862</v>
      </c>
      <c r="D16" s="95" t="s">
        <v>863</v>
      </c>
      <c r="H16" s="7"/>
      <c r="S16" s="2"/>
      <c r="T16" s="2"/>
      <c r="U16" s="2"/>
      <c r="V16" s="2"/>
      <c r="W16" s="2"/>
      <c r="X16" s="2"/>
    </row>
    <row r="17" spans="2:89">
      <c r="B17" s="3098"/>
      <c r="C17" s="87" t="s">
        <v>864</v>
      </c>
      <c r="H17" s="7"/>
      <c r="S17" s="2"/>
      <c r="T17" s="2"/>
      <c r="U17" s="2"/>
      <c r="V17" s="2"/>
      <c r="W17" s="2"/>
      <c r="X17" s="2"/>
    </row>
    <row r="18" spans="2:89">
      <c r="B18" s="3098"/>
      <c r="C18" s="87" t="s">
        <v>865</v>
      </c>
      <c r="D18" s="5"/>
      <c r="S18" s="2"/>
      <c r="T18" s="2"/>
      <c r="U18" s="2"/>
      <c r="V18" s="2"/>
      <c r="W18" s="2"/>
      <c r="X18" s="2"/>
    </row>
    <row r="19" spans="2:89">
      <c r="B19" s="3098"/>
      <c r="C19" s="87" t="s">
        <v>866</v>
      </c>
      <c r="D19" s="5"/>
      <c r="S19" s="2"/>
      <c r="T19" s="2"/>
      <c r="U19" s="2"/>
      <c r="V19" s="2"/>
      <c r="W19" s="2"/>
      <c r="X19" s="2"/>
    </row>
    <row r="20" spans="2:89">
      <c r="B20" s="3098"/>
      <c r="C20" s="87" t="s">
        <v>867</v>
      </c>
      <c r="D20" s="5"/>
      <c r="J20" s="5"/>
      <c r="L20" s="96"/>
      <c r="O20" s="2"/>
      <c r="P20" s="2"/>
      <c r="Q20" s="2"/>
      <c r="R20" s="2"/>
      <c r="S20" s="2"/>
      <c r="T20" s="2"/>
      <c r="U20" s="2"/>
      <c r="V20" s="2"/>
      <c r="W20" s="2"/>
      <c r="X20" s="2"/>
    </row>
    <row r="21" spans="2:89">
      <c r="B21" s="3098"/>
      <c r="C21" s="87" t="s">
        <v>868</v>
      </c>
      <c r="D21" s="5"/>
      <c r="J21" s="5"/>
      <c r="L21" s="96"/>
      <c r="O21" s="2"/>
      <c r="P21" s="2"/>
      <c r="Q21" s="2"/>
      <c r="R21" s="2"/>
      <c r="S21" s="2"/>
      <c r="T21" s="2"/>
      <c r="U21" s="2"/>
      <c r="V21" s="2"/>
      <c r="W21" s="2"/>
      <c r="X21" s="2"/>
    </row>
    <row r="22" spans="2:89">
      <c r="B22" s="3098"/>
      <c r="C22" s="87" t="s">
        <v>869</v>
      </c>
      <c r="D22" s="5"/>
      <c r="J22" s="5"/>
      <c r="L22" s="96"/>
      <c r="O22" s="2"/>
      <c r="P22" s="2"/>
      <c r="Q22" s="2"/>
      <c r="R22" s="2"/>
      <c r="S22" s="2"/>
      <c r="T22" s="2"/>
      <c r="U22" s="2"/>
      <c r="V22" s="2"/>
      <c r="W22" s="2"/>
    </row>
    <row r="23" spans="2:89">
      <c r="B23" s="3098"/>
      <c r="C23" s="87" t="s">
        <v>870</v>
      </c>
      <c r="D23" s="5"/>
      <c r="J23" s="5"/>
      <c r="L23" s="96"/>
      <c r="O23" s="2"/>
      <c r="P23" s="2"/>
      <c r="Q23" s="2"/>
      <c r="R23" s="2"/>
      <c r="S23" s="2"/>
      <c r="T23" s="2"/>
      <c r="U23" s="2"/>
      <c r="V23" s="2"/>
      <c r="W23" s="2"/>
    </row>
    <row r="24" spans="2:89">
      <c r="B24" s="3098"/>
      <c r="C24" s="87" t="s">
        <v>871</v>
      </c>
      <c r="D24" s="5"/>
      <c r="J24" s="5"/>
      <c r="L24" s="96"/>
      <c r="O24" s="2"/>
      <c r="P24" s="2"/>
      <c r="Q24" s="2"/>
      <c r="R24" s="2"/>
      <c r="S24" s="2"/>
      <c r="T24" s="2"/>
      <c r="U24" s="2"/>
      <c r="V24" s="2"/>
      <c r="W24" s="2"/>
    </row>
    <row r="25" spans="2:89">
      <c r="B25" s="3098"/>
      <c r="C25" s="87" t="s">
        <v>872</v>
      </c>
      <c r="D25" s="5"/>
      <c r="G25" s="85"/>
      <c r="J25" s="5"/>
      <c r="L25" s="96"/>
      <c r="O25" s="2"/>
      <c r="P25" s="2"/>
      <c r="Q25" s="2"/>
      <c r="R25" s="2"/>
      <c r="S25" s="2"/>
      <c r="T25" s="2"/>
      <c r="U25" s="2"/>
      <c r="V25" s="2"/>
      <c r="W25" s="2"/>
    </row>
    <row r="26" spans="2:89">
      <c r="B26" s="3098"/>
      <c r="C26" s="87" t="s">
        <v>32</v>
      </c>
      <c r="D26" s="5"/>
      <c r="G26" s="85"/>
      <c r="J26" s="5"/>
      <c r="L26" s="96"/>
      <c r="O26" s="2"/>
      <c r="P26" s="2"/>
      <c r="Q26" s="2"/>
      <c r="R26" s="2"/>
      <c r="S26" s="2"/>
      <c r="T26" s="2"/>
      <c r="U26" s="2"/>
      <c r="V26" s="2"/>
      <c r="W26" s="2"/>
    </row>
    <row r="27" spans="2:89" ht="15" thickBot="1">
      <c r="B27" s="3098"/>
      <c r="C27" s="97" t="s">
        <v>873</v>
      </c>
      <c r="D27" s="5"/>
      <c r="G27" s="85"/>
      <c r="J27" s="5"/>
      <c r="L27" s="96"/>
      <c r="O27" s="2"/>
      <c r="P27" s="2"/>
      <c r="Q27" s="2"/>
      <c r="R27" s="2"/>
      <c r="S27" s="2"/>
      <c r="T27" s="2"/>
      <c r="U27" s="2"/>
      <c r="V27" s="2"/>
      <c r="W27" s="2"/>
    </row>
    <row r="28" spans="2:89" ht="15" customHeight="1">
      <c r="B28" s="98"/>
      <c r="G28" s="85"/>
      <c r="I28" s="7"/>
      <c r="J28" s="5"/>
      <c r="K28" s="7"/>
      <c r="L28" s="96"/>
      <c r="O28" s="2"/>
      <c r="P28" s="2"/>
      <c r="Q28" s="2"/>
      <c r="R28" s="2"/>
      <c r="S28" s="2"/>
      <c r="T28" s="2"/>
      <c r="U28" s="2"/>
      <c r="V28" s="2"/>
      <c r="W28" s="2"/>
    </row>
    <row r="29" spans="2:89" ht="28.5">
      <c r="B29" s="98"/>
    </row>
    <row r="30" spans="2:89" ht="29" thickBot="1">
      <c r="B30" s="98"/>
      <c r="D30" s="5"/>
      <c r="G30" s="85"/>
      <c r="K30" s="99" t="s">
        <v>874</v>
      </c>
      <c r="M30" s="96"/>
      <c r="N30" t="s">
        <v>875</v>
      </c>
      <c r="P30" s="2"/>
      <c r="Q30" s="2"/>
      <c r="R30" s="2"/>
      <c r="S30" s="2"/>
      <c r="T30" s="2"/>
      <c r="U30" s="2"/>
      <c r="V30" s="2"/>
      <c r="W30" s="2"/>
      <c r="X30" s="2"/>
    </row>
    <row r="31" spans="2:89" ht="30.75" customHeight="1" thickBot="1">
      <c r="B31" s="3099" t="s">
        <v>876</v>
      </c>
      <c r="C31" s="100" t="s">
        <v>877</v>
      </c>
      <c r="D31" s="101" t="s">
        <v>878</v>
      </c>
      <c r="E31" s="100" t="s">
        <v>879</v>
      </c>
      <c r="F31" s="101" t="s">
        <v>880</v>
      </c>
      <c r="G31" s="100" t="s">
        <v>881</v>
      </c>
      <c r="H31" s="102" t="s">
        <v>882</v>
      </c>
      <c r="I31" s="103" t="s">
        <v>883</v>
      </c>
      <c r="J31" s="104" t="s">
        <v>884</v>
      </c>
      <c r="K31" s="105" t="s">
        <v>885</v>
      </c>
      <c r="L31" s="106"/>
      <c r="N31" s="103" t="s">
        <v>886</v>
      </c>
      <c r="R31" s="2"/>
      <c r="S31" s="2"/>
      <c r="T31" s="2"/>
      <c r="U31" s="2"/>
      <c r="V31" s="2"/>
      <c r="W31" s="2"/>
    </row>
    <row r="32" spans="2:89" ht="15" customHeight="1">
      <c r="B32" s="3099"/>
      <c r="C32" s="107" t="s">
        <v>887</v>
      </c>
      <c r="D32" s="108" t="s">
        <v>888</v>
      </c>
      <c r="E32" s="109" t="s">
        <v>889</v>
      </c>
      <c r="F32" s="110" t="s">
        <v>890</v>
      </c>
      <c r="G32" s="111" t="s">
        <v>889</v>
      </c>
      <c r="H32" s="112" t="s">
        <v>891</v>
      </c>
      <c r="I32" s="113" t="s">
        <v>892</v>
      </c>
      <c r="J32" s="114" t="s">
        <v>893</v>
      </c>
      <c r="K32" s="3100" t="s">
        <v>892</v>
      </c>
      <c r="L32" s="115" t="s">
        <v>893</v>
      </c>
      <c r="N32" s="116" t="s">
        <v>894</v>
      </c>
      <c r="R32" s="2"/>
      <c r="S32" s="2"/>
      <c r="T32" s="2"/>
      <c r="U32" s="2"/>
      <c r="V32" s="2"/>
      <c r="W32" s="2"/>
      <c r="AK32" s="3093"/>
      <c r="AL32" s="3093"/>
      <c r="AM32" s="3093"/>
      <c r="AN32" s="3093"/>
      <c r="AO32" s="3093"/>
      <c r="AP32" s="3093"/>
      <c r="AQ32" s="3093"/>
      <c r="AR32" s="3093"/>
      <c r="AS32" s="3093"/>
      <c r="AT32" s="3093"/>
      <c r="AU32" s="3093"/>
      <c r="AV32" s="3093"/>
      <c r="AW32" s="3093"/>
      <c r="AX32" s="3093"/>
      <c r="AY32" s="3093"/>
      <c r="AZ32" s="3093"/>
      <c r="BA32" s="3093"/>
      <c r="BB32" s="3093"/>
      <c r="BC32" s="3093"/>
      <c r="BD32" s="3093"/>
      <c r="BE32" s="3093"/>
      <c r="BF32" s="3093"/>
      <c r="BP32" s="3093"/>
      <c r="BQ32" s="3093"/>
      <c r="BR32" s="3093"/>
      <c r="BS32" s="3093"/>
      <c r="BT32" s="3093"/>
      <c r="BU32" s="3093"/>
      <c r="BV32" s="3093"/>
      <c r="BW32" s="3093"/>
      <c r="BX32" s="3093"/>
      <c r="BY32" s="3093"/>
      <c r="BZ32" s="3093"/>
      <c r="CA32" s="3093"/>
      <c r="CB32" s="3093"/>
      <c r="CC32" s="3093"/>
      <c r="CD32" s="3093"/>
      <c r="CE32" s="3093"/>
      <c r="CF32" s="3093"/>
      <c r="CG32" s="3093"/>
      <c r="CH32" s="3093"/>
      <c r="CI32" s="3093"/>
      <c r="CJ32" s="3093"/>
      <c r="CK32" s="3093"/>
    </row>
    <row r="33" spans="2:89" ht="15" customHeight="1">
      <c r="B33" s="3099"/>
      <c r="C33" s="117" t="s">
        <v>895</v>
      </c>
      <c r="D33" s="118" t="s">
        <v>896</v>
      </c>
      <c r="E33" s="119" t="s">
        <v>897</v>
      </c>
      <c r="F33" s="119" t="s">
        <v>898</v>
      </c>
      <c r="G33" s="120" t="s">
        <v>897</v>
      </c>
      <c r="H33" s="121" t="s">
        <v>899</v>
      </c>
      <c r="I33" s="122" t="s">
        <v>900</v>
      </c>
      <c r="J33" s="123" t="s">
        <v>901</v>
      </c>
      <c r="K33" s="3101"/>
      <c r="L33" s="124" t="s">
        <v>901</v>
      </c>
      <c r="N33" s="125" t="s">
        <v>902</v>
      </c>
      <c r="R33" s="2"/>
      <c r="S33" s="2"/>
      <c r="T33" s="2"/>
      <c r="U33" s="2"/>
      <c r="V33" s="2"/>
      <c r="W33" s="2"/>
      <c r="AK33" s="3093"/>
      <c r="AL33" s="3093"/>
      <c r="AM33" s="3093"/>
      <c r="AN33" s="3093"/>
      <c r="AO33" s="3093"/>
      <c r="AP33" s="3093"/>
      <c r="AQ33" s="3093"/>
      <c r="AR33" s="3093"/>
      <c r="AS33" s="3093"/>
      <c r="AT33" s="3093"/>
      <c r="AU33" s="3093"/>
      <c r="AV33" s="3093"/>
      <c r="AW33" s="3093"/>
      <c r="AX33" s="3093"/>
      <c r="AY33" s="3093"/>
      <c r="AZ33" s="3093"/>
      <c r="BA33" s="3093"/>
      <c r="BB33" s="3093"/>
      <c r="BC33" s="3093"/>
      <c r="BD33" s="3093"/>
      <c r="BE33" s="3093"/>
      <c r="BF33" s="3093"/>
      <c r="BP33" s="3093"/>
      <c r="BQ33" s="3093"/>
      <c r="BR33" s="3093"/>
      <c r="BS33" s="3093"/>
      <c r="BT33" s="3093"/>
      <c r="BU33" s="3093"/>
      <c r="BV33" s="3093"/>
      <c r="BW33" s="3093"/>
      <c r="BX33" s="3093"/>
      <c r="BY33" s="3093"/>
      <c r="BZ33" s="3093"/>
      <c r="CA33" s="3093"/>
      <c r="CB33" s="3093"/>
      <c r="CC33" s="3093"/>
      <c r="CD33" s="3093"/>
      <c r="CE33" s="3093"/>
      <c r="CF33" s="3093"/>
      <c r="CG33" s="3093"/>
      <c r="CH33" s="3093"/>
      <c r="CI33" s="3093"/>
      <c r="CJ33" s="3093"/>
      <c r="CK33" s="3093"/>
    </row>
    <row r="34" spans="2:89" ht="15.75" customHeight="1">
      <c r="B34" s="3099"/>
      <c r="C34" s="117" t="s">
        <v>903</v>
      </c>
      <c r="D34" s="118" t="s">
        <v>904</v>
      </c>
      <c r="E34" s="126" t="s">
        <v>905</v>
      </c>
      <c r="F34" s="119" t="s">
        <v>906</v>
      </c>
      <c r="G34" s="127" t="s">
        <v>905</v>
      </c>
      <c r="H34" s="121" t="s">
        <v>907</v>
      </c>
      <c r="I34" s="122" t="s">
        <v>61</v>
      </c>
      <c r="J34" s="128" t="s">
        <v>61</v>
      </c>
      <c r="K34" s="3102"/>
      <c r="L34" s="129" t="s">
        <v>61</v>
      </c>
      <c r="N34" s="125" t="s">
        <v>908</v>
      </c>
      <c r="R34" s="2"/>
      <c r="S34" s="2"/>
      <c r="T34" s="2"/>
      <c r="U34" s="2"/>
      <c r="V34" s="2"/>
      <c r="W34" s="2"/>
      <c r="AK34" s="3093"/>
      <c r="AL34" s="3093"/>
      <c r="AM34" s="3093"/>
      <c r="AN34" s="3093"/>
      <c r="AO34" s="3093"/>
      <c r="AP34" s="3093"/>
      <c r="AQ34" s="3093"/>
      <c r="AR34" s="3093"/>
      <c r="AS34" s="3093"/>
      <c r="AT34" s="3093"/>
      <c r="AU34" s="3093"/>
      <c r="AV34" s="3093"/>
      <c r="AW34" s="3093"/>
      <c r="AX34" s="3093"/>
      <c r="AY34" s="3093"/>
      <c r="AZ34" s="3093"/>
      <c r="BA34" s="3093"/>
      <c r="BB34" s="3093"/>
      <c r="BC34" s="3093"/>
      <c r="BD34" s="3093"/>
      <c r="BE34" s="3093"/>
      <c r="BF34" s="3093"/>
      <c r="BP34" s="3093"/>
      <c r="BQ34" s="3093"/>
      <c r="BR34" s="3093"/>
      <c r="BS34" s="3093"/>
      <c r="BT34" s="3093"/>
      <c r="BU34" s="3093"/>
      <c r="BV34" s="3093"/>
      <c r="BW34" s="3093"/>
      <c r="BX34" s="3093"/>
      <c r="BY34" s="3093"/>
      <c r="BZ34" s="3093"/>
      <c r="CA34" s="3093"/>
      <c r="CB34" s="3093"/>
      <c r="CC34" s="3093"/>
      <c r="CD34" s="3093"/>
      <c r="CE34" s="3093"/>
      <c r="CF34" s="3093"/>
      <c r="CG34" s="3093"/>
      <c r="CH34" s="3093"/>
      <c r="CI34" s="3093"/>
      <c r="CJ34" s="3093"/>
      <c r="CK34" s="3093"/>
    </row>
    <row r="35" spans="2:89" ht="15.75" customHeight="1">
      <c r="B35" s="3099"/>
      <c r="C35" s="117" t="s">
        <v>61</v>
      </c>
      <c r="D35" s="118" t="s">
        <v>61</v>
      </c>
      <c r="E35" s="126" t="s">
        <v>909</v>
      </c>
      <c r="F35" s="119" t="s">
        <v>910</v>
      </c>
      <c r="G35" s="127" t="s">
        <v>909</v>
      </c>
      <c r="H35" s="121" t="s">
        <v>911</v>
      </c>
      <c r="I35" s="122" t="s">
        <v>912</v>
      </c>
      <c r="J35" s="130" t="s">
        <v>913</v>
      </c>
      <c r="K35" s="3103" t="s">
        <v>900</v>
      </c>
      <c r="L35" s="131" t="s">
        <v>913</v>
      </c>
      <c r="N35" s="125" t="s">
        <v>914</v>
      </c>
      <c r="R35" s="2"/>
      <c r="S35" s="2"/>
      <c r="T35" s="2"/>
      <c r="U35" s="2"/>
      <c r="V35" s="2"/>
      <c r="W35" s="2"/>
    </row>
    <row r="36" spans="2:89" ht="15" customHeight="1">
      <c r="B36" s="3099"/>
      <c r="C36" s="132"/>
      <c r="D36" s="133"/>
      <c r="E36" s="126" t="s">
        <v>915</v>
      </c>
      <c r="F36" s="119" t="s">
        <v>916</v>
      </c>
      <c r="G36" s="127" t="s">
        <v>917</v>
      </c>
      <c r="H36" s="121" t="s">
        <v>918</v>
      </c>
      <c r="I36" s="122" t="s">
        <v>919</v>
      </c>
      <c r="J36" s="134" t="s">
        <v>920</v>
      </c>
      <c r="K36" s="3101"/>
      <c r="L36" s="124" t="s">
        <v>920</v>
      </c>
      <c r="N36" s="125" t="s">
        <v>921</v>
      </c>
      <c r="R36" s="2"/>
      <c r="S36" s="2"/>
      <c r="T36" s="2"/>
      <c r="U36" s="2"/>
      <c r="V36" s="2"/>
      <c r="W36" s="2"/>
    </row>
    <row r="37" spans="2:89" ht="15" customHeight="1">
      <c r="B37" s="3099"/>
      <c r="C37" s="132"/>
      <c r="D37" s="133"/>
      <c r="E37" s="126" t="s">
        <v>922</v>
      </c>
      <c r="F37" s="119" t="s">
        <v>923</v>
      </c>
      <c r="G37" s="127" t="s">
        <v>915</v>
      </c>
      <c r="H37" s="121" t="s">
        <v>924</v>
      </c>
      <c r="I37" s="122" t="s">
        <v>925</v>
      </c>
      <c r="J37" s="134" t="s">
        <v>926</v>
      </c>
      <c r="K37" s="3101"/>
      <c r="L37" s="124" t="s">
        <v>926</v>
      </c>
      <c r="N37" s="125" t="s">
        <v>927</v>
      </c>
      <c r="U37" s="2"/>
      <c r="V37" s="2"/>
      <c r="W37" s="2"/>
    </row>
    <row r="38" spans="2:89" ht="15" customHeight="1">
      <c r="B38" s="3099"/>
      <c r="C38" s="132"/>
      <c r="D38" s="133"/>
      <c r="E38" s="126" t="s">
        <v>928</v>
      </c>
      <c r="F38" s="119" t="s">
        <v>929</v>
      </c>
      <c r="G38" s="127" t="s">
        <v>922</v>
      </c>
      <c r="H38" s="121" t="s">
        <v>930</v>
      </c>
      <c r="I38" s="122" t="s">
        <v>931</v>
      </c>
      <c r="J38" s="134" t="s">
        <v>895</v>
      </c>
      <c r="K38" s="3101"/>
      <c r="L38" s="124" t="s">
        <v>895</v>
      </c>
      <c r="N38" s="125" t="s">
        <v>932</v>
      </c>
      <c r="R38" s="2"/>
      <c r="S38" s="2"/>
      <c r="T38" s="2"/>
      <c r="U38" s="2"/>
      <c r="V38" s="2"/>
      <c r="W38" s="2"/>
    </row>
    <row r="39" spans="2:89" ht="15.75" customHeight="1">
      <c r="B39" s="3099"/>
      <c r="C39" s="132"/>
      <c r="D39" s="133"/>
      <c r="E39" s="135"/>
      <c r="F39" s="119" t="s">
        <v>933</v>
      </c>
      <c r="G39" s="127" t="s">
        <v>928</v>
      </c>
      <c r="H39" s="121" t="s">
        <v>934</v>
      </c>
      <c r="I39" s="122" t="s">
        <v>935</v>
      </c>
      <c r="J39" s="136" t="s">
        <v>936</v>
      </c>
      <c r="K39" s="3102"/>
      <c r="L39" s="129" t="s">
        <v>936</v>
      </c>
      <c r="N39" s="125" t="s">
        <v>937</v>
      </c>
      <c r="R39" s="2"/>
      <c r="S39" s="2"/>
      <c r="T39" s="2"/>
      <c r="U39" s="2"/>
      <c r="V39" s="2"/>
      <c r="W39" s="2"/>
    </row>
    <row r="40" spans="2:89" ht="15" customHeight="1">
      <c r="B40" s="3099"/>
      <c r="C40" s="132"/>
      <c r="D40" s="133"/>
      <c r="E40" s="135"/>
      <c r="F40" s="119" t="s">
        <v>938</v>
      </c>
      <c r="G40" s="137"/>
      <c r="H40" s="121" t="s">
        <v>939</v>
      </c>
      <c r="I40" s="122" t="s">
        <v>911</v>
      </c>
      <c r="J40" s="138" t="s">
        <v>940</v>
      </c>
      <c r="K40" s="139" t="s">
        <v>61</v>
      </c>
      <c r="L40" s="140" t="s">
        <v>940</v>
      </c>
      <c r="N40" s="125" t="s">
        <v>941</v>
      </c>
      <c r="R40" s="2"/>
      <c r="S40" s="2"/>
      <c r="T40" s="2"/>
      <c r="U40" s="2"/>
      <c r="V40" s="2"/>
      <c r="W40" s="2"/>
    </row>
    <row r="41" spans="2:89" ht="15.75" customHeight="1">
      <c r="B41" s="3099"/>
      <c r="C41" s="132"/>
      <c r="D41" s="141"/>
      <c r="E41" s="135"/>
      <c r="F41" s="119" t="s">
        <v>942</v>
      </c>
      <c r="G41" s="137"/>
      <c r="H41" s="121" t="s">
        <v>61</v>
      </c>
      <c r="I41" s="122" t="s">
        <v>891</v>
      </c>
      <c r="J41" s="142" t="s">
        <v>943</v>
      </c>
      <c r="K41" s="143" t="s">
        <v>912</v>
      </c>
      <c r="L41" s="144"/>
      <c r="N41" s="125" t="s">
        <v>944</v>
      </c>
      <c r="R41" s="2"/>
      <c r="S41" s="2"/>
      <c r="T41" s="2"/>
      <c r="U41" s="2"/>
      <c r="V41" s="2"/>
      <c r="W41" s="2"/>
    </row>
    <row r="42" spans="2:89" ht="15.75" customHeight="1" thickBot="1">
      <c r="B42" s="3099"/>
      <c r="C42" s="132"/>
      <c r="D42" s="141"/>
      <c r="E42" s="135"/>
      <c r="F42" s="119" t="s">
        <v>945</v>
      </c>
      <c r="G42" s="137"/>
      <c r="H42" s="132"/>
      <c r="I42" s="122" t="s">
        <v>946</v>
      </c>
      <c r="J42" s="123" t="s">
        <v>947</v>
      </c>
      <c r="K42" s="143" t="s">
        <v>919</v>
      </c>
      <c r="L42" s="144"/>
      <c r="N42" s="125" t="s">
        <v>61</v>
      </c>
      <c r="R42" s="2"/>
      <c r="S42" s="2"/>
      <c r="T42" s="2"/>
      <c r="U42" s="2"/>
      <c r="V42" s="2"/>
      <c r="W42" s="2"/>
    </row>
    <row r="43" spans="2:89" ht="15" customHeight="1">
      <c r="B43" s="3099"/>
      <c r="C43" s="132"/>
      <c r="D43" s="141"/>
      <c r="E43" s="135"/>
      <c r="F43" s="119" t="s">
        <v>948</v>
      </c>
      <c r="G43" s="137"/>
      <c r="H43" s="132"/>
      <c r="I43" s="122" t="s">
        <v>949</v>
      </c>
      <c r="J43" s="145" t="s">
        <v>950</v>
      </c>
      <c r="K43" s="3103" t="s">
        <v>925</v>
      </c>
      <c r="L43" s="146" t="s">
        <v>943</v>
      </c>
      <c r="N43" s="133"/>
      <c r="R43" s="2"/>
      <c r="S43" s="2"/>
      <c r="T43" s="2"/>
      <c r="U43" s="2"/>
      <c r="V43" s="2"/>
      <c r="W43" s="2"/>
    </row>
    <row r="44" spans="2:89" ht="15.75" customHeight="1">
      <c r="B44" s="3099"/>
      <c r="C44" s="132"/>
      <c r="D44" s="141"/>
      <c r="E44" s="135"/>
      <c r="F44" s="119" t="s">
        <v>61</v>
      </c>
      <c r="G44" s="137"/>
      <c r="H44" s="132"/>
      <c r="I44" s="122" t="s">
        <v>951</v>
      </c>
      <c r="J44" s="134" t="s">
        <v>61</v>
      </c>
      <c r="K44" s="3102"/>
      <c r="L44" s="147" t="s">
        <v>947</v>
      </c>
      <c r="N44" s="133"/>
      <c r="R44" s="2"/>
      <c r="S44" s="2"/>
      <c r="T44" s="2"/>
      <c r="U44" s="2"/>
      <c r="V44" s="2"/>
      <c r="W44" s="2"/>
    </row>
    <row r="45" spans="2:89">
      <c r="B45" s="3099"/>
      <c r="C45" s="132"/>
      <c r="D45" s="133"/>
      <c r="E45" s="133"/>
      <c r="F45" s="133"/>
      <c r="G45" s="137"/>
      <c r="H45" s="132"/>
      <c r="I45" s="122" t="s">
        <v>952</v>
      </c>
      <c r="J45" s="134" t="s">
        <v>953</v>
      </c>
      <c r="K45" s="148" t="s">
        <v>931</v>
      </c>
      <c r="L45" s="149" t="s">
        <v>950</v>
      </c>
      <c r="N45" s="133"/>
    </row>
    <row r="46" spans="2:89">
      <c r="B46" s="3099"/>
      <c r="C46" s="132"/>
      <c r="D46" s="133"/>
      <c r="E46" s="133"/>
      <c r="F46" s="133"/>
      <c r="G46" s="137"/>
      <c r="H46" s="132"/>
      <c r="I46" s="122" t="s">
        <v>954</v>
      </c>
      <c r="J46" s="134" t="s">
        <v>955</v>
      </c>
      <c r="K46" s="148"/>
      <c r="L46" s="150" t="s">
        <v>61</v>
      </c>
      <c r="N46" s="133"/>
    </row>
    <row r="47" spans="2:89">
      <c r="B47" s="3099"/>
      <c r="C47" s="132"/>
      <c r="D47" s="133"/>
      <c r="E47" s="133"/>
      <c r="F47" s="133"/>
      <c r="G47" s="137"/>
      <c r="H47" s="132"/>
      <c r="I47" s="122" t="s">
        <v>956</v>
      </c>
      <c r="J47" s="123" t="s">
        <v>957</v>
      </c>
      <c r="K47" s="148"/>
      <c r="L47" s="150" t="s">
        <v>953</v>
      </c>
      <c r="N47" s="133"/>
    </row>
    <row r="48" spans="2:89">
      <c r="B48" s="3099"/>
      <c r="C48" s="132"/>
      <c r="D48" s="133"/>
      <c r="E48" s="133"/>
      <c r="F48" s="133"/>
      <c r="G48" s="137"/>
      <c r="H48" s="132"/>
      <c r="I48" s="133"/>
      <c r="J48" s="138" t="s">
        <v>935</v>
      </c>
      <c r="K48" s="148"/>
      <c r="L48" s="150" t="s">
        <v>955</v>
      </c>
      <c r="N48" s="133"/>
    </row>
    <row r="49" spans="2:23">
      <c r="B49" s="3099"/>
      <c r="C49" s="132"/>
      <c r="D49" s="133"/>
      <c r="E49" s="133"/>
      <c r="F49" s="133"/>
      <c r="G49" s="137"/>
      <c r="H49" s="132"/>
      <c r="I49" s="133"/>
      <c r="J49" s="142" t="s">
        <v>958</v>
      </c>
      <c r="K49" s="139"/>
      <c r="L49" s="147" t="s">
        <v>957</v>
      </c>
      <c r="N49" s="133"/>
    </row>
    <row r="50" spans="2:23">
      <c r="B50" s="3099"/>
      <c r="C50" s="132"/>
      <c r="D50" s="133"/>
      <c r="E50" s="133"/>
      <c r="F50" s="133"/>
      <c r="G50" s="137"/>
      <c r="H50" s="132"/>
      <c r="I50" s="133"/>
      <c r="J50" s="134" t="s">
        <v>959</v>
      </c>
      <c r="K50" s="139" t="s">
        <v>935</v>
      </c>
      <c r="L50" s="151" t="s">
        <v>935</v>
      </c>
      <c r="N50" s="133"/>
    </row>
    <row r="51" spans="2:23">
      <c r="B51" s="3099"/>
      <c r="C51" s="132"/>
      <c r="D51" s="133"/>
      <c r="E51" s="133"/>
      <c r="F51" s="133"/>
      <c r="G51" s="137"/>
      <c r="H51" s="132"/>
      <c r="I51" s="152"/>
      <c r="J51" s="134" t="s">
        <v>960</v>
      </c>
      <c r="K51" s="153" t="s">
        <v>911</v>
      </c>
      <c r="L51" s="154" t="s">
        <v>958</v>
      </c>
      <c r="N51" s="152"/>
      <c r="Q51" s="2"/>
      <c r="R51" s="2"/>
      <c r="S51" s="2"/>
      <c r="T51" s="2"/>
      <c r="U51" s="2"/>
      <c r="V51" s="2"/>
    </row>
    <row r="52" spans="2:23">
      <c r="B52" s="3099"/>
      <c r="C52" s="132"/>
      <c r="D52" s="133"/>
      <c r="E52" s="133"/>
      <c r="F52" s="133"/>
      <c r="G52" s="137"/>
      <c r="H52" s="132"/>
      <c r="I52" s="152"/>
      <c r="J52" s="134" t="s">
        <v>961</v>
      </c>
      <c r="K52" s="153"/>
      <c r="L52" s="150" t="s">
        <v>959</v>
      </c>
      <c r="N52" s="152"/>
      <c r="Q52" s="2"/>
      <c r="R52" s="2"/>
      <c r="S52" s="2"/>
      <c r="T52" s="2"/>
      <c r="U52" s="2"/>
      <c r="V52" s="2"/>
    </row>
    <row r="53" spans="2:23">
      <c r="B53" s="3099"/>
      <c r="C53" s="132"/>
      <c r="D53" s="133"/>
      <c r="E53" s="133"/>
      <c r="F53" s="133"/>
      <c r="G53" s="137"/>
      <c r="H53" s="132"/>
      <c r="I53" s="152"/>
      <c r="J53" s="155"/>
      <c r="K53" s="153"/>
      <c r="L53" s="150" t="s">
        <v>960</v>
      </c>
      <c r="N53" s="152"/>
      <c r="Q53" s="2"/>
      <c r="R53" s="2"/>
      <c r="S53" s="2"/>
      <c r="T53" s="2"/>
      <c r="U53" s="2"/>
      <c r="V53" s="2"/>
    </row>
    <row r="54" spans="2:23" ht="15" thickBot="1">
      <c r="B54" s="3099"/>
      <c r="C54" s="156"/>
      <c r="D54" s="157"/>
      <c r="E54" s="157"/>
      <c r="F54" s="157"/>
      <c r="G54" s="158"/>
      <c r="H54" s="156"/>
      <c r="I54" s="159"/>
      <c r="J54" s="160"/>
      <c r="K54" s="161"/>
      <c r="L54" s="147" t="s">
        <v>961</v>
      </c>
      <c r="N54" s="159"/>
      <c r="Q54" s="2"/>
      <c r="R54" s="2"/>
      <c r="S54" s="2"/>
      <c r="T54" s="2"/>
      <c r="U54" s="2"/>
      <c r="V54" s="2"/>
    </row>
    <row r="55" spans="2:23">
      <c r="I55" s="2"/>
      <c r="K55" s="139" t="s">
        <v>891</v>
      </c>
      <c r="L55" s="144"/>
      <c r="Q55" s="2"/>
      <c r="R55" s="2"/>
      <c r="S55" s="2"/>
      <c r="T55" s="2"/>
      <c r="U55" s="2"/>
      <c r="V55" s="2"/>
    </row>
    <row r="56" spans="2:23">
      <c r="I56" s="2"/>
      <c r="K56" s="162" t="s">
        <v>946</v>
      </c>
      <c r="L56" s="144"/>
      <c r="Q56" s="2"/>
      <c r="R56" s="2"/>
      <c r="S56" s="2"/>
      <c r="T56" s="2"/>
      <c r="U56" s="2"/>
      <c r="V56" s="2"/>
    </row>
    <row r="57" spans="2:23" ht="15.75" customHeight="1">
      <c r="I57" s="2"/>
      <c r="K57" s="163" t="s">
        <v>949</v>
      </c>
      <c r="L57" s="144"/>
      <c r="Q57" s="2"/>
      <c r="R57" s="2"/>
      <c r="S57" s="2"/>
      <c r="T57" s="2"/>
      <c r="U57" s="2"/>
      <c r="V57" s="2"/>
    </row>
    <row r="58" spans="2:23">
      <c r="I58" s="2"/>
      <c r="K58" s="163" t="s">
        <v>951</v>
      </c>
      <c r="L58" s="144"/>
      <c r="Q58" s="2"/>
      <c r="R58" s="2"/>
      <c r="S58" s="2"/>
      <c r="T58" s="2"/>
      <c r="U58" s="2"/>
      <c r="V58" s="2"/>
    </row>
    <row r="59" spans="2:23">
      <c r="I59" s="2"/>
      <c r="K59" s="163" t="s">
        <v>952</v>
      </c>
      <c r="L59" s="144"/>
      <c r="Q59" s="2"/>
      <c r="R59" s="2"/>
      <c r="S59" s="2"/>
      <c r="T59" s="2"/>
      <c r="U59" s="2"/>
      <c r="V59" s="2"/>
    </row>
    <row r="60" spans="2:23">
      <c r="I60" s="2"/>
      <c r="K60" s="163" t="s">
        <v>954</v>
      </c>
      <c r="L60" s="144"/>
      <c r="Q60" s="2"/>
      <c r="R60" s="2"/>
      <c r="S60" s="2"/>
      <c r="T60" s="2"/>
      <c r="U60" s="2"/>
      <c r="V60" s="2"/>
    </row>
    <row r="61" spans="2:23" ht="15" thickBot="1">
      <c r="I61" s="2"/>
      <c r="K61" s="164" t="s">
        <v>956</v>
      </c>
      <c r="L61" s="165"/>
      <c r="Q61" s="2"/>
      <c r="R61" s="2"/>
      <c r="S61" s="2"/>
      <c r="T61" s="2"/>
      <c r="U61" s="2"/>
      <c r="V61" s="2"/>
    </row>
    <row r="62" spans="2:23">
      <c r="I62" s="2"/>
      <c r="J62" s="2"/>
      <c r="K62" s="2"/>
      <c r="R62" s="2"/>
      <c r="S62" s="2"/>
      <c r="T62" s="2"/>
      <c r="U62" s="2"/>
      <c r="V62" s="2"/>
      <c r="W62" s="2"/>
    </row>
    <row r="63" spans="2:23" ht="29" thickBot="1">
      <c r="B63" s="98"/>
      <c r="K63" s="5"/>
      <c r="L63" s="96"/>
      <c r="O63" s="2"/>
      <c r="P63" s="2"/>
      <c r="Q63" s="2"/>
      <c r="R63" s="2"/>
      <c r="S63" s="2"/>
      <c r="T63" s="2"/>
      <c r="U63" s="2"/>
      <c r="V63" s="2"/>
      <c r="W63" s="2"/>
    </row>
    <row r="64" spans="2:23" ht="28.5" thickBot="1">
      <c r="B64" s="3104" t="s">
        <v>962</v>
      </c>
      <c r="C64" s="100" t="s">
        <v>963</v>
      </c>
      <c r="D64" s="101" t="s">
        <v>964</v>
      </c>
      <c r="E64" s="100" t="s">
        <v>965</v>
      </c>
      <c r="F64" s="101" t="s">
        <v>966</v>
      </c>
      <c r="G64" s="100" t="s">
        <v>967</v>
      </c>
      <c r="J64" s="5"/>
      <c r="K64" s="5"/>
      <c r="L64" s="96"/>
      <c r="O64" s="2"/>
      <c r="P64" s="2"/>
      <c r="Q64" s="2"/>
      <c r="R64" s="2"/>
      <c r="S64" s="2"/>
      <c r="T64" s="2"/>
      <c r="U64" s="2"/>
      <c r="V64" s="2"/>
      <c r="W64" s="2"/>
    </row>
    <row r="65" spans="2:7">
      <c r="B65" s="3099"/>
      <c r="C65" s="107" t="s">
        <v>968</v>
      </c>
      <c r="D65" s="108" t="s">
        <v>888</v>
      </c>
      <c r="E65" s="109" t="s">
        <v>889</v>
      </c>
      <c r="F65" s="110" t="s">
        <v>890</v>
      </c>
      <c r="G65" s="166" t="s">
        <v>889</v>
      </c>
    </row>
    <row r="66" spans="2:7">
      <c r="B66" s="3099"/>
      <c r="C66" s="117" t="s">
        <v>903</v>
      </c>
      <c r="D66" s="118" t="s">
        <v>969</v>
      </c>
      <c r="E66" s="119" t="s">
        <v>897</v>
      </c>
      <c r="F66" s="119" t="s">
        <v>898</v>
      </c>
      <c r="G66" s="167" t="s">
        <v>897</v>
      </c>
    </row>
    <row r="67" spans="2:7">
      <c r="B67" s="3099"/>
      <c r="C67" s="117" t="s">
        <v>970</v>
      </c>
      <c r="D67" s="118" t="s">
        <v>971</v>
      </c>
      <c r="E67" s="126" t="s">
        <v>905</v>
      </c>
      <c r="F67" s="119" t="s">
        <v>906</v>
      </c>
      <c r="G67" s="168" t="s">
        <v>905</v>
      </c>
    </row>
    <row r="68" spans="2:7">
      <c r="B68" s="3099"/>
      <c r="C68" s="117" t="s">
        <v>61</v>
      </c>
      <c r="D68" s="118" t="s">
        <v>61</v>
      </c>
      <c r="E68" s="126" t="s">
        <v>909</v>
      </c>
      <c r="F68" s="119" t="s">
        <v>910</v>
      </c>
      <c r="G68" s="168" t="s">
        <v>909</v>
      </c>
    </row>
    <row r="69" spans="2:7">
      <c r="B69" s="3099"/>
      <c r="C69" s="132"/>
      <c r="D69" s="133"/>
      <c r="E69" s="126" t="s">
        <v>972</v>
      </c>
      <c r="F69" s="119" t="s">
        <v>916</v>
      </c>
      <c r="G69" s="168" t="s">
        <v>917</v>
      </c>
    </row>
    <row r="70" spans="2:7">
      <c r="B70" s="3099"/>
      <c r="C70" s="132"/>
      <c r="D70" s="133"/>
      <c r="E70" s="126" t="s">
        <v>915</v>
      </c>
      <c r="F70" s="119" t="s">
        <v>923</v>
      </c>
      <c r="G70" s="168" t="s">
        <v>915</v>
      </c>
    </row>
    <row r="71" spans="2:7">
      <c r="B71" s="3099"/>
      <c r="C71" s="132"/>
      <c r="D71" s="133"/>
      <c r="E71" s="126" t="s">
        <v>922</v>
      </c>
      <c r="F71" s="119" t="s">
        <v>929</v>
      </c>
      <c r="G71" s="168" t="s">
        <v>922</v>
      </c>
    </row>
    <row r="72" spans="2:7">
      <c r="B72" s="3099"/>
      <c r="C72" s="132"/>
      <c r="D72" s="133"/>
      <c r="E72" s="126" t="s">
        <v>928</v>
      </c>
      <c r="F72" s="119" t="s">
        <v>933</v>
      </c>
      <c r="G72" s="168" t="s">
        <v>928</v>
      </c>
    </row>
    <row r="73" spans="2:7">
      <c r="B73" s="3099"/>
      <c r="C73" s="132"/>
      <c r="D73" s="133"/>
      <c r="E73" s="133"/>
      <c r="F73" s="119" t="s">
        <v>938</v>
      </c>
      <c r="G73" s="169"/>
    </row>
    <row r="74" spans="2:7">
      <c r="B74" s="3099"/>
      <c r="C74" s="132"/>
      <c r="D74" s="133"/>
      <c r="E74" s="133"/>
      <c r="F74" s="119" t="s">
        <v>942</v>
      </c>
      <c r="G74" s="169"/>
    </row>
    <row r="75" spans="2:7">
      <c r="B75" s="3099"/>
      <c r="C75" s="132"/>
      <c r="D75" s="133"/>
      <c r="E75" s="133"/>
      <c r="F75" s="119" t="s">
        <v>945</v>
      </c>
      <c r="G75" s="169"/>
    </row>
    <row r="76" spans="2:7">
      <c r="B76" s="3099"/>
      <c r="C76" s="132"/>
      <c r="D76" s="133"/>
      <c r="E76" s="133"/>
      <c r="F76" s="119" t="s">
        <v>948</v>
      </c>
      <c r="G76" s="169"/>
    </row>
    <row r="77" spans="2:7" ht="15" thickBot="1">
      <c r="B77" s="3099"/>
      <c r="C77" s="156"/>
      <c r="D77" s="157"/>
      <c r="E77" s="157"/>
      <c r="F77" s="170" t="s">
        <v>61</v>
      </c>
      <c r="G77" s="171"/>
    </row>
    <row r="80" spans="2:7" ht="28.5">
      <c r="B80" s="98"/>
    </row>
    <row r="81" spans="2:22" ht="31">
      <c r="B81" s="172" t="s">
        <v>973</v>
      </c>
      <c r="C81" s="173"/>
      <c r="D81" s="173"/>
      <c r="E81" s="173"/>
      <c r="F81" s="173"/>
      <c r="G81" s="173"/>
      <c r="H81" s="173"/>
      <c r="I81" s="173"/>
      <c r="J81" s="173"/>
      <c r="K81" s="173"/>
      <c r="L81" s="173"/>
      <c r="M81" s="173"/>
      <c r="N81" s="173"/>
      <c r="O81" s="173"/>
    </row>
    <row r="82" spans="2:22" ht="30.75" customHeight="1" thickBot="1">
      <c r="B82" s="98"/>
      <c r="C82" s="2"/>
      <c r="D82" s="174"/>
      <c r="E82" s="174"/>
      <c r="F82" s="174"/>
      <c r="G82" s="174"/>
      <c r="H82" s="2"/>
      <c r="I82" s="2"/>
      <c r="J82" s="2"/>
      <c r="K82" s="2"/>
      <c r="L82" s="2"/>
      <c r="V82" s="2"/>
    </row>
    <row r="83" spans="2:22" s="180" customFormat="1" ht="42" customHeight="1" thickBot="1">
      <c r="B83" s="3104" t="s">
        <v>974</v>
      </c>
      <c r="C83" s="175" t="s">
        <v>975</v>
      </c>
      <c r="D83" s="176" t="s">
        <v>976</v>
      </c>
      <c r="E83" s="177" t="s">
        <v>977</v>
      </c>
      <c r="F83" s="176" t="s">
        <v>978</v>
      </c>
      <c r="G83" s="176" t="s">
        <v>979</v>
      </c>
      <c r="H83" s="176" t="s">
        <v>980</v>
      </c>
      <c r="I83" s="176" t="s">
        <v>981</v>
      </c>
      <c r="J83" s="176" t="s">
        <v>982</v>
      </c>
      <c r="K83" s="178" t="s">
        <v>983</v>
      </c>
      <c r="L83" s="179" t="s">
        <v>984</v>
      </c>
      <c r="M83" s="176" t="s">
        <v>985</v>
      </c>
      <c r="N83" s="176" t="s">
        <v>986</v>
      </c>
      <c r="O83" s="176" t="s">
        <v>987</v>
      </c>
      <c r="V83" s="181"/>
    </row>
    <row r="84" spans="2:22" ht="15" customHeight="1">
      <c r="B84" s="3099"/>
      <c r="C84" s="182" t="s">
        <v>988</v>
      </c>
      <c r="D84" s="183" t="s">
        <v>989</v>
      </c>
      <c r="E84" s="183" t="s">
        <v>989</v>
      </c>
      <c r="F84" s="183" t="s">
        <v>989</v>
      </c>
      <c r="G84" s="183" t="s">
        <v>989</v>
      </c>
      <c r="H84" s="184" t="s">
        <v>224</v>
      </c>
      <c r="I84" s="184" t="s">
        <v>224</v>
      </c>
      <c r="J84" s="184" t="s">
        <v>227</v>
      </c>
      <c r="K84" s="185" t="s">
        <v>989</v>
      </c>
      <c r="L84" s="186" t="s">
        <v>990</v>
      </c>
      <c r="M84" s="187" t="s">
        <v>225</v>
      </c>
      <c r="N84" s="184" t="s">
        <v>225</v>
      </c>
      <c r="O84" s="188" t="s">
        <v>991</v>
      </c>
      <c r="V84" s="2"/>
    </row>
    <row r="85" spans="2:22" ht="15" customHeight="1">
      <c r="B85" s="3099"/>
      <c r="C85" s="189" t="s">
        <v>988</v>
      </c>
      <c r="D85" s="190" t="s">
        <v>989</v>
      </c>
      <c r="E85" s="190" t="s">
        <v>989</v>
      </c>
      <c r="F85" s="190" t="s">
        <v>989</v>
      </c>
      <c r="G85" s="190" t="s">
        <v>989</v>
      </c>
      <c r="H85" s="191" t="s">
        <v>989</v>
      </c>
      <c r="I85" s="191" t="s">
        <v>989</v>
      </c>
      <c r="J85" s="191" t="s">
        <v>228</v>
      </c>
      <c r="K85" s="192" t="s">
        <v>989</v>
      </c>
      <c r="L85" s="193" t="s">
        <v>989</v>
      </c>
      <c r="M85" s="194" t="s">
        <v>225</v>
      </c>
      <c r="N85" s="191" t="s">
        <v>225</v>
      </c>
      <c r="O85" s="195" t="s">
        <v>225</v>
      </c>
      <c r="V85" s="2"/>
    </row>
    <row r="86" spans="2:22" ht="15" customHeight="1">
      <c r="B86" s="3099"/>
      <c r="C86" s="189" t="s">
        <v>988</v>
      </c>
      <c r="D86" s="190" t="s">
        <v>992</v>
      </c>
      <c r="E86" s="190" t="s">
        <v>992</v>
      </c>
      <c r="F86" s="190" t="s">
        <v>992</v>
      </c>
      <c r="G86" s="190" t="s">
        <v>992</v>
      </c>
      <c r="H86" s="191" t="s">
        <v>224</v>
      </c>
      <c r="I86" s="191" t="s">
        <v>224</v>
      </c>
      <c r="J86" s="191" t="s">
        <v>229</v>
      </c>
      <c r="K86" s="192" t="s">
        <v>989</v>
      </c>
      <c r="L86" s="193" t="s">
        <v>993</v>
      </c>
      <c r="M86" s="194" t="s">
        <v>225</v>
      </c>
      <c r="N86" s="191" t="s">
        <v>225</v>
      </c>
      <c r="O86" s="195" t="s">
        <v>225</v>
      </c>
      <c r="V86" s="2"/>
    </row>
    <row r="87" spans="2:22" ht="15" customHeight="1">
      <c r="B87" s="3099"/>
      <c r="C87" s="189" t="s">
        <v>988</v>
      </c>
      <c r="D87" s="190" t="s">
        <v>989</v>
      </c>
      <c r="E87" s="190" t="s">
        <v>989</v>
      </c>
      <c r="F87" s="190" t="s">
        <v>989</v>
      </c>
      <c r="G87" s="190" t="s">
        <v>989</v>
      </c>
      <c r="H87" s="191" t="s">
        <v>224</v>
      </c>
      <c r="I87" s="191" t="s">
        <v>224</v>
      </c>
      <c r="J87" s="191" t="s">
        <v>231</v>
      </c>
      <c r="K87" s="192" t="s">
        <v>993</v>
      </c>
      <c r="L87" s="193" t="s">
        <v>989</v>
      </c>
      <c r="M87" s="194" t="s">
        <v>224</v>
      </c>
      <c r="N87" s="191" t="s">
        <v>225</v>
      </c>
      <c r="O87" s="196"/>
      <c r="V87" s="2"/>
    </row>
    <row r="88" spans="2:22" ht="15" customHeight="1">
      <c r="B88" s="3099"/>
      <c r="C88" s="189" t="s">
        <v>994</v>
      </c>
      <c r="D88" s="190" t="s">
        <v>995</v>
      </c>
      <c r="E88" s="190" t="s">
        <v>995</v>
      </c>
      <c r="F88" s="190" t="s">
        <v>995</v>
      </c>
      <c r="G88" s="190" t="s">
        <v>995</v>
      </c>
      <c r="H88" s="191" t="s">
        <v>989</v>
      </c>
      <c r="I88" s="191" t="s">
        <v>989</v>
      </c>
      <c r="J88" s="191" t="s">
        <v>230</v>
      </c>
      <c r="K88" s="197"/>
      <c r="L88" s="198"/>
      <c r="M88" s="199"/>
      <c r="N88" s="200"/>
      <c r="O88" s="196"/>
      <c r="V88" s="2"/>
    </row>
    <row r="89" spans="2:22" ht="15" customHeight="1">
      <c r="B89" s="3099"/>
      <c r="C89" s="189" t="s">
        <v>994</v>
      </c>
      <c r="D89" s="190" t="s">
        <v>996</v>
      </c>
      <c r="E89" s="190" t="s">
        <v>996</v>
      </c>
      <c r="F89" s="190" t="s">
        <v>996</v>
      </c>
      <c r="G89" s="190" t="s">
        <v>996</v>
      </c>
      <c r="H89" s="191" t="s">
        <v>235</v>
      </c>
      <c r="I89" s="191" t="s">
        <v>235</v>
      </c>
      <c r="J89" s="191" t="s">
        <v>234</v>
      </c>
      <c r="K89" s="197"/>
      <c r="L89" s="198"/>
      <c r="M89" s="199"/>
      <c r="N89" s="200"/>
      <c r="O89" s="196"/>
      <c r="V89" s="2"/>
    </row>
    <row r="90" spans="2:22" ht="15" customHeight="1">
      <c r="B90" s="3099"/>
      <c r="C90" s="189" t="s">
        <v>994</v>
      </c>
      <c r="D90" s="190" t="s">
        <v>995</v>
      </c>
      <c r="E90" s="190" t="s">
        <v>995</v>
      </c>
      <c r="F90" s="190" t="s">
        <v>995</v>
      </c>
      <c r="G90" s="190" t="s">
        <v>995</v>
      </c>
      <c r="H90" s="201"/>
      <c r="I90" s="201"/>
      <c r="J90" s="201"/>
      <c r="K90" s="197"/>
      <c r="L90" s="198"/>
      <c r="M90" s="199"/>
      <c r="N90" s="200"/>
      <c r="O90" s="196"/>
      <c r="V90" s="2"/>
    </row>
    <row r="91" spans="2:22" ht="15.75" customHeight="1">
      <c r="B91" s="3099"/>
      <c r="C91" s="202"/>
      <c r="D91" s="190" t="s">
        <v>996</v>
      </c>
      <c r="E91" s="190" t="s">
        <v>996</v>
      </c>
      <c r="F91" s="190" t="s">
        <v>996</v>
      </c>
      <c r="G91" s="190" t="s">
        <v>996</v>
      </c>
      <c r="H91" s="201"/>
      <c r="I91" s="201"/>
      <c r="J91" s="201"/>
      <c r="K91" s="197"/>
      <c r="L91" s="198"/>
      <c r="M91" s="199"/>
      <c r="N91" s="200"/>
      <c r="O91" s="196"/>
      <c r="V91" s="2"/>
    </row>
    <row r="92" spans="2:22" ht="15" customHeight="1">
      <c r="B92" s="3099"/>
      <c r="C92" s="202"/>
      <c r="D92" s="190" t="s">
        <v>995</v>
      </c>
      <c r="E92" s="190" t="s">
        <v>995</v>
      </c>
      <c r="F92" s="190" t="s">
        <v>995</v>
      </c>
      <c r="G92" s="190" t="s">
        <v>995</v>
      </c>
      <c r="H92" s="201"/>
      <c r="I92" s="201"/>
      <c r="J92" s="201"/>
      <c r="K92" s="197"/>
      <c r="L92" s="198"/>
      <c r="M92" s="199"/>
      <c r="N92" s="200"/>
      <c r="O92" s="196"/>
      <c r="V92" s="2"/>
    </row>
    <row r="93" spans="2:22" ht="15" customHeight="1">
      <c r="B93" s="3099"/>
      <c r="C93" s="202"/>
      <c r="D93" s="190" t="s">
        <v>989</v>
      </c>
      <c r="E93" s="201"/>
      <c r="F93" s="190" t="s">
        <v>993</v>
      </c>
      <c r="G93" s="201"/>
      <c r="H93" s="201"/>
      <c r="I93" s="201"/>
      <c r="J93" s="201"/>
      <c r="K93" s="197"/>
      <c r="L93" s="198"/>
      <c r="M93" s="199"/>
      <c r="N93" s="200"/>
      <c r="O93" s="196"/>
      <c r="V93" s="2"/>
    </row>
    <row r="94" spans="2:22" ht="15" customHeight="1">
      <c r="B94" s="3099"/>
      <c r="C94" s="202"/>
      <c r="D94" s="190" t="s">
        <v>989</v>
      </c>
      <c r="E94" s="201"/>
      <c r="F94" s="201"/>
      <c r="G94" s="201"/>
      <c r="H94" s="201"/>
      <c r="I94" s="201"/>
      <c r="J94" s="201"/>
      <c r="K94" s="197"/>
      <c r="L94" s="198"/>
      <c r="M94" s="199"/>
      <c r="N94" s="200"/>
      <c r="O94" s="196"/>
      <c r="V94" s="2"/>
    </row>
    <row r="95" spans="2:22" ht="15" customHeight="1">
      <c r="B95" s="3099"/>
      <c r="C95" s="202"/>
      <c r="D95" s="190" t="s">
        <v>989</v>
      </c>
      <c r="E95" s="201"/>
      <c r="F95" s="201"/>
      <c r="G95" s="201"/>
      <c r="H95" s="201"/>
      <c r="I95" s="201"/>
      <c r="J95" s="201"/>
      <c r="K95" s="197"/>
      <c r="L95" s="198"/>
      <c r="M95" s="199"/>
      <c r="N95" s="200"/>
      <c r="O95" s="196"/>
      <c r="V95" s="2"/>
    </row>
    <row r="96" spans="2:22" ht="15" thickBot="1">
      <c r="B96" s="3099"/>
      <c r="C96" s="203"/>
      <c r="D96" s="204" t="s">
        <v>993</v>
      </c>
      <c r="E96" s="205"/>
      <c r="F96" s="205"/>
      <c r="G96" s="205"/>
      <c r="H96" s="205"/>
      <c r="I96" s="205"/>
      <c r="J96" s="205"/>
      <c r="K96" s="206"/>
      <c r="L96" s="207"/>
      <c r="M96" s="208"/>
      <c r="N96" s="209"/>
      <c r="O96" s="210"/>
      <c r="V96" s="2"/>
    </row>
    <row r="97" spans="2:23" ht="28.5">
      <c r="B97" s="98"/>
      <c r="E97" s="80"/>
      <c r="F97" s="2"/>
      <c r="G97" s="2"/>
      <c r="H97" s="211"/>
      <c r="I97" s="2"/>
      <c r="J97" s="2"/>
      <c r="K97" s="2"/>
      <c r="L97" s="2"/>
      <c r="M97" s="2"/>
      <c r="W97" s="2"/>
    </row>
    <row r="98" spans="2:23" ht="29" thickBot="1">
      <c r="B98" s="212"/>
    </row>
    <row r="99" spans="2:23" ht="25.5" customHeight="1" thickBot="1">
      <c r="B99" s="3099" t="s">
        <v>997</v>
      </c>
      <c r="C99" s="213" t="s">
        <v>980</v>
      </c>
    </row>
    <row r="100" spans="2:23" ht="15" customHeight="1">
      <c r="B100" s="3099"/>
      <c r="C100" s="214" t="s">
        <v>224</v>
      </c>
    </row>
    <row r="101" spans="2:23" ht="15" customHeight="1">
      <c r="B101" s="3099"/>
      <c r="C101" s="215" t="s">
        <v>989</v>
      </c>
    </row>
    <row r="102" spans="2:23" ht="15" customHeight="1">
      <c r="B102" s="3099"/>
      <c r="C102" s="215" t="s">
        <v>224</v>
      </c>
    </row>
    <row r="103" spans="2:23" ht="15" customHeight="1">
      <c r="B103" s="3099"/>
      <c r="C103" s="215" t="s">
        <v>989</v>
      </c>
    </row>
    <row r="104" spans="2:23" ht="15" customHeight="1">
      <c r="B104" s="3099"/>
      <c r="C104" s="215" t="s">
        <v>224</v>
      </c>
    </row>
    <row r="105" spans="2:23" ht="15" customHeight="1">
      <c r="B105" s="3099"/>
      <c r="C105" s="215" t="s">
        <v>233</v>
      </c>
    </row>
    <row r="106" spans="2:23" ht="15.75" customHeight="1" thickBot="1">
      <c r="B106" s="3099"/>
      <c r="C106" s="216" t="s">
        <v>235</v>
      </c>
    </row>
    <row r="107" spans="2:23" ht="15" customHeight="1"/>
    <row r="108" spans="2:23" ht="15" customHeight="1" thickBot="1"/>
    <row r="109" spans="2:23" ht="15" customHeight="1" thickBot="1">
      <c r="B109" s="3099" t="s">
        <v>998</v>
      </c>
      <c r="C109" s="217" t="s">
        <v>999</v>
      </c>
    </row>
    <row r="110" spans="2:23" ht="15" customHeight="1">
      <c r="B110" s="3099"/>
      <c r="C110" s="218" t="s">
        <v>989</v>
      </c>
    </row>
    <row r="111" spans="2:23" ht="15" customHeight="1">
      <c r="B111" s="3099"/>
      <c r="C111" s="219" t="s">
        <v>989</v>
      </c>
    </row>
    <row r="112" spans="2:23" ht="15" customHeight="1">
      <c r="B112" s="3099"/>
      <c r="C112" s="219" t="s">
        <v>989</v>
      </c>
    </row>
    <row r="113" spans="2:7" ht="15" customHeight="1">
      <c r="B113" s="3099"/>
      <c r="C113" s="219" t="s">
        <v>989</v>
      </c>
    </row>
    <row r="114" spans="2:7" ht="15" customHeight="1" thickBot="1">
      <c r="B114" s="3099"/>
      <c r="C114" s="220" t="s">
        <v>226</v>
      </c>
    </row>
    <row r="115" spans="2:7" ht="15" customHeight="1"/>
    <row r="116" spans="2:7" ht="28.5">
      <c r="B116" s="212"/>
    </row>
    <row r="117" spans="2:7" ht="15.75" customHeight="1" thickBot="1">
      <c r="B117" s="3096" t="s">
        <v>1000</v>
      </c>
      <c r="C117" s="221" t="s">
        <v>1001</v>
      </c>
      <c r="D117" s="222" t="s">
        <v>1002</v>
      </c>
      <c r="E117" s="222" t="s">
        <v>1003</v>
      </c>
      <c r="F117" s="222" t="s">
        <v>1004</v>
      </c>
      <c r="G117" s="223" t="s">
        <v>1005</v>
      </c>
    </row>
    <row r="118" spans="2:7" ht="26.25" customHeight="1">
      <c r="B118" s="3097"/>
      <c r="C118" s="224" t="s">
        <v>1006</v>
      </c>
      <c r="D118" s="225" t="s">
        <v>1006</v>
      </c>
      <c r="E118" s="226" t="s">
        <v>1007</v>
      </c>
      <c r="F118" s="226" t="s">
        <v>589</v>
      </c>
      <c r="G118" s="227" t="s">
        <v>224</v>
      </c>
    </row>
    <row r="119" spans="2:7" ht="15.75" customHeight="1">
      <c r="B119" s="3097"/>
      <c r="C119" s="228" t="s">
        <v>1006</v>
      </c>
      <c r="D119" s="229" t="s">
        <v>1006</v>
      </c>
      <c r="E119" s="229" t="s">
        <v>1008</v>
      </c>
      <c r="F119" s="229" t="s">
        <v>616</v>
      </c>
      <c r="G119" s="230"/>
    </row>
    <row r="120" spans="2:7" ht="15" customHeight="1">
      <c r="B120" s="3097"/>
      <c r="C120" s="228" t="s">
        <v>1009</v>
      </c>
      <c r="D120" s="229" t="s">
        <v>1009</v>
      </c>
      <c r="E120" s="229" t="s">
        <v>1010</v>
      </c>
      <c r="F120" s="229" t="s">
        <v>616</v>
      </c>
      <c r="G120" s="230"/>
    </row>
    <row r="121" spans="2:7" ht="15" customHeight="1">
      <c r="B121" s="3097"/>
      <c r="C121" s="228" t="s">
        <v>1009</v>
      </c>
      <c r="D121" s="229" t="s">
        <v>1009</v>
      </c>
      <c r="E121" s="133"/>
      <c r="F121" s="229" t="s">
        <v>616</v>
      </c>
      <c r="G121" s="230"/>
    </row>
    <row r="122" spans="2:7" ht="15" customHeight="1">
      <c r="B122" s="3097"/>
      <c r="C122" s="231"/>
      <c r="D122" s="133"/>
      <c r="E122" s="133"/>
      <c r="F122" s="229" t="s">
        <v>616</v>
      </c>
      <c r="G122" s="230"/>
    </row>
    <row r="123" spans="2:7" ht="15" customHeight="1">
      <c r="B123" s="3097"/>
      <c r="C123" s="231"/>
      <c r="D123" s="133"/>
      <c r="E123" s="133"/>
      <c r="F123" s="229" t="s">
        <v>618</v>
      </c>
      <c r="G123" s="230"/>
    </row>
    <row r="124" spans="2:7" ht="15" customHeight="1">
      <c r="B124" s="3097"/>
      <c r="C124" s="231"/>
      <c r="D124" s="133"/>
      <c r="E124" s="133"/>
      <c r="F124" s="229" t="s">
        <v>618</v>
      </c>
      <c r="G124" s="230"/>
    </row>
    <row r="125" spans="2:7" ht="15" customHeight="1">
      <c r="B125" s="3097"/>
      <c r="C125" s="132"/>
      <c r="D125" s="133"/>
      <c r="E125" s="133"/>
      <c r="F125" s="229" t="s">
        <v>619</v>
      </c>
      <c r="G125" s="230"/>
    </row>
    <row r="126" spans="2:7" ht="15" customHeight="1">
      <c r="B126" s="3097"/>
      <c r="C126" s="132"/>
      <c r="D126" s="133"/>
      <c r="E126" s="133"/>
      <c r="F126" s="229" t="s">
        <v>619</v>
      </c>
      <c r="G126" s="230"/>
    </row>
    <row r="127" spans="2:7" ht="15.75" customHeight="1">
      <c r="B127" s="3097"/>
      <c r="C127" s="132"/>
      <c r="D127" s="133"/>
      <c r="E127" s="133"/>
      <c r="F127" s="229" t="s">
        <v>622</v>
      </c>
      <c r="G127" s="230"/>
    </row>
    <row r="128" spans="2:7" ht="15" customHeight="1">
      <c r="B128" s="3097"/>
      <c r="C128" s="132"/>
      <c r="D128" s="133"/>
      <c r="E128" s="133"/>
      <c r="F128" s="229" t="s">
        <v>622</v>
      </c>
      <c r="G128" s="230"/>
    </row>
    <row r="129" spans="2:7" ht="15" customHeight="1">
      <c r="B129" s="3097"/>
      <c r="C129" s="132"/>
      <c r="D129" s="133"/>
      <c r="E129" s="133"/>
      <c r="F129" s="229" t="s">
        <v>1011</v>
      </c>
      <c r="G129" s="230"/>
    </row>
    <row r="130" spans="2:7" ht="15" customHeight="1">
      <c r="B130" s="3097"/>
      <c r="C130" s="132"/>
      <c r="D130" s="133"/>
      <c r="E130" s="133"/>
      <c r="F130" s="229" t="s">
        <v>224</v>
      </c>
      <c r="G130" s="230"/>
    </row>
    <row r="131" spans="2:7" ht="15.75" customHeight="1" thickBot="1">
      <c r="B131" s="3097"/>
      <c r="C131" s="156"/>
      <c r="D131" s="157"/>
      <c r="E131" s="157"/>
      <c r="F131" s="232" t="s">
        <v>1011</v>
      </c>
      <c r="G131" s="233"/>
    </row>
    <row r="132" spans="2:7" ht="28.5">
      <c r="B132" s="234"/>
      <c r="G132" s="235"/>
    </row>
    <row r="133" spans="2:7" ht="29" thickBot="1">
      <c r="B133" s="234"/>
      <c r="C133" s="236" t="s">
        <v>1012</v>
      </c>
      <c r="D133" s="236"/>
      <c r="E133" s="236"/>
      <c r="F133" s="236"/>
      <c r="G133" s="235"/>
    </row>
    <row r="134" spans="2:7" ht="15.75" customHeight="1" thickBot="1">
      <c r="B134" s="3106" t="s">
        <v>1013</v>
      </c>
      <c r="C134" s="237" t="s">
        <v>1001</v>
      </c>
      <c r="D134" s="238"/>
      <c r="E134" s="238" t="s">
        <v>1003</v>
      </c>
      <c r="F134" s="239" t="s">
        <v>1004</v>
      </c>
      <c r="G134" s="239" t="s">
        <v>1005</v>
      </c>
    </row>
    <row r="135" spans="2:7" ht="15" customHeight="1">
      <c r="B135" s="3107"/>
      <c r="C135" s="240" t="s">
        <v>589</v>
      </c>
      <c r="D135" s="241"/>
      <c r="E135" s="226" t="s">
        <v>616</v>
      </c>
      <c r="F135" s="242" t="s">
        <v>224</v>
      </c>
      <c r="G135" s="244" t="s">
        <v>224</v>
      </c>
    </row>
    <row r="136" spans="2:7" ht="15" customHeight="1">
      <c r="B136" s="3107"/>
      <c r="C136" s="243" t="s">
        <v>225</v>
      </c>
      <c r="D136" s="133"/>
      <c r="E136" s="229" t="s">
        <v>618</v>
      </c>
      <c r="F136" s="244" t="s">
        <v>589</v>
      </c>
      <c r="G136" s="244" t="s">
        <v>225</v>
      </c>
    </row>
    <row r="137" spans="2:7" ht="15" customHeight="1">
      <c r="B137" s="3107"/>
      <c r="C137" s="243" t="s">
        <v>225</v>
      </c>
      <c r="D137" s="133"/>
      <c r="E137" s="229" t="s">
        <v>619</v>
      </c>
      <c r="F137" s="244" t="s">
        <v>224</v>
      </c>
      <c r="G137" s="244"/>
    </row>
    <row r="138" spans="2:7" ht="15" customHeight="1">
      <c r="B138" s="3107"/>
      <c r="C138" s="243" t="s">
        <v>589</v>
      </c>
      <c r="D138" s="133"/>
      <c r="E138" s="229" t="s">
        <v>622</v>
      </c>
      <c r="F138" s="244" t="s">
        <v>225</v>
      </c>
      <c r="G138" s="244"/>
    </row>
    <row r="139" spans="2:7" ht="15" customHeight="1">
      <c r="B139" s="3107"/>
      <c r="C139" s="243" t="s">
        <v>225</v>
      </c>
      <c r="D139" s="133"/>
      <c r="E139" s="229" t="s">
        <v>616</v>
      </c>
      <c r="F139" s="245"/>
      <c r="G139" s="235"/>
    </row>
    <row r="140" spans="2:7" ht="15.75" customHeight="1">
      <c r="B140" s="3107"/>
      <c r="C140" s="243" t="s">
        <v>225</v>
      </c>
      <c r="D140" s="133"/>
      <c r="E140" s="229" t="s">
        <v>224</v>
      </c>
      <c r="F140" s="245"/>
      <c r="G140" s="235"/>
    </row>
    <row r="141" spans="2:7" ht="15" customHeight="1">
      <c r="B141" s="3107"/>
      <c r="C141" s="243" t="s">
        <v>589</v>
      </c>
      <c r="D141" s="133"/>
      <c r="E141" s="229" t="s">
        <v>224</v>
      </c>
      <c r="F141" s="245"/>
      <c r="G141" s="235"/>
    </row>
    <row r="142" spans="2:7" ht="15" customHeight="1">
      <c r="B142" s="3107"/>
      <c r="C142" s="243" t="s">
        <v>225</v>
      </c>
      <c r="D142" s="133"/>
      <c r="E142" s="229" t="s">
        <v>616</v>
      </c>
      <c r="F142" s="245"/>
      <c r="G142" s="235"/>
    </row>
    <row r="143" spans="2:7" ht="15" customHeight="1">
      <c r="B143" s="3107"/>
      <c r="C143" s="243" t="s">
        <v>225</v>
      </c>
      <c r="D143" s="133"/>
      <c r="E143" s="133"/>
      <c r="F143" s="245"/>
      <c r="G143" s="235"/>
    </row>
    <row r="144" spans="2:7" ht="15" customHeight="1">
      <c r="B144" s="3107"/>
      <c r="C144" s="243" t="s">
        <v>589</v>
      </c>
      <c r="D144" s="133"/>
      <c r="E144" s="133"/>
      <c r="F144" s="245"/>
      <c r="G144" s="235"/>
    </row>
    <row r="145" spans="2:7" ht="15" customHeight="1">
      <c r="B145" s="3107"/>
      <c r="C145" s="243" t="s">
        <v>225</v>
      </c>
      <c r="D145" s="133"/>
      <c r="E145" s="133"/>
      <c r="F145" s="245"/>
      <c r="G145" s="235"/>
    </row>
    <row r="146" spans="2:7" ht="15" customHeight="1">
      <c r="B146" s="3107"/>
      <c r="C146" s="243" t="s">
        <v>589</v>
      </c>
      <c r="D146" s="133"/>
      <c r="E146" s="133"/>
      <c r="F146" s="245"/>
      <c r="G146" s="235"/>
    </row>
    <row r="147" spans="2:7" ht="15" customHeight="1">
      <c r="B147" s="3107"/>
      <c r="C147" s="243" t="s">
        <v>225</v>
      </c>
      <c r="D147" s="133"/>
      <c r="E147" s="133"/>
      <c r="F147" s="245"/>
      <c r="G147" s="235"/>
    </row>
    <row r="148" spans="2:7" ht="15" customHeight="1">
      <c r="B148" s="3107"/>
      <c r="C148" s="243" t="s">
        <v>589</v>
      </c>
      <c r="D148" s="133"/>
      <c r="E148" s="133"/>
      <c r="F148" s="245"/>
      <c r="G148" s="235"/>
    </row>
    <row r="149" spans="2:7" ht="27" customHeight="1">
      <c r="B149" s="3108"/>
      <c r="C149" s="246" t="s">
        <v>225</v>
      </c>
      <c r="D149" s="247"/>
      <c r="E149" s="247"/>
      <c r="F149" s="248"/>
      <c r="G149" s="249"/>
    </row>
    <row r="150" spans="2:7" ht="29" thickBot="1">
      <c r="B150" s="98"/>
    </row>
    <row r="151" spans="2:7" ht="15.75" customHeight="1" thickBot="1">
      <c r="B151" s="3109" t="s">
        <v>1014</v>
      </c>
      <c r="C151" s="250" t="s">
        <v>1015</v>
      </c>
    </row>
    <row r="152" spans="2:7" ht="15" customHeight="1">
      <c r="B152" s="3109"/>
      <c r="C152" s="251" t="s">
        <v>1016</v>
      </c>
    </row>
    <row r="153" spans="2:7" ht="15" customHeight="1">
      <c r="B153" s="3109"/>
      <c r="C153" s="251" t="s">
        <v>1017</v>
      </c>
    </row>
    <row r="154" spans="2:7" ht="15" customHeight="1">
      <c r="B154" s="3109"/>
      <c r="C154" s="251" t="s">
        <v>1017</v>
      </c>
    </row>
    <row r="155" spans="2:7" ht="15" customHeight="1">
      <c r="B155" s="3109"/>
      <c r="C155" s="251" t="s">
        <v>1017</v>
      </c>
    </row>
    <row r="156" spans="2:7" ht="15" customHeight="1">
      <c r="B156" s="3109"/>
      <c r="C156" s="251" t="s">
        <v>1017</v>
      </c>
    </row>
    <row r="157" spans="2:7" ht="15.75" customHeight="1" thickBot="1">
      <c r="B157" s="3109"/>
      <c r="C157" s="252" t="s">
        <v>1017</v>
      </c>
    </row>
    <row r="158" spans="2:7" ht="29" thickBot="1">
      <c r="B158" s="98"/>
    </row>
    <row r="159" spans="2:7" ht="15" thickBot="1">
      <c r="B159" s="3110" t="s">
        <v>1018</v>
      </c>
      <c r="C159" s="253" t="s">
        <v>1019</v>
      </c>
      <c r="D159" s="254" t="s">
        <v>1020</v>
      </c>
      <c r="E159" s="254" t="s">
        <v>1021</v>
      </c>
      <c r="F159" s="255" t="s">
        <v>1021</v>
      </c>
    </row>
    <row r="160" spans="2:7">
      <c r="B160" s="3111"/>
      <c r="C160" s="256" t="s">
        <v>225</v>
      </c>
      <c r="D160" s="257" t="s">
        <v>225</v>
      </c>
      <c r="E160" s="258"/>
      <c r="F160" s="259"/>
    </row>
    <row r="161" spans="2:6" ht="15" customHeight="1">
      <c r="B161" s="3111"/>
      <c r="C161" s="260" t="s">
        <v>225</v>
      </c>
      <c r="D161" s="261" t="s">
        <v>225</v>
      </c>
      <c r="E161" s="133"/>
      <c r="F161" s="262"/>
    </row>
    <row r="162" spans="2:6" ht="15" customHeight="1">
      <c r="B162" s="3111"/>
      <c r="C162" s="260" t="s">
        <v>225</v>
      </c>
      <c r="D162" s="261" t="s">
        <v>225</v>
      </c>
      <c r="E162" s="133"/>
      <c r="F162" s="262"/>
    </row>
    <row r="163" spans="2:6" ht="15" customHeight="1">
      <c r="B163" s="3111"/>
      <c r="C163" s="260" t="s">
        <v>225</v>
      </c>
      <c r="D163" s="261" t="s">
        <v>225</v>
      </c>
      <c r="E163" s="133"/>
      <c r="F163" s="262"/>
    </row>
    <row r="164" spans="2:6" ht="15" customHeight="1">
      <c r="B164" s="3111"/>
      <c r="C164" s="260" t="s">
        <v>225</v>
      </c>
      <c r="D164" s="261" t="s">
        <v>226</v>
      </c>
      <c r="E164" s="133"/>
      <c r="F164" s="262"/>
    </row>
    <row r="165" spans="2:6" ht="15" customHeight="1">
      <c r="B165" s="3111"/>
      <c r="C165" s="260" t="s">
        <v>225</v>
      </c>
      <c r="D165" s="133"/>
      <c r="E165" s="133"/>
      <c r="F165" s="262"/>
    </row>
    <row r="166" spans="2:6" ht="15" customHeight="1">
      <c r="B166" s="3111"/>
      <c r="C166" s="260" t="s">
        <v>225</v>
      </c>
      <c r="D166" s="133"/>
      <c r="E166" s="133"/>
      <c r="F166" s="262"/>
    </row>
    <row r="167" spans="2:6" ht="15" customHeight="1">
      <c r="B167" s="3111"/>
      <c r="C167" s="260" t="s">
        <v>225</v>
      </c>
      <c r="D167" s="133"/>
      <c r="E167" s="133"/>
      <c r="F167" s="262"/>
    </row>
    <row r="168" spans="2:6" ht="15" customHeight="1">
      <c r="B168" s="3111"/>
      <c r="C168" s="260" t="s">
        <v>225</v>
      </c>
      <c r="D168" s="133"/>
      <c r="E168" s="133"/>
      <c r="F168" s="262"/>
    </row>
    <row r="169" spans="2:6" ht="15" customHeight="1">
      <c r="B169" s="3111"/>
      <c r="C169" s="260" t="s">
        <v>225</v>
      </c>
      <c r="D169" s="133"/>
      <c r="E169" s="133"/>
      <c r="F169" s="262"/>
    </row>
    <row r="170" spans="2:6" ht="15" customHeight="1">
      <c r="B170" s="3111"/>
      <c r="C170" s="260" t="s">
        <v>225</v>
      </c>
      <c r="D170" s="133"/>
      <c r="E170" s="133"/>
      <c r="F170" s="262"/>
    </row>
    <row r="171" spans="2:6" ht="15" customHeight="1">
      <c r="B171" s="3111"/>
      <c r="C171" s="260" t="s">
        <v>225</v>
      </c>
      <c r="D171" s="133"/>
      <c r="E171" s="133"/>
      <c r="F171" s="262"/>
    </row>
    <row r="172" spans="2:6" ht="15" customHeight="1">
      <c r="B172" s="3111"/>
      <c r="C172" s="260" t="s">
        <v>226</v>
      </c>
      <c r="D172" s="133"/>
      <c r="E172" s="133"/>
      <c r="F172" s="262"/>
    </row>
    <row r="173" spans="2:6" ht="15.75" customHeight="1" thickBot="1">
      <c r="B173" s="3111"/>
      <c r="C173" s="263" t="s">
        <v>226</v>
      </c>
      <c r="D173" s="157" t="s">
        <v>204</v>
      </c>
      <c r="E173" s="157"/>
      <c r="F173" s="264"/>
    </row>
    <row r="174" spans="2:6" ht="29" thickBot="1">
      <c r="B174" s="98"/>
    </row>
    <row r="175" spans="2:6" ht="15.75" customHeight="1" thickBot="1">
      <c r="B175" s="3112" t="s">
        <v>1022</v>
      </c>
      <c r="C175" s="265" t="s">
        <v>1023</v>
      </c>
      <c r="D175" s="266" t="s">
        <v>1024</v>
      </c>
      <c r="E175" s="267" t="s">
        <v>1025</v>
      </c>
    </row>
    <row r="176" spans="2:6" ht="15.75" customHeight="1" thickBot="1">
      <c r="B176" s="3113"/>
      <c r="C176" s="268" t="s">
        <v>1016</v>
      </c>
      <c r="D176" s="269" t="s">
        <v>1026</v>
      </c>
      <c r="E176" s="270" t="s">
        <v>1027</v>
      </c>
    </row>
    <row r="177" spans="2:23" ht="29" thickBot="1">
      <c r="B177" s="98"/>
      <c r="C177" s="271"/>
      <c r="D177" s="2"/>
      <c r="E177" s="272"/>
    </row>
    <row r="178" spans="2:23" ht="15.75" customHeight="1" thickBot="1">
      <c r="B178" s="3112" t="s">
        <v>1028</v>
      </c>
      <c r="C178" s="273" t="s">
        <v>1029</v>
      </c>
      <c r="D178" s="274" t="s">
        <v>1030</v>
      </c>
      <c r="E178" s="275" t="s">
        <v>1031</v>
      </c>
    </row>
    <row r="179" spans="2:23" ht="15" customHeight="1">
      <c r="B179" s="3112"/>
      <c r="C179" s="276" t="s">
        <v>1016</v>
      </c>
      <c r="D179" s="277" t="s">
        <v>1016</v>
      </c>
      <c r="E179" s="278" t="s">
        <v>1032</v>
      </c>
    </row>
    <row r="180" spans="2:23" ht="26.25" customHeight="1">
      <c r="B180" s="3112"/>
      <c r="C180" s="279" t="s">
        <v>1017</v>
      </c>
      <c r="D180" s="280" t="s">
        <v>1017</v>
      </c>
      <c r="E180" s="281"/>
    </row>
    <row r="181" spans="2:23" ht="26.25" customHeight="1">
      <c r="B181" s="3112"/>
      <c r="C181" s="279" t="s">
        <v>1017</v>
      </c>
      <c r="D181" s="280" t="s">
        <v>1017</v>
      </c>
      <c r="E181" s="281"/>
    </row>
    <row r="182" spans="2:23" ht="26.25" customHeight="1">
      <c r="B182" s="3112"/>
      <c r="C182" s="279" t="s">
        <v>1017</v>
      </c>
      <c r="D182" s="280" t="s">
        <v>1017</v>
      </c>
      <c r="E182" s="281"/>
    </row>
    <row r="183" spans="2:23" ht="27" customHeight="1" thickBot="1">
      <c r="B183" s="3112"/>
      <c r="C183" s="282" t="s">
        <v>1017</v>
      </c>
      <c r="D183" s="283"/>
      <c r="E183" s="284"/>
    </row>
    <row r="184" spans="2:23" ht="28.5">
      <c r="B184" s="98"/>
    </row>
    <row r="185" spans="2:23" ht="28.5">
      <c r="B185" s="98"/>
    </row>
    <row r="186" spans="2:23" ht="31">
      <c r="B186" s="172" t="s">
        <v>1033</v>
      </c>
      <c r="C186" s="173"/>
      <c r="D186" s="173"/>
      <c r="E186" s="173"/>
      <c r="F186" s="173"/>
      <c r="G186" s="173"/>
      <c r="H186" s="173"/>
      <c r="I186" s="173"/>
      <c r="J186" s="173"/>
      <c r="K186" s="173"/>
      <c r="L186" s="173"/>
      <c r="M186" s="173"/>
      <c r="N186" s="173"/>
      <c r="O186" s="173"/>
    </row>
    <row r="187" spans="2:23" ht="15" thickBot="1"/>
    <row r="188" spans="2:23" ht="15" thickBot="1">
      <c r="B188" s="285" t="s">
        <v>1034</v>
      </c>
      <c r="C188" s="286"/>
      <c r="D188" s="286"/>
      <c r="E188" s="286"/>
      <c r="F188" s="287"/>
      <c r="R188" s="2"/>
      <c r="S188" s="2"/>
      <c r="T188" s="2"/>
      <c r="U188" s="2"/>
      <c r="V188" s="2"/>
      <c r="W188" s="2"/>
    </row>
    <row r="189" spans="2:23" ht="15" thickBot="1">
      <c r="D189" s="288"/>
      <c r="E189" s="289"/>
      <c r="F189" s="2"/>
      <c r="Q189" s="2"/>
      <c r="R189" s="2"/>
      <c r="S189" s="2"/>
      <c r="T189" s="2"/>
      <c r="U189" s="2"/>
      <c r="V189" s="2"/>
      <c r="W189" s="2"/>
    </row>
    <row r="190" spans="2:23" ht="30.75" customHeight="1" thickBot="1">
      <c r="B190" s="3105" t="s">
        <v>1035</v>
      </c>
      <c r="C190" s="290" t="s">
        <v>1036</v>
      </c>
      <c r="D190" s="291" t="s">
        <v>1037</v>
      </c>
      <c r="E190" s="291" t="s">
        <v>1038</v>
      </c>
      <c r="F190" s="292" t="s">
        <v>1039</v>
      </c>
      <c r="G190" s="293"/>
      <c r="Q190" s="2"/>
      <c r="R190" s="2"/>
      <c r="S190" s="2"/>
      <c r="T190" s="2"/>
      <c r="U190" s="2"/>
      <c r="V190" s="2"/>
      <c r="W190" s="2"/>
    </row>
    <row r="191" spans="2:23" ht="45.75" customHeight="1" thickBot="1">
      <c r="B191" s="3105"/>
      <c r="C191" s="294" t="s">
        <v>1040</v>
      </c>
      <c r="D191" s="295" t="s">
        <v>1041</v>
      </c>
      <c r="E191" s="296" t="s">
        <v>1042</v>
      </c>
      <c r="F191" s="297" t="s">
        <v>1043</v>
      </c>
      <c r="G191" s="2"/>
      <c r="Q191" s="2"/>
      <c r="R191" s="2"/>
      <c r="S191" s="2"/>
      <c r="T191" s="2"/>
      <c r="U191" s="2"/>
      <c r="V191" s="2"/>
      <c r="W191" s="2"/>
    </row>
    <row r="192" spans="2:23">
      <c r="C192" s="2"/>
      <c r="D192" s="2"/>
      <c r="E192" s="80"/>
      <c r="F192" s="2"/>
      <c r="G192" s="2"/>
      <c r="Q192" s="2"/>
      <c r="R192" s="2"/>
      <c r="S192" s="2"/>
      <c r="T192" s="2"/>
      <c r="U192" s="2"/>
      <c r="V192" s="2"/>
      <c r="W192" s="2"/>
    </row>
    <row r="193" spans="2:23" ht="15" thickBot="1">
      <c r="G193" s="2"/>
      <c r="Q193" s="2"/>
      <c r="R193" s="2"/>
      <c r="S193" s="2"/>
      <c r="T193" s="2"/>
      <c r="U193" s="2"/>
      <c r="V193" s="2"/>
      <c r="W193" s="2"/>
    </row>
    <row r="194" spans="2:23" ht="30" customHeight="1" thickBot="1">
      <c r="B194" s="3105" t="s">
        <v>1044</v>
      </c>
      <c r="C194" s="298" t="s">
        <v>1045</v>
      </c>
      <c r="D194" s="299" t="s">
        <v>1046</v>
      </c>
      <c r="E194" s="300" t="s">
        <v>1047</v>
      </c>
      <c r="G194" s="2"/>
      <c r="Q194" s="2"/>
      <c r="R194" s="2"/>
      <c r="S194" s="2"/>
      <c r="T194" s="2"/>
      <c r="U194" s="2"/>
      <c r="V194" s="2"/>
      <c r="W194" s="2"/>
    </row>
    <row r="195" spans="2:23" ht="39.5" thickBot="1">
      <c r="B195" s="3105"/>
      <c r="C195" s="301" t="s">
        <v>1048</v>
      </c>
      <c r="D195" s="302" t="s">
        <v>1049</v>
      </c>
      <c r="E195" s="303" t="str">
        <f>dms_060701_StartDateTxt</f>
        <v>1-Jul-2026</v>
      </c>
      <c r="Q195" s="2"/>
      <c r="R195" s="2"/>
      <c r="S195" s="2"/>
      <c r="T195" s="2"/>
      <c r="U195" s="2"/>
      <c r="V195" s="2"/>
      <c r="W195" s="2"/>
    </row>
    <row r="196" spans="2:23">
      <c r="C196" s="2"/>
      <c r="D196" s="2"/>
      <c r="E196" s="80"/>
      <c r="G196" s="2"/>
      <c r="Q196" s="2"/>
      <c r="R196" s="2"/>
      <c r="S196" s="2"/>
      <c r="T196" s="2"/>
      <c r="U196" s="2"/>
      <c r="V196" s="2"/>
      <c r="W196" s="2"/>
    </row>
    <row r="197" spans="2:23" ht="15" thickBot="1">
      <c r="C197" s="2"/>
      <c r="P197" s="2"/>
      <c r="Q197" s="2"/>
      <c r="R197" s="2"/>
      <c r="S197" s="2"/>
      <c r="T197" s="2"/>
      <c r="U197" s="2"/>
      <c r="V197" s="2"/>
      <c r="W197" s="2"/>
    </row>
    <row r="198" spans="2:23" ht="22.5" customHeight="1" thickBot="1">
      <c r="B198" s="3105" t="s">
        <v>1050</v>
      </c>
      <c r="C198" s="304" t="s">
        <v>1051</v>
      </c>
      <c r="D198" s="305" t="s">
        <v>1052</v>
      </c>
      <c r="E198" s="305" t="s">
        <v>1053</v>
      </c>
      <c r="F198" s="306" t="s">
        <v>1054</v>
      </c>
      <c r="Q198" s="2"/>
      <c r="R198" s="2"/>
      <c r="S198" s="2"/>
      <c r="T198" s="2"/>
      <c r="U198" s="2"/>
      <c r="V198" s="2"/>
      <c r="W198" s="2"/>
    </row>
    <row r="199" spans="2:23" ht="22.5" customHeight="1" thickBot="1">
      <c r="B199" s="3105"/>
      <c r="C199" s="301" t="s">
        <v>1055</v>
      </c>
      <c r="D199" s="302" t="s">
        <v>1056</v>
      </c>
      <c r="E199" s="307" t="s">
        <v>1057</v>
      </c>
      <c r="F199" s="308" t="s">
        <v>1058</v>
      </c>
      <c r="Q199" s="2"/>
      <c r="R199" s="2"/>
      <c r="S199" s="2"/>
      <c r="T199" s="2"/>
      <c r="U199" s="2"/>
      <c r="V199" s="2"/>
      <c r="W199" s="2"/>
    </row>
    <row r="200" spans="2:23">
      <c r="B200" s="2"/>
      <c r="C200" s="2"/>
      <c r="D200" s="2"/>
      <c r="E200" s="80"/>
      <c r="F200" s="2"/>
      <c r="Q200" s="2"/>
      <c r="R200" s="2"/>
      <c r="S200" s="2"/>
      <c r="T200" s="2"/>
      <c r="U200" s="2"/>
      <c r="V200" s="2"/>
      <c r="W200" s="2"/>
    </row>
    <row r="201" spans="2:23" ht="15" thickBot="1">
      <c r="C201" s="2"/>
      <c r="Q201" s="2"/>
      <c r="R201" s="2"/>
      <c r="S201" s="2"/>
      <c r="T201" s="2"/>
      <c r="U201" s="2"/>
      <c r="V201" s="2"/>
      <c r="W201" s="2"/>
    </row>
    <row r="202" spans="2:23" ht="36" customHeight="1" thickBot="1">
      <c r="B202" s="309" t="s">
        <v>1059</v>
      </c>
      <c r="C202" s="310" t="s">
        <v>1060</v>
      </c>
      <c r="D202" s="311" t="s">
        <v>1061</v>
      </c>
      <c r="E202" s="312" t="s">
        <v>1062</v>
      </c>
      <c r="Q202" s="2"/>
      <c r="R202" s="2"/>
      <c r="S202" s="2"/>
      <c r="T202" s="2"/>
      <c r="U202" s="2"/>
      <c r="V202" s="2"/>
      <c r="W202" s="2"/>
    </row>
    <row r="204" spans="2:23">
      <c r="C204" s="2"/>
      <c r="P204" s="2"/>
      <c r="Q204" s="2"/>
      <c r="R204" s="2"/>
      <c r="S204" s="2"/>
      <c r="T204" s="2"/>
      <c r="U204" s="2"/>
      <c r="V204" s="2"/>
      <c r="W204" s="2"/>
    </row>
    <row r="205" spans="2:23" s="2" customFormat="1" ht="21.75" customHeight="1">
      <c r="B205" s="313" t="s">
        <v>1063</v>
      </c>
      <c r="C205" s="314"/>
      <c r="D205" s="314"/>
      <c r="E205" s="314"/>
      <c r="F205" s="314"/>
      <c r="G205" s="314"/>
      <c r="H205" s="314"/>
      <c r="I205" s="314"/>
      <c r="J205" s="314"/>
      <c r="K205" s="314"/>
      <c r="L205" s="314"/>
      <c r="M205" s="314"/>
      <c r="N205" s="314"/>
      <c r="O205" s="314"/>
    </row>
    <row r="206" spans="2:23" ht="15" thickBot="1">
      <c r="B206" s="315"/>
      <c r="C206" s="2"/>
      <c r="F206" s="85"/>
      <c r="K206" s="7"/>
      <c r="P206" s="2"/>
      <c r="Q206" s="2"/>
      <c r="R206" s="2"/>
      <c r="S206" s="2"/>
      <c r="T206" s="2"/>
      <c r="U206" s="2"/>
      <c r="V206" s="2"/>
      <c r="W206" s="2"/>
    </row>
    <row r="207" spans="2:23" ht="15" customHeight="1" thickBot="1">
      <c r="B207" s="3105" t="s">
        <v>1064</v>
      </c>
      <c r="C207" s="316" t="s">
        <v>1065</v>
      </c>
      <c r="D207" s="317" t="str">
        <f>INDEX(dms_FeederName_1,MATCH(dms_TradingName,dms_TradingName_List))</f>
        <v>CBD</v>
      </c>
      <c r="E207" s="318" t="str">
        <f>INDEX(dms_FeederName_1,MATCH(dms_TradingName,dms_TradingName_List))</f>
        <v>CBD</v>
      </c>
      <c r="F207" s="319" t="str">
        <f>INDEX(dms_FeederName_2,MATCH(dms_TradingName,dms_TradingName_List))</f>
        <v>Urban</v>
      </c>
      <c r="G207" s="320" t="str">
        <f>INDEX(dms_FeederName_2,MATCH(dms_TradingName,dms_TradingName_List))</f>
        <v>Urban</v>
      </c>
      <c r="H207" s="318" t="str">
        <f>INDEX(dms_FeederName_3,MATCH(dms_TradingName,dms_TradingName_List))</f>
        <v>Short rural</v>
      </c>
      <c r="I207" s="318" t="str">
        <f>INDEX(dms_FeederName_3,MATCH(dms_TradingName,dms_TradingName_List))</f>
        <v>Short rural</v>
      </c>
      <c r="J207" s="320" t="str">
        <f>INDEX(dms_FeederName_4,MATCH(dms_TradingName,dms_TradingName_List))</f>
        <v>Long rural</v>
      </c>
      <c r="K207" s="320" t="str">
        <f>INDEX(dms_FeederName_4,MATCH(dms_TradingName,dms_TradingName_List))</f>
        <v>Long rural</v>
      </c>
      <c r="L207" s="318" t="str">
        <f>IF((INDEX(dms_FeederName_5,MATCH(dms_TradingName,dms_TradingName_List))=0),"Network",(INDEX(dms_FeederName_5,MATCH(dms_TradingName,dms_TradingName_List))))</f>
        <v>Network</v>
      </c>
      <c r="M207" s="318" t="str">
        <f>IF((INDEX(dms_FeederName_5,MATCH(dms_TradingName,dms_TradingName_List))=0),"Network",(INDEX(dms_FeederName_5,MATCH(dms_TradingName,dms_TradingName_List))))</f>
        <v>Network</v>
      </c>
      <c r="N207" s="318" t="s">
        <v>1066</v>
      </c>
      <c r="O207" s="318" t="s">
        <v>1066</v>
      </c>
      <c r="P207" s="2"/>
      <c r="Q207" s="2"/>
      <c r="R207" s="2"/>
      <c r="S207" s="2"/>
      <c r="T207" s="2"/>
      <c r="U207" s="2"/>
      <c r="V207" s="2"/>
      <c r="W207" s="2"/>
    </row>
    <row r="208" spans="2:23" ht="15" thickBot="1">
      <c r="B208" s="3105"/>
      <c r="C208" s="321"/>
      <c r="D208" s="322"/>
      <c r="F208" s="85"/>
      <c r="N208" s="323"/>
      <c r="P208" s="2"/>
      <c r="Q208" s="2"/>
      <c r="R208" s="2"/>
      <c r="S208" s="2"/>
      <c r="T208" s="2"/>
      <c r="U208" s="2"/>
      <c r="V208" s="2"/>
      <c r="W208" s="2"/>
    </row>
    <row r="209" spans="2:23" ht="26.5" thickBot="1">
      <c r="B209" s="3105"/>
      <c r="C209" s="316" t="s">
        <v>1067</v>
      </c>
      <c r="D209" s="324" t="s">
        <v>1068</v>
      </c>
      <c r="E209" s="325" t="s">
        <v>1069</v>
      </c>
      <c r="F209" s="326" t="s">
        <v>1068</v>
      </c>
      <c r="G209" s="325" t="s">
        <v>1069</v>
      </c>
      <c r="H209" s="325" t="s">
        <v>1068</v>
      </c>
      <c r="I209" s="325" t="s">
        <v>1069</v>
      </c>
      <c r="J209" s="325" t="s">
        <v>1068</v>
      </c>
      <c r="K209" s="325" t="s">
        <v>1069</v>
      </c>
      <c r="L209" s="325" t="s">
        <v>1068</v>
      </c>
      <c r="M209" s="327" t="s">
        <v>1069</v>
      </c>
      <c r="N209" s="325" t="s">
        <v>1068</v>
      </c>
      <c r="O209" s="327" t="s">
        <v>1069</v>
      </c>
      <c r="P209" s="2"/>
      <c r="Q209" s="2"/>
      <c r="R209" s="2"/>
      <c r="S209" s="2"/>
      <c r="T209" s="2"/>
      <c r="U209" s="2"/>
      <c r="V209" s="2"/>
      <c r="W209" s="2"/>
    </row>
    <row r="210" spans="2:23">
      <c r="B210" s="3105"/>
      <c r="C210" s="2"/>
      <c r="D210" s="328" t="s">
        <v>1070</v>
      </c>
      <c r="F210" s="85"/>
      <c r="P210" s="2"/>
      <c r="Q210" s="2"/>
      <c r="R210" s="2"/>
      <c r="S210" s="2"/>
      <c r="T210" s="2"/>
      <c r="U210" s="2"/>
      <c r="V210" s="2"/>
      <c r="W210" s="2"/>
    </row>
    <row r="211" spans="2:23" ht="15" thickBot="1">
      <c r="B211" s="3105"/>
      <c r="C211" s="2"/>
      <c r="F211" s="85"/>
      <c r="P211" s="2"/>
      <c r="Q211" s="2"/>
      <c r="R211" s="2"/>
      <c r="S211" s="2"/>
      <c r="T211" s="2"/>
      <c r="U211" s="2"/>
      <c r="V211" s="2"/>
      <c r="W211" s="2"/>
    </row>
    <row r="212" spans="2:23" ht="15" thickBot="1">
      <c r="B212" s="3105"/>
      <c r="C212" s="316" t="s">
        <v>1071</v>
      </c>
      <c r="D212" s="329" t="str">
        <f>INDEX(dms_FeederName_1,MATCH(dms_TradingName,dms_TradingName_List))</f>
        <v>CBD</v>
      </c>
      <c r="E212" s="330" t="str">
        <f>INDEX(dms_FeederName_2,MATCH(dms_TradingName,dms_TradingName_List))</f>
        <v>Urban</v>
      </c>
      <c r="F212" s="330" t="str">
        <f>INDEX(dms_FeederName_3,MATCH(dms_TradingName,dms_TradingName_List))</f>
        <v>Short rural</v>
      </c>
      <c r="G212" s="330" t="str">
        <f>INDEX(dms_FeederName_4,MATCH(dms_TradingName,dms_TradingName_List))</f>
        <v>Long rural</v>
      </c>
      <c r="H212" s="331"/>
      <c r="Q212" s="2"/>
      <c r="R212" s="2"/>
      <c r="S212" s="2"/>
      <c r="T212" s="2"/>
      <c r="U212" s="2"/>
      <c r="V212" s="2"/>
      <c r="W212" s="2"/>
    </row>
    <row r="213" spans="2:23">
      <c r="B213" s="2"/>
      <c r="C213" s="58"/>
      <c r="D213" s="57"/>
      <c r="E213" s="85"/>
      <c r="I213" s="332"/>
      <c r="J213" s="57"/>
      <c r="Q213" s="2"/>
      <c r="R213" s="2"/>
      <c r="S213" s="2"/>
      <c r="T213" s="2"/>
      <c r="U213" s="2"/>
      <c r="V213" s="2"/>
      <c r="W213" s="2"/>
    </row>
    <row r="214" spans="2:23">
      <c r="E214" s="85"/>
      <c r="Q214" s="2"/>
      <c r="R214" s="2"/>
      <c r="S214" s="2"/>
      <c r="T214" s="2"/>
      <c r="U214" s="2"/>
      <c r="V214" s="2"/>
      <c r="W214" s="2"/>
    </row>
    <row r="215" spans="2:23" ht="29.25" customHeight="1">
      <c r="B215" s="313" t="s">
        <v>1072</v>
      </c>
      <c r="C215" s="313" t="s">
        <v>1072</v>
      </c>
      <c r="D215" s="313"/>
      <c r="E215" s="313"/>
      <c r="F215" s="313"/>
      <c r="G215" s="313"/>
      <c r="H215" s="313"/>
      <c r="I215" s="313"/>
      <c r="J215" s="313"/>
      <c r="K215" s="313"/>
      <c r="L215" s="313"/>
      <c r="M215" s="313"/>
      <c r="Q215" s="2"/>
      <c r="R215" s="2"/>
      <c r="S215" s="2"/>
      <c r="T215" s="2"/>
      <c r="U215" s="2"/>
      <c r="V215" s="2"/>
      <c r="W215" s="2"/>
    </row>
    <row r="216" spans="2:23" ht="15.75" customHeight="1">
      <c r="B216" s="333"/>
      <c r="E216" s="85"/>
      <c r="Q216" s="2"/>
      <c r="R216" s="2"/>
      <c r="S216" s="2"/>
      <c r="T216" s="2"/>
      <c r="U216" s="2"/>
      <c r="V216" s="2"/>
      <c r="W216" s="2"/>
    </row>
    <row r="217" spans="2:23" ht="15.5">
      <c r="B217" s="333"/>
      <c r="E217" s="85"/>
      <c r="Q217" s="2"/>
      <c r="R217" s="2"/>
      <c r="S217" s="2"/>
      <c r="T217" s="2"/>
      <c r="U217" s="2"/>
      <c r="V217" s="2"/>
      <c r="W217" s="2"/>
    </row>
    <row r="218" spans="2:23">
      <c r="B218" s="334" t="s">
        <v>1073</v>
      </c>
      <c r="C218" t="s">
        <v>1074</v>
      </c>
      <c r="D218" t="s">
        <v>1075</v>
      </c>
      <c r="E218" s="85" t="s">
        <v>1076</v>
      </c>
      <c r="Q218" s="2"/>
      <c r="R218" s="2"/>
      <c r="S218" s="2"/>
      <c r="T218" s="2"/>
      <c r="U218" s="2"/>
      <c r="V218" s="2"/>
      <c r="W218" s="2"/>
    </row>
    <row r="219" spans="2:23" ht="15.5">
      <c r="B219" s="335"/>
      <c r="C219" t="s">
        <v>1077</v>
      </c>
      <c r="E219" s="85"/>
      <c r="Q219" s="2"/>
      <c r="R219" s="2"/>
      <c r="S219" s="2"/>
      <c r="T219" s="2"/>
      <c r="U219" s="2"/>
      <c r="V219" s="2"/>
      <c r="W219" s="2"/>
    </row>
    <row r="220" spans="2:23" ht="15.5">
      <c r="B220" s="333"/>
      <c r="E220" s="85"/>
      <c r="Q220" s="2"/>
      <c r="R220" s="2"/>
      <c r="S220" s="2"/>
      <c r="T220" s="2"/>
      <c r="U220" s="2"/>
      <c r="V220" s="2"/>
      <c r="W220" s="2"/>
    </row>
    <row r="221" spans="2:23" ht="15.5">
      <c r="B221" s="333"/>
      <c r="D221" s="81"/>
      <c r="E221" s="336"/>
      <c r="F221" s="81"/>
      <c r="G221" s="81"/>
      <c r="H221" s="81"/>
      <c r="I221" s="81"/>
      <c r="J221" s="81"/>
      <c r="K221" s="81"/>
      <c r="L221" s="81"/>
      <c r="M221" s="337"/>
      <c r="Q221" s="2"/>
      <c r="R221" s="2"/>
      <c r="S221" s="2"/>
      <c r="T221" s="2"/>
      <c r="U221" s="2"/>
      <c r="V221" s="2"/>
      <c r="W221" s="2"/>
    </row>
    <row r="222" spans="2:23">
      <c r="B222" s="338" t="s">
        <v>1078</v>
      </c>
      <c r="C222" s="81" t="s">
        <v>1079</v>
      </c>
      <c r="D222" s="81" t="s">
        <v>1080</v>
      </c>
      <c r="E222" s="336" t="s">
        <v>1081</v>
      </c>
      <c r="F222" s="81" t="s">
        <v>1082</v>
      </c>
      <c r="G222" s="81" t="s">
        <v>1083</v>
      </c>
      <c r="H222" s="81" t="s">
        <v>1084</v>
      </c>
      <c r="I222" s="81" t="s">
        <v>1085</v>
      </c>
      <c r="J222" s="81" t="s">
        <v>1086</v>
      </c>
      <c r="K222" s="81" t="s">
        <v>1087</v>
      </c>
      <c r="L222" s="81" t="s">
        <v>1088</v>
      </c>
      <c r="M222" s="337"/>
      <c r="Q222" s="2"/>
      <c r="R222" s="2"/>
      <c r="S222" s="2"/>
      <c r="T222" s="2"/>
      <c r="U222" s="2"/>
      <c r="V222" s="2"/>
      <c r="W222" s="2"/>
    </row>
    <row r="223" spans="2:23" ht="15.5">
      <c r="B223" s="335"/>
      <c r="C223" t="s">
        <v>1089</v>
      </c>
      <c r="E223" s="85"/>
      <c r="Q223" s="2"/>
      <c r="R223" s="2"/>
      <c r="S223" s="2"/>
      <c r="T223" s="2"/>
      <c r="U223" s="2"/>
      <c r="V223" s="2"/>
      <c r="W223" s="2"/>
    </row>
    <row r="224" spans="2:23" ht="15.5">
      <c r="B224" s="333"/>
      <c r="C224" s="5"/>
      <c r="E224" s="85"/>
      <c r="H224" s="5"/>
      <c r="I224" s="339"/>
      <c r="J224" s="5"/>
      <c r="K224" s="5"/>
      <c r="L224" s="96"/>
      <c r="Q224" s="2"/>
      <c r="R224" s="2"/>
      <c r="S224" s="2"/>
      <c r="T224" s="2"/>
      <c r="U224" s="2"/>
      <c r="V224" s="2"/>
      <c r="W224" s="2"/>
    </row>
    <row r="225" spans="2:23">
      <c r="B225" s="340"/>
      <c r="E225" s="85"/>
      <c r="Q225" s="2"/>
      <c r="R225" s="2"/>
      <c r="S225" s="2"/>
      <c r="T225" s="2"/>
      <c r="U225" s="2"/>
      <c r="V225" s="2"/>
      <c r="W225" s="2"/>
    </row>
    <row r="226" spans="2:23">
      <c r="B226" s="338" t="s">
        <v>1090</v>
      </c>
      <c r="C226" t="s">
        <v>1091</v>
      </c>
      <c r="D226" t="s">
        <v>1092</v>
      </c>
      <c r="E226" s="85" t="s">
        <v>1093</v>
      </c>
      <c r="F226" t="s">
        <v>1094</v>
      </c>
      <c r="G226" t="s">
        <v>1095</v>
      </c>
      <c r="H226" t="s">
        <v>1096</v>
      </c>
      <c r="I226" t="s">
        <v>1097</v>
      </c>
      <c r="J226" t="s">
        <v>1098</v>
      </c>
      <c r="K226" t="s">
        <v>1099</v>
      </c>
      <c r="L226" t="s">
        <v>1100</v>
      </c>
      <c r="M226" t="s">
        <v>1101</v>
      </c>
      <c r="Q226" s="2"/>
      <c r="R226" s="2"/>
      <c r="S226" s="2"/>
      <c r="T226" s="2"/>
      <c r="U226" s="2"/>
      <c r="V226" s="2"/>
      <c r="W226" s="2"/>
    </row>
    <row r="227" spans="2:23">
      <c r="B227" s="2"/>
      <c r="E227" s="85"/>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41"/>
      <c r="F230" s="339"/>
      <c r="G230" s="5"/>
      <c r="H230" s="5"/>
      <c r="I230" s="96"/>
      <c r="L230" s="2"/>
      <c r="M230" s="2"/>
      <c r="N230" s="2"/>
      <c r="Q230" s="2"/>
      <c r="R230" s="2"/>
      <c r="S230" s="2"/>
      <c r="T230" s="2"/>
      <c r="U230" s="2"/>
      <c r="V230" s="2"/>
      <c r="W230" s="2"/>
    </row>
    <row r="231" spans="2:23">
      <c r="B231" s="5"/>
      <c r="C231" s="5"/>
      <c r="E231" s="85"/>
      <c r="H231" s="5"/>
      <c r="I231" s="339"/>
      <c r="J231" s="5"/>
      <c r="K231" s="5"/>
      <c r="L231" s="96"/>
      <c r="Q231" s="2"/>
      <c r="R231" s="2"/>
      <c r="S231" s="2"/>
      <c r="T231" s="2"/>
      <c r="U231" s="2"/>
      <c r="V231" s="2"/>
      <c r="W231" s="2"/>
    </row>
    <row r="232" spans="2:23">
      <c r="B232" s="5"/>
      <c r="C232" s="5"/>
      <c r="E232" s="85"/>
      <c r="H232" s="5"/>
      <c r="I232" s="339"/>
      <c r="J232" s="5"/>
      <c r="K232" s="5"/>
      <c r="L232" s="96"/>
      <c r="O232" s="2"/>
      <c r="P232" s="2"/>
      <c r="Q232" s="2"/>
      <c r="R232" s="2"/>
      <c r="S232" s="2"/>
      <c r="T232" s="2"/>
      <c r="U232" s="2"/>
      <c r="V232" s="2"/>
      <c r="W232" s="2"/>
    </row>
    <row r="233" spans="2:23">
      <c r="B233" s="5"/>
      <c r="C233" s="5"/>
      <c r="E233" s="85"/>
      <c r="H233" s="5"/>
      <c r="I233" s="339"/>
      <c r="J233" s="5"/>
      <c r="K233" s="5"/>
      <c r="L233" s="96"/>
      <c r="O233" s="2"/>
      <c r="P233" s="2"/>
      <c r="Q233" s="2"/>
      <c r="R233" s="2"/>
      <c r="S233" s="2"/>
      <c r="T233" s="2"/>
      <c r="U233" s="2"/>
      <c r="V233" s="2"/>
      <c r="W233" s="2"/>
    </row>
    <row r="234" spans="2:23">
      <c r="B234" s="5"/>
      <c r="C234" s="5"/>
      <c r="E234" s="85"/>
      <c r="H234" s="5"/>
      <c r="I234" s="339"/>
      <c r="J234" s="5"/>
      <c r="K234" s="5"/>
      <c r="L234" s="96"/>
      <c r="O234" s="2"/>
      <c r="P234" s="2"/>
      <c r="Q234" s="2"/>
      <c r="R234" s="2"/>
      <c r="S234" s="2"/>
      <c r="T234" s="2"/>
      <c r="U234" s="2"/>
      <c r="V234" s="2"/>
      <c r="W234" s="2"/>
    </row>
    <row r="235" spans="2:23">
      <c r="B235" s="5"/>
      <c r="C235" s="5"/>
      <c r="E235" s="85"/>
      <c r="H235" s="5"/>
      <c r="I235" s="339"/>
      <c r="J235" s="5"/>
      <c r="K235" s="5"/>
      <c r="L235" s="96"/>
      <c r="O235" s="2"/>
      <c r="P235" s="2"/>
      <c r="Q235" s="2"/>
      <c r="R235" s="2"/>
      <c r="S235" s="2"/>
      <c r="T235" s="2"/>
      <c r="U235" s="2"/>
      <c r="V235" s="2"/>
      <c r="W235" s="2"/>
    </row>
    <row r="236" spans="2:23">
      <c r="B236" s="5"/>
      <c r="C236" s="5"/>
      <c r="E236" s="85"/>
      <c r="H236" s="5"/>
      <c r="I236" s="339"/>
      <c r="J236" s="5"/>
      <c r="K236" s="5"/>
      <c r="L236" s="96"/>
      <c r="O236" s="2"/>
      <c r="P236" s="2"/>
      <c r="Q236" s="2"/>
      <c r="R236" s="2"/>
      <c r="S236" s="2"/>
      <c r="T236" s="2"/>
      <c r="U236" s="2"/>
      <c r="V236" s="2"/>
      <c r="W236" s="2"/>
    </row>
    <row r="237" spans="2:23">
      <c r="B237" s="5"/>
      <c r="C237" s="5"/>
      <c r="E237" s="85"/>
      <c r="H237" s="5"/>
      <c r="I237" s="339"/>
      <c r="J237" s="5"/>
      <c r="K237" s="5"/>
      <c r="L237" s="96"/>
      <c r="O237" s="2"/>
      <c r="P237" s="2"/>
      <c r="Q237" s="2"/>
      <c r="R237" s="2"/>
      <c r="S237" s="2"/>
      <c r="T237" s="2"/>
      <c r="U237" s="2"/>
      <c r="V237" s="2"/>
      <c r="W237" s="2"/>
    </row>
  </sheetData>
  <mergeCells count="25">
    <mergeCell ref="B194:B195"/>
    <mergeCell ref="B198:B199"/>
    <mergeCell ref="B207:B212"/>
    <mergeCell ref="B134:B149"/>
    <mergeCell ref="B151:B157"/>
    <mergeCell ref="B159:B173"/>
    <mergeCell ref="B175:B176"/>
    <mergeCell ref="B178:B183"/>
    <mergeCell ref="B190:B191"/>
    <mergeCell ref="B117:B131"/>
    <mergeCell ref="B5:B27"/>
    <mergeCell ref="B31:B54"/>
    <mergeCell ref="K32:K34"/>
    <mergeCell ref="AK32:BF32"/>
    <mergeCell ref="K35:K39"/>
    <mergeCell ref="K43:K44"/>
    <mergeCell ref="B64:B77"/>
    <mergeCell ref="B83:B96"/>
    <mergeCell ref="B99:B106"/>
    <mergeCell ref="B109:B114"/>
    <mergeCell ref="BP32:CK32"/>
    <mergeCell ref="AK33:BF33"/>
    <mergeCell ref="BP33:CK33"/>
    <mergeCell ref="AK34:BF34"/>
    <mergeCell ref="BP34:CK3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39"/>
  <dimension ref="A1:G123"/>
  <sheetViews>
    <sheetView workbookViewId="0"/>
  </sheetViews>
  <sheetFormatPr defaultColWidth="9.1796875" defaultRowHeight="14.5"/>
  <cols>
    <col min="1" max="1" width="47.453125" style="1" customWidth="1"/>
    <col min="2" max="2" width="25.7265625" style="1" customWidth="1"/>
    <col min="3" max="3" width="38.81640625" style="1" customWidth="1"/>
    <col min="4" max="4" width="48.81640625" style="1" customWidth="1"/>
    <col min="5" max="5" width="33.453125" style="1" customWidth="1"/>
    <col min="6" max="7" width="19.26953125" style="1" customWidth="1"/>
    <col min="8" max="16384" width="9.1796875" style="1"/>
  </cols>
  <sheetData>
    <row r="1" spans="1:7" ht="27" customHeight="1">
      <c r="A1" s="2019" t="s">
        <v>2632</v>
      </c>
    </row>
    <row r="2" spans="1:7" ht="27" customHeight="1">
      <c r="A2" s="2408" t="s">
        <v>2633</v>
      </c>
    </row>
    <row r="3" spans="1:7" ht="21">
      <c r="B3" s="2666" t="str">
        <f>dms_SheetHeading1</f>
        <v>ANNUAL INFORMATION ORDER</v>
      </c>
      <c r="C3" s="9"/>
      <c r="D3" s="9"/>
      <c r="E3" s="9"/>
      <c r="F3" s="9"/>
      <c r="G3" s="9"/>
    </row>
    <row r="4" spans="1:7" ht="21">
      <c r="B4" s="2667" t="str">
        <f>dms_SheetHeading2</f>
        <v>Australian Transmission Co.</v>
      </c>
      <c r="C4" s="900"/>
      <c r="D4" s="900"/>
      <c r="E4" s="9"/>
      <c r="F4" s="9"/>
      <c r="G4" s="9"/>
    </row>
    <row r="5" spans="1:7" ht="21">
      <c r="B5" s="2667" t="str">
        <f>dms_SheetHeading3</f>
        <v>REPORTING STATEMENT: 2026-27</v>
      </c>
      <c r="C5" s="9"/>
      <c r="D5" s="9"/>
      <c r="E5" s="11"/>
      <c r="F5" s="11"/>
      <c r="G5" s="11"/>
    </row>
    <row r="6" spans="1:7" ht="18.5">
      <c r="B6" s="2668" t="s">
        <v>2220</v>
      </c>
      <c r="C6" s="917"/>
      <c r="D6" s="917"/>
      <c r="E6" s="917"/>
      <c r="F6" s="917"/>
      <c r="G6" s="917"/>
    </row>
    <row r="7" spans="1:7">
      <c r="B7" s="2669"/>
    </row>
    <row r="8" spans="1:7" ht="23.25" customHeight="1">
      <c r="B8" s="2097" t="s">
        <v>2219</v>
      </c>
      <c r="C8" s="2098"/>
      <c r="D8" s="2098"/>
      <c r="E8" s="2098"/>
      <c r="F8" s="2098"/>
      <c r="G8" s="2098"/>
    </row>
    <row r="9" spans="1:7" ht="23.25" customHeight="1">
      <c r="B9" s="2099" t="s">
        <v>2221</v>
      </c>
      <c r="C9" s="2100"/>
      <c r="D9" s="2100"/>
      <c r="E9" s="2100"/>
      <c r="F9" s="2100"/>
      <c r="G9" s="2100"/>
    </row>
    <row r="11" spans="1:7" ht="20.149999999999999" customHeight="1">
      <c r="B11" s="2810" t="s">
        <v>733</v>
      </c>
      <c r="C11" s="2812" t="s">
        <v>734</v>
      </c>
      <c r="D11" s="2812" t="s">
        <v>2252</v>
      </c>
      <c r="E11" s="2812"/>
      <c r="F11" s="2812" t="s">
        <v>2225</v>
      </c>
      <c r="G11" s="2814"/>
    </row>
    <row r="12" spans="1:7" ht="20.149999999999999" customHeight="1">
      <c r="B12" s="2811"/>
      <c r="C12" s="2813"/>
      <c r="D12" s="1391" t="s">
        <v>2222</v>
      </c>
      <c r="E12" s="1391" t="s">
        <v>2226</v>
      </c>
      <c r="F12" s="1391" t="s">
        <v>2223</v>
      </c>
      <c r="G12" s="1392" t="s">
        <v>2224</v>
      </c>
    </row>
    <row r="13" spans="1:7" ht="20.149999999999999" customHeight="1">
      <c r="B13" s="2101" t="s">
        <v>2</v>
      </c>
      <c r="C13" s="2102"/>
      <c r="D13" s="2103"/>
      <c r="E13" s="2103"/>
      <c r="F13" s="2103"/>
      <c r="G13" s="2104"/>
    </row>
    <row r="14" spans="1:7" ht="20.149999999999999" customHeight="1">
      <c r="B14" s="2129"/>
      <c r="C14" s="2130" t="s">
        <v>2497</v>
      </c>
      <c r="D14" s="2162"/>
      <c r="E14" s="2163"/>
      <c r="F14" s="2132" t="s">
        <v>2249</v>
      </c>
      <c r="G14" s="2133" t="s">
        <v>2250</v>
      </c>
    </row>
    <row r="15" spans="1:7" ht="20.149999999999999" customHeight="1">
      <c r="B15" s="2134"/>
      <c r="C15" s="2135" t="s">
        <v>2498</v>
      </c>
      <c r="D15" s="2160"/>
      <c r="E15" s="2161"/>
      <c r="F15" s="2137" t="s">
        <v>2249</v>
      </c>
      <c r="G15" s="2138" t="s">
        <v>2250</v>
      </c>
    </row>
    <row r="16" spans="1:7" ht="20.149999999999999" customHeight="1">
      <c r="B16" s="2115" t="s">
        <v>3</v>
      </c>
      <c r="C16" s="2105"/>
      <c r="D16" s="2106"/>
      <c r="E16" s="2106"/>
      <c r="F16" s="2106"/>
      <c r="G16" s="2116"/>
    </row>
    <row r="17" spans="2:7" ht="20.149999999999999" customHeight="1">
      <c r="B17" s="2117"/>
      <c r="C17" s="2118" t="s">
        <v>2499</v>
      </c>
      <c r="D17" s="2119"/>
      <c r="E17" s="2120" t="s">
        <v>1890</v>
      </c>
      <c r="F17" s="2121" t="s">
        <v>2249</v>
      </c>
      <c r="G17" s="2122" t="s">
        <v>2250</v>
      </c>
    </row>
    <row r="18" spans="2:7" ht="20.149999999999999" customHeight="1">
      <c r="B18" s="2107"/>
      <c r="C18" s="2108"/>
      <c r="D18" s="2108"/>
      <c r="E18" s="2123" t="s">
        <v>1891</v>
      </c>
      <c r="F18" s="2804" t="s">
        <v>2227</v>
      </c>
      <c r="G18" s="2805"/>
    </row>
    <row r="19" spans="2:7" ht="20.149999999999999" customHeight="1">
      <c r="B19" s="2107"/>
      <c r="C19" s="2108"/>
      <c r="D19" s="2108"/>
      <c r="E19" s="2123" t="s">
        <v>1892</v>
      </c>
      <c r="F19" s="2804" t="s">
        <v>2227</v>
      </c>
      <c r="G19" s="2805"/>
    </row>
    <row r="20" spans="2:7" ht="20.149999999999999" customHeight="1">
      <c r="B20" s="2124"/>
      <c r="C20" s="2125" t="s">
        <v>2500</v>
      </c>
      <c r="D20" s="2125"/>
      <c r="E20" s="2126"/>
      <c r="F20" s="2808" t="s">
        <v>2227</v>
      </c>
      <c r="G20" s="2809"/>
    </row>
    <row r="21" spans="2:7" ht="20.149999999999999" customHeight="1">
      <c r="B21" s="2101" t="s">
        <v>4</v>
      </c>
      <c r="C21" s="2102"/>
      <c r="D21" s="2103"/>
      <c r="E21" s="2103"/>
      <c r="F21" s="2103"/>
      <c r="G21" s="2104"/>
    </row>
    <row r="22" spans="2:7" ht="20.149999999999999" customHeight="1">
      <c r="B22" s="2107"/>
      <c r="C22" s="2108" t="s">
        <v>2501</v>
      </c>
      <c r="D22" s="2123"/>
      <c r="E22" s="2127"/>
      <c r="F22" s="2798" t="s">
        <v>2227</v>
      </c>
      <c r="G22" s="2799"/>
    </row>
    <row r="23" spans="2:7" ht="20.149999999999999" customHeight="1">
      <c r="B23" s="2107"/>
      <c r="C23" s="2111" t="s">
        <v>2502</v>
      </c>
      <c r="D23" s="2111" t="s">
        <v>2233</v>
      </c>
      <c r="E23" s="2112" t="s">
        <v>2503</v>
      </c>
      <c r="F23" s="2804" t="s">
        <v>2227</v>
      </c>
      <c r="G23" s="2805"/>
    </row>
    <row r="24" spans="2:7" ht="20.149999999999999" customHeight="1">
      <c r="B24" s="2107"/>
      <c r="C24" s="2108"/>
      <c r="D24" s="2108" t="s">
        <v>2234</v>
      </c>
      <c r="E24" s="2123" t="s">
        <v>2428</v>
      </c>
      <c r="F24" s="2804" t="s">
        <v>2227</v>
      </c>
      <c r="G24" s="2805"/>
    </row>
    <row r="25" spans="2:7" ht="20.149999999999999" customHeight="1">
      <c r="B25" s="2107"/>
      <c r="C25" s="2108"/>
      <c r="D25" s="2108"/>
      <c r="E25" s="2123" t="s">
        <v>2235</v>
      </c>
      <c r="F25" s="2804" t="s">
        <v>2227</v>
      </c>
      <c r="G25" s="2805"/>
    </row>
    <row r="26" spans="2:7" ht="20.149999999999999" customHeight="1">
      <c r="B26" s="2107"/>
      <c r="C26" s="2108"/>
      <c r="D26" s="2108"/>
      <c r="E26" s="2123" t="s">
        <v>2236</v>
      </c>
      <c r="F26" s="2804" t="s">
        <v>2227</v>
      </c>
      <c r="G26" s="2805"/>
    </row>
    <row r="27" spans="2:7" ht="20.149999999999999" customHeight="1">
      <c r="B27" s="2107"/>
      <c r="C27" s="2108"/>
      <c r="D27" s="2108"/>
      <c r="E27" s="2123" t="s">
        <v>2237</v>
      </c>
      <c r="F27" s="2109" t="s">
        <v>2249</v>
      </c>
      <c r="G27" s="2110" t="s">
        <v>2250</v>
      </c>
    </row>
    <row r="28" spans="2:7" ht="20.149999999999999" customHeight="1">
      <c r="B28" s="2107"/>
      <c r="C28" s="2108"/>
      <c r="D28" s="2108" t="s">
        <v>2238</v>
      </c>
      <c r="E28" s="2123" t="s">
        <v>208</v>
      </c>
      <c r="F28" s="2804" t="s">
        <v>2227</v>
      </c>
      <c r="G28" s="2805"/>
    </row>
    <row r="29" spans="2:7" ht="20.149999999999999" customHeight="1">
      <c r="B29" s="2107"/>
      <c r="C29" s="2108"/>
      <c r="D29" s="2108"/>
      <c r="E29" s="2123" t="s">
        <v>2229</v>
      </c>
      <c r="F29" s="2804" t="s">
        <v>2227</v>
      </c>
      <c r="G29" s="2805"/>
    </row>
    <row r="30" spans="2:7" ht="20.149999999999999" customHeight="1">
      <c r="B30" s="2107"/>
      <c r="C30" s="2108"/>
      <c r="D30" s="2108"/>
      <c r="E30" s="2123" t="s">
        <v>2230</v>
      </c>
      <c r="F30" s="2804" t="s">
        <v>2227</v>
      </c>
      <c r="G30" s="2805"/>
    </row>
    <row r="31" spans="2:7" ht="20.149999999999999" customHeight="1">
      <c r="B31" s="2107"/>
      <c r="C31" s="2108"/>
      <c r="D31" s="2108"/>
      <c r="E31" s="2123" t="s">
        <v>2231</v>
      </c>
      <c r="F31" s="2804" t="s">
        <v>2227</v>
      </c>
      <c r="G31" s="2805"/>
    </row>
    <row r="32" spans="2:7" ht="20.149999999999999" customHeight="1">
      <c r="B32" s="2107"/>
      <c r="C32" s="2108"/>
      <c r="D32" s="2108"/>
      <c r="E32" s="2123" t="s">
        <v>2232</v>
      </c>
      <c r="F32" s="2804" t="s">
        <v>2227</v>
      </c>
      <c r="G32" s="2805"/>
    </row>
    <row r="33" spans="2:7" ht="20.149999999999999" customHeight="1">
      <c r="B33" s="2107"/>
      <c r="C33" s="2108"/>
      <c r="D33" s="2108"/>
      <c r="E33" s="2123" t="s">
        <v>2228</v>
      </c>
      <c r="F33" s="2804" t="s">
        <v>2227</v>
      </c>
      <c r="G33" s="2805"/>
    </row>
    <row r="34" spans="2:7" ht="20.149999999999999" customHeight="1">
      <c r="B34" s="2107"/>
      <c r="C34" s="2108"/>
      <c r="D34" s="2108"/>
      <c r="E34" s="2123" t="s">
        <v>2237</v>
      </c>
      <c r="F34" s="2109" t="s">
        <v>2249</v>
      </c>
      <c r="G34" s="2110" t="s">
        <v>2250</v>
      </c>
    </row>
    <row r="35" spans="2:7" ht="20.149999999999999" customHeight="1">
      <c r="B35" s="2107"/>
      <c r="C35" s="2108"/>
      <c r="D35" s="2108" t="s">
        <v>2243</v>
      </c>
      <c r="E35" s="2123"/>
      <c r="F35" s="2109" t="s">
        <v>2249</v>
      </c>
      <c r="G35" s="2110" t="s">
        <v>2250</v>
      </c>
    </row>
    <row r="36" spans="2:7" ht="20.149999999999999" customHeight="1">
      <c r="B36" s="2107"/>
      <c r="C36" s="2108"/>
      <c r="D36" s="2108" t="s">
        <v>2239</v>
      </c>
      <c r="E36" s="2123" t="s">
        <v>2240</v>
      </c>
      <c r="F36" s="2804" t="s">
        <v>2227</v>
      </c>
      <c r="G36" s="2805"/>
    </row>
    <row r="37" spans="2:7" ht="20.149999999999999" customHeight="1">
      <c r="B37" s="2107"/>
      <c r="C37" s="2108"/>
      <c r="D37" s="2108"/>
      <c r="E37" s="2123" t="s">
        <v>2241</v>
      </c>
      <c r="F37" s="2109" t="s">
        <v>2249</v>
      </c>
      <c r="G37" s="2110" t="s">
        <v>2250</v>
      </c>
    </row>
    <row r="38" spans="2:7" ht="20.149999999999999" customHeight="1">
      <c r="B38" s="2107"/>
      <c r="C38" s="2108"/>
      <c r="D38" s="2108" t="s">
        <v>1926</v>
      </c>
      <c r="E38" s="2112" t="s">
        <v>2503</v>
      </c>
      <c r="F38" s="2109" t="s">
        <v>2249</v>
      </c>
      <c r="G38" s="2110" t="s">
        <v>2250</v>
      </c>
    </row>
    <row r="39" spans="2:7" ht="20.149999999999999" customHeight="1">
      <c r="B39" s="2107"/>
      <c r="C39" s="2108"/>
      <c r="D39" s="2108" t="s">
        <v>2242</v>
      </c>
      <c r="E39" s="2123"/>
      <c r="F39" s="2804" t="s">
        <v>2227</v>
      </c>
      <c r="G39" s="2805"/>
    </row>
    <row r="40" spans="2:7" ht="20.149999999999999" customHeight="1">
      <c r="B40" s="2107"/>
      <c r="C40" s="2108"/>
      <c r="D40" s="2108" t="s">
        <v>2504</v>
      </c>
      <c r="E40" s="2112" t="s">
        <v>2503</v>
      </c>
      <c r="F40" s="2109" t="s">
        <v>2249</v>
      </c>
      <c r="G40" s="2110" t="s">
        <v>2250</v>
      </c>
    </row>
    <row r="41" spans="2:7" ht="20.149999999999999" customHeight="1">
      <c r="B41" s="2107"/>
      <c r="C41" s="2108"/>
      <c r="D41" s="2108" t="s">
        <v>2246</v>
      </c>
      <c r="E41" s="2123"/>
      <c r="F41" s="2109" t="s">
        <v>2249</v>
      </c>
      <c r="G41" s="2110" t="s">
        <v>2250</v>
      </c>
    </row>
    <row r="42" spans="2:7" ht="20.149999999999999" customHeight="1">
      <c r="B42" s="2107"/>
      <c r="C42" s="2108"/>
      <c r="D42" s="2108" t="s">
        <v>2247</v>
      </c>
      <c r="E42" s="2123"/>
      <c r="F42" s="2109" t="s">
        <v>2249</v>
      </c>
      <c r="G42" s="2110" t="s">
        <v>2250</v>
      </c>
    </row>
    <row r="43" spans="2:7" ht="20.149999999999999" customHeight="1">
      <c r="B43" s="2107"/>
      <c r="C43" s="2108"/>
      <c r="D43" s="2108" t="s">
        <v>2251</v>
      </c>
      <c r="E43" s="2123" t="s">
        <v>2237</v>
      </c>
      <c r="F43" s="2109" t="s">
        <v>2249</v>
      </c>
      <c r="G43" s="2110" t="s">
        <v>2250</v>
      </c>
    </row>
    <row r="44" spans="2:7" ht="20.149999999999999" customHeight="1">
      <c r="B44" s="2101" t="s">
        <v>2611</v>
      </c>
      <c r="C44" s="2102"/>
      <c r="D44" s="2103"/>
      <c r="E44" s="2103"/>
      <c r="F44" s="2103"/>
      <c r="G44" s="2104"/>
    </row>
    <row r="45" spans="2:7" ht="20.149999999999999" customHeight="1">
      <c r="B45" s="2129"/>
      <c r="C45" s="2130" t="s">
        <v>2505</v>
      </c>
      <c r="D45" s="2130"/>
      <c r="E45" s="2131"/>
      <c r="F45" s="2132" t="s">
        <v>2249</v>
      </c>
      <c r="G45" s="2133" t="s">
        <v>2250</v>
      </c>
    </row>
    <row r="46" spans="2:7" ht="20.149999999999999" customHeight="1">
      <c r="B46" s="2134"/>
      <c r="C46" s="2135" t="s">
        <v>2506</v>
      </c>
      <c r="D46" s="2135"/>
      <c r="E46" s="2136"/>
      <c r="F46" s="2137" t="s">
        <v>2249</v>
      </c>
      <c r="G46" s="2138" t="s">
        <v>2250</v>
      </c>
    </row>
    <row r="47" spans="2:7" ht="20.149999999999999" customHeight="1">
      <c r="B47" s="2101" t="s">
        <v>5</v>
      </c>
      <c r="C47" s="2102"/>
      <c r="D47" s="2103"/>
      <c r="E47" s="2103"/>
      <c r="F47" s="2103"/>
      <c r="G47" s="2104"/>
    </row>
    <row r="48" spans="2:7" ht="20.149999999999999" customHeight="1">
      <c r="B48" s="2129"/>
      <c r="C48" s="2130" t="s">
        <v>2508</v>
      </c>
      <c r="D48" s="2130"/>
      <c r="E48" s="2131"/>
      <c r="F48" s="2132" t="s">
        <v>2249</v>
      </c>
      <c r="G48" s="2133" t="s">
        <v>2250</v>
      </c>
    </row>
    <row r="49" spans="1:7" ht="20.149999999999999" customHeight="1">
      <c r="B49" s="2113"/>
      <c r="C49" s="2139" t="s">
        <v>2507</v>
      </c>
      <c r="D49" s="2114"/>
      <c r="E49" s="2140"/>
      <c r="F49" s="2800" t="s">
        <v>2227</v>
      </c>
      <c r="G49" s="2801"/>
    </row>
    <row r="50" spans="1:7" ht="20.149999999999999" customHeight="1">
      <c r="B50" s="2101" t="s">
        <v>6</v>
      </c>
      <c r="C50" s="2102"/>
      <c r="D50" s="2103"/>
      <c r="E50" s="2103"/>
      <c r="F50" s="2103"/>
      <c r="G50" s="2104"/>
    </row>
    <row r="51" spans="1:7" ht="20.149999999999999" customHeight="1">
      <c r="B51" s="2107"/>
      <c r="C51" s="2111" t="s">
        <v>2509</v>
      </c>
      <c r="D51" s="2111"/>
      <c r="E51" s="2127"/>
      <c r="F51" s="2132" t="s">
        <v>2249</v>
      </c>
      <c r="G51" s="2133" t="s">
        <v>2250</v>
      </c>
    </row>
    <row r="52" spans="1:7" ht="20.149999999999999" customHeight="1">
      <c r="B52" s="2107"/>
      <c r="C52" s="2111" t="s">
        <v>2511</v>
      </c>
      <c r="D52" s="2108"/>
      <c r="E52" s="2123"/>
      <c r="F52" s="2804" t="s">
        <v>2227</v>
      </c>
      <c r="G52" s="2805"/>
    </row>
    <row r="53" spans="1:7" ht="20.149999999999999" customHeight="1">
      <c r="B53" s="2107"/>
      <c r="C53" s="2111" t="s">
        <v>2510</v>
      </c>
      <c r="D53" s="2108"/>
      <c r="E53" s="2123"/>
      <c r="F53" s="2800" t="s">
        <v>2227</v>
      </c>
      <c r="G53" s="2801"/>
    </row>
    <row r="54" spans="1:7" ht="20.149999999999999" customHeight="1">
      <c r="B54" s="2101" t="s">
        <v>7</v>
      </c>
      <c r="C54" s="2102"/>
      <c r="D54" s="2103"/>
      <c r="E54" s="2103"/>
      <c r="F54" s="2141"/>
      <c r="G54" s="2142"/>
    </row>
    <row r="55" spans="1:7" ht="20.149999999999999" customHeight="1">
      <c r="B55" s="2107"/>
      <c r="C55" s="2111" t="s">
        <v>2513</v>
      </c>
      <c r="D55" s="2111"/>
      <c r="E55" s="2127"/>
      <c r="F55" s="2804" t="s">
        <v>2227</v>
      </c>
      <c r="G55" s="2805"/>
    </row>
    <row r="56" spans="1:7" ht="20.149999999999999" customHeight="1">
      <c r="A56" s="2015" t="s">
        <v>2721</v>
      </c>
      <c r="B56" s="2107"/>
      <c r="C56" s="2111" t="s">
        <v>2512</v>
      </c>
      <c r="D56" s="2108"/>
      <c r="E56" s="2123"/>
      <c r="F56" s="2143" t="s">
        <v>2250</v>
      </c>
      <c r="G56" s="2144" t="s">
        <v>2250</v>
      </c>
    </row>
    <row r="57" spans="1:7" ht="20.149999999999999" customHeight="1">
      <c r="B57" s="2107"/>
      <c r="C57" s="2111" t="s">
        <v>2514</v>
      </c>
      <c r="D57" s="2108"/>
      <c r="E57" s="2123"/>
      <c r="F57" s="2800" t="s">
        <v>2227</v>
      </c>
      <c r="G57" s="2801"/>
    </row>
    <row r="58" spans="1:7" ht="20.149999999999999" customHeight="1">
      <c r="B58" s="2101" t="s">
        <v>8</v>
      </c>
      <c r="C58" s="2102"/>
      <c r="D58" s="2103"/>
      <c r="E58" s="2103"/>
      <c r="F58" s="2103"/>
      <c r="G58" s="2104"/>
    </row>
    <row r="59" spans="1:7" ht="20.149999999999999" customHeight="1">
      <c r="A59" s="2405" t="s">
        <v>2634</v>
      </c>
      <c r="B59" s="2401"/>
      <c r="C59" s="2402" t="s">
        <v>2515</v>
      </c>
      <c r="D59" s="2402"/>
      <c r="E59" s="2403"/>
      <c r="F59" s="2806" t="s">
        <v>2227</v>
      </c>
      <c r="G59" s="2807"/>
    </row>
    <row r="60" spans="1:7" ht="20.149999999999999" customHeight="1">
      <c r="A60" s="2015" t="s">
        <v>2720</v>
      </c>
      <c r="B60" s="2113"/>
      <c r="C60" s="2139" t="s">
        <v>2516</v>
      </c>
      <c r="D60" s="2139"/>
      <c r="E60" s="2145"/>
      <c r="F60" s="2802" t="s">
        <v>2248</v>
      </c>
      <c r="G60" s="2803"/>
    </row>
    <row r="61" spans="1:7" ht="20.149999999999999" customHeight="1">
      <c r="B61" s="2101" t="s">
        <v>9</v>
      </c>
      <c r="C61" s="2102"/>
      <c r="D61" s="2103"/>
      <c r="E61" s="2103"/>
      <c r="F61" s="2103"/>
      <c r="G61" s="2104"/>
    </row>
    <row r="62" spans="1:7" ht="20.149999999999999" customHeight="1">
      <c r="B62" s="2107"/>
      <c r="C62" s="2111" t="s">
        <v>2517</v>
      </c>
      <c r="D62" s="2111"/>
      <c r="E62" s="2127"/>
      <c r="F62" s="2132" t="s">
        <v>2249</v>
      </c>
      <c r="G62" s="2133" t="s">
        <v>2250</v>
      </c>
    </row>
    <row r="63" spans="1:7" ht="20.149999999999999" customHeight="1">
      <c r="B63" s="2134"/>
      <c r="C63" s="2135" t="s">
        <v>2518</v>
      </c>
      <c r="D63" s="2135"/>
      <c r="E63" s="2136"/>
      <c r="F63" s="2137" t="s">
        <v>2249</v>
      </c>
      <c r="G63" s="2138" t="s">
        <v>2250</v>
      </c>
    </row>
    <row r="64" spans="1:7" ht="20.149999999999999" customHeight="1">
      <c r="B64" s="2101" t="s">
        <v>2519</v>
      </c>
      <c r="C64" s="2102"/>
      <c r="D64" s="2103"/>
      <c r="E64" s="2103"/>
      <c r="F64" s="2103"/>
      <c r="G64" s="2104"/>
    </row>
    <row r="65" spans="1:7" ht="20.149999999999999" customHeight="1">
      <c r="A65" s="2015" t="s">
        <v>2720</v>
      </c>
      <c r="B65" s="2107"/>
      <c r="C65" s="2111" t="s">
        <v>2520</v>
      </c>
      <c r="D65" s="2111"/>
      <c r="E65" s="2127"/>
      <c r="F65" s="2143" t="s">
        <v>2250</v>
      </c>
      <c r="G65" s="2133" t="s">
        <v>2250</v>
      </c>
    </row>
    <row r="66" spans="1:7" ht="20.149999999999999" customHeight="1">
      <c r="A66" s="2071"/>
      <c r="B66" s="2101" t="s">
        <v>10</v>
      </c>
      <c r="C66" s="2102"/>
      <c r="D66" s="2103"/>
      <c r="E66" s="2103"/>
      <c r="F66" s="2103"/>
      <c r="G66" s="2104"/>
    </row>
    <row r="67" spans="1:7" ht="20.149999999999999" customHeight="1">
      <c r="A67" s="2071"/>
      <c r="B67" s="2107"/>
      <c r="C67" s="2111" t="s">
        <v>2524</v>
      </c>
      <c r="D67" s="2111"/>
      <c r="E67" s="2127"/>
      <c r="F67" s="2132" t="s">
        <v>2249</v>
      </c>
      <c r="G67" s="2133" t="s">
        <v>2250</v>
      </c>
    </row>
    <row r="68" spans="1:7" ht="20.149999999999999" customHeight="1">
      <c r="A68" s="2071"/>
      <c r="B68" s="2113"/>
      <c r="C68" s="2139" t="s">
        <v>2523</v>
      </c>
      <c r="D68" s="2114"/>
      <c r="E68" s="2114"/>
      <c r="F68" s="2132" t="s">
        <v>2249</v>
      </c>
      <c r="G68" s="2133" t="s">
        <v>2250</v>
      </c>
    </row>
    <row r="69" spans="1:7" ht="20.149999999999999" customHeight="1">
      <c r="A69" s="2071"/>
      <c r="B69" s="2101" t="s">
        <v>2655</v>
      </c>
      <c r="C69" s="2102"/>
      <c r="D69" s="2103"/>
      <c r="E69" s="2103"/>
      <c r="F69" s="2103"/>
      <c r="G69" s="2104"/>
    </row>
    <row r="70" spans="1:7" ht="20.149999999999999" customHeight="1">
      <c r="A70" s="2071"/>
      <c r="B70" s="2146"/>
      <c r="C70" s="2147" t="s">
        <v>2525</v>
      </c>
      <c r="D70" s="2147" t="s">
        <v>2526</v>
      </c>
      <c r="E70" s="2148"/>
      <c r="F70" s="2802" t="s">
        <v>2248</v>
      </c>
      <c r="G70" s="2803"/>
    </row>
    <row r="71" spans="1:7" ht="20.149999999999999" customHeight="1">
      <c r="A71" s="2071"/>
      <c r="B71" s="2113"/>
      <c r="C71" s="2147"/>
      <c r="D71" s="2139" t="s">
        <v>2527</v>
      </c>
      <c r="E71" s="2145"/>
      <c r="F71" s="2132" t="s">
        <v>2249</v>
      </c>
      <c r="G71" s="2133" t="s">
        <v>2250</v>
      </c>
    </row>
    <row r="72" spans="1:7" ht="20.149999999999999" customHeight="1">
      <c r="A72" s="2071"/>
      <c r="B72" s="2101" t="s">
        <v>2658</v>
      </c>
      <c r="C72" s="2102"/>
      <c r="D72" s="2103"/>
      <c r="E72" s="2103"/>
      <c r="F72" s="2103"/>
      <c r="G72" s="2104"/>
    </row>
    <row r="73" spans="1:7" ht="20.149999999999999" customHeight="1">
      <c r="B73" s="2146"/>
      <c r="C73" s="2111" t="s">
        <v>2528</v>
      </c>
      <c r="D73" s="2111"/>
      <c r="E73" s="2111"/>
      <c r="F73" s="2802" t="s">
        <v>2248</v>
      </c>
      <c r="G73" s="2803"/>
    </row>
    <row r="74" spans="1:7" ht="20.149999999999999" customHeight="1">
      <c r="B74" s="2146"/>
      <c r="C74" s="2111" t="s">
        <v>2529</v>
      </c>
      <c r="D74" s="2111"/>
      <c r="E74" s="2111"/>
      <c r="F74" s="2132" t="s">
        <v>2249</v>
      </c>
      <c r="G74" s="2133" t="s">
        <v>2250</v>
      </c>
    </row>
    <row r="75" spans="1:7" ht="20.149999999999999" customHeight="1">
      <c r="B75" s="2146"/>
      <c r="C75" s="2111" t="s">
        <v>2660</v>
      </c>
      <c r="D75" s="2111"/>
      <c r="E75" s="2111"/>
      <c r="F75" s="2132" t="s">
        <v>2249</v>
      </c>
      <c r="G75" s="2133" t="s">
        <v>2250</v>
      </c>
    </row>
    <row r="76" spans="1:7" ht="20.149999999999999" customHeight="1">
      <c r="B76" s="2146"/>
      <c r="C76" s="2111" t="s">
        <v>2530</v>
      </c>
      <c r="D76" s="2111"/>
      <c r="E76" s="2111"/>
      <c r="F76" s="2802" t="s">
        <v>2248</v>
      </c>
      <c r="G76" s="2803"/>
    </row>
    <row r="77" spans="1:7" ht="20.149999999999999" customHeight="1">
      <c r="B77" s="2101" t="s">
        <v>11</v>
      </c>
      <c r="C77" s="2102"/>
      <c r="D77" s="2103"/>
      <c r="E77" s="2103"/>
      <c r="F77" s="2103"/>
      <c r="G77" s="2104"/>
    </row>
    <row r="78" spans="1:7" ht="20.149999999999999" customHeight="1">
      <c r="B78" s="2146"/>
      <c r="C78" s="2111" t="s">
        <v>2531</v>
      </c>
      <c r="D78" s="2111"/>
      <c r="E78" s="2111"/>
      <c r="F78" s="2804" t="s">
        <v>2227</v>
      </c>
      <c r="G78" s="2805"/>
    </row>
    <row r="79" spans="1:7" ht="20.149999999999999" customHeight="1">
      <c r="B79" s="2107"/>
      <c r="C79" s="2111" t="s">
        <v>2532</v>
      </c>
      <c r="D79" s="2108"/>
      <c r="E79" s="2123"/>
      <c r="F79" s="2802" t="s">
        <v>2248</v>
      </c>
      <c r="G79" s="2803"/>
    </row>
    <row r="80" spans="1:7" ht="20.149999999999999" customHeight="1">
      <c r="B80" s="2107"/>
      <c r="C80" s="2111" t="s">
        <v>2533</v>
      </c>
      <c r="D80" s="2108"/>
      <c r="E80" s="2123"/>
      <c r="F80" s="2804" t="s">
        <v>2227</v>
      </c>
      <c r="G80" s="2805"/>
    </row>
    <row r="81" spans="1:7" ht="20.149999999999999" customHeight="1">
      <c r="B81" s="2149" t="s">
        <v>12</v>
      </c>
      <c r="C81" s="2150"/>
      <c r="D81" s="2141"/>
      <c r="E81" s="2141"/>
      <c r="F81" s="2141"/>
      <c r="G81" s="2151"/>
    </row>
    <row r="82" spans="1:7" ht="20.149999999999999" customHeight="1">
      <c r="B82" s="2152"/>
      <c r="C82" s="2153" t="s">
        <v>2534</v>
      </c>
      <c r="D82" s="2154"/>
      <c r="E82" s="2155"/>
      <c r="F82" s="2798" t="s">
        <v>2227</v>
      </c>
      <c r="G82" s="2799"/>
    </row>
    <row r="83" spans="1:7" ht="20.149999999999999" customHeight="1">
      <c r="B83" s="2149" t="s">
        <v>2661</v>
      </c>
      <c r="C83" s="2150"/>
      <c r="D83" s="2141"/>
      <c r="E83" s="2141"/>
      <c r="F83" s="2141"/>
      <c r="G83" s="2151"/>
    </row>
    <row r="84" spans="1:7" ht="20.149999999999999" customHeight="1">
      <c r="B84" s="2117"/>
      <c r="C84" s="2118" t="s">
        <v>2535</v>
      </c>
      <c r="D84" s="2118"/>
      <c r="E84" s="2156"/>
      <c r="F84" s="2798" t="s">
        <v>2227</v>
      </c>
      <c r="G84" s="2799"/>
    </row>
    <row r="85" spans="1:7" ht="20.149999999999999" customHeight="1">
      <c r="B85" s="2107"/>
      <c r="C85" s="2111" t="s">
        <v>2536</v>
      </c>
      <c r="D85" s="2111"/>
      <c r="E85" s="2127"/>
      <c r="F85" s="2798" t="s">
        <v>2227</v>
      </c>
      <c r="G85" s="2799"/>
    </row>
    <row r="86" spans="1:7" ht="20.149999999999999" customHeight="1">
      <c r="A86" s="2405" t="s">
        <v>2634</v>
      </c>
      <c r="B86" s="2107"/>
      <c r="C86" s="2402" t="s">
        <v>2537</v>
      </c>
      <c r="D86" s="2111"/>
      <c r="E86" s="2127"/>
      <c r="F86" s="2806" t="s">
        <v>2227</v>
      </c>
      <c r="G86" s="2807"/>
    </row>
    <row r="87" spans="1:7" ht="20.149999999999999" customHeight="1">
      <c r="B87" s="2113"/>
      <c r="C87" s="2139" t="s">
        <v>2538</v>
      </c>
      <c r="D87" s="2139"/>
      <c r="E87" s="2145"/>
      <c r="F87" s="2798" t="s">
        <v>2227</v>
      </c>
      <c r="G87" s="2799"/>
    </row>
    <row r="88" spans="1:7" ht="20.149999999999999" customHeight="1">
      <c r="B88" s="2149" t="s">
        <v>2576</v>
      </c>
      <c r="C88" s="2150"/>
      <c r="D88" s="2141"/>
      <c r="E88" s="2141"/>
      <c r="F88" s="2141"/>
      <c r="G88" s="2151"/>
    </row>
    <row r="89" spans="1:7" ht="20.149999999999999" customHeight="1">
      <c r="B89" s="2117"/>
      <c r="C89" s="2118" t="s">
        <v>2539</v>
      </c>
      <c r="D89" s="2118"/>
      <c r="E89" s="2156"/>
      <c r="F89" s="2798" t="s">
        <v>2227</v>
      </c>
      <c r="G89" s="2799"/>
    </row>
    <row r="90" spans="1:7" ht="20.149999999999999" customHeight="1">
      <c r="B90" s="2117"/>
      <c r="C90" s="2118" t="s">
        <v>2540</v>
      </c>
      <c r="D90" s="2118"/>
      <c r="E90" s="2156"/>
      <c r="F90" s="2798" t="s">
        <v>2227</v>
      </c>
      <c r="G90" s="2799"/>
    </row>
    <row r="91" spans="1:7" ht="20.149999999999999" customHeight="1">
      <c r="B91" s="2107"/>
      <c r="C91" s="2111" t="s">
        <v>2662</v>
      </c>
      <c r="D91" s="2108"/>
      <c r="E91" s="2123"/>
      <c r="F91" s="2802" t="s">
        <v>2248</v>
      </c>
      <c r="G91" s="2803"/>
    </row>
    <row r="92" spans="1:7" ht="20.149999999999999" customHeight="1">
      <c r="A92" s="2071"/>
      <c r="B92" s="2101" t="s">
        <v>2578</v>
      </c>
      <c r="C92" s="2102"/>
      <c r="D92" s="2103"/>
      <c r="E92" s="2103"/>
      <c r="F92" s="2103"/>
      <c r="G92" s="2104"/>
    </row>
    <row r="93" spans="1:7" ht="20.149999999999999" customHeight="1">
      <c r="A93" s="2071"/>
      <c r="B93" s="2113"/>
      <c r="C93" s="2139" t="s">
        <v>2521</v>
      </c>
      <c r="D93" s="2114"/>
      <c r="E93" s="2114"/>
      <c r="F93" s="2800" t="s">
        <v>2227</v>
      </c>
      <c r="G93" s="2801"/>
    </row>
    <row r="94" spans="1:7" ht="20.149999999999999" customHeight="1">
      <c r="A94" s="2071"/>
      <c r="B94" s="2101" t="s">
        <v>2656</v>
      </c>
      <c r="C94" s="2102"/>
      <c r="D94" s="2103"/>
      <c r="E94" s="2103"/>
      <c r="F94" s="2103"/>
      <c r="G94" s="2104"/>
    </row>
    <row r="95" spans="1:7" ht="20.149999999999999" customHeight="1">
      <c r="A95" s="2071"/>
      <c r="B95" s="2113"/>
      <c r="C95" s="2139" t="s">
        <v>2664</v>
      </c>
      <c r="D95" s="2114"/>
      <c r="E95" s="2114"/>
      <c r="F95" s="2800" t="s">
        <v>2227</v>
      </c>
      <c r="G95" s="2801"/>
    </row>
    <row r="96" spans="1:7" ht="20.149999999999999" customHeight="1">
      <c r="A96" s="2071"/>
      <c r="B96" s="2101" t="s">
        <v>2577</v>
      </c>
      <c r="C96" s="2102"/>
      <c r="D96" s="2103"/>
      <c r="E96" s="2103"/>
      <c r="F96" s="2103"/>
      <c r="G96" s="2104"/>
    </row>
    <row r="97" spans="1:7" ht="20.149999999999999" customHeight="1">
      <c r="A97" s="2071"/>
      <c r="B97" s="2113"/>
      <c r="C97" s="2139" t="s">
        <v>2522</v>
      </c>
      <c r="D97" s="2114"/>
      <c r="E97" s="2114"/>
      <c r="F97" s="2800" t="s">
        <v>2227</v>
      </c>
      <c r="G97" s="2801"/>
    </row>
    <row r="98" spans="1:7" ht="20.149999999999999" customHeight="1">
      <c r="B98" s="2101" t="s">
        <v>2320</v>
      </c>
      <c r="C98" s="2102"/>
      <c r="D98" s="2103"/>
      <c r="E98" s="2103"/>
      <c r="F98" s="2103"/>
      <c r="G98" s="2104"/>
    </row>
    <row r="99" spans="1:7" ht="20.149999999999999" customHeight="1">
      <c r="A99" s="2405" t="s">
        <v>2654</v>
      </c>
      <c r="B99" s="2157"/>
      <c r="C99" s="2158" t="s">
        <v>2653</v>
      </c>
      <c r="D99" s="2158"/>
      <c r="E99" s="2159"/>
      <c r="F99" s="2132" t="s">
        <v>2249</v>
      </c>
      <c r="G99" s="2133" t="s">
        <v>2250</v>
      </c>
    </row>
    <row r="100" spans="1:7" ht="20.149999999999999" customHeight="1">
      <c r="B100" s="2101" t="s">
        <v>2666</v>
      </c>
      <c r="C100" s="2102"/>
      <c r="D100" s="2103"/>
      <c r="E100" s="2103"/>
      <c r="F100" s="2103"/>
      <c r="G100" s="2104"/>
    </row>
    <row r="101" spans="1:7" ht="20.149999999999999" customHeight="1">
      <c r="B101" s="2117"/>
      <c r="C101" s="2118" t="s">
        <v>2547</v>
      </c>
      <c r="D101" s="2118"/>
      <c r="E101" s="2156"/>
      <c r="F101" s="2132" t="s">
        <v>2249</v>
      </c>
      <c r="G101" s="2133" t="s">
        <v>2250</v>
      </c>
    </row>
    <row r="102" spans="1:7" ht="20.149999999999999" customHeight="1">
      <c r="B102" s="2101" t="s">
        <v>2657</v>
      </c>
      <c r="C102" s="2102"/>
      <c r="D102" s="2103"/>
      <c r="E102" s="2103"/>
      <c r="F102" s="2103"/>
      <c r="G102" s="2104"/>
    </row>
    <row r="103" spans="1:7" ht="20.149999999999999" customHeight="1">
      <c r="B103" s="2117"/>
      <c r="C103" s="2118" t="s">
        <v>2548</v>
      </c>
      <c r="D103" s="2118"/>
      <c r="E103" s="2156"/>
      <c r="F103" s="2132" t="s">
        <v>2249</v>
      </c>
      <c r="G103" s="2133" t="s">
        <v>2250</v>
      </c>
    </row>
    <row r="104" spans="1:7" ht="20.149999999999999" customHeight="1">
      <c r="B104" s="2149" t="s">
        <v>2610</v>
      </c>
      <c r="C104" s="2150"/>
      <c r="D104" s="2141"/>
      <c r="E104" s="2141"/>
      <c r="F104" s="2141"/>
      <c r="G104" s="2151"/>
    </row>
    <row r="105" spans="1:7" ht="20.149999999999999" customHeight="1">
      <c r="B105" s="2152"/>
      <c r="C105" s="2153" t="s">
        <v>2549</v>
      </c>
      <c r="D105" s="2154"/>
      <c r="E105" s="2155"/>
      <c r="F105" s="2798" t="s">
        <v>2227</v>
      </c>
      <c r="G105" s="2799"/>
    </row>
    <row r="106" spans="1:7" ht="20.149999999999999" customHeight="1">
      <c r="B106" s="2149" t="s">
        <v>2609</v>
      </c>
      <c r="C106" s="2150"/>
      <c r="D106" s="2141"/>
      <c r="E106" s="2141"/>
      <c r="F106" s="2141"/>
      <c r="G106" s="2151"/>
    </row>
    <row r="107" spans="1:7" ht="20.149999999999999" customHeight="1">
      <c r="B107" s="2107"/>
      <c r="C107" s="2111" t="s">
        <v>2541</v>
      </c>
      <c r="D107" s="2108"/>
      <c r="E107" s="2123"/>
      <c r="F107" s="2132" t="s">
        <v>2249</v>
      </c>
      <c r="G107" s="2133" t="s">
        <v>2250</v>
      </c>
    </row>
    <row r="108" spans="1:7" ht="20.149999999999999" customHeight="1">
      <c r="B108" s="2113"/>
      <c r="C108" s="2139" t="s">
        <v>2542</v>
      </c>
      <c r="D108" s="2139"/>
      <c r="E108" s="2145"/>
      <c r="F108" s="2132" t="s">
        <v>2249</v>
      </c>
      <c r="G108" s="2133" t="s">
        <v>2250</v>
      </c>
    </row>
    <row r="109" spans="1:7" ht="20.149999999999999" customHeight="1">
      <c r="B109" s="2149" t="s">
        <v>2608</v>
      </c>
      <c r="C109" s="2150"/>
      <c r="D109" s="2141"/>
      <c r="E109" s="2141"/>
      <c r="F109" s="2141"/>
      <c r="G109" s="2151"/>
    </row>
    <row r="110" spans="1:7" ht="20.149999999999999" customHeight="1">
      <c r="B110" s="2107"/>
      <c r="C110" s="2111" t="s">
        <v>2543</v>
      </c>
      <c r="D110" s="2108"/>
      <c r="E110" s="2123"/>
      <c r="F110" s="2132" t="s">
        <v>2249</v>
      </c>
      <c r="G110" s="2133" t="s">
        <v>2250</v>
      </c>
    </row>
    <row r="111" spans="1:7" ht="20.149999999999999" customHeight="1">
      <c r="B111" s="2113"/>
      <c r="C111" s="2139" t="s">
        <v>2544</v>
      </c>
      <c r="D111" s="2139"/>
      <c r="E111" s="2145"/>
      <c r="F111" s="2132" t="s">
        <v>2249</v>
      </c>
      <c r="G111" s="2133" t="s">
        <v>2250</v>
      </c>
    </row>
    <row r="112" spans="1:7" ht="20.149999999999999" customHeight="1">
      <c r="B112" s="2149" t="s">
        <v>2579</v>
      </c>
      <c r="C112" s="2150"/>
      <c r="D112" s="2141"/>
      <c r="E112" s="2141"/>
      <c r="F112" s="2141"/>
      <c r="G112" s="2151"/>
    </row>
    <row r="113" spans="1:7" ht="20.149999999999999" customHeight="1">
      <c r="B113" s="2107"/>
      <c r="C113" s="2111" t="s">
        <v>2546</v>
      </c>
      <c r="D113" s="2108"/>
      <c r="E113" s="2123"/>
      <c r="F113" s="2132" t="s">
        <v>2249</v>
      </c>
      <c r="G113" s="2133" t="s">
        <v>2250</v>
      </c>
    </row>
    <row r="114" spans="1:7" ht="20.149999999999999" customHeight="1">
      <c r="B114" s="2113"/>
      <c r="C114" s="2139" t="s">
        <v>2545</v>
      </c>
      <c r="D114" s="2139"/>
      <c r="E114" s="2145"/>
      <c r="F114" s="2132" t="s">
        <v>2249</v>
      </c>
      <c r="G114" s="2133" t="s">
        <v>2250</v>
      </c>
    </row>
    <row r="115" spans="1:7" ht="20.149999999999999" customHeight="1">
      <c r="B115" s="2149" t="s">
        <v>2607</v>
      </c>
      <c r="C115" s="2150"/>
      <c r="D115" s="2141"/>
      <c r="E115" s="2141"/>
      <c r="F115" s="2141"/>
      <c r="G115" s="2151"/>
    </row>
    <row r="116" spans="1:7" ht="20.149999999999999" customHeight="1">
      <c r="A116" s="2405" t="s">
        <v>2647</v>
      </c>
      <c r="B116" s="2146"/>
      <c r="C116" s="2147" t="s">
        <v>2790</v>
      </c>
      <c r="D116" s="2147"/>
      <c r="E116" s="2238"/>
      <c r="F116" s="2309" t="s">
        <v>2249</v>
      </c>
      <c r="G116" s="2310" t="s">
        <v>2250</v>
      </c>
    </row>
    <row r="117" spans="1:7" ht="20.149999999999999" customHeight="1">
      <c r="A117" s="2405" t="s">
        <v>2648</v>
      </c>
      <c r="B117" s="2146"/>
      <c r="C117" s="2147" t="s">
        <v>2784</v>
      </c>
      <c r="D117" s="2147"/>
      <c r="E117" s="2238"/>
      <c r="F117" s="2309" t="s">
        <v>2249</v>
      </c>
      <c r="G117" s="2310" t="s">
        <v>2250</v>
      </c>
    </row>
    <row r="118" spans="1:7" ht="20.149999999999999" customHeight="1">
      <c r="A118" s="2405" t="s">
        <v>2648</v>
      </c>
      <c r="B118" s="2146"/>
      <c r="C118" s="2624" t="s">
        <v>2791</v>
      </c>
      <c r="D118" s="2624"/>
      <c r="E118" s="2625"/>
      <c r="F118" s="2309" t="s">
        <v>2249</v>
      </c>
      <c r="G118" s="2310" t="s">
        <v>2250</v>
      </c>
    </row>
    <row r="119" spans="1:7" ht="20.149999999999999" customHeight="1">
      <c r="A119" s="2405" t="s">
        <v>2648</v>
      </c>
      <c r="B119" s="2146"/>
      <c r="C119" s="2626" t="s">
        <v>2792</v>
      </c>
      <c r="D119" s="2626"/>
      <c r="E119" s="2627"/>
      <c r="F119" s="2132" t="s">
        <v>2249</v>
      </c>
      <c r="G119" s="2133" t="s">
        <v>2250</v>
      </c>
    </row>
    <row r="120" spans="1:7" ht="20.149999999999999" customHeight="1">
      <c r="B120" s="2101" t="s">
        <v>2605</v>
      </c>
      <c r="C120" s="2102"/>
      <c r="D120" s="2103"/>
      <c r="E120" s="2103"/>
      <c r="F120" s="2103"/>
      <c r="G120" s="2104"/>
    </row>
    <row r="121" spans="1:7" ht="20.149999999999999" customHeight="1">
      <c r="B121" s="2117"/>
      <c r="C121" s="2118" t="s">
        <v>2606</v>
      </c>
      <c r="D121" s="2118"/>
      <c r="E121" s="2156"/>
      <c r="F121" s="2132" t="s">
        <v>2249</v>
      </c>
      <c r="G121" s="2133" t="s">
        <v>2250</v>
      </c>
    </row>
    <row r="122" spans="1:7" ht="20.149999999999999" customHeight="1">
      <c r="B122" s="2149" t="s">
        <v>2612</v>
      </c>
      <c r="C122" s="2150"/>
      <c r="D122" s="2141"/>
      <c r="E122" s="2141"/>
      <c r="F122" s="2141"/>
      <c r="G122" s="2151"/>
    </row>
    <row r="123" spans="1:7" ht="20.149999999999999" customHeight="1">
      <c r="B123" s="2134"/>
      <c r="C123" s="2135" t="s">
        <v>2613</v>
      </c>
      <c r="D123" s="2135"/>
      <c r="E123" s="2136"/>
      <c r="F123" s="2137" t="s">
        <v>2249</v>
      </c>
      <c r="G123" s="2138" t="s">
        <v>2250</v>
      </c>
    </row>
  </sheetData>
  <mergeCells count="45">
    <mergeCell ref="F79:G79"/>
    <mergeCell ref="F80:G80"/>
    <mergeCell ref="F24:G24"/>
    <mergeCell ref="F25:G25"/>
    <mergeCell ref="F22:G22"/>
    <mergeCell ref="F23:G23"/>
    <mergeCell ref="F52:G52"/>
    <mergeCell ref="F53:G53"/>
    <mergeCell ref="F57:G57"/>
    <mergeCell ref="F55:G55"/>
    <mergeCell ref="F59:G59"/>
    <mergeCell ref="F60:G60"/>
    <mergeCell ref="F49:G49"/>
    <mergeCell ref="F39:G39"/>
    <mergeCell ref="F36:G36"/>
    <mergeCell ref="F20:G20"/>
    <mergeCell ref="F33:G33"/>
    <mergeCell ref="F18:G18"/>
    <mergeCell ref="F19:G19"/>
    <mergeCell ref="B11:B12"/>
    <mergeCell ref="C11:C12"/>
    <mergeCell ref="F26:G26"/>
    <mergeCell ref="F28:G28"/>
    <mergeCell ref="F11:G11"/>
    <mergeCell ref="D11:E11"/>
    <mergeCell ref="F29:G29"/>
    <mergeCell ref="F30:G30"/>
    <mergeCell ref="F31:G31"/>
    <mergeCell ref="F32:G32"/>
    <mergeCell ref="F105:G105"/>
    <mergeCell ref="F93:G93"/>
    <mergeCell ref="F95:G95"/>
    <mergeCell ref="F97:G97"/>
    <mergeCell ref="F70:G70"/>
    <mergeCell ref="F78:G78"/>
    <mergeCell ref="F90:G90"/>
    <mergeCell ref="F91:G91"/>
    <mergeCell ref="F76:G76"/>
    <mergeCell ref="F73:G73"/>
    <mergeCell ref="F84:G84"/>
    <mergeCell ref="F85:G85"/>
    <mergeCell ref="F86:G86"/>
    <mergeCell ref="F87:G87"/>
    <mergeCell ref="F89:G89"/>
    <mergeCell ref="F82:G82"/>
  </mergeCells>
  <phoneticPr fontId="90" type="noConversion"/>
  <dataValidations count="1">
    <dataValidation allowBlank="1" showErrorMessage="1" sqref="A59 A2 A86 A99 A116:A119" xr:uid="{E375A6E6-FF7C-49BE-A53B-6AEAA4921C4F}"/>
  </dataValidation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L90"/>
  <sheetViews>
    <sheetView workbookViewId="0"/>
  </sheetViews>
  <sheetFormatPr defaultColWidth="9.1796875" defaultRowHeight="14.5"/>
  <cols>
    <col min="1" max="1" width="11.1796875" customWidth="1"/>
    <col min="2" max="2" width="33.81640625" style="5" customWidth="1"/>
    <col min="3" max="3" width="60.54296875" style="5" customWidth="1"/>
    <col min="4" max="4" width="38.81640625" customWidth="1"/>
    <col min="5" max="5" width="25.1796875" style="85" customWidth="1"/>
    <col min="6" max="6" width="21" customWidth="1"/>
    <col min="7" max="7" width="27.26953125" customWidth="1"/>
    <col min="8" max="8" width="19.81640625" style="5" customWidth="1"/>
    <col min="9" max="9" width="19.81640625" style="339" customWidth="1"/>
    <col min="10" max="10" width="19.81640625" style="5" customWidth="1"/>
    <col min="11" max="11" width="15.1796875" style="5" customWidth="1"/>
    <col min="12" max="12" width="15.1796875" style="96" customWidth="1"/>
    <col min="13" max="13" width="15.1796875" customWidth="1"/>
    <col min="14" max="14" width="19.81640625" customWidth="1"/>
    <col min="15" max="23" width="19.81640625" style="2" customWidth="1"/>
    <col min="24" max="25" width="19.81640625" customWidth="1"/>
    <col min="26" max="36" width="13.7265625" customWidth="1"/>
    <col min="37" max="38" width="19.81640625" customWidth="1"/>
  </cols>
  <sheetData>
    <row r="1" spans="1:38" ht="51" customHeight="1">
      <c r="B1" s="28" t="s">
        <v>1102</v>
      </c>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row>
    <row r="2" spans="1:38" ht="14.25" customHeight="1">
      <c r="B2"/>
      <c r="C2"/>
      <c r="E2"/>
      <c r="H2"/>
      <c r="I2"/>
      <c r="J2"/>
      <c r="K2"/>
      <c r="L2"/>
      <c r="O2"/>
      <c r="P2"/>
      <c r="Q2"/>
      <c r="R2"/>
      <c r="S2"/>
      <c r="T2"/>
      <c r="U2"/>
      <c r="V2"/>
      <c r="W2"/>
    </row>
    <row r="3" spans="1:38" ht="16" thickBot="1">
      <c r="B3" s="342"/>
      <c r="C3" s="342" t="s">
        <v>1103</v>
      </c>
      <c r="D3" s="343">
        <v>5</v>
      </c>
      <c r="E3" s="343"/>
      <c r="F3" s="342"/>
      <c r="G3" s="342"/>
      <c r="H3"/>
      <c r="I3"/>
      <c r="J3"/>
      <c r="K3"/>
      <c r="L3"/>
      <c r="N3" s="2"/>
      <c r="W3"/>
      <c r="Z3" s="344"/>
      <c r="AA3" s="344"/>
      <c r="AB3" s="344"/>
      <c r="AC3" s="344"/>
      <c r="AD3" s="344"/>
      <c r="AE3" s="344"/>
      <c r="AF3" s="344"/>
      <c r="AG3" s="344"/>
      <c r="AH3" s="344"/>
      <c r="AI3" s="344"/>
      <c r="AJ3" s="344"/>
      <c r="AK3" s="344"/>
    </row>
    <row r="4" spans="1:38" ht="15" thickBot="1">
      <c r="B4"/>
      <c r="C4"/>
      <c r="E4"/>
      <c r="H4"/>
      <c r="I4"/>
      <c r="J4"/>
      <c r="K4"/>
      <c r="L4"/>
      <c r="O4"/>
      <c r="P4"/>
      <c r="Q4"/>
      <c r="R4"/>
      <c r="S4"/>
      <c r="T4"/>
      <c r="U4"/>
      <c r="V4"/>
      <c r="W4"/>
      <c r="Z4" s="345" t="s">
        <v>1104</v>
      </c>
      <c r="AA4" s="346"/>
      <c r="AB4" s="346"/>
      <c r="AC4" s="346"/>
      <c r="AD4" s="347" t="s">
        <v>804</v>
      </c>
      <c r="AE4" s="348" t="s">
        <v>1105</v>
      </c>
      <c r="AF4" s="349" t="s">
        <v>1106</v>
      </c>
      <c r="AG4" s="350"/>
      <c r="AH4" s="350"/>
      <c r="AI4" s="350"/>
      <c r="AJ4" s="351"/>
      <c r="AK4" s="352"/>
      <c r="AL4" s="1611" t="s">
        <v>2394</v>
      </c>
    </row>
    <row r="5" spans="1:38" ht="15" thickBot="1">
      <c r="B5"/>
      <c r="C5"/>
      <c r="E5"/>
      <c r="H5"/>
      <c r="I5"/>
      <c r="J5"/>
      <c r="K5"/>
      <c r="L5"/>
      <c r="O5"/>
      <c r="P5"/>
      <c r="Q5"/>
      <c r="R5"/>
      <c r="S5"/>
      <c r="T5"/>
      <c r="U5"/>
      <c r="V5"/>
      <c r="W5"/>
      <c r="AL5" s="1612" t="str">
        <f>INDEX(dms_UID_List,MATCH(dms_TradingName,dms_TradingName_List))</f>
        <v>UID_123</v>
      </c>
    </row>
    <row r="6" spans="1:38" s="181" customFormat="1" ht="40.5" customHeight="1">
      <c r="A6" s="353"/>
      <c r="B6" s="354" t="s">
        <v>1107</v>
      </c>
      <c r="C6" s="355" t="s">
        <v>1108</v>
      </c>
      <c r="D6" s="356" t="s">
        <v>1109</v>
      </c>
      <c r="E6" s="357" t="s">
        <v>1110</v>
      </c>
      <c r="F6" s="358" t="s">
        <v>1111</v>
      </c>
      <c r="G6" s="358" t="s">
        <v>1112</v>
      </c>
      <c r="H6" s="358" t="s">
        <v>1113</v>
      </c>
      <c r="I6" s="358" t="s">
        <v>1114</v>
      </c>
      <c r="J6" s="358" t="s">
        <v>1115</v>
      </c>
      <c r="K6" s="359" t="s">
        <v>1116</v>
      </c>
      <c r="L6" s="360" t="s">
        <v>1117</v>
      </c>
      <c r="M6" s="360" t="s">
        <v>1118</v>
      </c>
      <c r="N6" s="361" t="s">
        <v>1119</v>
      </c>
      <c r="O6" s="362" t="s">
        <v>1120</v>
      </c>
      <c r="P6" s="363" t="s">
        <v>1121</v>
      </c>
      <c r="Q6" s="364" t="s">
        <v>1122</v>
      </c>
      <c r="R6" s="364" t="s">
        <v>1123</v>
      </c>
      <c r="S6" s="364" t="s">
        <v>1124</v>
      </c>
      <c r="T6" s="364" t="s">
        <v>1125</v>
      </c>
      <c r="U6" s="365" t="s">
        <v>1126</v>
      </c>
      <c r="V6" s="365" t="s">
        <v>1127</v>
      </c>
      <c r="W6" s="365" t="s">
        <v>1128</v>
      </c>
      <c r="X6" s="365" t="s">
        <v>1129</v>
      </c>
      <c r="Y6" s="365" t="s">
        <v>1130</v>
      </c>
      <c r="Z6" s="366" t="s">
        <v>1131</v>
      </c>
      <c r="AA6" s="366" t="s">
        <v>1132</v>
      </c>
      <c r="AB6" s="366" t="s">
        <v>1133</v>
      </c>
      <c r="AC6" s="366" t="s">
        <v>1134</v>
      </c>
      <c r="AD6" s="366" t="s">
        <v>1135</v>
      </c>
      <c r="AE6" s="366" t="s">
        <v>1136</v>
      </c>
      <c r="AF6" s="366" t="s">
        <v>1137</v>
      </c>
      <c r="AG6" s="366" t="s">
        <v>1138</v>
      </c>
      <c r="AH6" s="366" t="s">
        <v>1139</v>
      </c>
      <c r="AI6" s="366" t="s">
        <v>1140</v>
      </c>
      <c r="AJ6" s="367" t="s">
        <v>1141</v>
      </c>
      <c r="AK6" s="368" t="s">
        <v>1142</v>
      </c>
      <c r="AL6" s="1613" t="s">
        <v>2395</v>
      </c>
    </row>
    <row r="7" spans="1:38">
      <c r="B7" s="369" t="s">
        <v>1143</v>
      </c>
      <c r="C7" s="369" t="s">
        <v>1144</v>
      </c>
      <c r="D7" s="370">
        <v>94072010327</v>
      </c>
      <c r="E7" s="371" t="s">
        <v>785</v>
      </c>
      <c r="F7" s="372" t="s">
        <v>778</v>
      </c>
      <c r="G7" s="372" t="s">
        <v>787</v>
      </c>
      <c r="H7" s="373" t="s">
        <v>1145</v>
      </c>
      <c r="I7" s="374" t="s">
        <v>1146</v>
      </c>
      <c r="J7" s="373" t="s">
        <v>1147</v>
      </c>
      <c r="K7" s="375">
        <v>5</v>
      </c>
      <c r="L7" s="376">
        <v>5</v>
      </c>
      <c r="M7" s="377">
        <v>5</v>
      </c>
      <c r="N7" s="378" t="s">
        <v>1148</v>
      </c>
      <c r="O7" s="372" t="s">
        <v>1145</v>
      </c>
      <c r="P7" s="379" t="s">
        <v>1149</v>
      </c>
      <c r="Q7" s="380" t="s">
        <v>1150</v>
      </c>
      <c r="R7" s="380" t="s">
        <v>1151</v>
      </c>
      <c r="S7" s="380" t="s">
        <v>785</v>
      </c>
      <c r="T7" s="381">
        <v>3000</v>
      </c>
      <c r="U7" s="379" t="s">
        <v>1152</v>
      </c>
      <c r="V7" s="380"/>
      <c r="W7" s="380" t="s">
        <v>1151</v>
      </c>
      <c r="X7" s="380" t="s">
        <v>785</v>
      </c>
      <c r="Y7" s="381">
        <v>3001</v>
      </c>
      <c r="Z7" s="382" t="s">
        <v>1153</v>
      </c>
      <c r="AA7" s="383" t="s">
        <v>1153</v>
      </c>
      <c r="AB7" s="383" t="s">
        <v>1153</v>
      </c>
      <c r="AC7" s="383" t="s">
        <v>1153</v>
      </c>
      <c r="AD7" s="383" t="s">
        <v>1153</v>
      </c>
      <c r="AE7" s="382" t="s">
        <v>1145</v>
      </c>
      <c r="AF7" s="382" t="s">
        <v>1154</v>
      </c>
      <c r="AG7" s="383" t="s">
        <v>1155</v>
      </c>
      <c r="AH7" s="383" t="s">
        <v>1156</v>
      </c>
      <c r="AI7" s="384" t="s">
        <v>1157</v>
      </c>
      <c r="AJ7" s="382"/>
      <c r="AK7" s="385" t="s">
        <v>1153</v>
      </c>
      <c r="AL7" s="372"/>
    </row>
    <row r="8" spans="1:38">
      <c r="B8" s="369" t="s">
        <v>786</v>
      </c>
      <c r="C8" s="369" t="s">
        <v>1158</v>
      </c>
      <c r="D8" s="370" t="s">
        <v>1159</v>
      </c>
      <c r="E8" s="371" t="s">
        <v>785</v>
      </c>
      <c r="F8" s="372" t="s">
        <v>778</v>
      </c>
      <c r="G8" s="372" t="s">
        <v>787</v>
      </c>
      <c r="H8" s="373" t="s">
        <v>859</v>
      </c>
      <c r="I8" s="374" t="s">
        <v>1146</v>
      </c>
      <c r="J8" s="373" t="s">
        <v>1147</v>
      </c>
      <c r="K8" s="386">
        <v>5</v>
      </c>
      <c r="L8" s="387">
        <v>5</v>
      </c>
      <c r="M8" s="388">
        <v>5</v>
      </c>
      <c r="N8" s="378">
        <v>2</v>
      </c>
      <c r="O8" s="372" t="s">
        <v>1160</v>
      </c>
      <c r="P8" s="379" t="s">
        <v>1161</v>
      </c>
      <c r="Q8" s="380" t="s">
        <v>1162</v>
      </c>
      <c r="R8" s="380" t="s">
        <v>1163</v>
      </c>
      <c r="S8" s="380" t="s">
        <v>785</v>
      </c>
      <c r="T8" s="381">
        <v>3006</v>
      </c>
      <c r="U8" s="379" t="s">
        <v>1164</v>
      </c>
      <c r="V8" s="380"/>
      <c r="W8" s="380" t="s">
        <v>1165</v>
      </c>
      <c r="X8" s="389" t="s">
        <v>785</v>
      </c>
      <c r="Y8" s="381">
        <v>8001</v>
      </c>
      <c r="Z8" s="382" t="s">
        <v>1153</v>
      </c>
      <c r="AA8" s="383" t="s">
        <v>1153</v>
      </c>
      <c r="AB8" s="383" t="s">
        <v>1153</v>
      </c>
      <c r="AC8" s="383" t="s">
        <v>1153</v>
      </c>
      <c r="AD8" s="383" t="s">
        <v>1153</v>
      </c>
      <c r="AE8" s="382" t="s">
        <v>1145</v>
      </c>
      <c r="AF8" s="382" t="s">
        <v>1154</v>
      </c>
      <c r="AG8" s="383" t="s">
        <v>1155</v>
      </c>
      <c r="AH8" s="383" t="s">
        <v>1156</v>
      </c>
      <c r="AI8" s="384" t="s">
        <v>1157</v>
      </c>
      <c r="AJ8" s="382"/>
      <c r="AK8" s="385" t="s">
        <v>1153</v>
      </c>
      <c r="AL8" s="372" t="s">
        <v>2396</v>
      </c>
    </row>
    <row r="9" spans="1:38">
      <c r="B9" s="390" t="s">
        <v>19</v>
      </c>
      <c r="C9" s="390" t="s">
        <v>19</v>
      </c>
      <c r="D9" s="391">
        <v>11222333444</v>
      </c>
      <c r="E9" s="392" t="s">
        <v>1145</v>
      </c>
      <c r="F9" s="393" t="s">
        <v>778</v>
      </c>
      <c r="G9" s="393" t="s">
        <v>787</v>
      </c>
      <c r="H9" s="394" t="s">
        <v>859</v>
      </c>
      <c r="I9" s="395" t="s">
        <v>1146</v>
      </c>
      <c r="J9" s="394" t="s">
        <v>1166</v>
      </c>
      <c r="K9" s="386">
        <v>5</v>
      </c>
      <c r="L9" s="387">
        <v>5</v>
      </c>
      <c r="M9" s="388">
        <v>5</v>
      </c>
      <c r="N9" s="396">
        <v>5</v>
      </c>
      <c r="O9" s="393" t="s">
        <v>1160</v>
      </c>
      <c r="P9" s="397" t="s">
        <v>2625</v>
      </c>
      <c r="Q9" s="398"/>
      <c r="R9" s="398" t="s">
        <v>1167</v>
      </c>
      <c r="S9" s="398" t="s">
        <v>783</v>
      </c>
      <c r="T9" s="399">
        <v>2000</v>
      </c>
      <c r="U9" s="397" t="s">
        <v>1168</v>
      </c>
      <c r="V9" s="398"/>
      <c r="W9" s="398" t="s">
        <v>1167</v>
      </c>
      <c r="X9" s="398" t="s">
        <v>783</v>
      </c>
      <c r="Y9" s="399">
        <v>2000</v>
      </c>
      <c r="Z9" s="382" t="s">
        <v>1153</v>
      </c>
      <c r="AA9" s="383" t="s">
        <v>1153</v>
      </c>
      <c r="AB9" s="383" t="s">
        <v>1153</v>
      </c>
      <c r="AC9" s="383" t="s">
        <v>1153</v>
      </c>
      <c r="AD9" s="383" t="s">
        <v>1153</v>
      </c>
      <c r="AE9" s="382" t="s">
        <v>1145</v>
      </c>
      <c r="AF9" s="382" t="s">
        <v>1154</v>
      </c>
      <c r="AG9" s="383" t="s">
        <v>1155</v>
      </c>
      <c r="AH9" s="383" t="s">
        <v>1156</v>
      </c>
      <c r="AI9" s="384" t="s">
        <v>1157</v>
      </c>
      <c r="AJ9" s="382"/>
      <c r="AK9" s="385" t="s">
        <v>1153</v>
      </c>
      <c r="AL9" s="393" t="s">
        <v>2397</v>
      </c>
    </row>
    <row r="10" spans="1:38">
      <c r="B10" s="369" t="s">
        <v>789</v>
      </c>
      <c r="C10" s="369" t="s">
        <v>789</v>
      </c>
      <c r="D10" s="370">
        <v>16779340889</v>
      </c>
      <c r="E10" s="371" t="s">
        <v>790</v>
      </c>
      <c r="F10" s="372" t="s">
        <v>778</v>
      </c>
      <c r="G10" s="372" t="s">
        <v>787</v>
      </c>
      <c r="H10" s="373" t="s">
        <v>859</v>
      </c>
      <c r="I10" s="374" t="s">
        <v>1146</v>
      </c>
      <c r="J10" s="373" t="s">
        <v>1166</v>
      </c>
      <c r="K10" s="386">
        <v>5</v>
      </c>
      <c r="L10" s="387">
        <v>5</v>
      </c>
      <c r="M10" s="388">
        <v>5</v>
      </c>
      <c r="N10" s="378">
        <v>5</v>
      </c>
      <c r="O10" s="372" t="s">
        <v>1160</v>
      </c>
      <c r="P10" s="379" t="s">
        <v>1169</v>
      </c>
      <c r="Q10" s="380" t="s">
        <v>1170</v>
      </c>
      <c r="R10" s="380" t="s">
        <v>1167</v>
      </c>
      <c r="S10" s="400" t="s">
        <v>783</v>
      </c>
      <c r="T10" s="381">
        <v>2000</v>
      </c>
      <c r="U10" s="379" t="s">
        <v>1171</v>
      </c>
      <c r="V10" s="380"/>
      <c r="W10" s="380" t="s">
        <v>1172</v>
      </c>
      <c r="X10" s="380" t="s">
        <v>783</v>
      </c>
      <c r="Y10" s="381">
        <v>1225</v>
      </c>
      <c r="Z10" s="382" t="s">
        <v>1153</v>
      </c>
      <c r="AA10" s="383" t="s">
        <v>1153</v>
      </c>
      <c r="AB10" s="383" t="s">
        <v>1153</v>
      </c>
      <c r="AC10" s="383" t="s">
        <v>1153</v>
      </c>
      <c r="AD10" s="383" t="s">
        <v>1153</v>
      </c>
      <c r="AE10" s="382" t="s">
        <v>1145</v>
      </c>
      <c r="AF10" s="382" t="s">
        <v>1154</v>
      </c>
      <c r="AG10" s="383" t="s">
        <v>1155</v>
      </c>
      <c r="AH10" s="383" t="s">
        <v>1156</v>
      </c>
      <c r="AI10" s="384" t="s">
        <v>1157</v>
      </c>
      <c r="AJ10" s="382"/>
      <c r="AK10" s="385" t="s">
        <v>1153</v>
      </c>
      <c r="AL10" s="372"/>
    </row>
    <row r="11" spans="1:38">
      <c r="B11" s="369" t="s">
        <v>791</v>
      </c>
      <c r="C11" s="369" t="s">
        <v>791</v>
      </c>
      <c r="D11" s="370">
        <v>41094482416</v>
      </c>
      <c r="E11" s="371" t="s">
        <v>792</v>
      </c>
      <c r="F11" s="372" t="s">
        <v>778</v>
      </c>
      <c r="G11" s="372" t="s">
        <v>787</v>
      </c>
      <c r="H11" s="373" t="s">
        <v>859</v>
      </c>
      <c r="I11" s="374" t="s">
        <v>1146</v>
      </c>
      <c r="J11" s="373" t="s">
        <v>1166</v>
      </c>
      <c r="K11" s="375">
        <v>5</v>
      </c>
      <c r="L11" s="376">
        <v>5</v>
      </c>
      <c r="M11" s="377">
        <v>5</v>
      </c>
      <c r="N11" s="378">
        <v>5</v>
      </c>
      <c r="O11" s="372" t="s">
        <v>1160</v>
      </c>
      <c r="P11" s="379" t="s">
        <v>1173</v>
      </c>
      <c r="Q11" s="380" t="s">
        <v>1174</v>
      </c>
      <c r="R11" s="380" t="s">
        <v>1175</v>
      </c>
      <c r="S11" s="380" t="s">
        <v>792</v>
      </c>
      <c r="T11" s="381">
        <v>5000</v>
      </c>
      <c r="U11" s="379" t="s">
        <v>1176</v>
      </c>
      <c r="V11" s="380" t="s">
        <v>1177</v>
      </c>
      <c r="W11" s="380" t="s">
        <v>1175</v>
      </c>
      <c r="X11" s="380" t="s">
        <v>792</v>
      </c>
      <c r="Y11" s="401">
        <v>5000</v>
      </c>
      <c r="Z11" s="382" t="s">
        <v>1153</v>
      </c>
      <c r="AA11" s="383" t="s">
        <v>1153</v>
      </c>
      <c r="AB11" s="383" t="s">
        <v>1153</v>
      </c>
      <c r="AC11" s="383" t="s">
        <v>1153</v>
      </c>
      <c r="AD11" s="383" t="s">
        <v>1153</v>
      </c>
      <c r="AE11" s="382" t="s">
        <v>1145</v>
      </c>
      <c r="AF11" s="382" t="s">
        <v>1154</v>
      </c>
      <c r="AG11" s="383" t="s">
        <v>1155</v>
      </c>
      <c r="AH11" s="383" t="s">
        <v>1156</v>
      </c>
      <c r="AI11" s="384" t="s">
        <v>1157</v>
      </c>
      <c r="AJ11" s="382"/>
      <c r="AK11" s="385" t="s">
        <v>1153</v>
      </c>
      <c r="AL11" s="372" t="s">
        <v>2398</v>
      </c>
    </row>
    <row r="12" spans="1:38">
      <c r="B12" s="369" t="s">
        <v>798</v>
      </c>
      <c r="C12" s="369" t="s">
        <v>798</v>
      </c>
      <c r="D12" s="370">
        <v>79181207909</v>
      </c>
      <c r="E12" s="371" t="s">
        <v>792</v>
      </c>
      <c r="F12" s="372" t="s">
        <v>778</v>
      </c>
      <c r="G12" s="372" t="s">
        <v>787</v>
      </c>
      <c r="H12" s="373" t="s">
        <v>859</v>
      </c>
      <c r="I12" s="374" t="s">
        <v>1146</v>
      </c>
      <c r="J12" s="373" t="s">
        <v>1166</v>
      </c>
      <c r="K12" s="375">
        <v>5</v>
      </c>
      <c r="L12" s="376">
        <v>5</v>
      </c>
      <c r="M12" s="377">
        <v>5</v>
      </c>
      <c r="N12" s="378">
        <v>5</v>
      </c>
      <c r="O12" s="372" t="s">
        <v>1160</v>
      </c>
      <c r="P12" s="379" t="s">
        <v>1178</v>
      </c>
      <c r="Q12" s="380" t="s">
        <v>1170</v>
      </c>
      <c r="R12" s="380" t="s">
        <v>1167</v>
      </c>
      <c r="S12" s="400" t="s">
        <v>783</v>
      </c>
      <c r="T12" s="381">
        <v>2000</v>
      </c>
      <c r="U12" s="379" t="s">
        <v>1171</v>
      </c>
      <c r="V12" s="380"/>
      <c r="W12" s="380" t="s">
        <v>1172</v>
      </c>
      <c r="X12" s="380" t="s">
        <v>783</v>
      </c>
      <c r="Y12" s="381">
        <v>1225</v>
      </c>
      <c r="Z12" s="382" t="s">
        <v>1153</v>
      </c>
      <c r="AA12" s="383" t="s">
        <v>1153</v>
      </c>
      <c r="AB12" s="383" t="s">
        <v>1153</v>
      </c>
      <c r="AC12" s="383" t="s">
        <v>1153</v>
      </c>
      <c r="AD12" s="383" t="s">
        <v>1153</v>
      </c>
      <c r="AE12" s="382" t="s">
        <v>1145</v>
      </c>
      <c r="AF12" s="382" t="s">
        <v>1154</v>
      </c>
      <c r="AG12" s="383" t="s">
        <v>1155</v>
      </c>
      <c r="AH12" s="383" t="s">
        <v>1156</v>
      </c>
      <c r="AI12" s="384" t="s">
        <v>1157</v>
      </c>
      <c r="AJ12" s="382"/>
      <c r="AK12" s="385" t="s">
        <v>1153</v>
      </c>
      <c r="AL12" s="372"/>
    </row>
    <row r="13" spans="1:38" ht="28">
      <c r="B13" s="369" t="s">
        <v>802</v>
      </c>
      <c r="C13" s="402" t="s">
        <v>1179</v>
      </c>
      <c r="D13" s="370">
        <v>82078849233</v>
      </c>
      <c r="E13" s="371" t="s">
        <v>790</v>
      </c>
      <c r="F13" s="372" t="s">
        <v>778</v>
      </c>
      <c r="G13" s="372" t="s">
        <v>787</v>
      </c>
      <c r="H13" s="373" t="s">
        <v>859</v>
      </c>
      <c r="I13" s="374" t="s">
        <v>1146</v>
      </c>
      <c r="J13" s="373" t="s">
        <v>1166</v>
      </c>
      <c r="K13" s="386">
        <v>5</v>
      </c>
      <c r="L13" s="387">
        <v>5</v>
      </c>
      <c r="M13" s="388">
        <v>5</v>
      </c>
      <c r="N13" s="378">
        <v>5</v>
      </c>
      <c r="O13" s="372" t="s">
        <v>1160</v>
      </c>
      <c r="P13" s="379" t="s">
        <v>1180</v>
      </c>
      <c r="Q13" s="380"/>
      <c r="R13" s="380" t="s">
        <v>1181</v>
      </c>
      <c r="S13" s="380" t="s">
        <v>790</v>
      </c>
      <c r="T13" s="381">
        <v>4014</v>
      </c>
      <c r="U13" s="379" t="s">
        <v>1182</v>
      </c>
      <c r="V13" s="380"/>
      <c r="W13" s="380" t="s">
        <v>1181</v>
      </c>
      <c r="X13" s="380" t="s">
        <v>1183</v>
      </c>
      <c r="Y13" s="381">
        <v>4014</v>
      </c>
      <c r="Z13" s="382" t="s">
        <v>1153</v>
      </c>
      <c r="AA13" s="383" t="s">
        <v>1153</v>
      </c>
      <c r="AB13" s="383" t="s">
        <v>1153</v>
      </c>
      <c r="AC13" s="383" t="s">
        <v>1153</v>
      </c>
      <c r="AD13" s="383" t="s">
        <v>1153</v>
      </c>
      <c r="AE13" s="382" t="s">
        <v>1145</v>
      </c>
      <c r="AF13" s="382" t="s">
        <v>1154</v>
      </c>
      <c r="AG13" s="383" t="s">
        <v>1155</v>
      </c>
      <c r="AH13" s="383" t="s">
        <v>1156</v>
      </c>
      <c r="AI13" s="384" t="s">
        <v>1157</v>
      </c>
      <c r="AJ13" s="382"/>
      <c r="AK13" s="385" t="s">
        <v>1153</v>
      </c>
      <c r="AL13" s="372" t="s">
        <v>2399</v>
      </c>
    </row>
    <row r="14" spans="1:38">
      <c r="B14" s="369" t="s">
        <v>806</v>
      </c>
      <c r="C14" s="369" t="s">
        <v>806</v>
      </c>
      <c r="D14" s="370">
        <v>24167357299</v>
      </c>
      <c r="E14" s="371" t="s">
        <v>805</v>
      </c>
      <c r="F14" s="372" t="s">
        <v>778</v>
      </c>
      <c r="G14" s="372" t="s">
        <v>787</v>
      </c>
      <c r="H14" s="373" t="s">
        <v>859</v>
      </c>
      <c r="I14" s="374" t="s">
        <v>1146</v>
      </c>
      <c r="J14" s="373" t="s">
        <v>1166</v>
      </c>
      <c r="K14" s="386">
        <v>5</v>
      </c>
      <c r="L14" s="387">
        <v>5</v>
      </c>
      <c r="M14" s="388">
        <v>5</v>
      </c>
      <c r="N14" s="378">
        <v>5</v>
      </c>
      <c r="O14" s="372" t="s">
        <v>1160</v>
      </c>
      <c r="P14" s="379" t="s">
        <v>1184</v>
      </c>
      <c r="Q14" s="380"/>
      <c r="R14" s="380" t="s">
        <v>1185</v>
      </c>
      <c r="S14" s="380" t="s">
        <v>805</v>
      </c>
      <c r="T14" s="381">
        <v>7008</v>
      </c>
      <c r="U14" s="379" t="s">
        <v>1186</v>
      </c>
      <c r="V14" s="380"/>
      <c r="W14" s="380" t="s">
        <v>1187</v>
      </c>
      <c r="X14" s="380" t="s">
        <v>805</v>
      </c>
      <c r="Y14" s="381">
        <v>7009</v>
      </c>
      <c r="Z14" s="382" t="s">
        <v>1153</v>
      </c>
      <c r="AA14" s="383" t="s">
        <v>1153</v>
      </c>
      <c r="AB14" s="383" t="s">
        <v>1153</v>
      </c>
      <c r="AC14" s="383" t="s">
        <v>1153</v>
      </c>
      <c r="AD14" s="383" t="s">
        <v>1153</v>
      </c>
      <c r="AE14" s="382" t="s">
        <v>1145</v>
      </c>
      <c r="AF14" s="382" t="s">
        <v>1154</v>
      </c>
      <c r="AG14" s="383" t="s">
        <v>1155</v>
      </c>
      <c r="AH14" s="383" t="s">
        <v>1156</v>
      </c>
      <c r="AI14" s="384" t="s">
        <v>1157</v>
      </c>
      <c r="AJ14" s="382"/>
      <c r="AK14" s="385" t="s">
        <v>1153</v>
      </c>
      <c r="AL14" s="372" t="s">
        <v>2400</v>
      </c>
    </row>
    <row r="15" spans="1:38" ht="15" thickBot="1">
      <c r="B15" s="403" t="s">
        <v>2103</v>
      </c>
      <c r="C15" s="403" t="s">
        <v>1188</v>
      </c>
      <c r="D15" s="404" t="s">
        <v>1189</v>
      </c>
      <c r="E15" s="405" t="s">
        <v>783</v>
      </c>
      <c r="F15" s="406" t="s">
        <v>778</v>
      </c>
      <c r="G15" s="406" t="s">
        <v>787</v>
      </c>
      <c r="H15" s="407" t="s">
        <v>859</v>
      </c>
      <c r="I15" s="408" t="s">
        <v>1146</v>
      </c>
      <c r="J15" s="407" t="s">
        <v>1166</v>
      </c>
      <c r="K15" s="409">
        <v>4</v>
      </c>
      <c r="L15" s="410">
        <v>5</v>
      </c>
      <c r="M15" s="411">
        <v>5</v>
      </c>
      <c r="N15" s="412">
        <v>5</v>
      </c>
      <c r="O15" s="406" t="s">
        <v>1160</v>
      </c>
      <c r="P15" s="413" t="s">
        <v>1190</v>
      </c>
      <c r="Q15" s="414"/>
      <c r="R15" s="414" t="s">
        <v>1167</v>
      </c>
      <c r="S15" s="414" t="s">
        <v>783</v>
      </c>
      <c r="T15" s="415">
        <v>2000</v>
      </c>
      <c r="U15" s="413" t="s">
        <v>1191</v>
      </c>
      <c r="V15" s="414"/>
      <c r="W15" s="414" t="s">
        <v>1192</v>
      </c>
      <c r="X15" s="414" t="s">
        <v>783</v>
      </c>
      <c r="Y15" s="415">
        <v>1235</v>
      </c>
      <c r="Z15" s="416" t="s">
        <v>1153</v>
      </c>
      <c r="AA15" s="417" t="s">
        <v>1153</v>
      </c>
      <c r="AB15" s="417" t="s">
        <v>1153</v>
      </c>
      <c r="AC15" s="417" t="s">
        <v>1153</v>
      </c>
      <c r="AD15" s="417" t="s">
        <v>1153</v>
      </c>
      <c r="AE15" s="416" t="s">
        <v>1145</v>
      </c>
      <c r="AF15" s="416" t="s">
        <v>1154</v>
      </c>
      <c r="AG15" s="417" t="s">
        <v>1155</v>
      </c>
      <c r="AH15" s="417" t="s">
        <v>1156</v>
      </c>
      <c r="AI15" s="418" t="s">
        <v>1157</v>
      </c>
      <c r="AJ15" s="416"/>
      <c r="AK15" s="419" t="s">
        <v>1153</v>
      </c>
      <c r="AL15" s="406" t="s">
        <v>2401</v>
      </c>
    </row>
    <row r="16" spans="1:38">
      <c r="C16" s="90"/>
      <c r="X16" s="2"/>
    </row>
    <row r="17" spans="2:25">
      <c r="C17" s="90"/>
      <c r="X17" s="2"/>
    </row>
    <row r="18" spans="2:25">
      <c r="C18" s="90"/>
      <c r="X18" s="2"/>
    </row>
    <row r="19" spans="2:25">
      <c r="C19" s="90"/>
      <c r="X19" s="2"/>
    </row>
    <row r="20" spans="2:25" ht="15" thickBot="1">
      <c r="C20" s="90"/>
      <c r="H20"/>
      <c r="I20"/>
      <c r="J20"/>
      <c r="K20"/>
      <c r="X20" s="2"/>
    </row>
    <row r="21" spans="2:25" ht="47.25" customHeight="1" thickBot="1">
      <c r="B21" s="3114" t="s">
        <v>1193</v>
      </c>
      <c r="C21" s="3115"/>
      <c r="D21" s="3115"/>
      <c r="E21" s="3115"/>
      <c r="H21"/>
      <c r="I21"/>
      <c r="J21"/>
      <c r="K21"/>
      <c r="L21" s="5"/>
      <c r="M21" s="5"/>
      <c r="N21" s="96"/>
      <c r="O21"/>
      <c r="P21"/>
      <c r="X21" s="2"/>
      <c r="Y21" s="2"/>
    </row>
    <row r="22" spans="2:25" ht="31.5" customHeight="1" thickBot="1">
      <c r="B22" s="420" t="s">
        <v>1194</v>
      </c>
      <c r="C22" s="421" t="s">
        <v>1195</v>
      </c>
      <c r="D22" s="422" t="s">
        <v>1196</v>
      </c>
      <c r="E22" s="423" t="s">
        <v>1197</v>
      </c>
      <c r="H22"/>
      <c r="I22"/>
      <c r="J22"/>
      <c r="K22"/>
      <c r="L22" s="6"/>
      <c r="M22" s="6"/>
      <c r="N22" s="424"/>
      <c r="O22"/>
      <c r="P22"/>
      <c r="X22" s="2"/>
      <c r="Y22" s="2"/>
    </row>
    <row r="23" spans="2:25" s="2" customFormat="1">
      <c r="B23" s="425" t="s">
        <v>2421</v>
      </c>
      <c r="C23" s="1764" t="s">
        <v>2422</v>
      </c>
      <c r="D23" s="1765" t="s">
        <v>2423</v>
      </c>
      <c r="E23" s="1766">
        <v>1</v>
      </c>
    </row>
    <row r="24" spans="2:25">
      <c r="B24" s="1762" t="s">
        <v>1198</v>
      </c>
      <c r="C24" s="1767" t="s">
        <v>1199</v>
      </c>
      <c r="D24" s="1768" t="str">
        <f>IF(dms_MultiYear_ResponseFlag="yes","NEW HISTORICAL ANNUAL REPORTING","ANNUAL REPORTING")</f>
        <v>ANNUAL REPORTING</v>
      </c>
      <c r="E24" s="1769">
        <v>1</v>
      </c>
      <c r="H24"/>
      <c r="I24"/>
      <c r="J24"/>
      <c r="K24"/>
      <c r="L24" s="5"/>
      <c r="M24" s="5"/>
      <c r="N24" s="96"/>
      <c r="O24"/>
      <c r="P24"/>
      <c r="X24" s="2"/>
      <c r="Y24" s="2"/>
    </row>
    <row r="25" spans="2:25">
      <c r="B25" s="1762" t="s">
        <v>1200</v>
      </c>
      <c r="C25" s="1767" t="s">
        <v>1201</v>
      </c>
      <c r="D25" s="1768" t="str">
        <f>IF(dms_MultiYear_ResponseFlag="yes","NEW HISTORICAL CATEGORY ANALYSIS","CATEGORY ANALYSIS")</f>
        <v>CATEGORY ANALYSIS</v>
      </c>
      <c r="E25" s="1770">
        <v>1</v>
      </c>
      <c r="H25"/>
      <c r="I25"/>
      <c r="J25"/>
      <c r="K25"/>
      <c r="L25" s="5"/>
      <c r="M25" s="5"/>
      <c r="N25" s="96"/>
      <c r="O25"/>
      <c r="P25"/>
      <c r="X25" s="2"/>
      <c r="Y25" s="2"/>
    </row>
    <row r="26" spans="2:25">
      <c r="B26" s="1762" t="s">
        <v>1202</v>
      </c>
      <c r="C26" s="1767" t="s">
        <v>1203</v>
      </c>
      <c r="D26" s="1768" t="s">
        <v>1204</v>
      </c>
      <c r="E26" s="1770">
        <v>5</v>
      </c>
      <c r="H26"/>
      <c r="I26"/>
      <c r="J26"/>
      <c r="K26"/>
      <c r="L26"/>
      <c r="M26" s="5"/>
      <c r="N26" s="96"/>
      <c r="O26"/>
      <c r="P26"/>
      <c r="X26" s="2"/>
      <c r="Y26" s="2"/>
    </row>
    <row r="27" spans="2:25">
      <c r="B27" s="1762" t="s">
        <v>1205</v>
      </c>
      <c r="C27" s="1767" t="s">
        <v>1205</v>
      </c>
      <c r="D27" s="1768" t="s">
        <v>1205</v>
      </c>
      <c r="E27" s="1770">
        <v>5</v>
      </c>
      <c r="H27"/>
      <c r="I27"/>
      <c r="J27"/>
      <c r="K27"/>
      <c r="L27"/>
      <c r="M27" s="5"/>
      <c r="N27" s="96"/>
      <c r="O27"/>
      <c r="P27"/>
      <c r="X27" s="2"/>
      <c r="Y27" s="2"/>
    </row>
    <row r="28" spans="2:25">
      <c r="B28" s="1762" t="s">
        <v>1206</v>
      </c>
      <c r="C28" s="1767" t="s">
        <v>1207</v>
      </c>
      <c r="D28" s="1768" t="str">
        <f>IF(dms_MultiYear_ResponseFlag="yes","NEW HISTORICAL ECONOMIC BENCHMARKING","ECONOMIC BENCHMARKING")</f>
        <v>ECONOMIC BENCHMARKING</v>
      </c>
      <c r="E28" s="1769">
        <v>1</v>
      </c>
      <c r="H28"/>
      <c r="I28"/>
      <c r="J28"/>
      <c r="K28"/>
      <c r="L28"/>
      <c r="M28" s="5"/>
      <c r="N28" s="96"/>
      <c r="O28"/>
      <c r="P28"/>
      <c r="X28" s="2"/>
      <c r="Y28" s="2"/>
    </row>
    <row r="29" spans="2:25">
      <c r="B29" s="1762" t="s">
        <v>1208</v>
      </c>
      <c r="C29" s="1767" t="s">
        <v>1209</v>
      </c>
      <c r="D29" s="1768" t="s">
        <v>1210</v>
      </c>
      <c r="E29" s="1769">
        <v>5</v>
      </c>
      <c r="H29"/>
      <c r="I29"/>
      <c r="J29"/>
      <c r="K29"/>
      <c r="L29"/>
      <c r="M29" s="5"/>
      <c r="N29" s="96"/>
      <c r="O29"/>
      <c r="P29"/>
      <c r="X29" s="2"/>
      <c r="Y29" s="2"/>
    </row>
    <row r="30" spans="2:25">
      <c r="B30" s="1762" t="s">
        <v>1028</v>
      </c>
      <c r="C30" s="1767" t="s">
        <v>1211</v>
      </c>
      <c r="D30" s="1768" t="s">
        <v>1212</v>
      </c>
      <c r="E30" s="1769">
        <v>5</v>
      </c>
      <c r="H30"/>
      <c r="I30"/>
      <c r="J30"/>
      <c r="K30"/>
      <c r="L30"/>
      <c r="M30" s="5"/>
      <c r="N30" s="96"/>
      <c r="O30"/>
      <c r="P30"/>
      <c r="X30" s="2"/>
      <c r="Y30" s="2"/>
    </row>
    <row r="31" spans="2:25">
      <c r="B31" s="1762" t="s">
        <v>1213</v>
      </c>
      <c r="C31" s="1767" t="s">
        <v>1214</v>
      </c>
      <c r="D31" s="1768" t="s">
        <v>1215</v>
      </c>
      <c r="E31" s="1769">
        <v>5</v>
      </c>
      <c r="H31"/>
      <c r="I31"/>
      <c r="J31"/>
      <c r="K31"/>
      <c r="L31"/>
      <c r="M31" s="5"/>
      <c r="N31" s="96"/>
      <c r="O31"/>
      <c r="P31"/>
      <c r="X31" s="2"/>
      <c r="Y31" s="2"/>
    </row>
    <row r="32" spans="2:25">
      <c r="B32" s="1762" t="s">
        <v>1022</v>
      </c>
      <c r="C32" s="1767" t="s">
        <v>1216</v>
      </c>
      <c r="D32" s="1768" t="s">
        <v>1217</v>
      </c>
      <c r="E32" s="1769">
        <v>5</v>
      </c>
      <c r="H32"/>
      <c r="I32"/>
      <c r="J32"/>
      <c r="K32"/>
      <c r="L32"/>
      <c r="M32" s="5"/>
      <c r="N32" s="96"/>
      <c r="O32"/>
      <c r="P32"/>
      <c r="X32" s="2"/>
      <c r="Y32" s="2"/>
    </row>
    <row r="33" spans="2:25" ht="15" thickBot="1">
      <c r="B33" s="1763" t="s">
        <v>1218</v>
      </c>
      <c r="C33" s="1771" t="s">
        <v>1219</v>
      </c>
      <c r="D33" s="1772" t="s">
        <v>1220</v>
      </c>
      <c r="E33" s="1773">
        <v>1</v>
      </c>
      <c r="H33"/>
      <c r="I33"/>
      <c r="J33"/>
      <c r="K33"/>
      <c r="L33"/>
      <c r="M33" s="5"/>
      <c r="N33" s="96"/>
      <c r="O33"/>
      <c r="P33"/>
      <c r="X33" s="2"/>
      <c r="Y33" s="2"/>
    </row>
    <row r="34" spans="2:25">
      <c r="B34"/>
      <c r="C34" s="2"/>
      <c r="D34" s="2"/>
      <c r="E34" s="80"/>
      <c r="F34" s="2"/>
      <c r="G34" s="2"/>
      <c r="H34" s="2"/>
      <c r="I34" s="2"/>
      <c r="J34" s="2"/>
      <c r="K34" s="2"/>
      <c r="L34" s="2"/>
      <c r="O34"/>
      <c r="P34"/>
      <c r="Q34"/>
      <c r="R34"/>
      <c r="S34"/>
      <c r="T34"/>
      <c r="U34"/>
      <c r="V34"/>
    </row>
    <row r="35" spans="2:25">
      <c r="C35" s="77"/>
      <c r="E35" s="426"/>
    </row>
    <row r="36" spans="2:25" ht="15" thickBot="1">
      <c r="B36" s="427" t="s">
        <v>1146</v>
      </c>
      <c r="C36" s="428" t="s">
        <v>1221</v>
      </c>
      <c r="E36" s="429" t="s">
        <v>1222</v>
      </c>
      <c r="G36" s="429" t="s">
        <v>1223</v>
      </c>
      <c r="H36"/>
      <c r="I36" s="430" t="s">
        <v>1224</v>
      </c>
    </row>
    <row r="37" spans="2:25" ht="15" thickBot="1">
      <c r="B37" s="431" t="s">
        <v>1225</v>
      </c>
      <c r="C37" s="432" t="s">
        <v>1226</v>
      </c>
      <c r="D37" s="433" t="s">
        <v>1227</v>
      </c>
      <c r="E37" s="434" t="str">
        <f ca="1">INDEX(INDIRECT(dms_RPT),dms_PRCP_start_row)</f>
        <v>1987-88</v>
      </c>
      <c r="F37" s="433" t="s">
        <v>1228</v>
      </c>
      <c r="G37" s="434" t="str">
        <f ca="1">INDEX(INDIRECT(dms_RPT),dms_CRCP_start_row)</f>
        <v>1987-88</v>
      </c>
      <c r="H37" s="435" t="e">
        <f>FRCP_y1</f>
        <v>#REF!</v>
      </c>
      <c r="I37" s="434" t="str">
        <f ca="1">INDEX(INDIRECT(dms_RPT),dms_FRCP_start_row)</f>
        <v>1987-88</v>
      </c>
    </row>
    <row r="38" spans="2:25">
      <c r="B38" s="436" t="s">
        <v>1229</v>
      </c>
      <c r="C38" s="437" t="s">
        <v>1230</v>
      </c>
      <c r="D38" s="438" t="s">
        <v>1231</v>
      </c>
      <c r="E38" s="439" t="str">
        <f ca="1">INDEX(INDIRECT(dms_RPT),dms_PRCP_start_row+1)</f>
        <v>1987-88</v>
      </c>
      <c r="F38" s="438" t="s">
        <v>1232</v>
      </c>
      <c r="G38" s="440" t="str">
        <f ca="1">INDEX(INDIRECT(dms_RPT),dms_CRCP_start_row+1)</f>
        <v>1987-88</v>
      </c>
      <c r="H38" s="441" t="s">
        <v>1233</v>
      </c>
      <c r="I38" s="440" t="str">
        <f ca="1">INDEX(INDIRECT(dms_RPT),dms_FRCP_start_row+1)</f>
        <v>1987-88</v>
      </c>
    </row>
    <row r="39" spans="2:25">
      <c r="B39" s="436" t="s">
        <v>1234</v>
      </c>
      <c r="C39" s="437" t="s">
        <v>1235</v>
      </c>
      <c r="D39" s="438" t="s">
        <v>1236</v>
      </c>
      <c r="E39" s="440" t="str">
        <f ca="1">INDEX(INDIRECT(dms_RPT),dms_PRCP_start_row+2)</f>
        <v>1988-89</v>
      </c>
      <c r="F39" s="438" t="s">
        <v>1237</v>
      </c>
      <c r="G39" s="440" t="str">
        <f ca="1">INDEX(INDIRECT(dms_RPT),dms_CRCP_start_row+2)</f>
        <v>1988-89</v>
      </c>
      <c r="H39" s="438" t="s">
        <v>1238</v>
      </c>
      <c r="I39" s="440" t="str">
        <f ca="1">INDEX(INDIRECT(dms_RPT),dms_FRCP_start_row+2)</f>
        <v>1988-89</v>
      </c>
    </row>
    <row r="40" spans="2:25">
      <c r="B40" s="436" t="s">
        <v>1239</v>
      </c>
      <c r="C40" s="437" t="s">
        <v>1240</v>
      </c>
      <c r="D40" s="438" t="s">
        <v>1241</v>
      </c>
      <c r="E40" s="440" t="str">
        <f ca="1">INDEX(INDIRECT(dms_RPT),dms_PRCP_start_row+3)</f>
        <v>1989-90</v>
      </c>
      <c r="F40" s="438" t="s">
        <v>1242</v>
      </c>
      <c r="G40" s="440" t="str">
        <f ca="1">INDEX(INDIRECT(dms_RPT),dms_CRCP_start_row+3)</f>
        <v>1989-90</v>
      </c>
      <c r="H40" s="438" t="s">
        <v>1243</v>
      </c>
      <c r="I40" s="440" t="str">
        <f ca="1">INDEX(INDIRECT(dms_RPT),dms_FRCP_start_row+3)</f>
        <v>1989-90</v>
      </c>
    </row>
    <row r="41" spans="2:25">
      <c r="B41" s="436" t="s">
        <v>1244</v>
      </c>
      <c r="C41" s="437" t="s">
        <v>1245</v>
      </c>
      <c r="D41" s="438" t="s">
        <v>1246</v>
      </c>
      <c r="E41" s="440" t="str">
        <f ca="1">INDEX(INDIRECT(dms_RPT),dms_PRCP_start_row+4)</f>
        <v>1990-91</v>
      </c>
      <c r="F41" s="438" t="s">
        <v>1247</v>
      </c>
      <c r="G41" s="440" t="str">
        <f ca="1">INDEX(INDIRECT(dms_RPT),dms_CRCP_start_row+4)</f>
        <v>1990-91</v>
      </c>
      <c r="H41" s="438" t="s">
        <v>1248</v>
      </c>
      <c r="I41" s="440" t="str">
        <f ca="1">INDEX(INDIRECT(dms_RPT),dms_FRCP_start_row+4)</f>
        <v>1990-91</v>
      </c>
    </row>
    <row r="42" spans="2:25">
      <c r="B42" s="436" t="s">
        <v>1249</v>
      </c>
      <c r="C42" s="437" t="s">
        <v>1250</v>
      </c>
      <c r="D42" s="438" t="s">
        <v>1251</v>
      </c>
      <c r="E42" s="440" t="str">
        <f ca="1">INDEX(INDIRECT(dms_RPT),dms_PRCP_start_row+5)</f>
        <v>1991-92</v>
      </c>
      <c r="F42" s="438" t="s">
        <v>1252</v>
      </c>
      <c r="G42" s="440" t="str">
        <f ca="1">INDEX(INDIRECT(dms_RPT),dms_CRCP_start_row+5)</f>
        <v>1991-92</v>
      </c>
      <c r="H42" s="438" t="s">
        <v>1253</v>
      </c>
      <c r="I42" s="440" t="str">
        <f ca="1">INDEX(INDIRECT(dms_RPT),dms_FRCP_start_row+5)</f>
        <v>1991-92</v>
      </c>
    </row>
    <row r="43" spans="2:25">
      <c r="B43" s="436" t="s">
        <v>1254</v>
      </c>
      <c r="C43" s="437" t="s">
        <v>1255</v>
      </c>
      <c r="D43" s="438" t="s">
        <v>1256</v>
      </c>
      <c r="E43" s="440" t="str">
        <f ca="1">INDEX(INDIRECT(dms_RPT),dms_PRCP_start_row+6)</f>
        <v>1992-93</v>
      </c>
      <c r="F43" s="438" t="s">
        <v>1257</v>
      </c>
      <c r="G43" s="440" t="str">
        <f ca="1">INDEX(INDIRECT(dms_RPT),dms_CRCP_start_row+6)</f>
        <v>1992-93</v>
      </c>
      <c r="H43" s="438" t="s">
        <v>1258</v>
      </c>
      <c r="I43" s="440" t="str">
        <f ca="1">INDEX(INDIRECT(dms_RPT),dms_FRCP_start_row+6)</f>
        <v>1992-93</v>
      </c>
    </row>
    <row r="44" spans="2:25">
      <c r="B44" s="436" t="s">
        <v>1259</v>
      </c>
      <c r="C44" s="437" t="s">
        <v>1260</v>
      </c>
      <c r="D44" s="438" t="s">
        <v>1261</v>
      </c>
      <c r="E44" s="440" t="str">
        <f ca="1">INDEX(INDIRECT(dms_RPT),dms_PRCP_start_row+7)</f>
        <v>1993-94</v>
      </c>
      <c r="F44" s="438" t="s">
        <v>1262</v>
      </c>
      <c r="G44" s="440" t="str">
        <f ca="1">INDEX(INDIRECT(dms_RPT),dms_CRCP_start_row+7)</f>
        <v>1993-94</v>
      </c>
      <c r="H44" s="438" t="s">
        <v>1263</v>
      </c>
      <c r="I44" s="440" t="str">
        <f ca="1">INDEX(INDIRECT(dms_RPT),dms_FRCP_start_row+7)</f>
        <v>1993-94</v>
      </c>
      <c r="J44"/>
      <c r="K44"/>
      <c r="L44"/>
    </row>
    <row r="45" spans="2:25">
      <c r="B45" s="436" t="s">
        <v>1264</v>
      </c>
      <c r="C45" s="437" t="s">
        <v>1265</v>
      </c>
      <c r="D45" s="438" t="s">
        <v>1266</v>
      </c>
      <c r="E45" s="440" t="str">
        <f ca="1">INDEX(INDIRECT(dms_RPT),dms_PRCP_start_row+8)</f>
        <v>1994-95</v>
      </c>
      <c r="F45" s="438" t="s">
        <v>1267</v>
      </c>
      <c r="G45" s="440" t="str">
        <f ca="1">INDEX(INDIRECT(dms_RPT),dms_CRCP_start_row+8)</f>
        <v>1994-95</v>
      </c>
      <c r="H45" s="438" t="s">
        <v>1268</v>
      </c>
      <c r="I45" s="440" t="str">
        <f ca="1">INDEX(INDIRECT(dms_RPT),dms_FRCP_start_row+8)</f>
        <v>1994-95</v>
      </c>
      <c r="J45"/>
      <c r="K45"/>
      <c r="L45"/>
    </row>
    <row r="46" spans="2:25">
      <c r="B46" s="436" t="s">
        <v>1269</v>
      </c>
      <c r="C46" s="437" t="s">
        <v>1270</v>
      </c>
      <c r="D46" s="438" t="s">
        <v>1271</v>
      </c>
      <c r="E46" s="440" t="str">
        <f ca="1">INDEX(INDIRECT(dms_RPT),dms_PRCP_start_row+9)</f>
        <v>1995-96</v>
      </c>
      <c r="F46" s="438" t="s">
        <v>1272</v>
      </c>
      <c r="G46" s="440" t="str">
        <f ca="1">INDEX(INDIRECT(dms_RPT),dms_CRCP_start_row+9)</f>
        <v>1995-96</v>
      </c>
      <c r="H46" s="438" t="s">
        <v>1273</v>
      </c>
      <c r="I46" s="440" t="str">
        <f ca="1">INDEX(INDIRECT(dms_RPT),dms_FRCP_start_row+9)</f>
        <v>1995-96</v>
      </c>
      <c r="J46"/>
      <c r="K46"/>
      <c r="L46"/>
    </row>
    <row r="47" spans="2:25">
      <c r="B47" s="436" t="s">
        <v>1274</v>
      </c>
      <c r="C47" s="437" t="s">
        <v>1275</v>
      </c>
      <c r="D47" s="438" t="s">
        <v>1276</v>
      </c>
      <c r="E47" s="440" t="str">
        <f ca="1">INDEX(INDIRECT(dms_RPT),dms_PRCP_start_row+10)</f>
        <v>1996-97</v>
      </c>
      <c r="F47" s="438" t="s">
        <v>1277</v>
      </c>
      <c r="G47" s="440" t="str">
        <f ca="1">INDEX(INDIRECT(dms_RPT),dms_CRCP_start_row+10)</f>
        <v>1996-97</v>
      </c>
      <c r="H47" s="438" t="s">
        <v>1278</v>
      </c>
      <c r="I47" s="440" t="str">
        <f ca="1">INDEX(INDIRECT(dms_RPT),dms_FRCP_start_row+10)</f>
        <v>1996-97</v>
      </c>
      <c r="J47"/>
      <c r="K47"/>
      <c r="L47"/>
    </row>
    <row r="48" spans="2:25">
      <c r="B48" s="436" t="s">
        <v>1279</v>
      </c>
      <c r="C48" s="437" t="s">
        <v>1280</v>
      </c>
      <c r="D48" s="438" t="s">
        <v>1281</v>
      </c>
      <c r="E48" s="440" t="str">
        <f ca="1">INDEX(INDIRECT(dms_RPT),dms_PRCP_start_row+11)</f>
        <v>1997-98</v>
      </c>
      <c r="F48" s="438" t="s">
        <v>1282</v>
      </c>
      <c r="G48" s="440" t="str">
        <f ca="1">INDEX(INDIRECT(dms_RPT),dms_CRCP_start_row+11)</f>
        <v>1997-98</v>
      </c>
      <c r="H48" s="438" t="s">
        <v>1283</v>
      </c>
      <c r="I48" s="440" t="str">
        <f ca="1">INDEX(INDIRECT(dms_RPT),dms_FRCP_start_row+11)</f>
        <v>1997-98</v>
      </c>
      <c r="J48"/>
      <c r="K48"/>
      <c r="L48"/>
    </row>
    <row r="49" spans="2:12">
      <c r="B49" s="436" t="s">
        <v>1284</v>
      </c>
      <c r="C49" s="437" t="s">
        <v>1285</v>
      </c>
      <c r="D49" s="438" t="s">
        <v>1286</v>
      </c>
      <c r="E49" s="440" t="str">
        <f ca="1">INDEX(INDIRECT(dms_RPT),dms_PRCP_start_row+12)</f>
        <v>1998-99</v>
      </c>
      <c r="F49" s="438" t="s">
        <v>1287</v>
      </c>
      <c r="G49" s="440" t="str">
        <f ca="1">INDEX(INDIRECT(dms_RPT),dms_CRCP_start_row+12)</f>
        <v>1998-99</v>
      </c>
      <c r="H49" s="438" t="s">
        <v>1288</v>
      </c>
      <c r="I49" s="440" t="str">
        <f ca="1">INDEX(INDIRECT(dms_RPT),dms_FRCP_start_row+12)</f>
        <v>1998-99</v>
      </c>
      <c r="J49"/>
      <c r="K49"/>
      <c r="L49"/>
    </row>
    <row r="50" spans="2:12">
      <c r="B50" s="436" t="s">
        <v>1289</v>
      </c>
      <c r="C50" s="437" t="s">
        <v>1290</v>
      </c>
      <c r="D50" s="438" t="s">
        <v>1291</v>
      </c>
      <c r="E50" s="440" t="str">
        <f ca="1">INDEX(INDIRECT(dms_RPT),dms_PRCP_start_row+13)</f>
        <v>1999-00</v>
      </c>
      <c r="F50" s="438" t="s">
        <v>1292</v>
      </c>
      <c r="G50" s="440" t="str">
        <f ca="1">INDEX(INDIRECT(dms_RPT),dms_CRCP_start_row+13)</f>
        <v>1999-00</v>
      </c>
      <c r="H50" s="438" t="s">
        <v>1293</v>
      </c>
      <c r="I50" s="440" t="str">
        <f ca="1">INDEX(INDIRECT(dms_RPT),dms_FRCP_start_row+13)</f>
        <v>1999-00</v>
      </c>
      <c r="J50"/>
      <c r="K50"/>
      <c r="L50"/>
    </row>
    <row r="51" spans="2:12">
      <c r="B51" s="436" t="s">
        <v>1294</v>
      </c>
      <c r="C51" s="437" t="s">
        <v>1295</v>
      </c>
      <c r="D51" s="438" t="s">
        <v>1296</v>
      </c>
      <c r="E51" s="440" t="str">
        <f ca="1">INDEX(INDIRECT(dms_RPT),dms_PRCP_start_row+14)</f>
        <v>2000-01</v>
      </c>
      <c r="F51" s="438" t="s">
        <v>1297</v>
      </c>
      <c r="G51" s="440" t="str">
        <f ca="1">INDEX(INDIRECT(dms_RPT),dms_CRCP_start_row+14)</f>
        <v>2000-01</v>
      </c>
      <c r="H51" s="438" t="s">
        <v>1298</v>
      </c>
      <c r="I51" s="440" t="str">
        <f ca="1">INDEX(INDIRECT(dms_RPT),dms_FRCP_start_row+14)</f>
        <v>2000-01</v>
      </c>
      <c r="J51"/>
      <c r="K51"/>
      <c r="L51"/>
    </row>
    <row r="52" spans="2:12" ht="15" thickBot="1">
      <c r="B52" s="436" t="s">
        <v>1299</v>
      </c>
      <c r="C52" s="437" t="s">
        <v>1300</v>
      </c>
      <c r="D52" s="442" t="s">
        <v>1301</v>
      </c>
      <c r="E52" s="443" t="str">
        <f ca="1">INDEX(INDIRECT(dms_RPT),dms_PRCP_start_row+15)</f>
        <v>2001-02</v>
      </c>
      <c r="F52" s="442" t="s">
        <v>1302</v>
      </c>
      <c r="G52" s="443" t="str">
        <f ca="1">INDEX(INDIRECT(dms_RPT),dms_CRCP_start_row+15)</f>
        <v>2001-02</v>
      </c>
      <c r="H52" s="442" t="s">
        <v>1303</v>
      </c>
      <c r="I52" s="443" t="str">
        <f ca="1">INDEX(INDIRECT(dms_RPT),dms_FRCP_start_row+15)</f>
        <v>2001-02</v>
      </c>
      <c r="J52"/>
      <c r="K52"/>
      <c r="L52"/>
    </row>
    <row r="53" spans="2:12">
      <c r="B53" s="436" t="s">
        <v>1304</v>
      </c>
      <c r="C53" s="437" t="s">
        <v>1305</v>
      </c>
      <c r="E53"/>
      <c r="H53"/>
      <c r="I53"/>
      <c r="J53"/>
      <c r="K53"/>
      <c r="L53"/>
    </row>
    <row r="54" spans="2:12" ht="15" thickBot="1">
      <c r="B54" s="436" t="s">
        <v>1306</v>
      </c>
      <c r="C54" s="437" t="s">
        <v>1307</v>
      </c>
      <c r="E54"/>
      <c r="H54"/>
      <c r="I54"/>
      <c r="J54"/>
      <c r="K54"/>
      <c r="L54"/>
    </row>
    <row r="55" spans="2:12">
      <c r="B55" s="436" t="s">
        <v>1308</v>
      </c>
      <c r="C55" s="437" t="s">
        <v>1309</v>
      </c>
      <c r="D55" s="444"/>
      <c r="E55" s="445" t="s">
        <v>1310</v>
      </c>
      <c r="H55"/>
      <c r="I55"/>
      <c r="J55"/>
      <c r="K55"/>
      <c r="L55"/>
    </row>
    <row r="56" spans="2:12">
      <c r="B56" s="436" t="s">
        <v>1311</v>
      </c>
      <c r="C56" s="437" t="s">
        <v>1312</v>
      </c>
      <c r="D56" s="446" t="s">
        <v>1313</v>
      </c>
      <c r="E56" s="447" t="str">
        <f ca="1">IFERROR(INDEX(INDIRECT(dms_RPT),dms_CRY_start_row),0)</f>
        <v>2026-27</v>
      </c>
      <c r="H56"/>
      <c r="I56"/>
      <c r="J56"/>
      <c r="K56"/>
      <c r="L56"/>
    </row>
    <row r="57" spans="2:12">
      <c r="B57" s="436" t="s">
        <v>1314</v>
      </c>
      <c r="C57" s="437" t="s">
        <v>1315</v>
      </c>
      <c r="D57" s="446" t="s">
        <v>1316</v>
      </c>
      <c r="E57" s="447" t="str">
        <f ca="1">IFERROR(INDEX(INDIRECT(dms_RPT),dms_CRY_start_row+1),0)</f>
        <v>2027-28</v>
      </c>
      <c r="H57"/>
      <c r="I57"/>
      <c r="J57"/>
      <c r="K57"/>
      <c r="L57"/>
    </row>
    <row r="58" spans="2:12">
      <c r="B58" s="436" t="s">
        <v>1317</v>
      </c>
      <c r="C58" s="437" t="s">
        <v>1318</v>
      </c>
      <c r="D58" s="446" t="s">
        <v>1319</v>
      </c>
      <c r="E58" s="447" t="str">
        <f ca="1">IFERROR(INDEX(INDIRECT(dms_RPT),dms_CRY_start_row+2),0)</f>
        <v>2028-29</v>
      </c>
      <c r="H58"/>
      <c r="I58"/>
      <c r="J58"/>
      <c r="K58"/>
      <c r="L58"/>
    </row>
    <row r="59" spans="2:12">
      <c r="B59" s="436" t="s">
        <v>1320</v>
      </c>
      <c r="C59" s="437">
        <v>2010</v>
      </c>
      <c r="D59" s="446" t="s">
        <v>1321</v>
      </c>
      <c r="E59" s="447" t="str">
        <f ca="1">IFERROR(INDEX(INDIRECT(dms_RPT),dms_CRY_start_row+3),0)</f>
        <v>2029-30</v>
      </c>
      <c r="H59"/>
      <c r="I59"/>
      <c r="J59"/>
      <c r="K59"/>
      <c r="L59"/>
    </row>
    <row r="60" spans="2:12">
      <c r="B60" s="436" t="s">
        <v>1322</v>
      </c>
      <c r="C60" s="437">
        <v>2011</v>
      </c>
      <c r="D60" s="446" t="s">
        <v>1323</v>
      </c>
      <c r="E60" s="447" t="str">
        <f ca="1">IFERROR(INDEX(INDIRECT(dms_RPT),dms_CRY_start_row+4),0)</f>
        <v>2030-31</v>
      </c>
      <c r="H60"/>
      <c r="I60"/>
      <c r="J60"/>
      <c r="K60"/>
      <c r="L60"/>
    </row>
    <row r="61" spans="2:12">
      <c r="B61" s="436" t="s">
        <v>1324</v>
      </c>
      <c r="C61" s="437">
        <v>2012</v>
      </c>
      <c r="D61" s="446" t="s">
        <v>1325</v>
      </c>
      <c r="E61" s="447" t="str">
        <f ca="1">IFERROR(INDEX(INDIRECT(dms_RPT),dms_CRY_start_row+5),0)</f>
        <v>2031-32</v>
      </c>
      <c r="H61"/>
      <c r="I61"/>
      <c r="J61"/>
      <c r="K61"/>
      <c r="L61"/>
    </row>
    <row r="62" spans="2:12">
      <c r="B62" s="436" t="s">
        <v>1326</v>
      </c>
      <c r="C62" s="437">
        <v>2013</v>
      </c>
      <c r="D62" s="446" t="s">
        <v>1327</v>
      </c>
      <c r="E62" s="447" t="str">
        <f ca="1">IFERROR(INDEX(INDIRECT(dms_RPT),dms_CRY_start_row+6),0)</f>
        <v>2032-33</v>
      </c>
      <c r="H62"/>
      <c r="I62"/>
      <c r="J62"/>
      <c r="K62"/>
      <c r="L62"/>
    </row>
    <row r="63" spans="2:12">
      <c r="B63" s="436" t="s">
        <v>1328</v>
      </c>
      <c r="C63" s="437">
        <v>2014</v>
      </c>
      <c r="D63" s="446" t="s">
        <v>1329</v>
      </c>
      <c r="E63" s="447" t="str">
        <f ca="1">IFERROR(INDEX(INDIRECT(dms_RPT),dms_CRY_start_row+7),0)</f>
        <v>2033-34</v>
      </c>
      <c r="H63"/>
      <c r="I63"/>
      <c r="J63"/>
      <c r="K63"/>
      <c r="L63"/>
    </row>
    <row r="64" spans="2:12">
      <c r="B64" s="436" t="s">
        <v>1330</v>
      </c>
      <c r="C64" s="437">
        <v>2015</v>
      </c>
      <c r="D64" s="446" t="s">
        <v>1331</v>
      </c>
      <c r="E64" s="447" t="str">
        <f ca="1">IFERROR(INDEX(INDIRECT(dms_RPT),dms_CRY_start_row+8),0)</f>
        <v>2034-35</v>
      </c>
      <c r="I64" s="448"/>
    </row>
    <row r="65" spans="2:9">
      <c r="B65" s="436" t="s">
        <v>1332</v>
      </c>
      <c r="C65" s="437">
        <v>2016</v>
      </c>
      <c r="D65" s="446" t="s">
        <v>1333</v>
      </c>
      <c r="E65" s="447" t="str">
        <f ca="1">IFERROR(INDEX(INDIRECT(dms_RPT),dms_CRY_start_row+9),0)</f>
        <v>2035-36</v>
      </c>
      <c r="I65" s="448"/>
    </row>
    <row r="66" spans="2:9">
      <c r="B66" s="436" t="s">
        <v>1334</v>
      </c>
      <c r="C66" s="437">
        <v>2017</v>
      </c>
      <c r="D66" s="446" t="s">
        <v>1335</v>
      </c>
      <c r="E66" s="447" t="str">
        <f ca="1">IFERROR(INDEX(INDIRECT(dms_RPT),dms_CRY_start_row+10),0)</f>
        <v>2036-37</v>
      </c>
    </row>
    <row r="67" spans="2:9">
      <c r="B67" s="436" t="s">
        <v>1336</v>
      </c>
      <c r="C67" s="437">
        <v>2018</v>
      </c>
      <c r="D67" s="446" t="s">
        <v>1337</v>
      </c>
      <c r="E67" s="447">
        <f ca="1">IFERROR(INDEX(INDIRECT(dms_RPT),dms_CRY_start_row+11),0)</f>
        <v>0</v>
      </c>
    </row>
    <row r="68" spans="2:9">
      <c r="B68" s="436" t="s">
        <v>1338</v>
      </c>
      <c r="C68" s="437">
        <v>2019</v>
      </c>
      <c r="D68" s="446" t="s">
        <v>1339</v>
      </c>
      <c r="E68" s="447">
        <f ca="1">IFERROR(INDEX(INDIRECT(dms_RPT),dms_CRY_start_row+12),0)</f>
        <v>0</v>
      </c>
    </row>
    <row r="69" spans="2:9">
      <c r="B69" s="436" t="s">
        <v>1340</v>
      </c>
      <c r="C69" s="437">
        <v>2020</v>
      </c>
      <c r="D69" s="446" t="s">
        <v>1341</v>
      </c>
      <c r="E69" s="447">
        <f ca="1">IFERROR(INDEX(INDIRECT(dms_RPT),dms_CRY_start_row+13),0)</f>
        <v>0</v>
      </c>
      <c r="H69"/>
      <c r="I69"/>
    </row>
    <row r="70" spans="2:9">
      <c r="B70" s="436" t="s">
        <v>29</v>
      </c>
      <c r="C70" s="437">
        <v>2021</v>
      </c>
      <c r="D70" s="446" t="s">
        <v>1342</v>
      </c>
      <c r="E70" s="447">
        <f ca="1">IFERROR(INDEX(INDIRECT(dms_RPT),dms_CRY_start_row+14),0)</f>
        <v>0</v>
      </c>
      <c r="H70"/>
      <c r="I70"/>
    </row>
    <row r="71" spans="2:9" ht="15" thickBot="1">
      <c r="B71" s="436" t="s">
        <v>1343</v>
      </c>
      <c r="C71" s="437">
        <v>2022</v>
      </c>
      <c r="D71" s="449" t="s">
        <v>1344</v>
      </c>
      <c r="E71" s="450">
        <f ca="1">IFERROR(INDEX(INDIRECT(dms_RPT),dms_CRY_start_row+15),0)</f>
        <v>0</v>
      </c>
      <c r="H71"/>
      <c r="I71"/>
    </row>
    <row r="72" spans="2:9">
      <c r="B72" s="436" t="s">
        <v>30</v>
      </c>
      <c r="C72" s="437">
        <v>2023</v>
      </c>
      <c r="E72"/>
      <c r="H72"/>
      <c r="I72"/>
    </row>
    <row r="73" spans="2:9">
      <c r="B73" s="436" t="s">
        <v>1345</v>
      </c>
      <c r="C73" s="437">
        <v>2024</v>
      </c>
      <c r="E73"/>
      <c r="H73"/>
      <c r="I73"/>
    </row>
    <row r="74" spans="2:9">
      <c r="B74" s="436" t="s">
        <v>1346</v>
      </c>
      <c r="C74" s="437">
        <v>2025</v>
      </c>
      <c r="E74"/>
      <c r="H74"/>
      <c r="I74"/>
    </row>
    <row r="75" spans="2:9">
      <c r="B75" s="436" t="s">
        <v>1347</v>
      </c>
      <c r="C75" s="437">
        <v>2026</v>
      </c>
      <c r="E75"/>
      <c r="H75"/>
      <c r="I75"/>
    </row>
    <row r="76" spans="2:9">
      <c r="B76" s="436" t="s">
        <v>1348</v>
      </c>
      <c r="C76" s="437">
        <v>2027</v>
      </c>
      <c r="E76"/>
      <c r="H76"/>
      <c r="I76"/>
    </row>
    <row r="77" spans="2:9">
      <c r="B77" s="436" t="s">
        <v>1349</v>
      </c>
      <c r="C77" s="437">
        <v>2028</v>
      </c>
      <c r="E77"/>
      <c r="H77"/>
      <c r="I77"/>
    </row>
    <row r="78" spans="2:9">
      <c r="B78" s="436" t="s">
        <v>1350</v>
      </c>
      <c r="C78" s="437">
        <v>2029</v>
      </c>
      <c r="E78"/>
      <c r="H78"/>
      <c r="I78"/>
    </row>
    <row r="79" spans="2:9">
      <c r="B79" s="436" t="s">
        <v>1351</v>
      </c>
      <c r="C79" s="437">
        <v>2030</v>
      </c>
      <c r="E79"/>
      <c r="H79"/>
      <c r="I79"/>
    </row>
    <row r="80" spans="2:9">
      <c r="B80" s="436" t="s">
        <v>1352</v>
      </c>
      <c r="C80" s="437">
        <v>2031</v>
      </c>
      <c r="E80"/>
      <c r="H80"/>
      <c r="I80"/>
    </row>
    <row r="81" spans="2:22">
      <c r="B81" s="436" t="s">
        <v>1353</v>
      </c>
      <c r="C81" s="437">
        <v>2032</v>
      </c>
      <c r="E81"/>
      <c r="H81"/>
      <c r="I81"/>
    </row>
    <row r="82" spans="2:22">
      <c r="B82" s="436" t="s">
        <v>1354</v>
      </c>
      <c r="C82" s="437">
        <v>2033</v>
      </c>
      <c r="E82"/>
      <c r="H82"/>
      <c r="I82"/>
    </row>
    <row r="83" spans="2:22">
      <c r="B83" s="436" t="s">
        <v>1355</v>
      </c>
      <c r="C83" s="437">
        <v>2034</v>
      </c>
      <c r="E83"/>
      <c r="H83"/>
      <c r="I83"/>
    </row>
    <row r="84" spans="2:22">
      <c r="B84" s="436" t="s">
        <v>1356</v>
      </c>
      <c r="C84" s="437">
        <v>2035</v>
      </c>
      <c r="E84"/>
      <c r="H84"/>
      <c r="I84"/>
    </row>
    <row r="85" spans="2:22">
      <c r="B85" s="436" t="s">
        <v>1357</v>
      </c>
      <c r="C85" s="437">
        <v>2036</v>
      </c>
      <c r="E85"/>
      <c r="H85"/>
      <c r="I85"/>
    </row>
    <row r="86" spans="2:22" ht="15" thickBot="1">
      <c r="B86" s="451" t="s">
        <v>1358</v>
      </c>
      <c r="C86" s="452" t="s">
        <v>1359</v>
      </c>
      <c r="E86" s="453"/>
    </row>
    <row r="87" spans="2:22">
      <c r="B87" s="96"/>
      <c r="C87"/>
      <c r="E87" s="426"/>
      <c r="O87"/>
      <c r="P87"/>
      <c r="Q87"/>
      <c r="R87"/>
      <c r="S87"/>
      <c r="T87"/>
      <c r="U87"/>
      <c r="V87"/>
    </row>
    <row r="88" spans="2:22">
      <c r="B88"/>
      <c r="C88"/>
      <c r="H88"/>
      <c r="I88"/>
      <c r="J88"/>
      <c r="K88"/>
      <c r="L88"/>
      <c r="O88"/>
      <c r="P88"/>
      <c r="Q88"/>
      <c r="R88"/>
      <c r="S88"/>
      <c r="T88"/>
      <c r="U88"/>
      <c r="V88"/>
    </row>
    <row r="89" spans="2:22">
      <c r="B89"/>
      <c r="C89"/>
      <c r="H89"/>
      <c r="I89"/>
      <c r="J89"/>
      <c r="K89"/>
      <c r="L89"/>
      <c r="O89"/>
      <c r="P89"/>
      <c r="Q89"/>
      <c r="R89"/>
      <c r="S89"/>
      <c r="T89"/>
      <c r="U89"/>
      <c r="V89"/>
    </row>
    <row r="90" spans="2:22">
      <c r="B90"/>
      <c r="C90"/>
      <c r="H90"/>
      <c r="I90"/>
      <c r="J90"/>
      <c r="K90"/>
      <c r="L90"/>
    </row>
  </sheetData>
  <mergeCells count="1">
    <mergeCell ref="B21:E21"/>
  </mergeCells>
  <conditionalFormatting sqref="Z7:AE15">
    <cfRule type="containsText" dxfId="14" priority="1" operator="containsText" text="YES">
      <formula>NOT(ISERROR(SEARCH("YES",Z7)))</formula>
    </cfRule>
  </conditionalFormatting>
  <conditionalFormatting sqref="AK7:AK15">
    <cfRule type="cellIs" dxfId="13" priority="2" operator="equal">
      <formula>"YES"</formula>
    </cfRule>
  </conditionalFormatting>
  <pageMargins left="0.7" right="0.7" top="0.75" bottom="0.75" header="0.3" footer="0.3"/>
  <pageSetup paperSize="9" orientation="portrait" r:id="rId1"/>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2"/>
  <sheetViews>
    <sheetView workbookViewId="0"/>
  </sheetViews>
  <sheetFormatPr defaultColWidth="9.1796875" defaultRowHeight="14.5"/>
  <cols>
    <col min="1" max="1" width="24.1796875" customWidth="1"/>
    <col min="2" max="2" width="35" style="5" customWidth="1"/>
    <col min="3" max="3" width="16.453125" style="5" customWidth="1"/>
    <col min="4" max="4" width="25.81640625" style="5" customWidth="1"/>
    <col min="5" max="9" width="14.54296875" style="5" customWidth="1"/>
    <col min="10" max="11" width="14.54296875" customWidth="1"/>
    <col min="12" max="12" width="13.7265625" customWidth="1"/>
    <col min="13" max="16384" width="9.1796875" style="5"/>
  </cols>
  <sheetData>
    <row r="1" spans="1:51" customFormat="1" ht="51" customHeight="1">
      <c r="B1" s="28" t="s">
        <v>1360</v>
      </c>
      <c r="C1" s="29"/>
      <c r="D1" s="29"/>
      <c r="E1" s="29"/>
      <c r="F1" s="29"/>
      <c r="G1" s="29"/>
      <c r="H1" s="29"/>
      <c r="I1" s="29"/>
      <c r="J1" s="29"/>
      <c r="K1" s="29"/>
    </row>
    <row r="2" spans="1:51" customFormat="1" ht="24.75" customHeight="1">
      <c r="B2" s="1775" t="s">
        <v>2425</v>
      </c>
      <c r="C2" s="1774" t="str">
        <f>dms_UID</f>
        <v>UID_123</v>
      </c>
      <c r="D2" s="2" t="s">
        <v>2426</v>
      </c>
    </row>
    <row r="3" spans="1:51" ht="20">
      <c r="B3" s="454" t="s">
        <v>1361</v>
      </c>
      <c r="C3" s="455" t="s">
        <v>1362</v>
      </c>
      <c r="D3" s="456" t="s">
        <v>1363</v>
      </c>
      <c r="E3" s="457"/>
      <c r="F3" s="457"/>
      <c r="G3" s="457"/>
      <c r="H3" s="457"/>
      <c r="I3" s="457"/>
      <c r="J3" s="457"/>
      <c r="K3" s="457"/>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458"/>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59" t="s">
        <v>1364</v>
      </c>
      <c r="C5" s="460"/>
      <c r="D5" s="461"/>
      <c r="E5" s="460"/>
      <c r="F5" s="460"/>
      <c r="G5" s="460"/>
      <c r="H5" s="460"/>
      <c r="I5" s="462"/>
    </row>
    <row r="6" spans="1:51" customFormat="1">
      <c r="B6" s="463" t="s">
        <v>1365</v>
      </c>
      <c r="D6" s="5"/>
      <c r="E6" s="5"/>
      <c r="F6" s="5"/>
      <c r="G6" s="5"/>
      <c r="H6" s="5"/>
      <c r="I6" s="464"/>
    </row>
    <row r="7" spans="1:51" customFormat="1" ht="15" thickBot="1">
      <c r="B7" s="465" t="s">
        <v>1366</v>
      </c>
      <c r="C7" s="20"/>
      <c r="D7" s="466"/>
      <c r="E7" s="466"/>
      <c r="F7" s="466"/>
      <c r="G7" s="466"/>
      <c r="H7" s="466"/>
      <c r="I7" s="467"/>
    </row>
    <row r="8" spans="1:51" customFormat="1" ht="15" thickBot="1">
      <c r="B8" s="468"/>
      <c r="C8" s="468"/>
      <c r="D8" s="468"/>
      <c r="E8" s="468"/>
      <c r="F8" s="468"/>
      <c r="G8" s="468"/>
      <c r="H8" s="468"/>
      <c r="I8" s="468"/>
    </row>
    <row r="9" spans="1:51" customFormat="1" ht="15.5">
      <c r="A9" s="469"/>
      <c r="B9" s="600" t="s">
        <v>1367</v>
      </c>
      <c r="C9" s="601" t="str">
        <f>INDEX(dms_TradingNameFull_List,MATCH(dms_TradingName,dms_TradingName_List))</f>
        <v>Australian Transmission Co.</v>
      </c>
      <c r="D9" s="602"/>
      <c r="E9" s="603" t="s">
        <v>1368</v>
      </c>
      <c r="F9" s="604"/>
      <c r="G9" s="604"/>
      <c r="H9" s="604"/>
      <c r="I9" s="605"/>
    </row>
    <row r="10" spans="1:51" customFormat="1" ht="15.5">
      <c r="B10" s="600" t="s">
        <v>1369</v>
      </c>
      <c r="C10" s="601" t="str">
        <f>dms_TradingName</f>
        <v>Australian Transmission Co.</v>
      </c>
      <c r="D10" s="602"/>
      <c r="E10" s="603"/>
      <c r="F10" s="604"/>
      <c r="G10" s="604"/>
      <c r="H10" s="604"/>
      <c r="I10" s="605"/>
    </row>
    <row r="11" spans="1:51" customFormat="1" ht="15.5">
      <c r="A11" s="470" t="s">
        <v>1370</v>
      </c>
      <c r="B11" s="606" t="s">
        <v>1371</v>
      </c>
      <c r="C11" s="607" t="s">
        <v>2421</v>
      </c>
      <c r="D11" s="608" t="s">
        <v>1372</v>
      </c>
      <c r="E11" s="609"/>
      <c r="F11" s="610"/>
      <c r="G11" s="610"/>
      <c r="H11" s="610"/>
      <c r="I11" s="611"/>
    </row>
    <row r="12" spans="1:51" customFormat="1" ht="15.5">
      <c r="A12" s="3116" t="s">
        <v>1373</v>
      </c>
      <c r="B12" s="600" t="s">
        <v>31</v>
      </c>
      <c r="C12" s="612" t="str">
        <f>dms_Selected_Source</f>
        <v>Reporting</v>
      </c>
      <c r="D12" s="603" t="s">
        <v>1374</v>
      </c>
      <c r="E12" s="613"/>
      <c r="F12" s="604"/>
      <c r="G12" s="604"/>
      <c r="H12" s="604"/>
      <c r="I12" s="605"/>
    </row>
    <row r="13" spans="1:51" customFormat="1" ht="15.5">
      <c r="A13" s="3117"/>
      <c r="B13" s="600" t="s">
        <v>1375</v>
      </c>
      <c r="C13" s="612" t="e">
        <f>dms_Selected_Quality</f>
        <v>#REF!</v>
      </c>
      <c r="D13" s="603" t="s">
        <v>1376</v>
      </c>
      <c r="E13" s="3119"/>
      <c r="F13" s="3119"/>
      <c r="G13" s="3119"/>
      <c r="H13" s="3119"/>
      <c r="I13" s="3120"/>
    </row>
    <row r="14" spans="1:51" customFormat="1" ht="15.5">
      <c r="A14" s="3117"/>
      <c r="B14" s="600" t="s">
        <v>1377</v>
      </c>
      <c r="C14" s="612" t="str">
        <f>dms_Selected_Status</f>
        <v>Public</v>
      </c>
      <c r="D14" s="603" t="s">
        <v>1378</v>
      </c>
      <c r="E14" s="614"/>
      <c r="F14" s="614"/>
      <c r="G14" s="614"/>
      <c r="H14" s="614"/>
      <c r="I14" s="615"/>
    </row>
    <row r="15" spans="1:51" customFormat="1" ht="39" customHeight="1">
      <c r="A15" s="3117"/>
      <c r="B15" s="616" t="s">
        <v>1379</v>
      </c>
      <c r="C15" s="3121">
        <f>dms_Amendment_Text</f>
        <v>0</v>
      </c>
      <c r="D15" s="3121"/>
      <c r="E15" s="3121"/>
      <c r="F15" s="617" t="s">
        <v>1380</v>
      </c>
      <c r="G15" s="614"/>
      <c r="H15" s="614"/>
      <c r="I15" s="615"/>
    </row>
    <row r="16" spans="1:51" customFormat="1" ht="15" customHeight="1" thickBot="1">
      <c r="A16" s="3118"/>
      <c r="B16" s="618" t="s">
        <v>1381</v>
      </c>
      <c r="C16" s="619" t="str">
        <f>dms_Typed_Submission_Date</f>
        <v>dd/mm/yyyy</v>
      </c>
      <c r="D16" s="620" t="s">
        <v>1382</v>
      </c>
      <c r="E16" s="621"/>
      <c r="F16" s="622"/>
      <c r="G16" s="622"/>
      <c r="H16" s="622"/>
      <c r="I16" s="623"/>
    </row>
    <row r="17" spans="1:11" customFormat="1" ht="15" customHeight="1" thickBot="1">
      <c r="B17" s="583"/>
      <c r="C17" s="583"/>
      <c r="D17" s="583"/>
      <c r="E17" s="583"/>
      <c r="F17" s="583"/>
      <c r="G17" s="583"/>
      <c r="H17" s="583"/>
      <c r="I17" s="583"/>
    </row>
    <row r="18" spans="1:11" customFormat="1" ht="16" thickBot="1">
      <c r="A18" s="470" t="s">
        <v>1383</v>
      </c>
      <c r="B18" s="624" t="s">
        <v>1384</v>
      </c>
      <c r="C18" s="625" t="s">
        <v>1385</v>
      </c>
      <c r="D18" s="626"/>
      <c r="E18" s="626"/>
      <c r="F18" s="626"/>
      <c r="G18" s="626"/>
      <c r="H18" s="626"/>
      <c r="I18" s="627"/>
      <c r="J18" s="20"/>
      <c r="K18" s="20"/>
    </row>
    <row r="19" spans="1:11" customFormat="1" ht="15.5">
      <c r="A19" s="3122" t="s">
        <v>1386</v>
      </c>
      <c r="B19" s="628" t="s">
        <v>1387</v>
      </c>
      <c r="C19" s="629" t="e">
        <f>dms_Selected_Quality</f>
        <v>#REF!</v>
      </c>
      <c r="D19" s="630" t="s">
        <v>1388</v>
      </c>
      <c r="E19" s="631" t="s">
        <v>1389</v>
      </c>
      <c r="F19" s="632"/>
      <c r="G19" s="632"/>
      <c r="H19" s="632"/>
      <c r="I19" s="632"/>
      <c r="J19" s="471"/>
      <c r="K19" s="472"/>
    </row>
    <row r="20" spans="1:11" s="6" customFormat="1" ht="15.5">
      <c r="A20" s="3123"/>
      <c r="B20" s="633" t="s">
        <v>755</v>
      </c>
      <c r="C20" s="634" t="str">
        <f>INDEX(dms_Sector_List,MATCH(dms_TradingName,dms_TradingName_List))</f>
        <v>Electricity</v>
      </c>
      <c r="D20" s="635" t="s">
        <v>1390</v>
      </c>
      <c r="E20" s="636" t="s">
        <v>1391</v>
      </c>
      <c r="F20" s="637"/>
      <c r="G20" s="637"/>
      <c r="H20" s="637"/>
      <c r="I20" s="637"/>
      <c r="J20" s="473"/>
      <c r="K20" s="474"/>
    </row>
    <row r="21" spans="1:11" customFormat="1" ht="15.5">
      <c r="A21" s="3123"/>
      <c r="B21" s="633" t="s">
        <v>756</v>
      </c>
      <c r="C21" s="638" t="str">
        <f>INDEX(dms_Segment_List,MATCH(dms_TradingName,dms_TradingName_List))</f>
        <v>Transmission</v>
      </c>
      <c r="D21" s="635" t="s">
        <v>1392</v>
      </c>
      <c r="E21" s="636" t="s">
        <v>1393</v>
      </c>
      <c r="F21" s="637"/>
      <c r="G21" s="637"/>
      <c r="H21" s="637"/>
      <c r="I21" s="637"/>
      <c r="J21" s="473"/>
      <c r="K21" s="474"/>
    </row>
    <row r="22" spans="1:11" customFormat="1" ht="15.5">
      <c r="A22" s="3123"/>
      <c r="B22" s="633" t="s">
        <v>1394</v>
      </c>
      <c r="C22" s="634" t="str">
        <f>dms_RYE_result</f>
        <v>2027</v>
      </c>
      <c r="D22" s="635" t="s">
        <v>1395</v>
      </c>
      <c r="E22" s="636" t="s">
        <v>1396</v>
      </c>
      <c r="F22" s="637"/>
      <c r="G22" s="637"/>
      <c r="H22" s="637"/>
      <c r="I22" s="637"/>
      <c r="J22" s="473"/>
      <c r="K22" s="474"/>
    </row>
    <row r="23" spans="1:11" customFormat="1" ht="15.5">
      <c r="A23" s="3123"/>
      <c r="B23" s="633" t="s">
        <v>1397</v>
      </c>
      <c r="C23" s="638" t="str">
        <f>INDEX(dms_RPT_List,MATCH(dms_TradingName,dms_TradingName_List))</f>
        <v>Financial</v>
      </c>
      <c r="D23" s="635" t="s">
        <v>1398</v>
      </c>
      <c r="E23" s="636" t="s">
        <v>1399</v>
      </c>
      <c r="F23" s="637"/>
      <c r="G23" s="637"/>
      <c r="H23" s="637"/>
      <c r="I23" s="637"/>
      <c r="J23" s="473"/>
      <c r="K23" s="474"/>
    </row>
    <row r="24" spans="1:11" ht="15.5">
      <c r="A24" s="3123"/>
      <c r="B24" s="633" t="s">
        <v>1400</v>
      </c>
      <c r="C24" s="639" t="s">
        <v>993</v>
      </c>
      <c r="D24" s="635" t="s">
        <v>1401</v>
      </c>
      <c r="E24" s="640" t="s">
        <v>1402</v>
      </c>
      <c r="F24" s="641"/>
      <c r="G24" s="641"/>
      <c r="H24" s="641"/>
      <c r="I24" s="641"/>
      <c r="J24" s="475"/>
      <c r="K24" s="476"/>
    </row>
    <row r="25" spans="1:11" customFormat="1" ht="15.5">
      <c r="A25" s="3123"/>
      <c r="B25" s="633" t="s">
        <v>1403</v>
      </c>
      <c r="C25" s="638" t="s">
        <v>35</v>
      </c>
      <c r="D25" s="642" t="s">
        <v>1404</v>
      </c>
      <c r="E25" s="643" t="s">
        <v>1405</v>
      </c>
      <c r="F25" s="637"/>
      <c r="G25" s="637"/>
      <c r="H25" s="637"/>
      <c r="I25" s="637"/>
      <c r="J25" s="473"/>
      <c r="K25" s="474"/>
    </row>
    <row r="26" spans="1:11" customFormat="1" ht="15.75" customHeight="1" thickBot="1">
      <c r="A26" s="3124"/>
      <c r="B26" s="644" t="s">
        <v>1406</v>
      </c>
      <c r="C26" s="645" t="str">
        <f>INDEX(dms_JurisdictionList,MATCH(dms_TradingName,dms_TradingName_List))</f>
        <v>-</v>
      </c>
      <c r="D26" s="646" t="s">
        <v>1407</v>
      </c>
      <c r="E26" s="647" t="s">
        <v>1408</v>
      </c>
      <c r="F26" s="648"/>
      <c r="G26" s="648"/>
      <c r="H26" s="648"/>
      <c r="I26" s="648"/>
      <c r="J26" s="478"/>
      <c r="K26" s="479"/>
    </row>
    <row r="27" spans="1:11" customFormat="1" ht="22.5" customHeight="1" thickBot="1">
      <c r="A27" s="3125" t="s">
        <v>1409</v>
      </c>
      <c r="B27" s="649" t="s">
        <v>1410</v>
      </c>
      <c r="C27" s="650"/>
      <c r="D27" s="650"/>
      <c r="E27" s="651"/>
      <c r="F27" s="652"/>
      <c r="G27" s="652"/>
      <c r="H27" s="652"/>
      <c r="I27" s="652"/>
      <c r="J27" s="480"/>
      <c r="K27" s="481"/>
    </row>
    <row r="28" spans="1:11" s="2" customFormat="1" ht="22.5" customHeight="1">
      <c r="A28" s="3126"/>
      <c r="B28" s="653" t="s">
        <v>1411</v>
      </c>
      <c r="C28" s="654" t="str">
        <f>IFERROR(CRY,"NO")</f>
        <v>2026-27</v>
      </c>
      <c r="D28" s="655"/>
      <c r="E28" s="656"/>
      <c r="F28" s="656"/>
      <c r="G28" s="656"/>
      <c r="H28" s="656"/>
      <c r="I28" s="656"/>
      <c r="J28" s="482"/>
      <c r="K28" s="483"/>
    </row>
    <row r="29" spans="1:11" customFormat="1" ht="15.5">
      <c r="A29" s="3126"/>
      <c r="B29" s="657" t="s">
        <v>1412</v>
      </c>
      <c r="C29" s="639" t="str">
        <f>IFERROR(IF(dms_RPT="calendar",CRY-1,LEFT(CRY,4)),"CRY not present")</f>
        <v>2026</v>
      </c>
      <c r="D29" s="658" t="s">
        <v>1413</v>
      </c>
      <c r="E29" s="659" t="s">
        <v>1414</v>
      </c>
      <c r="F29" s="658"/>
      <c r="G29" s="658"/>
      <c r="H29" s="658"/>
      <c r="I29" s="658"/>
      <c r="J29" s="484"/>
      <c r="K29" s="485"/>
    </row>
    <row r="30" spans="1:11" customFormat="1" ht="15.5">
      <c r="A30" s="3126"/>
      <c r="B30" s="660" t="s">
        <v>1415</v>
      </c>
      <c r="C30" s="638" t="str">
        <f>INDEX(dms_RPTMonth_List,MATCH(dms_TradingName,dms_TradingName_List))</f>
        <v>June</v>
      </c>
      <c r="D30" s="642" t="s">
        <v>1416</v>
      </c>
      <c r="E30" s="635" t="s">
        <v>1417</v>
      </c>
      <c r="F30" s="642"/>
      <c r="G30" s="642"/>
      <c r="H30" s="642"/>
      <c r="I30" s="642"/>
      <c r="J30" s="486"/>
      <c r="K30" s="487"/>
    </row>
    <row r="31" spans="1:11" customFormat="1" ht="14.25" customHeight="1">
      <c r="A31" s="3126"/>
      <c r="B31" s="660" t="s">
        <v>1418</v>
      </c>
      <c r="C31" s="661" t="str">
        <f>IF(dms_SingleYearModel="yes",CONCATENATE(dms_RPTMonth)&amp;" "&amp;VALUE((LEFT(CRY,2))&amp;RIGHT(CRY,2)),CONCATENATE(dms_RPTMonth)&amp;" "&amp;dms_DollarReal_year)</f>
        <v>June 2027</v>
      </c>
      <c r="D31" s="635" t="s">
        <v>1419</v>
      </c>
      <c r="E31" s="635" t="s">
        <v>1420</v>
      </c>
      <c r="F31" s="642"/>
      <c r="G31" s="642"/>
      <c r="H31" s="642"/>
      <c r="I31" s="642"/>
      <c r="J31" s="486"/>
      <c r="K31" s="487"/>
    </row>
    <row r="32" spans="1:11" customFormat="1" ht="24" customHeight="1" thickBot="1">
      <c r="A32" s="3127"/>
      <c r="B32" s="662" t="s">
        <v>1421</v>
      </c>
      <c r="C32" s="663" t="str">
        <f>IF(dms_SingleYearModel="yes",CONCATENATE(dms_RPTMonth)&amp;" "&amp;VALUE((LEFT(CRY,2))&amp;RIGHT(CRY,2)),CONCATENATE(dms_RPTMonth)&amp;" "&amp;dms_Previous_DollarReal_year)</f>
        <v>June 2027</v>
      </c>
      <c r="D32" s="646" t="s">
        <v>1422</v>
      </c>
      <c r="E32" s="646" t="s">
        <v>1423</v>
      </c>
      <c r="F32" s="664"/>
      <c r="G32" s="664"/>
      <c r="H32" s="664"/>
      <c r="I32" s="664"/>
      <c r="J32" s="488"/>
      <c r="K32" s="489"/>
    </row>
    <row r="33" spans="1:90" customFormat="1" ht="24" customHeight="1" thickBot="1">
      <c r="B33" s="665" t="s">
        <v>1424</v>
      </c>
      <c r="C33" s="666"/>
      <c r="D33" s="666"/>
      <c r="E33" s="666"/>
      <c r="F33" s="667"/>
      <c r="G33" s="667"/>
      <c r="H33" s="667"/>
      <c r="I33" s="667"/>
      <c r="J33" s="490"/>
      <c r="K33" s="491"/>
      <c r="AL33" s="3093"/>
      <c r="AM33" s="3093"/>
      <c r="AN33" s="3093"/>
      <c r="AO33" s="3093"/>
      <c r="AP33" s="3093"/>
      <c r="AQ33" s="3093"/>
      <c r="AR33" s="3093"/>
      <c r="AS33" s="3093"/>
      <c r="AT33" s="3093"/>
      <c r="AU33" s="3093"/>
      <c r="AV33" s="3093"/>
      <c r="AW33" s="3093"/>
      <c r="AX33" s="3093"/>
      <c r="AY33" s="3093"/>
      <c r="AZ33" s="3093"/>
      <c r="BA33" s="3093"/>
      <c r="BB33" s="3093"/>
      <c r="BC33" s="3093"/>
      <c r="BD33" s="3093"/>
      <c r="BE33" s="3093"/>
      <c r="BF33" s="3093"/>
      <c r="BG33" s="3093"/>
      <c r="BQ33" s="3093"/>
      <c r="BR33" s="3093"/>
      <c r="BS33" s="3093"/>
      <c r="BT33" s="3093"/>
      <c r="BU33" s="3093"/>
      <c r="BV33" s="3093"/>
      <c r="BW33" s="3093"/>
      <c r="BX33" s="3093"/>
      <c r="BY33" s="3093"/>
      <c r="BZ33" s="3093"/>
      <c r="CA33" s="3093"/>
      <c r="CB33" s="3093"/>
      <c r="CC33" s="3093"/>
      <c r="CD33" s="3093"/>
      <c r="CE33" s="3093"/>
      <c r="CF33" s="3093"/>
      <c r="CG33" s="3093"/>
      <c r="CH33" s="3093"/>
      <c r="CI33" s="3093"/>
      <c r="CJ33" s="3093"/>
      <c r="CK33" s="3093"/>
      <c r="CL33" s="3093"/>
    </row>
    <row r="34" spans="1:90" s="2" customFormat="1" ht="30.75" customHeight="1" thickBot="1">
      <c r="B34" s="668" t="s">
        <v>1425</v>
      </c>
      <c r="C34" s="669" t="str">
        <f>INDEX(dms_FormControl_List,MATCH(dms_TradingName,dms_TradingName_List))</f>
        <v>Revenue cap</v>
      </c>
      <c r="D34" s="659" t="s">
        <v>1426</v>
      </c>
      <c r="E34" s="670" t="s">
        <v>1427</v>
      </c>
      <c r="F34" s="671"/>
      <c r="G34" s="671"/>
      <c r="H34" s="671"/>
      <c r="I34" s="671"/>
      <c r="J34" s="492"/>
      <c r="K34" s="493"/>
      <c r="AL34" s="3093"/>
      <c r="AM34" s="3093"/>
      <c r="AN34" s="3093"/>
      <c r="AO34" s="3093"/>
      <c r="AP34" s="3093"/>
      <c r="AQ34" s="3093"/>
      <c r="AR34" s="3093"/>
      <c r="AS34" s="3093"/>
      <c r="AT34" s="3093"/>
      <c r="AU34" s="3093"/>
      <c r="AV34" s="3093"/>
      <c r="AW34" s="3093"/>
      <c r="AX34" s="3093"/>
      <c r="AY34" s="3093"/>
      <c r="AZ34" s="3093"/>
      <c r="BA34" s="3093"/>
      <c r="BB34" s="3093"/>
      <c r="BC34" s="3093"/>
      <c r="BD34" s="3093"/>
      <c r="BE34" s="3093"/>
      <c r="BF34" s="3093"/>
      <c r="BG34" s="3093"/>
      <c r="BQ34" s="3093"/>
      <c r="BR34" s="3093"/>
      <c r="BS34" s="3093"/>
      <c r="BT34" s="3093"/>
      <c r="BU34" s="3093"/>
      <c r="BV34" s="3093"/>
      <c r="BW34" s="3093"/>
      <c r="BX34" s="3093"/>
      <c r="BY34" s="3093"/>
      <c r="BZ34" s="3093"/>
      <c r="CA34" s="3093"/>
      <c r="CB34" s="3093"/>
      <c r="CC34" s="3093"/>
      <c r="CD34" s="3093"/>
      <c r="CE34" s="3093"/>
      <c r="CF34" s="3093"/>
      <c r="CG34" s="3093"/>
      <c r="CH34" s="3093"/>
      <c r="CI34" s="3093"/>
      <c r="CJ34" s="3093"/>
      <c r="CK34" s="3093"/>
      <c r="CL34" s="3093"/>
    </row>
    <row r="35" spans="1:90" customFormat="1" ht="24" customHeight="1" thickBot="1">
      <c r="A35" s="3130" t="s">
        <v>1428</v>
      </c>
      <c r="B35" s="672" t="s">
        <v>1429</v>
      </c>
      <c r="C35" s="673"/>
      <c r="D35" s="651"/>
      <c r="E35" s="651"/>
      <c r="F35" s="652"/>
      <c r="G35" s="652"/>
      <c r="H35" s="652"/>
      <c r="I35" s="652"/>
      <c r="J35" s="480"/>
      <c r="K35" s="481"/>
      <c r="AL35" s="3093"/>
      <c r="AM35" s="3093"/>
      <c r="AN35" s="3093"/>
      <c r="AO35" s="3093"/>
      <c r="AP35" s="3093"/>
      <c r="AQ35" s="3093"/>
      <c r="AR35" s="3093"/>
      <c r="AS35" s="3093"/>
      <c r="AT35" s="3093"/>
      <c r="AU35" s="3093"/>
      <c r="AV35" s="3093"/>
      <c r="AW35" s="3093"/>
      <c r="AX35" s="3093"/>
      <c r="AY35" s="3093"/>
      <c r="AZ35" s="3093"/>
      <c r="BA35" s="3093"/>
      <c r="BB35" s="3093"/>
      <c r="BC35" s="3093"/>
      <c r="BD35" s="3093"/>
      <c r="BE35" s="3093"/>
      <c r="BF35" s="3093"/>
      <c r="BG35" s="3093"/>
      <c r="BQ35" s="3093"/>
      <c r="BR35" s="3093"/>
      <c r="BS35" s="3093"/>
      <c r="BT35" s="3093"/>
      <c r="BU35" s="3093"/>
      <c r="BV35" s="3093"/>
      <c r="BW35" s="3093"/>
      <c r="BX35" s="3093"/>
      <c r="BY35" s="3093"/>
      <c r="BZ35" s="3093"/>
      <c r="CA35" s="3093"/>
      <c r="CB35" s="3093"/>
      <c r="CC35" s="3093"/>
      <c r="CD35" s="3093"/>
      <c r="CE35" s="3093"/>
      <c r="CF35" s="3093"/>
      <c r="CG35" s="3093"/>
      <c r="CH35" s="3093"/>
      <c r="CI35" s="3093"/>
      <c r="CJ35" s="3093"/>
      <c r="CK35" s="3093"/>
      <c r="CL35" s="3093"/>
    </row>
    <row r="36" spans="1:90" customFormat="1" ht="15.5">
      <c r="A36" s="3131"/>
      <c r="B36" s="674" t="s">
        <v>1430</v>
      </c>
      <c r="C36" s="675" t="e">
        <f>FRCP_y1</f>
        <v>#REF!</v>
      </c>
      <c r="D36" s="676" t="s">
        <v>1839</v>
      </c>
      <c r="E36" s="677"/>
      <c r="F36" s="677"/>
      <c r="G36" s="677"/>
      <c r="H36" s="677"/>
      <c r="I36" s="677"/>
      <c r="J36" s="494"/>
      <c r="K36" s="495"/>
    </row>
    <row r="37" spans="1:90" customFormat="1" ht="15.5">
      <c r="A37" s="3131"/>
      <c r="B37" s="678" t="s">
        <v>1431</v>
      </c>
      <c r="C37" s="679" t="str">
        <f>IFERROR(CRY,0)</f>
        <v>2026-27</v>
      </c>
      <c r="D37" s="680"/>
      <c r="E37" s="681"/>
      <c r="F37" s="681"/>
      <c r="G37" s="681"/>
      <c r="H37" s="681"/>
      <c r="I37" s="681"/>
      <c r="J37" s="496"/>
      <c r="K37" s="497"/>
    </row>
    <row r="38" spans="1:90" customFormat="1" ht="15.5">
      <c r="A38" s="3131"/>
      <c r="B38" s="678" t="s">
        <v>1432</v>
      </c>
      <c r="C38" s="679">
        <f ca="1">IFERROR(MATCH(CRY,INDIRECT(dms_RPT),0),0)</f>
        <v>40</v>
      </c>
      <c r="D38" s="680"/>
      <c r="E38" s="681"/>
      <c r="F38" s="681"/>
      <c r="G38" s="681"/>
      <c r="H38" s="681"/>
      <c r="I38" s="681"/>
      <c r="J38" s="496"/>
      <c r="K38" s="497"/>
    </row>
    <row r="39" spans="1:90" customFormat="1" ht="15.5">
      <c r="A39" s="3131"/>
      <c r="B39" s="682" t="s">
        <v>1433</v>
      </c>
      <c r="C39" s="683"/>
      <c r="D39" s="684" t="s">
        <v>1840</v>
      </c>
      <c r="E39" s="685"/>
      <c r="F39" s="685"/>
      <c r="G39" s="685"/>
      <c r="H39" s="685"/>
      <c r="I39" s="685"/>
      <c r="J39" s="498"/>
      <c r="K39" s="499"/>
    </row>
    <row r="40" spans="1:90" customFormat="1" ht="15.5">
      <c r="A40" s="3131"/>
      <c r="B40" s="686" t="s">
        <v>1434</v>
      </c>
      <c r="C40" s="687"/>
      <c r="D40" s="688" t="s">
        <v>1841</v>
      </c>
      <c r="E40" s="689"/>
      <c r="F40" s="689"/>
      <c r="G40" s="689"/>
      <c r="H40" s="689"/>
      <c r="I40" s="689"/>
      <c r="J40" s="500"/>
      <c r="K40" s="501"/>
    </row>
    <row r="41" spans="1:90" customFormat="1" ht="15.5">
      <c r="A41" s="3131"/>
      <c r="B41" s="686" t="s">
        <v>1435</v>
      </c>
      <c r="C41" s="687"/>
      <c r="D41" s="688" t="s">
        <v>1842</v>
      </c>
      <c r="E41" s="689"/>
      <c r="F41" s="689"/>
      <c r="G41" s="689"/>
      <c r="H41" s="689"/>
      <c r="I41" s="689"/>
      <c r="J41" s="500"/>
      <c r="K41" s="501"/>
    </row>
    <row r="42" spans="1:90" customFormat="1" ht="15.5">
      <c r="A42" s="3131"/>
      <c r="B42" s="690" t="s">
        <v>1436</v>
      </c>
      <c r="C42" s="691"/>
      <c r="D42" s="692" t="s">
        <v>1843</v>
      </c>
      <c r="E42" s="693"/>
      <c r="F42" s="693"/>
      <c r="G42" s="693"/>
      <c r="H42" s="693"/>
      <c r="I42" s="693"/>
      <c r="J42" s="502"/>
      <c r="K42" s="503"/>
    </row>
    <row r="43" spans="1:90" customFormat="1" ht="15.5">
      <c r="A43" s="3131"/>
      <c r="B43" s="682" t="s">
        <v>1437</v>
      </c>
      <c r="C43" s="694"/>
      <c r="D43" s="684" t="s">
        <v>1438</v>
      </c>
      <c r="E43" s="685"/>
      <c r="F43" s="685"/>
      <c r="G43" s="685"/>
      <c r="H43" s="685"/>
      <c r="I43" s="685"/>
      <c r="J43" s="498"/>
      <c r="K43" s="499"/>
    </row>
    <row r="44" spans="1:90" customFormat="1" ht="15.5">
      <c r="A44" s="3131"/>
      <c r="B44" s="686" t="s">
        <v>1439</v>
      </c>
      <c r="C44" s="687"/>
      <c r="D44" s="688" t="s">
        <v>1440</v>
      </c>
      <c r="E44" s="689"/>
      <c r="F44" s="689"/>
      <c r="G44" s="689"/>
      <c r="H44" s="689"/>
      <c r="I44" s="689"/>
      <c r="J44" s="500"/>
      <c r="K44" s="501"/>
    </row>
    <row r="45" spans="1:90" customFormat="1" ht="15.5">
      <c r="A45" s="3131"/>
      <c r="B45" s="695" t="s">
        <v>1441</v>
      </c>
      <c r="C45" s="696"/>
      <c r="D45" s="692" t="s">
        <v>1442</v>
      </c>
      <c r="E45" s="693"/>
      <c r="F45" s="693"/>
      <c r="G45" s="693"/>
      <c r="H45" s="693"/>
      <c r="I45" s="693"/>
      <c r="J45" s="502"/>
      <c r="K45" s="503"/>
    </row>
    <row r="46" spans="1:90" customFormat="1" ht="15.5">
      <c r="A46" s="3131"/>
      <c r="B46" s="682" t="s">
        <v>1443</v>
      </c>
      <c r="C46" s="694"/>
      <c r="D46" s="688" t="s">
        <v>1444</v>
      </c>
      <c r="E46" s="689"/>
      <c r="F46" s="689"/>
      <c r="G46" s="689"/>
      <c r="H46" s="689"/>
      <c r="I46" s="689"/>
      <c r="J46" s="500"/>
      <c r="K46" s="501"/>
    </row>
    <row r="47" spans="1:90" customFormat="1" ht="15.5">
      <c r="A47" s="3131"/>
      <c r="B47" s="686" t="s">
        <v>1445</v>
      </c>
      <c r="C47" s="687"/>
      <c r="D47" s="688" t="s">
        <v>1446</v>
      </c>
      <c r="E47" s="689"/>
      <c r="F47" s="689"/>
      <c r="G47" s="689"/>
      <c r="H47" s="689"/>
      <c r="I47" s="689"/>
      <c r="J47" s="500"/>
      <c r="K47" s="501"/>
    </row>
    <row r="48" spans="1:90" customFormat="1" ht="15.5">
      <c r="A48" s="3131"/>
      <c r="B48" s="695" t="s">
        <v>1447</v>
      </c>
      <c r="C48" s="696"/>
      <c r="D48" s="692" t="s">
        <v>1448</v>
      </c>
      <c r="E48" s="693"/>
      <c r="F48" s="693"/>
      <c r="G48" s="693"/>
      <c r="H48" s="693"/>
      <c r="I48" s="693"/>
      <c r="J48" s="502"/>
      <c r="K48" s="503"/>
    </row>
    <row r="49" spans="1:11" customFormat="1" ht="15.5">
      <c r="A49" s="3131"/>
      <c r="B49" s="682" t="s">
        <v>1449</v>
      </c>
      <c r="C49" s="694" t="str">
        <f ca="1">INDEX(INDIRECT(dms_RPT),dms_RYE_start_row)</f>
        <v>1999-00</v>
      </c>
      <c r="D49" s="688" t="s">
        <v>1450</v>
      </c>
      <c r="E49" s="689"/>
      <c r="F49" s="689"/>
      <c r="G49" s="689"/>
      <c r="H49" s="689"/>
      <c r="I49" s="689"/>
      <c r="J49" s="500"/>
      <c r="K49" s="501"/>
    </row>
    <row r="50" spans="1:11" customFormat="1" ht="15.5">
      <c r="A50" s="3131"/>
      <c r="B50" s="695" t="s">
        <v>1451</v>
      </c>
      <c r="C50" s="697" t="e">
        <f>FRY</f>
        <v>#REF!</v>
      </c>
      <c r="D50" s="692" t="s">
        <v>1844</v>
      </c>
      <c r="E50" s="693"/>
      <c r="F50" s="693"/>
      <c r="G50" s="693"/>
      <c r="H50" s="693"/>
      <c r="I50" s="693"/>
      <c r="J50" s="502"/>
      <c r="K50" s="503"/>
    </row>
    <row r="51" spans="1:11" customFormat="1" ht="15.5">
      <c r="A51" s="3131"/>
      <c r="B51" s="678" t="s">
        <v>1452</v>
      </c>
      <c r="C51" s="698" t="str">
        <f>LEFT(CRCP_final_year,2)&amp;RIGHT(CRCP_final_year,2)</f>
        <v/>
      </c>
      <c r="D51" s="699" t="s">
        <v>1845</v>
      </c>
      <c r="E51" s="700"/>
      <c r="F51" s="701"/>
      <c r="G51" s="701"/>
      <c r="H51" s="701"/>
      <c r="I51" s="701"/>
      <c r="J51" s="504"/>
      <c r="K51" s="505"/>
    </row>
    <row r="52" spans="1:11" customFormat="1" ht="15.5">
      <c r="A52" s="3131"/>
      <c r="B52" s="702" t="s">
        <v>1453</v>
      </c>
      <c r="C52" s="703" t="str">
        <f>LEFT(PRCP_final_year,2)&amp;RIGHT(PRCP_final_year,2)</f>
        <v/>
      </c>
      <c r="D52" s="692" t="s">
        <v>1846</v>
      </c>
      <c r="E52" s="693"/>
      <c r="F52" s="693"/>
      <c r="G52" s="693"/>
      <c r="H52" s="693"/>
      <c r="I52" s="693"/>
      <c r="J52" s="502"/>
      <c r="K52" s="503"/>
    </row>
    <row r="53" spans="1:11" customFormat="1" ht="15.5">
      <c r="A53" s="3131"/>
      <c r="B53" s="704" t="s">
        <v>1454</v>
      </c>
      <c r="C53" s="705" t="str">
        <f>IFERROR(LEFT(CRY,2)&amp;RIGHT(CRY,2),0)</f>
        <v>2027</v>
      </c>
      <c r="D53" s="684" t="s">
        <v>1455</v>
      </c>
      <c r="E53" s="685"/>
      <c r="F53" s="689"/>
      <c r="G53" s="689"/>
      <c r="H53" s="689"/>
      <c r="I53" s="689"/>
      <c r="J53" s="500"/>
      <c r="K53" s="501"/>
    </row>
    <row r="54" spans="1:11" customFormat="1" ht="15.5">
      <c r="A54" s="3131"/>
      <c r="B54" s="686" t="s">
        <v>1456</v>
      </c>
      <c r="C54" s="687">
        <f>IF(dms_Model_Span&gt;1,IF(dms_Model="RFM",(LEFT(dms_DollarReal_year,2)&amp;RIGHT(dms_DollarReal_year,2)),(LEFT(dms_Reset_final_year,2)&amp;RIGHT(dms_Reset_final_year,2))),0)</f>
        <v>0</v>
      </c>
      <c r="D54" s="688" t="s">
        <v>1847</v>
      </c>
      <c r="E54" s="689"/>
      <c r="F54" s="689"/>
      <c r="G54" s="689"/>
      <c r="H54" s="689"/>
      <c r="I54" s="689"/>
      <c r="J54" s="500"/>
      <c r="K54" s="501"/>
    </row>
    <row r="55" spans="1:11" customFormat="1" ht="15.5">
      <c r="A55" s="3131"/>
      <c r="B55" s="686" t="s">
        <v>1457</v>
      </c>
      <c r="C55" s="687">
        <f>IF(dms_MultiYear_ResponseFlag="Yes",(LEFT(dms_Specified_FinalYear,2)&amp;RIGHT(dms_Specified_FinalYear,2)),0)</f>
        <v>0</v>
      </c>
      <c r="D55" s="688" t="s">
        <v>1848</v>
      </c>
      <c r="E55" s="689"/>
      <c r="F55" s="689"/>
      <c r="G55" s="689"/>
      <c r="H55" s="689"/>
      <c r="I55" s="689"/>
      <c r="J55" s="500"/>
      <c r="K55" s="501"/>
    </row>
    <row r="56" spans="1:11" customFormat="1" ht="15.5">
      <c r="A56" s="3131"/>
      <c r="B56" s="686" t="s">
        <v>1458</v>
      </c>
      <c r="C56" s="687">
        <f>INDEX(dms_Model_Span_List,MATCH(dms_Model,dms_Model_List))</f>
        <v>1</v>
      </c>
      <c r="D56" s="688" t="s">
        <v>1459</v>
      </c>
      <c r="E56" s="689"/>
      <c r="F56" s="689"/>
      <c r="G56" s="689"/>
      <c r="H56" s="689"/>
      <c r="I56" s="689"/>
      <c r="J56" s="500"/>
      <c r="K56" s="501"/>
    </row>
    <row r="57" spans="1:11" customFormat="1" ht="15.5">
      <c r="A57" s="3131"/>
      <c r="B57" s="695" t="s">
        <v>1460</v>
      </c>
      <c r="C57" s="696" t="str">
        <f>IF(dms_MultiYear_ResponseFlag="yes",dms_Specified_RYE,(IF(dms_Model_Span&gt;1,dms_Reset_RYE,dms_CRY_RYE)))</f>
        <v>2027</v>
      </c>
      <c r="D57" s="692" t="s">
        <v>1849</v>
      </c>
      <c r="E57" s="693"/>
      <c r="F57" s="693"/>
      <c r="G57" s="693"/>
      <c r="H57" s="693"/>
      <c r="I57" s="693"/>
      <c r="J57" s="502"/>
      <c r="K57" s="503"/>
    </row>
    <row r="58" spans="1:11" customFormat="1" ht="15.5">
      <c r="A58" s="3131"/>
      <c r="B58" s="704" t="s">
        <v>1461</v>
      </c>
      <c r="C58" s="705">
        <f>IF(dms_Reset_RYE&gt;0,CONCATENATE(FRCP_y1," to ",FRCP_final_year),0)</f>
        <v>0</v>
      </c>
      <c r="D58" s="688" t="s">
        <v>1462</v>
      </c>
      <c r="E58" s="689"/>
      <c r="F58" s="706"/>
      <c r="G58" s="689"/>
      <c r="H58" s="689"/>
      <c r="I58" s="689"/>
      <c r="J58" s="500"/>
      <c r="K58" s="501"/>
    </row>
    <row r="59" spans="1:11" customFormat="1" ht="15.5">
      <c r="A59" s="3131"/>
      <c r="B59" s="686" t="s">
        <v>1463</v>
      </c>
      <c r="C59" s="687">
        <f>IF(dms_Specified_RYE&gt;0,CONCATENATE(CRY," to ",dms_Specified_FinalYear),0)</f>
        <v>0</v>
      </c>
      <c r="D59" s="688" t="s">
        <v>1464</v>
      </c>
      <c r="E59" s="689"/>
      <c r="F59" s="689"/>
      <c r="G59" s="689"/>
      <c r="H59" s="689"/>
      <c r="I59" s="689"/>
      <c r="J59" s="500"/>
      <c r="K59" s="501"/>
    </row>
    <row r="60" spans="1:11" customFormat="1" ht="16" thickBot="1">
      <c r="A60" s="3131"/>
      <c r="B60" s="707" t="s">
        <v>1465</v>
      </c>
      <c r="C60" s="708" t="str">
        <f>IF(dms_MultiYear_Flag=1,dms_SpecifiedYear_Span,IF(dms_Model_Span&gt;1,dms_Reset_Span,CRY))</f>
        <v>2026-27</v>
      </c>
      <c r="D60" s="709" t="s">
        <v>1850</v>
      </c>
      <c r="E60" s="710"/>
      <c r="F60" s="710"/>
      <c r="G60" s="710"/>
      <c r="H60" s="710"/>
      <c r="I60" s="710"/>
      <c r="J60" s="506"/>
      <c r="K60" s="507"/>
    </row>
    <row r="61" spans="1:11" customFormat="1" ht="25.5" customHeight="1" thickBot="1">
      <c r="B61" s="672" t="s">
        <v>1466</v>
      </c>
      <c r="C61" s="673"/>
      <c r="D61" s="666"/>
      <c r="E61" s="666"/>
      <c r="F61" s="667"/>
      <c r="G61" s="667"/>
      <c r="H61" s="667"/>
      <c r="I61" s="667"/>
      <c r="J61" s="490"/>
      <c r="K61" s="491"/>
    </row>
    <row r="62" spans="1:11" customFormat="1" ht="15.5">
      <c r="B62" s="711" t="s">
        <v>1467</v>
      </c>
      <c r="C62" s="712" t="s">
        <v>1385</v>
      </c>
      <c r="D62" s="713"/>
      <c r="E62" s="714"/>
      <c r="F62" s="715"/>
      <c r="G62" s="715"/>
      <c r="H62" s="715"/>
      <c r="I62" s="715"/>
      <c r="J62" s="508"/>
      <c r="K62" s="509"/>
    </row>
    <row r="63" spans="1:11" customFormat="1" ht="15.5">
      <c r="B63" s="716"/>
      <c r="C63" s="717">
        <f>IF(dms_MultiYear_ResponseFlag="No",0,1)</f>
        <v>0</v>
      </c>
      <c r="D63" s="718" t="s">
        <v>1468</v>
      </c>
      <c r="E63" s="719" t="s">
        <v>1469</v>
      </c>
      <c r="F63" s="720"/>
      <c r="G63" s="720"/>
      <c r="H63" s="720"/>
      <c r="I63" s="720"/>
      <c r="J63" s="510"/>
      <c r="K63" s="511"/>
    </row>
    <row r="64" spans="1:11" customFormat="1" ht="46.5">
      <c r="B64" s="716"/>
      <c r="C64" s="721" t="str">
        <f>IF(dms_MultiYear_Flag=1,FRY,"not a Multiple year submission")</f>
        <v>not a Multiple year submission</v>
      </c>
      <c r="D64" s="718" t="s">
        <v>1470</v>
      </c>
      <c r="E64" s="722" t="s">
        <v>1471</v>
      </c>
      <c r="F64" s="720"/>
      <c r="G64" s="720"/>
      <c r="H64" s="720"/>
      <c r="I64" s="723"/>
      <c r="J64" s="512"/>
      <c r="K64" s="513"/>
    </row>
    <row r="65" spans="2:11" customFormat="1" ht="16" thickBot="1">
      <c r="B65" s="724" t="s">
        <v>1472</v>
      </c>
      <c r="C65" s="725" t="str">
        <f>IFERROR(IF(dms_MultiYear_Flag=1,FRY,CRY),"not an ABC")</f>
        <v>2026-27</v>
      </c>
      <c r="D65" s="726" t="s">
        <v>1473</v>
      </c>
      <c r="E65" s="726" t="s">
        <v>1474</v>
      </c>
      <c r="F65" s="727"/>
      <c r="G65" s="727" t="s">
        <v>1475</v>
      </c>
      <c r="H65" s="727"/>
      <c r="I65" s="727"/>
      <c r="J65" s="514"/>
      <c r="K65" s="515"/>
    </row>
    <row r="66" spans="2:11" customFormat="1" ht="22.5" customHeight="1" thickBot="1">
      <c r="B66" s="672" t="s">
        <v>1476</v>
      </c>
      <c r="C66" s="673"/>
      <c r="D66" s="673"/>
      <c r="E66" s="673"/>
      <c r="F66" s="728"/>
      <c r="G66" s="728"/>
      <c r="H66" s="728"/>
      <c r="I66" s="728"/>
      <c r="J66" s="516"/>
      <c r="K66" s="517"/>
    </row>
    <row r="67" spans="2:11" customFormat="1" ht="15.5">
      <c r="B67" s="729" t="s">
        <v>1477</v>
      </c>
      <c r="C67" s="730"/>
      <c r="D67" s="731"/>
      <c r="E67" s="732"/>
      <c r="F67" s="733"/>
      <c r="G67" s="733"/>
      <c r="H67" s="733"/>
      <c r="I67" s="733"/>
      <c r="J67" s="519"/>
      <c r="K67" s="520"/>
    </row>
    <row r="68" spans="2:11" customFormat="1" ht="15.5">
      <c r="B68" s="716" t="s">
        <v>1478</v>
      </c>
      <c r="C68" s="734">
        <f>INDEX(dms_PRCPlength_List,MATCH(dms_TradingName,dms_TradingName_List))</f>
        <v>5</v>
      </c>
      <c r="D68" s="713" t="s">
        <v>1479</v>
      </c>
      <c r="E68" s="735" t="s">
        <v>1480</v>
      </c>
      <c r="F68" s="736"/>
      <c r="G68" s="736"/>
      <c r="H68" s="736"/>
      <c r="I68" s="736"/>
      <c r="J68" s="521"/>
      <c r="K68" s="522"/>
    </row>
    <row r="69" spans="2:11" customFormat="1" ht="15.5">
      <c r="B69" s="716" t="s">
        <v>1481</v>
      </c>
      <c r="C69" s="717">
        <f>INDEX(dms_CRCPlength_List,MATCH(dms_TradingName,dms_TradingName_List))</f>
        <v>5</v>
      </c>
      <c r="D69" s="737" t="s">
        <v>1482</v>
      </c>
      <c r="E69" s="738" t="s">
        <v>1483</v>
      </c>
      <c r="F69" s="733"/>
      <c r="G69" s="733"/>
      <c r="H69" s="733"/>
      <c r="I69" s="733"/>
      <c r="J69" s="518"/>
      <c r="K69" s="523"/>
    </row>
    <row r="70" spans="2:11" customFormat="1" ht="15.5">
      <c r="B70" s="739" t="s">
        <v>1484</v>
      </c>
      <c r="C70" s="740">
        <f>INDEX(dms_FRCPlength_List,MATCH(dms_TradingName,dms_TradingName_List))</f>
        <v>5</v>
      </c>
      <c r="D70" s="741" t="s">
        <v>1485</v>
      </c>
      <c r="E70" s="742" t="s">
        <v>1486</v>
      </c>
      <c r="F70" s="743"/>
      <c r="G70" s="743"/>
      <c r="H70" s="743"/>
      <c r="I70" s="743"/>
      <c r="J70" s="524"/>
      <c r="K70" s="525"/>
    </row>
    <row r="71" spans="2:11" customFormat="1" ht="15.5">
      <c r="B71" s="744" t="s">
        <v>1487</v>
      </c>
      <c r="C71" s="731">
        <f>IF(dms_Model="AIO",1,0)</f>
        <v>1</v>
      </c>
      <c r="D71" s="731"/>
      <c r="E71" s="732"/>
      <c r="F71" s="733"/>
      <c r="G71" s="733"/>
      <c r="H71" s="733"/>
      <c r="I71" s="733"/>
      <c r="J71" s="519"/>
      <c r="K71" s="520"/>
    </row>
    <row r="72" spans="2:11" customFormat="1" ht="15.5">
      <c r="B72" s="3128" t="s">
        <v>1488</v>
      </c>
      <c r="C72" s="745">
        <f>IF(dms_Model="EB",1,0)</f>
        <v>0</v>
      </c>
      <c r="D72" s="731" t="s">
        <v>1489</v>
      </c>
      <c r="E72" s="732"/>
      <c r="F72" s="733"/>
      <c r="G72" s="733"/>
      <c r="H72" s="733"/>
      <c r="I72" s="733"/>
      <c r="J72" s="519"/>
      <c r="K72" s="520"/>
    </row>
    <row r="73" spans="2:11" customFormat="1" ht="15.5">
      <c r="B73" s="3128"/>
      <c r="C73" s="746">
        <f>IF(dms_Model="CA",1,0)</f>
        <v>0</v>
      </c>
      <c r="D73" s="747" t="s">
        <v>1490</v>
      </c>
      <c r="E73" s="748" t="s">
        <v>1491</v>
      </c>
      <c r="F73" s="749"/>
      <c r="G73" s="749"/>
      <c r="H73" s="749"/>
      <c r="I73" s="749"/>
      <c r="J73" s="526"/>
      <c r="K73" s="527"/>
    </row>
    <row r="74" spans="2:11" customFormat="1" ht="15.5">
      <c r="B74" s="3129"/>
      <c r="C74" s="746">
        <f>IF(dms_Model="ARR",1,0)</f>
        <v>0</v>
      </c>
      <c r="D74" s="747" t="s">
        <v>1492</v>
      </c>
      <c r="E74" s="748"/>
      <c r="F74" s="749"/>
      <c r="G74" s="749"/>
      <c r="H74" s="749"/>
      <c r="I74" s="749"/>
      <c r="J74" s="526"/>
      <c r="K74" s="527"/>
    </row>
    <row r="75" spans="2:11" customFormat="1" ht="15.5">
      <c r="B75" s="750" t="s">
        <v>1493</v>
      </c>
      <c r="C75" s="751" t="str">
        <f>IF(SUM(dms_SingleYear_Model)=1,"yes","no")</f>
        <v>yes</v>
      </c>
      <c r="D75" s="748" t="s">
        <v>1494</v>
      </c>
      <c r="E75" s="748" t="s">
        <v>1495</v>
      </c>
      <c r="F75" s="727"/>
      <c r="G75" s="727"/>
      <c r="H75" s="727"/>
      <c r="I75" s="749"/>
      <c r="J75" s="526"/>
      <c r="K75" s="527"/>
    </row>
    <row r="76" spans="2:11" customFormat="1" ht="15.5">
      <c r="B76" s="752" t="s">
        <v>1496</v>
      </c>
      <c r="C76" s="753" t="str">
        <f>IF(AND(dms_SingleYearModel="yes",dms_MultiYear_Flag=0),CRY,0)</f>
        <v>2026-27</v>
      </c>
      <c r="D76" s="741" t="s">
        <v>1497</v>
      </c>
      <c r="E76" s="742" t="s">
        <v>1498</v>
      </c>
      <c r="F76" s="754"/>
      <c r="G76" s="754"/>
      <c r="H76" s="754"/>
      <c r="I76" s="754"/>
      <c r="J76" s="528"/>
      <c r="K76" s="529"/>
    </row>
    <row r="77" spans="2:11" customFormat="1" ht="15.5">
      <c r="B77" s="729" t="s">
        <v>1499</v>
      </c>
      <c r="C77" s="725"/>
      <c r="D77" s="737"/>
      <c r="E77" s="738"/>
      <c r="F77" s="733"/>
      <c r="G77" s="733"/>
      <c r="H77" s="733"/>
      <c r="I77" s="733"/>
      <c r="J77" s="518"/>
      <c r="K77" s="523"/>
    </row>
    <row r="78" spans="2:11" customFormat="1" ht="15.5">
      <c r="B78" s="716"/>
      <c r="C78" s="725"/>
      <c r="D78" s="737"/>
      <c r="E78" s="738"/>
      <c r="F78" s="733"/>
      <c r="G78" s="733"/>
      <c r="H78" s="733"/>
      <c r="I78" s="733"/>
      <c r="J78" s="518"/>
      <c r="K78" s="523"/>
    </row>
    <row r="79" spans="2:11" customFormat="1" ht="15.5">
      <c r="B79" s="716" t="s">
        <v>1500</v>
      </c>
      <c r="C79" s="725" t="str">
        <f>IF(dms_Model_Span&gt;1,"yes","no")</f>
        <v>no</v>
      </c>
      <c r="D79" s="737"/>
      <c r="E79" s="738"/>
      <c r="F79" s="733"/>
      <c r="G79" s="733"/>
      <c r="H79" s="733"/>
      <c r="I79" s="733"/>
      <c r="J79" s="518"/>
      <c r="K79" s="523"/>
    </row>
    <row r="80" spans="2:11" customFormat="1" ht="15.5">
      <c r="B80" s="716" t="s">
        <v>1501</v>
      </c>
      <c r="C80" s="755">
        <f>IF(dms_Model_Span&gt;1,dms_Reset_final_year,0)</f>
        <v>0</v>
      </c>
      <c r="D80" s="737" t="s">
        <v>1502</v>
      </c>
      <c r="E80" s="738" t="s">
        <v>1503</v>
      </c>
      <c r="F80" s="733"/>
      <c r="G80" s="733"/>
      <c r="H80" s="733"/>
      <c r="I80" s="733"/>
      <c r="J80" s="518"/>
      <c r="K80" s="523"/>
    </row>
    <row r="81" spans="2:12" customFormat="1" ht="15.5">
      <c r="B81" s="716"/>
      <c r="C81" s="725"/>
      <c r="D81" s="737"/>
      <c r="E81" s="738"/>
      <c r="F81" s="733"/>
      <c r="G81" s="733"/>
      <c r="H81" s="733"/>
      <c r="I81" s="733"/>
      <c r="J81" s="518"/>
      <c r="K81" s="523"/>
    </row>
    <row r="82" spans="2:12" customFormat="1" ht="15.5">
      <c r="B82" s="716" t="s">
        <v>1504</v>
      </c>
      <c r="C82" s="725" t="str">
        <f>IF(dms_MultiYear_Flag=1,"yes","no")</f>
        <v>no</v>
      </c>
      <c r="D82" s="737" t="s">
        <v>1505</v>
      </c>
      <c r="E82" s="738"/>
      <c r="F82" s="733"/>
      <c r="G82" s="733"/>
      <c r="H82" s="733"/>
      <c r="I82" s="733"/>
      <c r="J82" s="518"/>
      <c r="K82" s="523"/>
    </row>
    <row r="83" spans="2:12" customFormat="1" ht="15.5">
      <c r="B83" s="739" t="s">
        <v>1506</v>
      </c>
      <c r="C83" s="756">
        <f>IF(dms_MultiYear_Flag=1,C50,0)</f>
        <v>0</v>
      </c>
      <c r="D83" s="757"/>
      <c r="E83" s="758"/>
      <c r="F83" s="743"/>
      <c r="G83" s="743"/>
      <c r="H83" s="743"/>
      <c r="I83" s="743"/>
      <c r="J83" s="524"/>
      <c r="K83" s="525"/>
    </row>
    <row r="84" spans="2:12" customFormat="1" ht="16" thickBot="1">
      <c r="B84" s="716"/>
      <c r="C84" s="725"/>
      <c r="D84" s="737"/>
      <c r="E84" s="738"/>
      <c r="F84" s="733"/>
      <c r="G84" s="733"/>
      <c r="H84" s="733"/>
      <c r="I84" s="733"/>
      <c r="J84" s="518"/>
      <c r="K84" s="523"/>
    </row>
    <row r="85" spans="2:12" customFormat="1" ht="28.5" customHeight="1" thickBot="1">
      <c r="B85" s="672" t="s">
        <v>1507</v>
      </c>
      <c r="C85" s="673"/>
      <c r="D85" s="673"/>
      <c r="E85" s="673"/>
      <c r="F85" s="728"/>
      <c r="G85" s="728"/>
      <c r="H85" s="728"/>
      <c r="I85" s="728"/>
      <c r="J85" s="516"/>
      <c r="K85" s="517"/>
    </row>
    <row r="86" spans="2:12" s="2" customFormat="1" ht="24.75" customHeight="1" thickBot="1">
      <c r="B86" s="759" t="s">
        <v>1508</v>
      </c>
      <c r="C86" s="639" t="str">
        <f>IFERROR(IF(dms_Segment="Transmission",dms_Cal_Year_B4_CRY,CRY),"CRY not present")</f>
        <v>2026</v>
      </c>
      <c r="D86" s="659" t="s">
        <v>1509</v>
      </c>
      <c r="E86" s="670" t="s">
        <v>1510</v>
      </c>
      <c r="F86" s="671"/>
      <c r="G86" s="671"/>
      <c r="H86" s="671"/>
      <c r="I86" s="671"/>
      <c r="J86" s="492"/>
      <c r="K86" s="493"/>
    </row>
    <row r="87" spans="2:12" customFormat="1" ht="27" customHeight="1" thickBot="1">
      <c r="B87" s="672" t="s">
        <v>1511</v>
      </c>
      <c r="C87" s="673"/>
      <c r="D87" s="673"/>
      <c r="E87" s="673"/>
      <c r="F87" s="728"/>
      <c r="G87" s="728"/>
      <c r="H87" s="728"/>
      <c r="I87" s="728"/>
      <c r="J87" s="516"/>
      <c r="K87" s="517"/>
    </row>
    <row r="88" spans="2:12" customFormat="1" ht="15.5">
      <c r="B88" s="760" t="s">
        <v>1512</v>
      </c>
      <c r="C88" s="761"/>
      <c r="D88" s="762"/>
      <c r="E88" s="643" t="s">
        <v>1513</v>
      </c>
      <c r="F88" s="763"/>
      <c r="G88" s="763"/>
      <c r="H88" s="763"/>
      <c r="I88" s="763"/>
      <c r="J88" s="530"/>
      <c r="K88" s="531"/>
    </row>
    <row r="89" spans="2:12" customFormat="1" ht="15.5">
      <c r="B89" s="760"/>
      <c r="C89" s="761" t="str">
        <f>IF(dms_Model&lt;&gt;"CA","not a CA","Is a CA")</f>
        <v>not a CA</v>
      </c>
      <c r="D89" s="762"/>
      <c r="E89" s="764" t="s">
        <v>1514</v>
      </c>
      <c r="F89" s="763"/>
      <c r="G89" s="763"/>
      <c r="H89" s="763"/>
      <c r="I89" s="763"/>
      <c r="J89" s="530"/>
      <c r="K89" s="531"/>
    </row>
    <row r="90" spans="2:12" customFormat="1" ht="15.5">
      <c r="B90" s="765" t="s">
        <v>1515</v>
      </c>
      <c r="C90" s="761" t="str">
        <f>IFERROR(IF(INDEX(dms_060301_Avg_Duration_Sustained_Int_Values,1,1)&lt;&gt;"","yes","no"),"no")</f>
        <v>no</v>
      </c>
      <c r="D90" s="762" t="s">
        <v>1516</v>
      </c>
      <c r="E90" s="766" t="s">
        <v>1517</v>
      </c>
      <c r="F90" s="763"/>
      <c r="G90" s="763"/>
      <c r="H90" s="763"/>
      <c r="I90" s="763"/>
      <c r="J90" s="530"/>
      <c r="K90" s="531"/>
    </row>
    <row r="91" spans="2:12" customFormat="1" ht="15.5">
      <c r="B91" s="765"/>
      <c r="C91" s="767" t="str">
        <f>IF(AND(dms_Model="CA",(dms_060301_checkvalue="no")),"error - NR not present","no errors")</f>
        <v>no errors</v>
      </c>
      <c r="D91" s="762"/>
      <c r="E91" s="766" t="s">
        <v>1518</v>
      </c>
      <c r="F91" s="763"/>
      <c r="G91" s="763"/>
      <c r="H91" s="763"/>
      <c r="I91" s="763"/>
      <c r="J91" s="530"/>
      <c r="K91" s="531"/>
    </row>
    <row r="92" spans="2:12" customFormat="1" ht="15.5">
      <c r="B92" s="768" t="s">
        <v>1519</v>
      </c>
      <c r="C92" s="761" t="str">
        <f>IFERROR(IF(dms_Model="CA",LOOKUP(2,1/(dms_060301_Avg_Duration_Sustained_Int_Values&lt;&gt;""),(ROW(dms_060301_Avg_Duration_Sustained_Int_Values))),"not a CA"),"6.3 not present")</f>
        <v>not a CA</v>
      </c>
      <c r="D92" s="762" t="s">
        <v>1520</v>
      </c>
      <c r="E92" s="766" t="s">
        <v>1521</v>
      </c>
      <c r="F92" s="763"/>
      <c r="G92" s="763"/>
      <c r="H92" s="763"/>
      <c r="I92" s="763"/>
      <c r="J92" s="530"/>
      <c r="K92" s="531"/>
    </row>
    <row r="93" spans="2:12" customFormat="1" ht="15.5">
      <c r="B93" s="769" t="s">
        <v>1522</v>
      </c>
      <c r="C93" s="770" t="str">
        <f>IFERROR(IF(dms_Model="CA",(dms_060301_LastRow-15),"not a CA"),"error")</f>
        <v>not a CA</v>
      </c>
      <c r="D93" s="771" t="s">
        <v>1523</v>
      </c>
      <c r="E93" s="772" t="s">
        <v>1524</v>
      </c>
      <c r="F93" s="773"/>
      <c r="G93" s="773"/>
      <c r="H93" s="773"/>
      <c r="I93" s="773"/>
      <c r="J93" s="532"/>
      <c r="K93" s="533"/>
      <c r="L93" s="7"/>
    </row>
    <row r="94" spans="2:12" ht="16" thickBot="1">
      <c r="B94" s="774" t="s">
        <v>1525</v>
      </c>
      <c r="C94" s="775">
        <f>INDEX(dms_663_List,MATCH(dms_TradingName,dms_TradingName_List))</f>
        <v>5</v>
      </c>
      <c r="D94" s="776" t="s">
        <v>1526</v>
      </c>
      <c r="E94" s="766" t="s">
        <v>1527</v>
      </c>
      <c r="F94" s="777"/>
      <c r="G94" s="777"/>
      <c r="H94" s="777"/>
      <c r="I94" s="777"/>
      <c r="J94" s="534"/>
      <c r="K94" s="535"/>
    </row>
    <row r="95" spans="2:12" customFormat="1" ht="21" customHeight="1" thickBot="1">
      <c r="B95" s="672" t="s">
        <v>1528</v>
      </c>
      <c r="C95" s="673"/>
      <c r="D95" s="673"/>
      <c r="E95" s="673"/>
      <c r="F95" s="728"/>
      <c r="G95" s="728"/>
      <c r="H95" s="728"/>
      <c r="I95" s="728"/>
      <c r="J95" s="516"/>
      <c r="K95" s="517"/>
    </row>
    <row r="96" spans="2:12" ht="46.5">
      <c r="B96" s="760" t="s">
        <v>1529</v>
      </c>
      <c r="C96" s="778" t="s">
        <v>1851</v>
      </c>
      <c r="D96" s="779"/>
      <c r="E96" s="780" t="s">
        <v>1530</v>
      </c>
      <c r="F96" s="781"/>
      <c r="G96" s="781"/>
      <c r="H96" s="777"/>
      <c r="I96" s="777"/>
      <c r="J96" s="534"/>
      <c r="K96" s="535"/>
    </row>
    <row r="97" spans="2:12" ht="15.5">
      <c r="B97" s="768" t="s">
        <v>1531</v>
      </c>
      <c r="C97" s="778" t="str">
        <f>IFERROR(IF(dms_LeapYear,"yes"),"no")</f>
        <v>no</v>
      </c>
      <c r="D97" s="779"/>
      <c r="E97" s="782"/>
      <c r="F97" s="781"/>
      <c r="G97" s="781"/>
      <c r="H97" s="777"/>
      <c r="I97" s="777"/>
      <c r="J97" s="534"/>
      <c r="K97" s="535"/>
    </row>
    <row r="98" spans="2:12" ht="31">
      <c r="B98" s="783" t="s">
        <v>1532</v>
      </c>
      <c r="C98" s="784" t="str">
        <f xml:space="preserve">
IFERROR(IF(MONTH(DATE(YEAR(dms_LeapYear),2,29))=2,"is a leap year","not a leap year"),
"dms_LeapYear not present")</f>
        <v>dms_LeapYear not present</v>
      </c>
      <c r="D98" s="776" t="s">
        <v>1533</v>
      </c>
      <c r="E98" s="776" t="s">
        <v>1534</v>
      </c>
      <c r="F98" s="777"/>
      <c r="G98" s="777"/>
      <c r="H98" s="777"/>
      <c r="I98" s="777"/>
      <c r="J98" s="534"/>
      <c r="K98" s="535"/>
    </row>
    <row r="99" spans="2:12" ht="15.5">
      <c r="B99" s="783" t="s">
        <v>1535</v>
      </c>
      <c r="C99" s="785">
        <f>IF(dms_LeapYear_Result="is a leap year",1827,1826)</f>
        <v>1826</v>
      </c>
      <c r="D99" s="776" t="s">
        <v>1536</v>
      </c>
      <c r="E99" s="786" t="s">
        <v>1537</v>
      </c>
      <c r="F99" s="777"/>
      <c r="G99" s="777"/>
      <c r="H99" s="637" t="s">
        <v>1538</v>
      </c>
      <c r="I99" s="777"/>
      <c r="J99" s="534"/>
      <c r="K99" s="535"/>
    </row>
    <row r="100" spans="2:12" ht="15.5">
      <c r="B100" s="783" t="s">
        <v>1539</v>
      </c>
      <c r="C100" s="785">
        <f>IF(dms_LeapYear_Result="is a leap year",366,365)</f>
        <v>365</v>
      </c>
      <c r="D100" s="776" t="s">
        <v>1540</v>
      </c>
      <c r="E100" s="786" t="s">
        <v>1541</v>
      </c>
      <c r="F100" s="777"/>
      <c r="G100" s="777"/>
      <c r="H100" s="637" t="s">
        <v>1542</v>
      </c>
      <c r="I100" s="777"/>
      <c r="J100" s="534"/>
      <c r="K100" s="535"/>
    </row>
    <row r="101" spans="2:12" ht="16" thickBot="1">
      <c r="B101" s="787" t="s">
        <v>1543</v>
      </c>
      <c r="C101" s="788">
        <f>IF(dms_Model="AIO",dms_060701_ARR_MaxRows,IF(dms_Model="Reset",dms_060701_Reset_MaxRows,"not a relevant RIN type"))</f>
        <v>365</v>
      </c>
      <c r="D101" s="789" t="s">
        <v>1544</v>
      </c>
      <c r="E101" s="790" t="s">
        <v>1545</v>
      </c>
      <c r="F101" s="791"/>
      <c r="G101" s="791"/>
      <c r="H101" s="791"/>
      <c r="I101" s="791"/>
      <c r="J101" s="536"/>
      <c r="K101" s="537"/>
    </row>
    <row r="102" spans="2:12" ht="24" customHeight="1">
      <c r="B102" s="792" t="s">
        <v>1546</v>
      </c>
      <c r="C102" s="793" t="str">
        <f>IF(dms_FifthFeeder_flag_NSP="NO","This NSP has only 4 feeder categories","This NSP has 5 feeder categories")</f>
        <v>This NSP has only 4 feeder categories</v>
      </c>
      <c r="D102" s="794"/>
      <c r="E102" s="795"/>
      <c r="F102" s="796"/>
      <c r="G102" s="796"/>
      <c r="H102" s="796"/>
      <c r="I102" s="796"/>
      <c r="J102" s="538"/>
      <c r="K102" s="539"/>
    </row>
    <row r="103" spans="2:12" ht="15.5">
      <c r="B103" s="768" t="s">
        <v>1547</v>
      </c>
      <c r="C103" s="797">
        <f>IF(dms_FifthFeeder_flag_NSP="NO",10,12)</f>
        <v>10</v>
      </c>
      <c r="D103" s="776" t="s">
        <v>1548</v>
      </c>
      <c r="E103" s="766" t="s">
        <v>1549</v>
      </c>
      <c r="F103" s="777"/>
      <c r="G103" s="777"/>
      <c r="H103" s="777"/>
      <c r="I103" s="777"/>
      <c r="J103" s="534"/>
      <c r="K103" s="535"/>
    </row>
    <row r="104" spans="2:12" ht="15.5">
      <c r="B104" s="769" t="s">
        <v>1550</v>
      </c>
      <c r="C104" s="798">
        <f>IF(dms_Model="ARR",15,9)</f>
        <v>9</v>
      </c>
      <c r="D104" s="799" t="s">
        <v>1551</v>
      </c>
      <c r="E104" s="800" t="s">
        <v>1552</v>
      </c>
      <c r="F104" s="801"/>
      <c r="G104" s="801"/>
      <c r="H104" s="801"/>
      <c r="I104" s="801"/>
      <c r="J104" s="540"/>
      <c r="K104" s="541"/>
    </row>
    <row r="105" spans="2:12" ht="15.5">
      <c r="B105" s="760" t="s">
        <v>1553</v>
      </c>
      <c r="C105" s="802"/>
      <c r="D105" s="803"/>
      <c r="E105" s="643" t="s">
        <v>1852</v>
      </c>
      <c r="F105" s="777"/>
      <c r="G105" s="777"/>
      <c r="H105" s="777"/>
      <c r="I105" s="777"/>
      <c r="J105" s="534"/>
      <c r="K105" s="535"/>
    </row>
    <row r="106" spans="2:12" ht="15.5">
      <c r="B106" s="768" t="s">
        <v>1554</v>
      </c>
      <c r="C106" s="802" t="str">
        <f>IF(dms_SingleYearModel="yes",(CONCATENATE(IF(LEN(CRY)=4,"1-Jan-","1-Jul-"),LEFT(CRY,4))),(CONCATENATE(IF(LEN(PRCP_y4)=4,"1-Jan-","1-Jul-"),LEFT(PRCP_y4,4))))</f>
        <v>1-Jul-2026</v>
      </c>
      <c r="D106" s="776" t="s">
        <v>1047</v>
      </c>
      <c r="E106" s="764" t="s">
        <v>1555</v>
      </c>
      <c r="F106" s="777"/>
      <c r="G106" s="777"/>
      <c r="H106" s="777"/>
      <c r="I106" s="777"/>
      <c r="J106" s="534"/>
      <c r="K106" s="535"/>
    </row>
    <row r="107" spans="2:12" ht="16" thickBot="1">
      <c r="B107" s="804" t="s">
        <v>1556</v>
      </c>
      <c r="C107" s="805">
        <f>DATEVALUE(dms_060701_StartDateTxt)</f>
        <v>46204</v>
      </c>
      <c r="D107" s="806" t="s">
        <v>1557</v>
      </c>
      <c r="E107" s="807" t="s">
        <v>1558</v>
      </c>
      <c r="F107" s="808"/>
      <c r="G107" s="808"/>
      <c r="H107" s="808"/>
      <c r="I107" s="808"/>
      <c r="J107" s="542"/>
      <c r="K107" s="543"/>
      <c r="L107" s="7"/>
    </row>
    <row r="108" spans="2:12" customFormat="1" ht="16" thickBot="1">
      <c r="B108" s="672" t="s">
        <v>1559</v>
      </c>
      <c r="C108" s="673"/>
      <c r="D108" s="673"/>
      <c r="E108" s="673"/>
      <c r="F108" s="728"/>
      <c r="G108" s="728"/>
      <c r="H108" s="728"/>
      <c r="I108" s="728"/>
      <c r="J108" s="516"/>
      <c r="K108" s="517"/>
    </row>
    <row r="109" spans="2:12" ht="62">
      <c r="B109" s="809" t="s">
        <v>1560</v>
      </c>
      <c r="C109" s="778" t="s">
        <v>1561</v>
      </c>
      <c r="D109" s="643"/>
      <c r="E109" s="643" t="s">
        <v>1853</v>
      </c>
      <c r="F109" s="810"/>
      <c r="G109" s="810"/>
      <c r="H109" s="810"/>
      <c r="I109" s="810"/>
      <c r="J109" s="544"/>
      <c r="K109" s="545"/>
      <c r="L109" s="7"/>
    </row>
    <row r="110" spans="2:12" ht="15.5">
      <c r="B110" s="760" t="s">
        <v>1562</v>
      </c>
      <c r="C110" s="778" t="s">
        <v>1362</v>
      </c>
      <c r="D110" s="811"/>
      <c r="E110" s="766" t="s">
        <v>1563</v>
      </c>
      <c r="F110" s="777"/>
      <c r="G110" s="777"/>
      <c r="H110" s="777"/>
      <c r="I110" s="777"/>
      <c r="J110" s="534"/>
      <c r="K110" s="535"/>
      <c r="L110" s="7"/>
    </row>
    <row r="111" spans="2:12" ht="15.5">
      <c r="B111" s="768" t="s">
        <v>1564</v>
      </c>
      <c r="C111" s="802">
        <v>12</v>
      </c>
      <c r="D111" s="776" t="s">
        <v>1565</v>
      </c>
      <c r="E111" s="766" t="s">
        <v>1566</v>
      </c>
      <c r="F111" s="777"/>
      <c r="G111" s="777"/>
      <c r="H111" s="777"/>
      <c r="I111" s="777"/>
      <c r="J111" s="534"/>
      <c r="K111" s="535"/>
    </row>
    <row r="112" spans="2:12" ht="15.5">
      <c r="B112" s="768" t="s">
        <v>1567</v>
      </c>
      <c r="C112" s="812" t="s">
        <v>1568</v>
      </c>
      <c r="D112" s="776" t="s">
        <v>1569</v>
      </c>
      <c r="E112" s="786" t="s">
        <v>1570</v>
      </c>
      <c r="F112" s="777"/>
      <c r="G112" s="777"/>
      <c r="H112" s="777"/>
      <c r="I112" s="777"/>
      <c r="J112" s="534"/>
      <c r="K112" s="535"/>
    </row>
    <row r="113" spans="2:11" ht="16" thickBot="1">
      <c r="B113" s="804" t="s">
        <v>1571</v>
      </c>
      <c r="C113" s="813" t="str">
        <f>IFERROR(IF(dms_Model="ARR",(MAX(0,dms_0608_LastRow-dms_0608_OffsetRows)),"not an ARR"),"0")</f>
        <v>not an ARR</v>
      </c>
      <c r="D113" s="806" t="s">
        <v>1572</v>
      </c>
      <c r="E113" s="814" t="s">
        <v>1573</v>
      </c>
      <c r="F113" s="815"/>
      <c r="G113" s="808"/>
      <c r="H113" s="808"/>
      <c r="I113" s="808"/>
      <c r="J113" s="542"/>
      <c r="K113" s="543"/>
    </row>
    <row r="114" spans="2:11" customFormat="1" ht="16" thickBot="1">
      <c r="B114" s="672" t="s">
        <v>1574</v>
      </c>
      <c r="C114" s="673"/>
      <c r="D114" s="673"/>
      <c r="E114" s="673"/>
      <c r="F114" s="728"/>
      <c r="G114" s="728"/>
      <c r="H114" s="728"/>
      <c r="I114" s="728"/>
      <c r="J114" s="516"/>
      <c r="K114" s="517"/>
    </row>
    <row r="115" spans="2:11" ht="15.5">
      <c r="B115" s="760" t="s">
        <v>1575</v>
      </c>
      <c r="C115" s="797"/>
      <c r="D115" s="776"/>
      <c r="E115" s="766"/>
      <c r="F115" s="816"/>
      <c r="G115" s="777"/>
      <c r="H115" s="777"/>
      <c r="I115" s="777"/>
      <c r="J115" s="534"/>
      <c r="K115" s="535"/>
    </row>
    <row r="116" spans="2:11" ht="15.5">
      <c r="B116" s="768" t="s">
        <v>1576</v>
      </c>
      <c r="C116" s="802" t="str">
        <f ca="1">LEFT(PRCP_y3,4)</f>
        <v>1988</v>
      </c>
      <c r="D116" s="776" t="s">
        <v>1577</v>
      </c>
      <c r="E116" s="817" t="s">
        <v>1578</v>
      </c>
      <c r="F116" s="777"/>
      <c r="G116" s="777"/>
      <c r="H116" s="777"/>
      <c r="I116" s="777"/>
      <c r="J116" s="534"/>
      <c r="K116" s="535"/>
    </row>
    <row r="117" spans="2:11" ht="16" thickBot="1">
      <c r="B117" s="818"/>
      <c r="C117" s="819"/>
      <c r="D117" s="820"/>
      <c r="E117" s="821"/>
      <c r="F117" s="822"/>
      <c r="G117" s="822"/>
      <c r="H117" s="822"/>
      <c r="I117" s="822"/>
      <c r="J117" s="546"/>
      <c r="K117" s="547"/>
    </row>
    <row r="118" spans="2:11" customFormat="1" ht="16" thickBot="1">
      <c r="B118" s="672" t="s">
        <v>1579</v>
      </c>
      <c r="C118" s="673"/>
      <c r="D118" s="673"/>
      <c r="E118" s="673"/>
      <c r="F118" s="728"/>
      <c r="G118" s="728"/>
      <c r="H118" s="728"/>
      <c r="I118" s="728"/>
      <c r="J118" s="516"/>
      <c r="K118" s="517"/>
    </row>
    <row r="119" spans="2:11" customFormat="1" ht="14.25" customHeight="1">
      <c r="B119" s="823" t="s">
        <v>1580</v>
      </c>
      <c r="C119" s="824" t="str">
        <f>INDEX(dms_DeterminationRef_List,MATCH(dms_TradingName,dms_TradingName_List))</f>
        <v>transmission determination</v>
      </c>
      <c r="D119" s="825" t="s">
        <v>1581</v>
      </c>
      <c r="E119" s="826"/>
      <c r="F119" s="827"/>
      <c r="G119" s="827"/>
      <c r="H119" s="827"/>
      <c r="I119" s="827"/>
      <c r="J119" s="548"/>
      <c r="K119" s="549"/>
    </row>
    <row r="120" spans="2:11" customFormat="1" ht="14.25" customHeight="1">
      <c r="B120" s="828" t="s">
        <v>1582</v>
      </c>
      <c r="C120" s="829" t="str">
        <f>INDEX(dms_Public_Lighting_List,MATCH(dms_TradingName,dms_TradingName_List))</f>
        <v>NO</v>
      </c>
      <c r="D120" s="830" t="s">
        <v>1583</v>
      </c>
      <c r="E120" s="831" t="s">
        <v>1584</v>
      </c>
      <c r="F120" s="832"/>
      <c r="G120" s="832"/>
      <c r="H120" s="832"/>
      <c r="I120" s="832"/>
      <c r="J120" s="550"/>
      <c r="K120" s="551"/>
    </row>
    <row r="121" spans="2:11" ht="15" customHeight="1">
      <c r="B121" s="833" t="s">
        <v>1585</v>
      </c>
      <c r="C121" s="629" t="str">
        <f>INDEX(dms_CBD_flag,MATCH(dms_TradingName,dms_TradingName_List))</f>
        <v>NO</v>
      </c>
      <c r="D121" s="630" t="s">
        <v>1586</v>
      </c>
      <c r="E121" s="630"/>
      <c r="F121" s="834"/>
      <c r="G121" s="834"/>
      <c r="H121" s="834"/>
      <c r="I121" s="834"/>
      <c r="J121" s="552"/>
      <c r="K121" s="553"/>
    </row>
    <row r="122" spans="2:11" ht="15" customHeight="1">
      <c r="B122" s="835" t="s">
        <v>1587</v>
      </c>
      <c r="C122" s="638" t="str">
        <f>INDEX(dms_Urban_flag,MATCH(dms_TradingName,dms_TradingName_List))</f>
        <v>NO</v>
      </c>
      <c r="D122" s="635" t="s">
        <v>1588</v>
      </c>
      <c r="E122" s="635"/>
      <c r="F122" s="642"/>
      <c r="G122" s="642"/>
      <c r="H122" s="642"/>
      <c r="I122" s="642"/>
      <c r="J122" s="477"/>
      <c r="K122" s="554"/>
    </row>
    <row r="123" spans="2:11" ht="15" customHeight="1">
      <c r="B123" s="835" t="s">
        <v>1589</v>
      </c>
      <c r="C123" s="638" t="str">
        <f>INDEX(dms_ShortRural_flag,MATCH(dms_TradingName,dms_TradingName_List))</f>
        <v>NO</v>
      </c>
      <c r="D123" s="635" t="s">
        <v>1590</v>
      </c>
      <c r="E123" s="635"/>
      <c r="F123" s="642"/>
      <c r="G123" s="642"/>
      <c r="H123" s="642"/>
      <c r="I123" s="642"/>
      <c r="J123" s="477"/>
      <c r="K123" s="554"/>
    </row>
    <row r="124" spans="2:11" ht="15" customHeight="1">
      <c r="B124" s="836" t="s">
        <v>1591</v>
      </c>
      <c r="C124" s="837" t="str">
        <f>INDEX(dms_LongRural_flag,MATCH(dms_TradingName,dms_TradingName_List))</f>
        <v>NO</v>
      </c>
      <c r="D124" s="838" t="s">
        <v>1592</v>
      </c>
      <c r="E124" s="838"/>
      <c r="F124" s="839"/>
      <c r="G124" s="839"/>
      <c r="H124" s="839"/>
      <c r="I124" s="839"/>
      <c r="J124" s="555"/>
      <c r="K124" s="556"/>
    </row>
    <row r="125" spans="2:11" ht="16" thickBot="1">
      <c r="B125" s="840" t="s">
        <v>1593</v>
      </c>
      <c r="C125" s="841" t="str">
        <f>INDEX(dms_FeederType_5_flag,MATCH(dms_TradingName,dms_TradingName_List))</f>
        <v>NO</v>
      </c>
      <c r="D125" s="806" t="s">
        <v>1594</v>
      </c>
      <c r="E125" s="814" t="s">
        <v>1595</v>
      </c>
      <c r="F125" s="842"/>
      <c r="G125" s="842"/>
      <c r="H125" s="842"/>
      <c r="I125" s="842"/>
      <c r="J125" s="557"/>
      <c r="K125" s="558"/>
    </row>
    <row r="126" spans="2:11" ht="16" thickBot="1">
      <c r="B126" s="818"/>
      <c r="C126" s="819"/>
      <c r="D126" s="820"/>
      <c r="E126" s="821"/>
      <c r="F126" s="822"/>
      <c r="G126" s="822"/>
      <c r="H126" s="822"/>
      <c r="I126" s="822"/>
      <c r="J126" s="546"/>
      <c r="K126" s="547"/>
    </row>
    <row r="127" spans="2:11" customFormat="1" ht="16" thickBot="1">
      <c r="B127" s="843" t="s">
        <v>1596</v>
      </c>
      <c r="C127" s="844"/>
      <c r="D127" s="844"/>
      <c r="E127" s="844"/>
      <c r="F127" s="845"/>
      <c r="G127" s="845"/>
      <c r="H127" s="845"/>
      <c r="I127" s="845"/>
      <c r="J127" s="559"/>
      <c r="K127" s="560"/>
    </row>
    <row r="128" spans="2:11" ht="16" thickBot="1">
      <c r="B128" s="846" t="s">
        <v>1597</v>
      </c>
      <c r="C128" s="847" t="s">
        <v>1153</v>
      </c>
      <c r="D128" s="848" t="s">
        <v>1598</v>
      </c>
      <c r="E128" s="849" t="s">
        <v>1599</v>
      </c>
      <c r="F128" s="850"/>
      <c r="G128" s="850"/>
      <c r="H128" s="850"/>
      <c r="I128" s="850"/>
      <c r="J128" s="561"/>
      <c r="K128" s="562"/>
    </row>
    <row r="129" spans="2:11" customFormat="1" ht="16" thickBot="1">
      <c r="B129" s="581"/>
      <c r="C129" s="581"/>
      <c r="D129" s="581"/>
      <c r="E129" s="581"/>
      <c r="F129" s="581"/>
      <c r="G129" s="581"/>
      <c r="H129" s="581"/>
      <c r="I129" s="581"/>
    </row>
    <row r="130" spans="2:11" customFormat="1" ht="16" thickBot="1">
      <c r="B130" s="843" t="s">
        <v>1600</v>
      </c>
      <c r="C130" s="844"/>
      <c r="D130" s="844"/>
      <c r="E130" s="844"/>
      <c r="F130" s="845"/>
      <c r="G130" s="845"/>
      <c r="H130" s="845"/>
      <c r="I130" s="845"/>
      <c r="J130" s="559"/>
      <c r="K130" s="560"/>
    </row>
    <row r="131" spans="2:11" ht="15.5">
      <c r="B131" s="851" t="s">
        <v>1601</v>
      </c>
      <c r="C131" s="852" t="s">
        <v>1153</v>
      </c>
      <c r="D131" s="635" t="s">
        <v>1602</v>
      </c>
      <c r="E131" s="853"/>
      <c r="F131" s="641"/>
      <c r="G131" s="641"/>
      <c r="H131" s="641"/>
      <c r="I131" s="641"/>
      <c r="J131" s="475"/>
      <c r="K131" s="476"/>
    </row>
    <row r="132" spans="2:11" customFormat="1" ht="15.5">
      <c r="B132" s="581"/>
      <c r="C132" s="581"/>
      <c r="D132" s="581"/>
      <c r="E132" s="581"/>
      <c r="F132" s="581"/>
      <c r="G132" s="581"/>
      <c r="H132" s="581"/>
      <c r="I132" s="581"/>
    </row>
    <row r="133" spans="2:11" ht="16" thickBot="1">
      <c r="B133" s="818"/>
      <c r="C133" s="819"/>
      <c r="D133" s="820"/>
      <c r="E133" s="821"/>
      <c r="F133" s="822"/>
      <c r="G133" s="822"/>
      <c r="H133" s="822"/>
      <c r="I133" s="822"/>
      <c r="J133" s="546"/>
      <c r="K133" s="547"/>
    </row>
    <row r="134" spans="2:11" ht="16" thickBot="1">
      <c r="B134" s="854" t="s">
        <v>1603</v>
      </c>
      <c r="C134" s="855"/>
      <c r="D134" s="855"/>
      <c r="E134" s="855"/>
      <c r="F134" s="856"/>
      <c r="G134" s="856"/>
      <c r="H134" s="856"/>
      <c r="I134" s="856"/>
      <c r="J134" s="563"/>
      <c r="K134" s="564"/>
    </row>
    <row r="135" spans="2:11" ht="15.5">
      <c r="B135" s="857" t="s">
        <v>1604</v>
      </c>
      <c r="C135" s="852" t="s">
        <v>1153</v>
      </c>
      <c r="D135" s="858" t="s">
        <v>1605</v>
      </c>
      <c r="E135" s="859"/>
      <c r="F135" s="860"/>
      <c r="G135" s="860"/>
      <c r="H135" s="860"/>
      <c r="I135" s="860"/>
      <c r="J135" s="565"/>
      <c r="K135" s="566"/>
    </row>
    <row r="136" spans="2:11" ht="15.5">
      <c r="B136" s="861"/>
      <c r="C136" s="862" t="s">
        <v>1606</v>
      </c>
      <c r="D136" s="863" t="s">
        <v>1607</v>
      </c>
      <c r="E136" s="864"/>
      <c r="F136" s="865"/>
      <c r="G136" s="865"/>
      <c r="H136" s="865"/>
      <c r="I136" s="865"/>
      <c r="J136" s="567"/>
      <c r="K136" s="568"/>
    </row>
    <row r="137" spans="2:11" ht="15.5">
      <c r="B137" s="861"/>
      <c r="C137" s="866">
        <v>2013</v>
      </c>
      <c r="D137" s="867" t="s">
        <v>1608</v>
      </c>
      <c r="E137" s="868"/>
      <c r="F137" s="869"/>
      <c r="G137" s="869"/>
      <c r="H137" s="869"/>
      <c r="I137" s="869"/>
      <c r="J137" s="569"/>
      <c r="K137" s="570"/>
    </row>
    <row r="138" spans="2:11" ht="15.5">
      <c r="B138" s="861"/>
      <c r="C138" s="866">
        <v>2014</v>
      </c>
      <c r="D138" s="867" t="s">
        <v>1609</v>
      </c>
      <c r="E138" s="868"/>
      <c r="F138" s="869"/>
      <c r="G138" s="869"/>
      <c r="H138" s="869"/>
      <c r="I138" s="869"/>
      <c r="J138" s="569"/>
      <c r="K138" s="570"/>
    </row>
    <row r="139" spans="2:11" ht="15.5">
      <c r="B139" s="861"/>
      <c r="C139" s="866">
        <v>2015</v>
      </c>
      <c r="D139" s="867" t="s">
        <v>1610</v>
      </c>
      <c r="E139" s="868"/>
      <c r="F139" s="869"/>
      <c r="G139" s="869"/>
      <c r="H139" s="869"/>
      <c r="I139" s="869"/>
      <c r="J139" s="569"/>
      <c r="K139" s="570"/>
    </row>
    <row r="140" spans="2:11" ht="15.5">
      <c r="B140" s="861"/>
      <c r="C140" s="866">
        <v>2016</v>
      </c>
      <c r="D140" s="867" t="s">
        <v>1611</v>
      </c>
      <c r="E140" s="868"/>
      <c r="F140" s="869"/>
      <c r="G140" s="869"/>
      <c r="H140" s="869"/>
      <c r="I140" s="869"/>
      <c r="J140" s="569"/>
      <c r="K140" s="570"/>
    </row>
    <row r="141" spans="2:11" ht="15.5">
      <c r="B141" s="870"/>
      <c r="C141" s="871">
        <v>2017</v>
      </c>
      <c r="D141" s="872" t="s">
        <v>1612</v>
      </c>
      <c r="E141" s="873"/>
      <c r="F141" s="874"/>
      <c r="G141" s="874"/>
      <c r="H141" s="874"/>
      <c r="I141" s="874"/>
      <c r="J141" s="571"/>
      <c r="K141" s="572"/>
    </row>
    <row r="142" spans="2:11" ht="15.5">
      <c r="B142" s="870"/>
      <c r="C142" s="871">
        <v>2018</v>
      </c>
      <c r="D142" s="872" t="s">
        <v>1613</v>
      </c>
      <c r="E142" s="873"/>
      <c r="F142" s="874"/>
      <c r="G142" s="874"/>
      <c r="H142" s="874"/>
      <c r="I142" s="874"/>
      <c r="J142" s="571"/>
      <c r="K142" s="572"/>
    </row>
    <row r="143" spans="2:11" ht="15.5">
      <c r="B143" s="870"/>
      <c r="C143" s="871">
        <v>2019</v>
      </c>
      <c r="D143" s="872" t="s">
        <v>1614</v>
      </c>
      <c r="E143" s="873"/>
      <c r="F143" s="874"/>
      <c r="G143" s="874"/>
      <c r="H143" s="874"/>
      <c r="I143" s="874"/>
      <c r="J143" s="571"/>
      <c r="K143" s="572"/>
    </row>
    <row r="144" spans="2:11" ht="15.5">
      <c r="B144" s="870"/>
      <c r="C144" s="871">
        <v>2020</v>
      </c>
      <c r="D144" s="872" t="s">
        <v>1615</v>
      </c>
      <c r="E144" s="873"/>
      <c r="F144" s="874"/>
      <c r="G144" s="874"/>
      <c r="H144" s="874"/>
      <c r="I144" s="874"/>
      <c r="J144" s="571"/>
      <c r="K144" s="572"/>
    </row>
    <row r="145" spans="2:11" ht="16" thickBot="1">
      <c r="B145" s="875"/>
      <c r="C145" s="876">
        <v>2021</v>
      </c>
      <c r="D145" s="877" t="s">
        <v>1616</v>
      </c>
      <c r="E145" s="878"/>
      <c r="F145" s="879"/>
      <c r="G145" s="879"/>
      <c r="H145" s="879"/>
      <c r="I145" s="879"/>
      <c r="J145" s="573"/>
      <c r="K145" s="574"/>
    </row>
    <row r="146" spans="2:11">
      <c r="B146"/>
      <c r="C146"/>
    </row>
    <row r="147" spans="2:11">
      <c r="B147"/>
      <c r="C147"/>
    </row>
    <row r="148" spans="2:11">
      <c r="B148"/>
      <c r="C148"/>
      <c r="D148"/>
      <c r="E148"/>
      <c r="F148"/>
      <c r="G148"/>
      <c r="H148"/>
      <c r="I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sheetData>
  <dataConsolidate/>
  <mergeCells count="13">
    <mergeCell ref="B72:B74"/>
    <mergeCell ref="BQ33:CL33"/>
    <mergeCell ref="AL34:BG34"/>
    <mergeCell ref="BQ34:CL34"/>
    <mergeCell ref="A35:A60"/>
    <mergeCell ref="AL35:BG35"/>
    <mergeCell ref="BQ35:CL35"/>
    <mergeCell ref="AL33:BG33"/>
    <mergeCell ref="A12:A16"/>
    <mergeCell ref="E13:I13"/>
    <mergeCell ref="C15:E15"/>
    <mergeCell ref="A19:A26"/>
    <mergeCell ref="A27:A32"/>
  </mergeCells>
  <conditionalFormatting sqref="B85">
    <cfRule type="expression" dxfId="12" priority="10">
      <formula>dms_Model="EB"</formula>
    </cfRule>
  </conditionalFormatting>
  <conditionalFormatting sqref="B87">
    <cfRule type="expression" dxfId="11" priority="11">
      <formula>dms_Model="CA"</formula>
    </cfRule>
  </conditionalFormatting>
  <conditionalFormatting sqref="B95">
    <cfRule type="expression" dxfId="10" priority="8">
      <formula>IF(OR(dms_Model="ARR",dms_Model="Reset"),"True")</formula>
    </cfRule>
  </conditionalFormatting>
  <conditionalFormatting sqref="B108">
    <cfRule type="expression" dxfId="9" priority="9">
      <formula>dms_Model="ARR"</formula>
    </cfRule>
  </conditionalFormatting>
  <conditionalFormatting sqref="B114">
    <cfRule type="expression" dxfId="8" priority="3">
      <formula>AND(dms_Model="Reset",dms_Segment="Transmission")</formula>
    </cfRule>
  </conditionalFormatting>
  <conditionalFormatting sqref="C24">
    <cfRule type="expression" dxfId="7" priority="13">
      <formula>SUM(dms_SingleYear_Model)&gt;0</formula>
    </cfRule>
  </conditionalFormatting>
  <conditionalFormatting sqref="C62">
    <cfRule type="cellIs" dxfId="6" priority="4" operator="equal">
      <formula>"YES"</formula>
    </cfRule>
  </conditionalFormatting>
  <conditionalFormatting sqref="C64">
    <cfRule type="expression" dxfId="5" priority="12">
      <formula>dms_MultiYear_Flag=1</formula>
    </cfRule>
  </conditionalFormatting>
  <conditionalFormatting sqref="C76">
    <cfRule type="cellIs" dxfId="4" priority="1" operator="greaterThan">
      <formula>0</formula>
    </cfRule>
  </conditionalFormatting>
  <conditionalFormatting sqref="C80 C83">
    <cfRule type="cellIs" dxfId="3" priority="2" operator="greaterThan">
      <formula>0</formula>
    </cfRule>
  </conditionalFormatting>
  <conditionalFormatting sqref="C93">
    <cfRule type="cellIs" dxfId="1" priority="7" operator="equal">
      <formula>"error"</formula>
    </cfRule>
  </conditionalFormatting>
  <conditionalFormatting sqref="C131 C135">
    <cfRule type="cellIs" dxfId="0" priority="5" operator="equal">
      <formula>"YES"</formula>
    </cfRule>
  </conditionalFormatting>
  <dataValidations count="9">
    <dataValidation type="list" allowBlank="1" showInputMessage="1" showErrorMessage="1" sqref="C12" xr:uid="{3BB48220-DF7A-48B9-9DA7-7E768CA16645}">
      <formula1>dms_SourceList</formula1>
    </dataValidation>
    <dataValidation type="list" allowBlank="1" showInputMessage="1" showErrorMessage="1" sqref="C18 C62" xr:uid="{5E9708DB-CEFD-4CE8-81CB-27861838A6C8}">
      <formula1>"Yes, No"</formula1>
    </dataValidation>
    <dataValidation type="list" allowBlank="1" showInputMessage="1" showErrorMessage="1" sqref="C25" xr:uid="{04EAD061-308F-40D3-BD19-492D94B5E884}">
      <formula1>"Public, Confidential"</formula1>
    </dataValidation>
    <dataValidation type="list" allowBlank="1" showInputMessage="1" showErrorMessage="1" sqref="C23" xr:uid="{D8C8B8DA-21E4-45F7-80F6-33CF7DA31468}">
      <formula1>"Financial, Calendar, Other"</formula1>
    </dataValidation>
    <dataValidation type="list" allowBlank="1" showInputMessage="1" showErrorMessage="1" sqref="C13" xr:uid="{1607FC3E-D1BE-4B09-B9EB-959EA4C4F715}">
      <formula1>dms_DataQuality_List</formula1>
    </dataValidation>
    <dataValidation type="list" allowBlank="1" showInputMessage="1" showErrorMessage="1" promptTitle="Model" prompt="Make sure corresponding Source type is correctly selected !!!_x000a__x000a_eg: ABC=Reporting, Reset=Regulatory proposal  etc" sqref="C11" xr:uid="{2D57183A-BCE4-45E4-9688-668933CDB7D2}">
      <formula1>dms_Model_List</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4" xr:uid="{A2723068-1777-463A-9644-77DC350A7580}"/>
    <dataValidation type="list" allowBlank="1" showInputMessage="1" showErrorMessage="1" sqref="C128 C135 C131" xr:uid="{9C0F6CAB-6E22-4CDE-9C95-18495FE3B274}">
      <formula1>"YES, NO"</formula1>
    </dataValidation>
    <dataValidation type="list" allowBlank="1" showInputMessage="1" showErrorMessage="1" sqref="C14" xr:uid="{470A5E52-045F-40A8-8D82-27331732A3F9}">
      <formula1>dms_Confid_status_List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present",C91)))</xm:f>
            <xm:f>"error - NR not present"</xm:f>
            <x14:dxf>
              <font>
                <color rgb="FF9C0006"/>
              </font>
              <fill>
                <patternFill>
                  <bgColor rgb="FFFFC7CE"/>
                </patternFill>
              </fill>
            </x14:dxf>
          </x14:cfRule>
          <xm:sqref>C91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A1:Y42"/>
  <sheetViews>
    <sheetView workbookViewId="0">
      <selection sqref="A1:B1"/>
    </sheetView>
  </sheetViews>
  <sheetFormatPr defaultColWidth="9.1796875" defaultRowHeight="14.5"/>
  <cols>
    <col min="1" max="1" width="33.81640625" style="1" customWidth="1"/>
    <col min="2" max="2" width="15.453125" style="1" customWidth="1"/>
    <col min="3" max="3" width="42.26953125" style="1" customWidth="1"/>
    <col min="4" max="4" width="10.7265625" style="1" customWidth="1"/>
    <col min="5" max="7" width="18.1796875" style="1" customWidth="1"/>
    <col min="8" max="8" width="13.54296875" style="1" customWidth="1"/>
    <col min="9" max="10" width="3.7265625" style="1" customWidth="1"/>
    <col min="11" max="11" width="4.54296875" style="1" customWidth="1"/>
    <col min="12" max="13" width="3.7265625" style="1" customWidth="1"/>
    <col min="14" max="14" width="4.7265625" style="1" customWidth="1"/>
    <col min="15" max="21" width="3.7265625" style="1" customWidth="1"/>
    <col min="22" max="16384" width="9.1796875" style="1"/>
  </cols>
  <sheetData>
    <row r="1" spans="1:21" ht="20.25" customHeight="1">
      <c r="A1" s="2815" t="s">
        <v>2632</v>
      </c>
      <c r="B1" s="2815"/>
    </row>
    <row r="2" spans="1:21" ht="24" customHeight="1">
      <c r="A2" s="2822" t="s">
        <v>2633</v>
      </c>
      <c r="B2" s="2822"/>
    </row>
    <row r="3" spans="1:21" s="10" customFormat="1" ht="20.149999999999999" customHeight="1">
      <c r="A3" s="2406"/>
      <c r="B3" s="2407" t="s">
        <v>2651</v>
      </c>
      <c r="C3" s="916" t="str">
        <f>dms_SheetHeading1</f>
        <v>ANNUAL INFORMATION ORDER</v>
      </c>
      <c r="D3" s="9"/>
      <c r="E3" s="9"/>
      <c r="F3" s="9"/>
      <c r="G3" s="9"/>
      <c r="I3" s="1351" t="s">
        <v>1686</v>
      </c>
      <c r="J3" s="1133"/>
      <c r="K3" s="1133"/>
      <c r="L3" s="1133"/>
      <c r="M3" s="1133"/>
      <c r="N3" s="1133"/>
      <c r="O3" s="1448" t="s">
        <v>1685</v>
      </c>
      <c r="P3" s="1133"/>
      <c r="Q3" s="1133"/>
      <c r="R3" s="1133"/>
      <c r="S3" s="1133"/>
      <c r="T3" s="1133"/>
      <c r="U3" s="1133"/>
    </row>
    <row r="4" spans="1:21" s="10" customFormat="1" ht="20.149999999999999" customHeight="1">
      <c r="C4" s="915" t="str">
        <f>dms_SheetHeading2</f>
        <v>Australian Transmission Co.</v>
      </c>
      <c r="D4" s="900"/>
      <c r="E4" s="9"/>
      <c r="F4" s="9"/>
      <c r="G4" s="9"/>
      <c r="I4" s="1352" t="s">
        <v>1687</v>
      </c>
      <c r="J4" s="1134"/>
      <c r="K4" s="1134"/>
      <c r="L4" s="1134"/>
      <c r="M4" s="1134"/>
      <c r="N4" s="1134"/>
      <c r="O4" s="1449" t="s">
        <v>809</v>
      </c>
      <c r="P4" s="1134"/>
      <c r="Q4" s="1134"/>
      <c r="R4" s="1134"/>
      <c r="S4" s="1134"/>
      <c r="T4" s="1134"/>
      <c r="U4" s="1134"/>
    </row>
    <row r="5" spans="1:21" s="10" customFormat="1" ht="20.149999999999999" customHeight="1">
      <c r="B5" s="1"/>
      <c r="C5" s="916" t="str">
        <f>dms_SheetHeading3</f>
        <v>REPORTING STATEMENT: 2026-27</v>
      </c>
      <c r="D5" s="9"/>
      <c r="E5" s="11"/>
      <c r="F5" s="11"/>
      <c r="G5" s="11"/>
      <c r="I5" s="1353" t="s">
        <v>1688</v>
      </c>
      <c r="J5" s="1135"/>
      <c r="K5" s="1135"/>
      <c r="L5" s="1135"/>
      <c r="M5" s="1135"/>
      <c r="N5" s="1135"/>
      <c r="O5" s="1450" t="s">
        <v>810</v>
      </c>
      <c r="P5" s="1135"/>
      <c r="Q5" s="1135"/>
      <c r="R5" s="1135"/>
      <c r="S5" s="1135"/>
      <c r="T5" s="1135"/>
      <c r="U5" s="1135"/>
    </row>
    <row r="6" spans="1:21" s="10" customFormat="1" ht="22.5" customHeight="1">
      <c r="A6" s="2406"/>
      <c r="B6" s="2407" t="s">
        <v>2615</v>
      </c>
      <c r="C6" s="2469" t="s">
        <v>2686</v>
      </c>
      <c r="D6" s="2470"/>
      <c r="E6" s="2470"/>
      <c r="F6" s="2470"/>
      <c r="G6" s="2470"/>
      <c r="H6" s="921"/>
      <c r="I6" s="1355" t="s">
        <v>1690</v>
      </c>
      <c r="J6" s="1380"/>
      <c r="K6" s="1381"/>
      <c r="L6" s="1254"/>
      <c r="M6" s="1254"/>
      <c r="N6" s="1254"/>
      <c r="O6" s="1451" t="s">
        <v>1689</v>
      </c>
      <c r="P6" s="1254"/>
      <c r="Q6" s="1254"/>
      <c r="R6" s="1254"/>
      <c r="S6" s="1254"/>
      <c r="T6" s="1254"/>
      <c r="U6" s="1254"/>
    </row>
    <row r="7" spans="1:21" ht="13.5" customHeight="1"/>
    <row r="8" spans="1:21" ht="18.5">
      <c r="C8" s="2489" t="s">
        <v>1954</v>
      </c>
      <c r="D8" s="2490"/>
      <c r="E8" s="2491"/>
      <c r="F8" s="2491"/>
      <c r="G8" s="2491"/>
      <c r="I8"/>
      <c r="J8" s="10"/>
    </row>
    <row r="9" spans="1:21" ht="15" customHeight="1">
      <c r="C9" s="17"/>
      <c r="D9" s="17"/>
    </row>
    <row r="10" spans="1:21" ht="20.149999999999999" customHeight="1">
      <c r="B10" s="580"/>
      <c r="C10" s="580"/>
      <c r="D10" s="899"/>
      <c r="E10" s="2819" t="s">
        <v>2798</v>
      </c>
      <c r="F10" s="2820"/>
      <c r="G10" s="2821"/>
      <c r="I10" s="1866" t="s">
        <v>2264</v>
      </c>
      <c r="J10" s="1867" t="s">
        <v>2265</v>
      </c>
      <c r="K10" s="1906" t="s">
        <v>2266</v>
      </c>
      <c r="L10" s="1866" t="s">
        <v>2264</v>
      </c>
      <c r="M10" s="1867" t="s">
        <v>2265</v>
      </c>
      <c r="N10" s="1906" t="s">
        <v>2266</v>
      </c>
    </row>
    <row r="11" spans="1:21" ht="20.149999999999999" customHeight="1">
      <c r="B11" s="580"/>
      <c r="C11" s="899"/>
      <c r="D11" s="575" t="s">
        <v>1868</v>
      </c>
      <c r="E11" s="1756" t="s">
        <v>1942</v>
      </c>
      <c r="F11" s="1757" t="s">
        <v>1890</v>
      </c>
      <c r="G11" s="1758" t="s">
        <v>1941</v>
      </c>
      <c r="I11" s="2816" t="s">
        <v>1890</v>
      </c>
      <c r="J11" s="2817"/>
      <c r="K11" s="2818"/>
      <c r="L11" s="2816" t="s">
        <v>1941</v>
      </c>
      <c r="M11" s="2817"/>
      <c r="N11" s="2818"/>
    </row>
    <row r="12" spans="1:21">
      <c r="B12" s="580"/>
      <c r="C12" s="1759" t="s">
        <v>1618</v>
      </c>
      <c r="D12" s="1760" t="s">
        <v>265</v>
      </c>
      <c r="E12" s="2654">
        <f t="shared" ref="E12:E20" si="0">G12+F12</f>
        <v>0</v>
      </c>
      <c r="F12" s="2659"/>
      <c r="G12" s="1776"/>
      <c r="I12" s="1856" t="str">
        <f>IF(ISNONTEXT(F12)=TRUE,"","X")</f>
        <v/>
      </c>
      <c r="J12" s="1857" t="str">
        <f>IF(F12&gt;=0=TRUE,"","X")</f>
        <v/>
      </c>
      <c r="K12" s="1862" t="str">
        <f>IF(F12&lt;&gt;""=TRUE,"","X")</f>
        <v>X</v>
      </c>
      <c r="L12" s="1859"/>
      <c r="M12" s="1860"/>
      <c r="N12" s="1861"/>
    </row>
    <row r="13" spans="1:21">
      <c r="B13" s="580"/>
      <c r="C13" s="1628" t="s">
        <v>37</v>
      </c>
      <c r="D13" s="903" t="s">
        <v>265</v>
      </c>
      <c r="E13" s="2655">
        <f t="shared" si="0"/>
        <v>0</v>
      </c>
      <c r="F13" s="2657"/>
      <c r="G13" s="1777"/>
      <c r="I13" s="1431" t="str">
        <f t="shared" ref="I13:I20" si="1">IF(ISNONTEXT(F13)=TRUE,"","X")</f>
        <v/>
      </c>
      <c r="J13" s="1288" t="str">
        <f t="shared" ref="J13:J20" si="2">IF(F13&gt;=0=TRUE,"","X")</f>
        <v/>
      </c>
      <c r="K13" s="1432" t="str">
        <f t="shared" ref="K13:K18" si="3">IF(F13&lt;&gt;""=TRUE,"","X")</f>
        <v>X</v>
      </c>
      <c r="L13" s="1436"/>
      <c r="M13" s="1287"/>
      <c r="N13" s="1437"/>
    </row>
    <row r="14" spans="1:21">
      <c r="B14" s="580"/>
      <c r="C14" s="1628" t="s">
        <v>1619</v>
      </c>
      <c r="D14" s="903" t="s">
        <v>265</v>
      </c>
      <c r="E14" s="2655">
        <f t="shared" si="0"/>
        <v>0</v>
      </c>
      <c r="F14" s="2657"/>
      <c r="G14" s="1777"/>
      <c r="I14" s="1431" t="str">
        <f t="shared" si="1"/>
        <v/>
      </c>
      <c r="J14" s="1288" t="str">
        <f t="shared" si="2"/>
        <v/>
      </c>
      <c r="K14" s="1432" t="str">
        <f t="shared" si="3"/>
        <v>X</v>
      </c>
      <c r="L14" s="1436"/>
      <c r="M14" s="1287"/>
      <c r="N14" s="1437"/>
    </row>
    <row r="15" spans="1:21">
      <c r="B15" s="580"/>
      <c r="C15" s="1628" t="s">
        <v>1620</v>
      </c>
      <c r="D15" s="903" t="s">
        <v>265</v>
      </c>
      <c r="E15" s="2655">
        <f t="shared" si="0"/>
        <v>0</v>
      </c>
      <c r="F15" s="2657"/>
      <c r="G15" s="1777"/>
      <c r="I15" s="1431" t="str">
        <f t="shared" si="1"/>
        <v/>
      </c>
      <c r="J15" s="1288" t="str">
        <f t="shared" si="2"/>
        <v/>
      </c>
      <c r="K15" s="1432" t="str">
        <f t="shared" si="3"/>
        <v>X</v>
      </c>
      <c r="L15" s="1436"/>
      <c r="M15" s="1287"/>
      <c r="N15" s="1437"/>
    </row>
    <row r="16" spans="1:21">
      <c r="B16" s="580"/>
      <c r="C16" s="1628" t="s">
        <v>1621</v>
      </c>
      <c r="D16" s="903" t="s">
        <v>265</v>
      </c>
      <c r="E16" s="2655">
        <f t="shared" si="0"/>
        <v>0</v>
      </c>
      <c r="F16" s="2658"/>
      <c r="G16" s="1778"/>
      <c r="I16" s="1431" t="str">
        <f t="shared" si="1"/>
        <v/>
      </c>
      <c r="J16" s="1288" t="str">
        <f t="shared" si="2"/>
        <v/>
      </c>
      <c r="K16" s="1432" t="str">
        <f t="shared" si="3"/>
        <v>X</v>
      </c>
      <c r="L16" s="1436"/>
      <c r="M16" s="1287"/>
      <c r="N16" s="1437"/>
    </row>
    <row r="17" spans="2:17">
      <c r="B17" s="580"/>
      <c r="C17" s="1628" t="s">
        <v>1622</v>
      </c>
      <c r="D17" s="903" t="s">
        <v>265</v>
      </c>
      <c r="E17" s="2655">
        <f t="shared" si="0"/>
        <v>0</v>
      </c>
      <c r="F17" s="2657"/>
      <c r="G17" s="1777"/>
      <c r="I17" s="1431" t="str">
        <f t="shared" si="1"/>
        <v/>
      </c>
      <c r="J17" s="1288" t="str">
        <f t="shared" si="2"/>
        <v/>
      </c>
      <c r="K17" s="1432" t="str">
        <f t="shared" si="3"/>
        <v>X</v>
      </c>
      <c r="L17" s="1436"/>
      <c r="M17" s="1287"/>
      <c r="N17" s="1437"/>
    </row>
    <row r="18" spans="2:17">
      <c r="B18" s="580"/>
      <c r="C18" s="1628" t="s">
        <v>1623</v>
      </c>
      <c r="D18" s="903" t="s">
        <v>265</v>
      </c>
      <c r="E18" s="2655">
        <f t="shared" si="0"/>
        <v>0</v>
      </c>
      <c r="F18" s="2657"/>
      <c r="G18" s="1777"/>
      <c r="I18" s="1431" t="str">
        <f t="shared" si="1"/>
        <v/>
      </c>
      <c r="J18" s="1288" t="str">
        <f t="shared" si="2"/>
        <v/>
      </c>
      <c r="K18" s="1432" t="str">
        <f t="shared" si="3"/>
        <v>X</v>
      </c>
      <c r="L18" s="1436"/>
      <c r="M18" s="1287"/>
      <c r="N18" s="1437"/>
    </row>
    <row r="19" spans="2:17">
      <c r="B19" s="580"/>
      <c r="C19" s="902" t="s">
        <v>39</v>
      </c>
      <c r="D19" s="903" t="s">
        <v>265</v>
      </c>
      <c r="E19" s="2655">
        <f t="shared" si="0"/>
        <v>0</v>
      </c>
      <c r="F19" s="2657"/>
      <c r="G19" s="2661"/>
      <c r="I19" s="1431" t="str">
        <f t="shared" si="1"/>
        <v/>
      </c>
      <c r="J19" s="1288" t="str">
        <f t="shared" si="2"/>
        <v/>
      </c>
      <c r="K19" s="1437"/>
      <c r="L19" s="1431" t="str">
        <f>IF(ISNONTEXT(G19)=TRUE,"","X")</f>
        <v/>
      </c>
      <c r="M19" s="1288" t="str">
        <f>IF(G19&gt;=0=TRUE,"","X")</f>
        <v/>
      </c>
      <c r="N19" s="1432" t="str">
        <f>IF(G19&lt;&gt;""=TRUE,"","X")</f>
        <v>X</v>
      </c>
    </row>
    <row r="20" spans="2:17">
      <c r="B20" s="580"/>
      <c r="C20" s="907" t="s">
        <v>40</v>
      </c>
      <c r="D20" s="908" t="s">
        <v>265</v>
      </c>
      <c r="E20" s="2656">
        <f t="shared" si="0"/>
        <v>0</v>
      </c>
      <c r="F20" s="2660"/>
      <c r="G20" s="2662"/>
      <c r="I20" s="1433" t="str">
        <f t="shared" si="1"/>
        <v/>
      </c>
      <c r="J20" s="1434" t="str">
        <f t="shared" si="2"/>
        <v/>
      </c>
      <c r="K20" s="1446"/>
      <c r="L20" s="1433" t="str">
        <f>IF(ISNONTEXT(G20)=TRUE,"","X")</f>
        <v/>
      </c>
      <c r="M20" s="1434" t="str">
        <f>IF(G20&gt;=0=TRUE,"","X")</f>
        <v/>
      </c>
      <c r="N20" s="1435" t="str">
        <f>IF(G20&lt;&gt;""=TRUE,"","X")</f>
        <v>X</v>
      </c>
    </row>
    <row r="21" spans="2:17">
      <c r="B21" s="912"/>
      <c r="C21" s="896" t="s">
        <v>1943</v>
      </c>
      <c r="D21" s="897" t="s">
        <v>265</v>
      </c>
      <c r="E21" s="913">
        <f>G21+F21</f>
        <v>0</v>
      </c>
      <c r="F21" s="1779">
        <f>+SUM(F12:F20)</f>
        <v>0</v>
      </c>
      <c r="G21" s="1779">
        <f>+SUM(G19:G20)</f>
        <v>0</v>
      </c>
      <c r="I21" s="1447"/>
      <c r="J21" s="1447"/>
      <c r="K21" s="1447"/>
      <c r="L21" s="1447"/>
      <c r="M21" s="1447"/>
      <c r="N21" s="1447"/>
      <c r="O21" s="1447"/>
      <c r="P21" s="1447"/>
      <c r="Q21" s="1447"/>
    </row>
    <row r="23" spans="2:17" ht="18.5">
      <c r="C23" s="2489" t="s">
        <v>41</v>
      </c>
      <c r="D23" s="2490"/>
      <c r="E23" s="2491"/>
      <c r="F23" s="2491"/>
      <c r="G23" s="2491"/>
    </row>
    <row r="24" spans="2:17" s="582" customFormat="1" ht="15" customHeight="1">
      <c r="B24" s="580"/>
      <c r="C24" s="899"/>
      <c r="D24" s="899"/>
      <c r="E24" s="580"/>
      <c r="F24" s="899"/>
      <c r="G24" s="580"/>
      <c r="H24" s="1"/>
    </row>
    <row r="25" spans="2:17" s="582" customFormat="1" ht="20.149999999999999" customHeight="1">
      <c r="B25" s="580"/>
      <c r="C25" s="899"/>
      <c r="D25" s="899"/>
      <c r="E25" s="2819" t="s">
        <v>2798</v>
      </c>
      <c r="F25" s="2820"/>
      <c r="G25" s="2821"/>
      <c r="H25" s="922"/>
      <c r="I25" s="1866" t="s">
        <v>2264</v>
      </c>
      <c r="J25" s="1867" t="s">
        <v>2265</v>
      </c>
      <c r="K25" s="1906" t="s">
        <v>2266</v>
      </c>
    </row>
    <row r="26" spans="2:17" ht="20.149999999999999" customHeight="1">
      <c r="B26" s="580"/>
      <c r="C26" s="899"/>
      <c r="D26" s="575" t="s">
        <v>1868</v>
      </c>
      <c r="E26" s="1756" t="s">
        <v>1942</v>
      </c>
      <c r="F26" s="1757" t="s">
        <v>1890</v>
      </c>
      <c r="G26" s="1758" t="s">
        <v>1941</v>
      </c>
      <c r="H26" s="922"/>
      <c r="I26" s="2816" t="s">
        <v>1890</v>
      </c>
      <c r="J26" s="2817"/>
      <c r="K26" s="2818"/>
    </row>
    <row r="27" spans="2:17">
      <c r="B27" s="580"/>
      <c r="C27" s="1759" t="s">
        <v>42</v>
      </c>
      <c r="D27" s="1760" t="s">
        <v>265</v>
      </c>
      <c r="E27" s="1761">
        <f>F27</f>
        <v>0</v>
      </c>
      <c r="F27" s="2663"/>
      <c r="G27" s="1780"/>
      <c r="H27" s="918"/>
      <c r="I27" s="1856" t="str">
        <f>IF(ISNONTEXT(F27)=TRUE,"","X")</f>
        <v/>
      </c>
      <c r="J27" s="1857" t="str">
        <f>IF(F27&gt;=0=TRUE,"","X")</f>
        <v/>
      </c>
      <c r="K27" s="1862" t="str">
        <f>IF(F27&lt;&gt;""=TRUE,"","X")</f>
        <v>X</v>
      </c>
    </row>
    <row r="28" spans="2:17">
      <c r="B28" s="580"/>
      <c r="C28" s="902" t="s">
        <v>43</v>
      </c>
      <c r="D28" s="903" t="s">
        <v>265</v>
      </c>
      <c r="E28" s="904">
        <f>F28</f>
        <v>0</v>
      </c>
      <c r="F28" s="2657"/>
      <c r="G28" s="1777"/>
      <c r="H28" s="918"/>
      <c r="I28" s="1431" t="str">
        <f>IF(ISNONTEXT(F28)=TRUE,"","X")</f>
        <v/>
      </c>
      <c r="J28" s="1288" t="str">
        <f>IF(F28&gt;=0=TRUE,"","X")</f>
        <v/>
      </c>
      <c r="K28" s="1432" t="str">
        <f>IF(F28&lt;&gt;""=TRUE,"","X")</f>
        <v>X</v>
      </c>
    </row>
    <row r="29" spans="2:17">
      <c r="B29" s="580"/>
      <c r="C29" s="902" t="s">
        <v>38</v>
      </c>
      <c r="D29" s="903" t="s">
        <v>265</v>
      </c>
      <c r="E29" s="904">
        <f>F29</f>
        <v>0</v>
      </c>
      <c r="F29" s="2664"/>
      <c r="G29" s="1777"/>
      <c r="H29" s="920"/>
      <c r="I29" s="1431" t="str">
        <f>IF(ISNONTEXT(F29)=TRUE,"","X")</f>
        <v/>
      </c>
      <c r="J29" s="1288" t="str">
        <f>IF(F29&gt;=0=TRUE,"","X")</f>
        <v/>
      </c>
      <c r="K29" s="1432" t="str">
        <f>IF(F29&lt;&gt;""=TRUE,"","X")</f>
        <v>X</v>
      </c>
    </row>
    <row r="30" spans="2:17">
      <c r="B30" s="580"/>
      <c r="C30" s="902" t="s">
        <v>44</v>
      </c>
      <c r="D30" s="903" t="s">
        <v>265</v>
      </c>
      <c r="E30" s="904">
        <f>SUM(F30:G30)</f>
        <v>0</v>
      </c>
      <c r="F30" s="1781">
        <f>'2.10 Overheads'!L11</f>
        <v>0</v>
      </c>
      <c r="G30" s="1782">
        <f>'2.10 Overheads'!M11</f>
        <v>0</v>
      </c>
      <c r="H30" s="924"/>
      <c r="I30" s="1553"/>
      <c r="J30" s="1552"/>
      <c r="K30" s="1554"/>
    </row>
    <row r="31" spans="2:17">
      <c r="B31" s="580"/>
      <c r="C31" s="902" t="s">
        <v>45</v>
      </c>
      <c r="D31" s="903" t="s">
        <v>265</v>
      </c>
      <c r="E31" s="904">
        <f>SUM(F31:G31)</f>
        <v>0</v>
      </c>
      <c r="F31" s="1781">
        <f>'2.10 Overheads'!L17</f>
        <v>0</v>
      </c>
      <c r="G31" s="1782">
        <f>'2.10 Overheads'!M17</f>
        <v>0</v>
      </c>
      <c r="H31" s="924"/>
      <c r="I31" s="1553"/>
      <c r="J31" s="1552"/>
      <c r="K31" s="1554"/>
    </row>
    <row r="32" spans="2:17">
      <c r="B32" s="580"/>
      <c r="C32" s="1356" t="s">
        <v>2682</v>
      </c>
      <c r="D32" s="908" t="s">
        <v>265</v>
      </c>
      <c r="E32" s="909">
        <f>F32</f>
        <v>0</v>
      </c>
      <c r="F32" s="2665"/>
      <c r="G32" s="1783"/>
      <c r="H32" s="919"/>
      <c r="I32" s="1433" t="str">
        <f>IF(ISNONTEXT(F32)=TRUE,"","X")</f>
        <v/>
      </c>
      <c r="J32" s="1434" t="str">
        <f>IF(F32&gt;=0=TRUE,"","X")</f>
        <v/>
      </c>
      <c r="K32" s="1435" t="str">
        <f>IF(F32&lt;&gt;""=TRUE,"","X")</f>
        <v>X</v>
      </c>
    </row>
    <row r="33" spans="2:25">
      <c r="B33" s="580"/>
      <c r="C33" s="896" t="s">
        <v>1944</v>
      </c>
      <c r="D33" s="897"/>
      <c r="E33" s="913">
        <f>SUM(E27:E32)</f>
        <v>0</v>
      </c>
      <c r="F33" s="1779">
        <f>SUM(F27:F32)</f>
        <v>0</v>
      </c>
      <c r="G33" s="1779">
        <f>SUM(G27:G32)</f>
        <v>0</v>
      </c>
      <c r="H33" s="923"/>
      <c r="I33" s="923"/>
      <c r="J33" s="923"/>
      <c r="K33" s="923"/>
      <c r="L33" s="923"/>
    </row>
    <row r="36" spans="2:25" ht="15" customHeight="1"/>
    <row r="37" spans="2:25" ht="15" customHeight="1">
      <c r="C37" s="2372" t="s">
        <v>2332</v>
      </c>
      <c r="D37" s="2372"/>
      <c r="E37" s="2372"/>
      <c r="F37" s="1118" t="s">
        <v>2402</v>
      </c>
      <c r="G37" s="1118" t="s">
        <v>2403</v>
      </c>
      <c r="H37" s="1118" t="s">
        <v>2404</v>
      </c>
      <c r="I37" s="899" t="s">
        <v>2405</v>
      </c>
      <c r="J37" s="580"/>
      <c r="K37" s="580"/>
      <c r="L37" s="580"/>
      <c r="M37" s="580"/>
      <c r="N37" s="580"/>
      <c r="O37" s="580"/>
      <c r="P37" s="580"/>
      <c r="Q37" s="580"/>
      <c r="R37" s="580"/>
      <c r="S37" s="580"/>
      <c r="T37" s="580"/>
      <c r="U37" s="580"/>
      <c r="V37" s="580"/>
      <c r="W37" s="580"/>
      <c r="X37" s="580"/>
      <c r="Y37" s="580"/>
    </row>
    <row r="38" spans="2:25">
      <c r="C38" s="1412" t="s">
        <v>42</v>
      </c>
      <c r="D38" s="1412"/>
      <c r="E38" s="1412" t="b">
        <f>MROUND(SUM('2.7 Vegetation management'!E56:E89),1)=MROUND(F27,1)</f>
        <v>1</v>
      </c>
      <c r="F38" s="2373">
        <f>MROUND(F27,1)</f>
        <v>0</v>
      </c>
      <c r="G38" s="2373">
        <f>MROUND(SUM('2.7 Vegetation management'!E56:E89),1)</f>
        <v>0</v>
      </c>
      <c r="H38" s="2089">
        <f>ABS(G38-F38)</f>
        <v>0</v>
      </c>
      <c r="I38" s="1138"/>
      <c r="J38" s="580"/>
      <c r="K38" s="580"/>
      <c r="L38" s="580"/>
      <c r="M38" s="580"/>
      <c r="N38" s="580"/>
      <c r="O38" s="580"/>
      <c r="P38" s="580"/>
      <c r="Q38" s="580"/>
      <c r="R38" s="580"/>
      <c r="S38" s="580"/>
      <c r="T38" s="580"/>
      <c r="U38" s="580"/>
      <c r="V38" s="580"/>
      <c r="W38" s="580"/>
      <c r="X38" s="580"/>
      <c r="Y38" s="580"/>
    </row>
    <row r="39" spans="2:25">
      <c r="C39" s="1412" t="s">
        <v>43</v>
      </c>
      <c r="D39" s="1412"/>
      <c r="E39" s="1412" t="b">
        <f>MROUND(F28,1)=MROUND(SUM('2.8 Maintenance'!E25:F43),1)</f>
        <v>1</v>
      </c>
      <c r="F39" s="2373">
        <f>MROUND(F28,1)</f>
        <v>0</v>
      </c>
      <c r="G39" s="2373">
        <f>MROUND(SUM('2.8 Maintenance'!E25:F43),1)</f>
        <v>0</v>
      </c>
      <c r="H39" s="2089">
        <f>ABS(G39-F39)</f>
        <v>0</v>
      </c>
      <c r="I39" s="1138"/>
      <c r="J39" s="580"/>
      <c r="K39" s="580"/>
      <c r="L39" s="580"/>
      <c r="M39" s="580"/>
      <c r="N39" s="580"/>
      <c r="O39" s="580"/>
      <c r="P39" s="580"/>
      <c r="Q39" s="580"/>
      <c r="R39" s="580"/>
      <c r="S39" s="580"/>
      <c r="T39" s="580"/>
      <c r="U39" s="580"/>
      <c r="V39" s="580"/>
      <c r="W39" s="580"/>
      <c r="X39" s="580"/>
      <c r="Y39" s="580"/>
    </row>
    <row r="40" spans="2:25">
      <c r="C40" s="1412" t="s">
        <v>1944</v>
      </c>
      <c r="D40" s="1412"/>
      <c r="E40" s="1412" t="b">
        <f>MROUND(E33,1)=MROUND('8.5 Operating Expenditure'!F64,1)</f>
        <v>1</v>
      </c>
      <c r="F40" s="1502">
        <f>MROUND(E33,1)</f>
        <v>0</v>
      </c>
      <c r="G40" s="1502">
        <f>MROUND('8.5 Operating Expenditure'!F64,1)</f>
        <v>0</v>
      </c>
      <c r="H40" s="2089">
        <f>ABS(G40-F40)</f>
        <v>0</v>
      </c>
      <c r="I40" s="1138"/>
      <c r="J40" s="580"/>
      <c r="K40" s="580"/>
      <c r="L40" s="580"/>
      <c r="M40" s="580"/>
      <c r="N40" s="580"/>
      <c r="O40" s="580"/>
      <c r="P40" s="580"/>
      <c r="Q40" s="580"/>
      <c r="R40" s="580"/>
      <c r="S40" s="580"/>
      <c r="T40" s="580"/>
      <c r="U40" s="580"/>
      <c r="V40" s="580"/>
      <c r="W40" s="580"/>
      <c r="X40" s="580"/>
      <c r="Y40" s="580"/>
    </row>
    <row r="41" spans="2:25">
      <c r="C41" s="2092" t="s">
        <v>2676</v>
      </c>
      <c r="D41" s="1412"/>
      <c r="E41" s="1412" t="b">
        <f>MROUND(E29,1)=MROUND('2.6 Non-network'!E47,1)</f>
        <v>1</v>
      </c>
      <c r="F41" s="1502">
        <f>MROUND(E29,1)</f>
        <v>0</v>
      </c>
      <c r="G41" s="1502">
        <f>MROUND('2.6 Non-network'!E47,1)</f>
        <v>0</v>
      </c>
      <c r="H41" s="2089">
        <f>ABS(G41-F41)</f>
        <v>0</v>
      </c>
      <c r="I41" s="580"/>
      <c r="J41" s="580"/>
      <c r="K41" s="580"/>
      <c r="L41" s="580"/>
      <c r="M41" s="580"/>
      <c r="N41" s="580"/>
      <c r="O41" s="580"/>
      <c r="P41" s="580"/>
      <c r="Q41" s="580"/>
      <c r="R41" s="580"/>
      <c r="S41" s="580"/>
      <c r="T41" s="580"/>
      <c r="U41" s="580"/>
      <c r="V41" s="580"/>
      <c r="W41" s="580"/>
      <c r="X41" s="580"/>
      <c r="Y41" s="580"/>
    </row>
    <row r="42" spans="2:25">
      <c r="C42" s="2092" t="s">
        <v>2729</v>
      </c>
      <c r="D42" s="1412"/>
      <c r="E42" s="1412" t="b">
        <f>MROUND(E29,1)=MROUND(SUM('2.12 Input table'!E16:I16),1)</f>
        <v>1</v>
      </c>
      <c r="F42" s="1502">
        <f>MROUND(E29,1)</f>
        <v>0</v>
      </c>
      <c r="G42" s="1502">
        <f>MROUND(SUM('2.12 Input table'!E16:I16),1)</f>
        <v>0</v>
      </c>
      <c r="H42" s="2089">
        <f>ABS(G42-F42)</f>
        <v>0</v>
      </c>
      <c r="I42" s="580"/>
      <c r="J42" s="580"/>
      <c r="K42" s="580"/>
      <c r="L42" s="580"/>
      <c r="M42" s="580"/>
      <c r="N42" s="580"/>
      <c r="O42" s="580"/>
      <c r="P42" s="580"/>
      <c r="Q42" s="580"/>
      <c r="R42" s="580"/>
      <c r="S42" s="580"/>
      <c r="T42" s="580"/>
      <c r="U42" s="580"/>
      <c r="V42" s="580"/>
      <c r="W42" s="580"/>
      <c r="X42" s="580"/>
      <c r="Y42" s="580"/>
    </row>
  </sheetData>
  <mergeCells count="7">
    <mergeCell ref="A1:B1"/>
    <mergeCell ref="L11:N11"/>
    <mergeCell ref="I26:K26"/>
    <mergeCell ref="E10:G10"/>
    <mergeCell ref="E25:G25"/>
    <mergeCell ref="I11:K11"/>
    <mergeCell ref="A2:B2"/>
  </mergeCells>
  <phoneticPr fontId="90" type="noConversion"/>
  <dataValidations count="3">
    <dataValidation type="custom" operator="greaterThanOrEqual" allowBlank="1" showInputMessage="1" showErrorMessage="1" errorTitle="Expenditure" error="Must be a number" promptTitle="Expenditure" prompt="Enter expenditure" sqref="F21:G21" xr:uid="{706AA7BC-AB8A-4D79-BFA0-FAD061EEA56C}">
      <formula1>ISNUMBER(F21)</formula1>
    </dataValidation>
    <dataValidation allowBlank="1" sqref="H23:H24 J8:M8 H22:M22 H9:M9 H11:I11 L11 I26 O3:O6 I3:I6 H21:Q21 I25:K25 I7:K7 H12:H20 H3:H8 H10:N10" xr:uid="{265FE040-FDF2-4135-98C9-002CC4BAC4F8}"/>
    <dataValidation allowBlank="1" showErrorMessage="1" sqref="C37 E37 A2" xr:uid="{3EB8B170-555F-474F-B514-5B89F3A53176}"/>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X328"/>
  <sheetViews>
    <sheetView zoomScaleNormal="100" workbookViewId="0">
      <selection sqref="A1:B1"/>
    </sheetView>
  </sheetViews>
  <sheetFormatPr defaultColWidth="9.1796875" defaultRowHeight="14.5"/>
  <cols>
    <col min="1" max="1" width="32.81640625" style="576" customWidth="1"/>
    <col min="2" max="2" width="17.453125" style="1" customWidth="1"/>
    <col min="3" max="3" width="60" style="576" customWidth="1"/>
    <col min="4" max="4" width="19.7265625" style="1454" bestFit="1" customWidth="1"/>
    <col min="5" max="5" width="26.7265625" style="576" customWidth="1"/>
    <col min="6" max="7" width="21.7265625" style="576" customWidth="1"/>
    <col min="8" max="8" width="14.453125" style="576" customWidth="1"/>
    <col min="9" max="13" width="3.7265625" style="576" customWidth="1"/>
    <col min="14" max="14" width="5.453125" style="576" customWidth="1"/>
    <col min="15" max="15" width="5.7265625" style="576" customWidth="1"/>
    <col min="16" max="17" width="3.7265625" style="576" customWidth="1"/>
    <col min="18" max="18" width="5.54296875" style="576" customWidth="1"/>
    <col min="19" max="19" width="5.7265625" style="576" customWidth="1"/>
    <col min="20" max="21" width="3.7265625" style="576" customWidth="1"/>
    <col min="22" max="22" width="5.26953125" style="576" customWidth="1"/>
    <col min="23" max="23" width="5.81640625" style="576" customWidth="1"/>
    <col min="24" max="16384" width="9.1796875" style="576"/>
  </cols>
  <sheetData>
    <row r="1" spans="1:24" ht="24" customHeight="1">
      <c r="A1" s="2815" t="s">
        <v>2632</v>
      </c>
      <c r="B1" s="2815"/>
    </row>
    <row r="2" spans="1:24" ht="24" customHeight="1">
      <c r="A2" s="2822" t="s">
        <v>2633</v>
      </c>
      <c r="B2" s="2822"/>
    </row>
    <row r="3" spans="1:24" s="925" customFormat="1" ht="20.149999999999999" customHeight="1">
      <c r="A3" s="2406"/>
      <c r="B3" s="2407" t="s">
        <v>2651</v>
      </c>
      <c r="C3" s="916" t="str">
        <f>dms_SheetHeading1</f>
        <v>ANNUAL INFORMATION ORDER</v>
      </c>
      <c r="D3" s="2487"/>
      <c r="E3" s="2487"/>
      <c r="F3" s="2487"/>
      <c r="G3" s="2487"/>
      <c r="H3" s="1"/>
      <c r="I3" s="1351" t="s">
        <v>1686</v>
      </c>
      <c r="J3" s="1133"/>
      <c r="K3" s="1133"/>
      <c r="L3" s="1133"/>
      <c r="M3" s="1133"/>
      <c r="N3" s="1133"/>
      <c r="O3" s="1448" t="s">
        <v>1685</v>
      </c>
      <c r="P3" s="1133"/>
      <c r="Q3" s="1133"/>
      <c r="R3" s="1133"/>
      <c r="S3" s="1133"/>
      <c r="T3" s="1133"/>
      <c r="U3" s="1133"/>
    </row>
    <row r="4" spans="1:24" s="925" customFormat="1" ht="20.149999999999999" customHeight="1">
      <c r="A4" s="2442"/>
      <c r="B4" s="2443"/>
      <c r="C4" s="915" t="str">
        <f>dms_SheetHeading2</f>
        <v>Australian Transmission Co.</v>
      </c>
      <c r="D4" s="2487"/>
      <c r="E4" s="2487"/>
      <c r="F4" s="2487"/>
      <c r="G4" s="2487"/>
      <c r="H4" s="1"/>
      <c r="I4" s="1352" t="s">
        <v>1687</v>
      </c>
      <c r="J4" s="1134"/>
      <c r="K4" s="1134"/>
      <c r="L4" s="1134"/>
      <c r="M4" s="1134"/>
      <c r="N4" s="1134"/>
      <c r="O4" s="1449" t="s">
        <v>809</v>
      </c>
      <c r="P4" s="1134"/>
      <c r="Q4" s="1134"/>
      <c r="R4" s="1134"/>
      <c r="S4" s="1134"/>
      <c r="T4" s="1134"/>
      <c r="U4" s="1134"/>
    </row>
    <row r="5" spans="1:24" s="925" customFormat="1" ht="20.149999999999999" customHeight="1">
      <c r="C5" s="916" t="str">
        <f>dms_SheetHeading3</f>
        <v>REPORTING STATEMENT: 2026-27</v>
      </c>
      <c r="D5" s="2488"/>
      <c r="E5" s="2488"/>
      <c r="F5" s="2488"/>
      <c r="G5" s="2488"/>
      <c r="H5" s="1"/>
      <c r="I5" s="1353" t="s">
        <v>1688</v>
      </c>
      <c r="J5" s="1135"/>
      <c r="K5" s="1135"/>
      <c r="L5" s="1135"/>
      <c r="M5" s="1135"/>
      <c r="N5" s="1135"/>
      <c r="O5" s="1450" t="s">
        <v>810</v>
      </c>
      <c r="P5" s="1135"/>
      <c r="Q5" s="1135"/>
      <c r="R5" s="1135"/>
      <c r="S5" s="1135"/>
      <c r="T5" s="1135"/>
      <c r="U5" s="1135"/>
    </row>
    <row r="6" spans="1:24" s="925" customFormat="1" ht="22.5" customHeight="1">
      <c r="A6" s="2406"/>
      <c r="B6" s="2407" t="s">
        <v>2615</v>
      </c>
      <c r="C6" s="2469" t="s">
        <v>2687</v>
      </c>
      <c r="D6" s="2470"/>
      <c r="E6" s="2470"/>
      <c r="F6" s="2470"/>
      <c r="G6" s="2470"/>
      <c r="H6" s="1"/>
      <c r="I6" s="1355" t="s">
        <v>1690</v>
      </c>
      <c r="J6" s="1380"/>
      <c r="K6" s="1381"/>
      <c r="L6" s="1254"/>
      <c r="M6" s="1254"/>
      <c r="N6" s="1254"/>
      <c r="O6" s="1451" t="s">
        <v>1689</v>
      </c>
      <c r="P6" s="1254"/>
      <c r="Q6" s="1254"/>
      <c r="R6" s="1254"/>
      <c r="S6" s="1254"/>
      <c r="T6" s="1254"/>
      <c r="U6" s="1254"/>
    </row>
    <row r="7" spans="1:24" ht="13.5" customHeight="1">
      <c r="C7" s="1453"/>
      <c r="D7" s="580"/>
      <c r="E7" s="580"/>
      <c r="F7" s="580"/>
      <c r="G7" s="580"/>
      <c r="H7" s="1"/>
      <c r="I7" s="1"/>
      <c r="J7" s="1"/>
      <c r="K7" s="1"/>
      <c r="L7" s="1"/>
      <c r="M7" s="1"/>
    </row>
    <row r="8" spans="1:24" s="926" customFormat="1" ht="20.149999999999999" customHeight="1">
      <c r="C8" s="2489" t="s">
        <v>46</v>
      </c>
      <c r="D8" s="2492"/>
      <c r="E8" s="2493"/>
      <c r="F8" s="2493"/>
      <c r="G8" s="2493"/>
      <c r="H8" s="1"/>
      <c r="I8" s="1"/>
      <c r="J8" s="1"/>
      <c r="K8" s="1"/>
      <c r="L8" s="1"/>
      <c r="M8" s="1"/>
    </row>
    <row r="9" spans="1:24" ht="15.5">
      <c r="B9" s="582"/>
      <c r="C9" s="961"/>
      <c r="D9" s="582"/>
      <c r="E9" s="582"/>
      <c r="F9" s="582"/>
      <c r="G9" s="582"/>
      <c r="H9" s="582"/>
    </row>
    <row r="10" spans="1:24" s="926" customFormat="1" ht="30" customHeight="1">
      <c r="B10" s="12"/>
      <c r="C10" s="925"/>
      <c r="D10" s="899"/>
      <c r="E10" s="1535" t="s">
        <v>2343</v>
      </c>
      <c r="F10" s="1536" t="s">
        <v>1891</v>
      </c>
      <c r="G10" s="1648" t="s">
        <v>1892</v>
      </c>
      <c r="H10" s="1"/>
      <c r="I10" s="2841"/>
      <c r="J10" s="2842"/>
      <c r="K10" s="2843"/>
      <c r="L10" s="1946" t="s">
        <v>2264</v>
      </c>
      <c r="M10" s="1947" t="s">
        <v>2265</v>
      </c>
      <c r="N10" s="1948" t="s">
        <v>2266</v>
      </c>
      <c r="O10" s="1949" t="s">
        <v>2434</v>
      </c>
      <c r="P10" s="1946" t="s">
        <v>2264</v>
      </c>
      <c r="Q10" s="1947" t="s">
        <v>2265</v>
      </c>
      <c r="R10" s="1948" t="s">
        <v>2266</v>
      </c>
      <c r="S10" s="1949" t="s">
        <v>2434</v>
      </c>
      <c r="T10" s="1946" t="s">
        <v>2264</v>
      </c>
      <c r="U10" s="1947" t="s">
        <v>2265</v>
      </c>
      <c r="V10" s="1948" t="s">
        <v>2266</v>
      </c>
      <c r="W10" s="1949" t="s">
        <v>2434</v>
      </c>
    </row>
    <row r="11" spans="1:24" s="925" customFormat="1" ht="15" customHeight="1">
      <c r="B11" s="1"/>
      <c r="C11" s="964" t="s">
        <v>1698</v>
      </c>
      <c r="D11" s="575" t="s">
        <v>1868</v>
      </c>
      <c r="E11" s="927" t="s">
        <v>265</v>
      </c>
      <c r="F11" s="927" t="s">
        <v>1624</v>
      </c>
      <c r="G11" s="927" t="s">
        <v>1624</v>
      </c>
      <c r="H11" s="1"/>
      <c r="I11" s="2838" t="s">
        <v>2283</v>
      </c>
      <c r="J11" s="2839"/>
      <c r="K11" s="2840"/>
      <c r="L11" s="2838" t="s">
        <v>1890</v>
      </c>
      <c r="M11" s="2839"/>
      <c r="N11" s="2839"/>
      <c r="O11" s="2840"/>
      <c r="P11" s="2838" t="s">
        <v>2267</v>
      </c>
      <c r="Q11" s="2839"/>
      <c r="R11" s="2839"/>
      <c r="S11" s="2840"/>
      <c r="T11" s="2838" t="s">
        <v>1958</v>
      </c>
      <c r="U11" s="2839"/>
      <c r="V11" s="2839"/>
      <c r="W11" s="2840"/>
    </row>
    <row r="12" spans="1:24" ht="15" customHeight="1">
      <c r="C12" s="1849" t="s">
        <v>47</v>
      </c>
      <c r="D12" s="966"/>
      <c r="E12" s="971"/>
      <c r="F12" s="971"/>
      <c r="G12" s="972"/>
      <c r="H12" s="1"/>
      <c r="I12" s="1382"/>
      <c r="J12" s="1312"/>
      <c r="K12" s="1319"/>
      <c r="L12" s="1784" t="str">
        <f t="shared" ref="L12:L26" si="0">IF(ISNONTEXT(E12)=TRUE,"","X")</f>
        <v/>
      </c>
      <c r="M12" s="1785" t="str">
        <f t="shared" ref="M12:M26" si="1">IF(E12&gt;=0=TRUE,"","X")</f>
        <v/>
      </c>
      <c r="N12" s="1785" t="str">
        <f t="shared" ref="N12:N26" si="2">IF(E12&lt;&gt;""=TRUE,"","X")</f>
        <v>X</v>
      </c>
      <c r="O12" s="1786"/>
      <c r="P12" s="1784" t="str">
        <f t="shared" ref="P12:P26" si="3">IF(ISNONTEXT(F12)=TRUE,"","X")</f>
        <v/>
      </c>
      <c r="Q12" s="1785" t="str">
        <f t="shared" ref="Q12:Q26" si="4">IF(F12&gt;=0=TRUE,"","X")</f>
        <v/>
      </c>
      <c r="R12" s="1785" t="str">
        <f t="shared" ref="R12:R26" si="5">IF(F12&lt;&gt;""=TRUE,"","X")</f>
        <v>X</v>
      </c>
      <c r="S12" s="1786"/>
      <c r="T12" s="1784" t="str">
        <f t="shared" ref="T12:T26" si="6">IF(ISNONTEXT(G12)=TRUE,"","X")</f>
        <v/>
      </c>
      <c r="U12" s="1785" t="str">
        <f t="shared" ref="U12:U26" si="7">IF(G12&gt;=0=TRUE,"","X")</f>
        <v/>
      </c>
      <c r="V12" s="1785" t="str">
        <f t="shared" ref="V12:V26" si="8">IF(G12&lt;&gt;""=TRUE,"","X")</f>
        <v>X</v>
      </c>
      <c r="W12" s="1786"/>
      <c r="X12" s="1787"/>
    </row>
    <row r="13" spans="1:24" ht="15" customHeight="1">
      <c r="C13" s="902" t="s">
        <v>48</v>
      </c>
      <c r="D13" s="965"/>
      <c r="E13" s="905"/>
      <c r="F13" s="905"/>
      <c r="G13" s="906"/>
      <c r="H13" s="1"/>
      <c r="I13" s="1382"/>
      <c r="J13" s="1312"/>
      <c r="K13" s="1319"/>
      <c r="L13" s="1788" t="str">
        <f t="shared" si="0"/>
        <v/>
      </c>
      <c r="M13" s="1789" t="str">
        <f t="shared" si="1"/>
        <v/>
      </c>
      <c r="N13" s="1789" t="str">
        <f t="shared" si="2"/>
        <v>X</v>
      </c>
      <c r="O13" s="1790"/>
      <c r="P13" s="1788" t="str">
        <f t="shared" si="3"/>
        <v/>
      </c>
      <c r="Q13" s="1789" t="str">
        <f t="shared" si="4"/>
        <v/>
      </c>
      <c r="R13" s="1789" t="str">
        <f t="shared" si="5"/>
        <v>X</v>
      </c>
      <c r="S13" s="1790"/>
      <c r="T13" s="1788" t="str">
        <f t="shared" si="6"/>
        <v/>
      </c>
      <c r="U13" s="1789" t="str">
        <f t="shared" si="7"/>
        <v/>
      </c>
      <c r="V13" s="1789" t="str">
        <f t="shared" si="8"/>
        <v>X</v>
      </c>
      <c r="W13" s="1790"/>
      <c r="X13" s="1787"/>
    </row>
    <row r="14" spans="1:24" ht="15" customHeight="1">
      <c r="C14" s="902" t="s">
        <v>49</v>
      </c>
      <c r="D14" s="965"/>
      <c r="E14" s="905"/>
      <c r="F14" s="905"/>
      <c r="G14" s="906"/>
      <c r="H14" s="1"/>
      <c r="I14" s="1382"/>
      <c r="J14" s="1312"/>
      <c r="K14" s="1319"/>
      <c r="L14" s="1788" t="str">
        <f t="shared" si="0"/>
        <v/>
      </c>
      <c r="M14" s="1789" t="str">
        <f t="shared" si="1"/>
        <v/>
      </c>
      <c r="N14" s="1789" t="str">
        <f t="shared" si="2"/>
        <v>X</v>
      </c>
      <c r="O14" s="1790"/>
      <c r="P14" s="1788" t="str">
        <f t="shared" si="3"/>
        <v/>
      </c>
      <c r="Q14" s="1789" t="str">
        <f t="shared" si="4"/>
        <v/>
      </c>
      <c r="R14" s="1789" t="str">
        <f t="shared" si="5"/>
        <v>X</v>
      </c>
      <c r="S14" s="1790"/>
      <c r="T14" s="1788" t="str">
        <f t="shared" si="6"/>
        <v/>
      </c>
      <c r="U14" s="1789" t="str">
        <f t="shared" si="7"/>
        <v/>
      </c>
      <c r="V14" s="1789" t="str">
        <f t="shared" si="8"/>
        <v>X</v>
      </c>
      <c r="W14" s="1790"/>
      <c r="X14" s="1787"/>
    </row>
    <row r="15" spans="1:24" ht="15" customHeight="1">
      <c r="C15" s="902" t="s">
        <v>50</v>
      </c>
      <c r="D15" s="965"/>
      <c r="E15" s="905"/>
      <c r="F15" s="905"/>
      <c r="G15" s="906"/>
      <c r="H15" s="1"/>
      <c r="I15" s="1382"/>
      <c r="J15" s="1312"/>
      <c r="K15" s="1319"/>
      <c r="L15" s="1788" t="str">
        <f t="shared" si="0"/>
        <v/>
      </c>
      <c r="M15" s="1789" t="str">
        <f t="shared" si="1"/>
        <v/>
      </c>
      <c r="N15" s="1789" t="str">
        <f t="shared" si="2"/>
        <v>X</v>
      </c>
      <c r="O15" s="1790"/>
      <c r="P15" s="1788" t="str">
        <f t="shared" si="3"/>
        <v/>
      </c>
      <c r="Q15" s="1789" t="str">
        <f t="shared" si="4"/>
        <v/>
      </c>
      <c r="R15" s="1789" t="str">
        <f t="shared" si="5"/>
        <v>X</v>
      </c>
      <c r="S15" s="1790"/>
      <c r="T15" s="1788" t="str">
        <f t="shared" si="6"/>
        <v/>
      </c>
      <c r="U15" s="1789" t="str">
        <f t="shared" si="7"/>
        <v/>
      </c>
      <c r="V15" s="1789" t="str">
        <f t="shared" si="8"/>
        <v>X</v>
      </c>
      <c r="W15" s="1790"/>
      <c r="X15" s="1787"/>
    </row>
    <row r="16" spans="1:24" ht="15" customHeight="1">
      <c r="C16" s="902" t="s">
        <v>51</v>
      </c>
      <c r="D16" s="965"/>
      <c r="E16" s="905"/>
      <c r="F16" s="905"/>
      <c r="G16" s="906"/>
      <c r="H16" s="1"/>
      <c r="I16" s="1382"/>
      <c r="J16" s="1312"/>
      <c r="K16" s="1319"/>
      <c r="L16" s="1788" t="str">
        <f t="shared" si="0"/>
        <v/>
      </c>
      <c r="M16" s="1789" t="str">
        <f t="shared" si="1"/>
        <v/>
      </c>
      <c r="N16" s="1789" t="str">
        <f t="shared" si="2"/>
        <v>X</v>
      </c>
      <c r="O16" s="1790"/>
      <c r="P16" s="1788" t="str">
        <f t="shared" si="3"/>
        <v/>
      </c>
      <c r="Q16" s="1789" t="str">
        <f t="shared" si="4"/>
        <v/>
      </c>
      <c r="R16" s="1789" t="str">
        <f t="shared" si="5"/>
        <v>X</v>
      </c>
      <c r="S16" s="1790"/>
      <c r="T16" s="1788" t="str">
        <f t="shared" si="6"/>
        <v/>
      </c>
      <c r="U16" s="1789" t="str">
        <f t="shared" si="7"/>
        <v/>
      </c>
      <c r="V16" s="1789" t="str">
        <f t="shared" si="8"/>
        <v>X</v>
      </c>
      <c r="W16" s="1790"/>
      <c r="X16" s="1787"/>
    </row>
    <row r="17" spans="2:24" ht="15" customHeight="1">
      <c r="C17" s="902" t="s">
        <v>52</v>
      </c>
      <c r="D17" s="965"/>
      <c r="E17" s="905"/>
      <c r="F17" s="905"/>
      <c r="G17" s="906"/>
      <c r="H17" s="1"/>
      <c r="I17" s="1296"/>
      <c r="K17" s="1297"/>
      <c r="L17" s="1788" t="str">
        <f t="shared" si="0"/>
        <v/>
      </c>
      <c r="M17" s="1789" t="str">
        <f t="shared" si="1"/>
        <v/>
      </c>
      <c r="N17" s="1789" t="str">
        <f t="shared" si="2"/>
        <v>X</v>
      </c>
      <c r="O17" s="1790"/>
      <c r="P17" s="1788" t="str">
        <f t="shared" si="3"/>
        <v/>
      </c>
      <c r="Q17" s="1789" t="str">
        <f t="shared" si="4"/>
        <v/>
      </c>
      <c r="R17" s="1789" t="str">
        <f t="shared" si="5"/>
        <v>X</v>
      </c>
      <c r="S17" s="1790"/>
      <c r="T17" s="1788" t="str">
        <f t="shared" si="6"/>
        <v/>
      </c>
      <c r="U17" s="1789" t="str">
        <f t="shared" si="7"/>
        <v/>
      </c>
      <c r="V17" s="1789" t="str">
        <f t="shared" si="8"/>
        <v>X</v>
      </c>
      <c r="W17" s="1790"/>
      <c r="X17" s="1787"/>
    </row>
    <row r="18" spans="2:24" ht="15" customHeight="1">
      <c r="C18" s="902" t="s">
        <v>53</v>
      </c>
      <c r="D18" s="965"/>
      <c r="E18" s="905"/>
      <c r="F18" s="905"/>
      <c r="G18" s="906"/>
      <c r="H18" s="1"/>
      <c r="I18" s="1296"/>
      <c r="K18" s="1297"/>
      <c r="L18" s="1788" t="str">
        <f t="shared" si="0"/>
        <v/>
      </c>
      <c r="M18" s="1789" t="str">
        <f t="shared" si="1"/>
        <v/>
      </c>
      <c r="N18" s="1789" t="str">
        <f t="shared" si="2"/>
        <v>X</v>
      </c>
      <c r="O18" s="1790"/>
      <c r="P18" s="1788" t="str">
        <f t="shared" si="3"/>
        <v/>
      </c>
      <c r="Q18" s="1789" t="str">
        <f t="shared" si="4"/>
        <v/>
      </c>
      <c r="R18" s="1789" t="str">
        <f t="shared" si="5"/>
        <v>X</v>
      </c>
      <c r="S18" s="1790"/>
      <c r="T18" s="1788" t="str">
        <f t="shared" si="6"/>
        <v/>
      </c>
      <c r="U18" s="1789" t="str">
        <f t="shared" si="7"/>
        <v/>
      </c>
      <c r="V18" s="1789" t="str">
        <f t="shared" si="8"/>
        <v>X</v>
      </c>
      <c r="W18" s="1790"/>
      <c r="X18" s="1787"/>
    </row>
    <row r="19" spans="2:24" ht="15" customHeight="1">
      <c r="C19" s="902" t="s">
        <v>54</v>
      </c>
      <c r="D19" s="965"/>
      <c r="E19" s="905"/>
      <c r="F19" s="905"/>
      <c r="G19" s="906"/>
      <c r="H19" s="1"/>
      <c r="I19" s="1296"/>
      <c r="K19" s="1297"/>
      <c r="L19" s="1788" t="str">
        <f t="shared" si="0"/>
        <v/>
      </c>
      <c r="M19" s="1789" t="str">
        <f t="shared" si="1"/>
        <v/>
      </c>
      <c r="N19" s="1789" t="str">
        <f t="shared" si="2"/>
        <v>X</v>
      </c>
      <c r="O19" s="1790"/>
      <c r="P19" s="1788" t="str">
        <f t="shared" si="3"/>
        <v/>
      </c>
      <c r="Q19" s="1789" t="str">
        <f t="shared" si="4"/>
        <v/>
      </c>
      <c r="R19" s="1789" t="str">
        <f t="shared" si="5"/>
        <v>X</v>
      </c>
      <c r="S19" s="1790"/>
      <c r="T19" s="1788" t="str">
        <f t="shared" si="6"/>
        <v/>
      </c>
      <c r="U19" s="1789" t="str">
        <f t="shared" si="7"/>
        <v/>
      </c>
      <c r="V19" s="1789" t="str">
        <f t="shared" si="8"/>
        <v>X</v>
      </c>
      <c r="W19" s="1790"/>
      <c r="X19" s="1787"/>
    </row>
    <row r="20" spans="2:24" ht="15" customHeight="1">
      <c r="C20" s="902" t="s">
        <v>55</v>
      </c>
      <c r="D20" s="965"/>
      <c r="E20" s="905"/>
      <c r="F20" s="905"/>
      <c r="G20" s="906"/>
      <c r="H20" s="1"/>
      <c r="I20" s="1296"/>
      <c r="K20" s="1297"/>
      <c r="L20" s="1788" t="str">
        <f t="shared" si="0"/>
        <v/>
      </c>
      <c r="M20" s="1789" t="str">
        <f t="shared" si="1"/>
        <v/>
      </c>
      <c r="N20" s="1789" t="str">
        <f t="shared" si="2"/>
        <v>X</v>
      </c>
      <c r="O20" s="1790"/>
      <c r="P20" s="1788" t="str">
        <f t="shared" si="3"/>
        <v/>
      </c>
      <c r="Q20" s="1789" t="str">
        <f t="shared" si="4"/>
        <v/>
      </c>
      <c r="R20" s="1789" t="str">
        <f t="shared" si="5"/>
        <v>X</v>
      </c>
      <c r="S20" s="1790"/>
      <c r="T20" s="1788" t="str">
        <f t="shared" si="6"/>
        <v/>
      </c>
      <c r="U20" s="1789" t="str">
        <f t="shared" si="7"/>
        <v/>
      </c>
      <c r="V20" s="1789" t="str">
        <f t="shared" si="8"/>
        <v>X</v>
      </c>
      <c r="W20" s="1790"/>
      <c r="X20" s="1787"/>
    </row>
    <row r="21" spans="2:24" ht="15" customHeight="1">
      <c r="C21" s="902" t="s">
        <v>56</v>
      </c>
      <c r="D21" s="965"/>
      <c r="E21" s="905"/>
      <c r="F21" s="905"/>
      <c r="G21" s="906"/>
      <c r="H21" s="1"/>
      <c r="I21" s="1296"/>
      <c r="K21" s="1297"/>
      <c r="L21" s="1788" t="str">
        <f t="shared" si="0"/>
        <v/>
      </c>
      <c r="M21" s="1789" t="str">
        <f t="shared" si="1"/>
        <v/>
      </c>
      <c r="N21" s="1789" t="str">
        <f t="shared" si="2"/>
        <v>X</v>
      </c>
      <c r="O21" s="1790"/>
      <c r="P21" s="1788" t="str">
        <f t="shared" si="3"/>
        <v/>
      </c>
      <c r="Q21" s="1789" t="str">
        <f t="shared" si="4"/>
        <v/>
      </c>
      <c r="R21" s="1789" t="str">
        <f t="shared" si="5"/>
        <v>X</v>
      </c>
      <c r="S21" s="1790"/>
      <c r="T21" s="1788" t="str">
        <f t="shared" si="6"/>
        <v/>
      </c>
      <c r="U21" s="1789" t="str">
        <f t="shared" si="7"/>
        <v/>
      </c>
      <c r="V21" s="1789" t="str">
        <f t="shared" si="8"/>
        <v>X</v>
      </c>
      <c r="W21" s="1790"/>
      <c r="X21" s="1787"/>
    </row>
    <row r="22" spans="2:24" ht="15" customHeight="1">
      <c r="C22" s="902" t="s">
        <v>57</v>
      </c>
      <c r="D22" s="965"/>
      <c r="E22" s="905"/>
      <c r="F22" s="905"/>
      <c r="G22" s="906"/>
      <c r="H22" s="1"/>
      <c r="I22" s="1296"/>
      <c r="K22" s="1297"/>
      <c r="L22" s="1788" t="str">
        <f t="shared" si="0"/>
        <v/>
      </c>
      <c r="M22" s="1789" t="str">
        <f t="shared" si="1"/>
        <v/>
      </c>
      <c r="N22" s="1789" t="str">
        <f t="shared" si="2"/>
        <v>X</v>
      </c>
      <c r="O22" s="1790"/>
      <c r="P22" s="1788" t="str">
        <f t="shared" si="3"/>
        <v/>
      </c>
      <c r="Q22" s="1789" t="str">
        <f t="shared" si="4"/>
        <v/>
      </c>
      <c r="R22" s="1789" t="str">
        <f t="shared" si="5"/>
        <v>X</v>
      </c>
      <c r="S22" s="1790"/>
      <c r="T22" s="1788" t="str">
        <f t="shared" si="6"/>
        <v/>
      </c>
      <c r="U22" s="1789" t="str">
        <f t="shared" si="7"/>
        <v/>
      </c>
      <c r="V22" s="1789" t="str">
        <f t="shared" si="8"/>
        <v>X</v>
      </c>
      <c r="W22" s="1790"/>
      <c r="X22" s="1787"/>
    </row>
    <row r="23" spans="2:24" ht="15" customHeight="1">
      <c r="C23" s="902" t="s">
        <v>58</v>
      </c>
      <c r="D23" s="965"/>
      <c r="E23" s="905"/>
      <c r="F23" s="905"/>
      <c r="G23" s="906"/>
      <c r="H23" s="1"/>
      <c r="I23" s="1296"/>
      <c r="K23" s="1297"/>
      <c r="L23" s="1788" t="str">
        <f t="shared" si="0"/>
        <v/>
      </c>
      <c r="M23" s="1789" t="str">
        <f t="shared" si="1"/>
        <v/>
      </c>
      <c r="N23" s="1789" t="str">
        <f t="shared" si="2"/>
        <v>X</v>
      </c>
      <c r="O23" s="1790"/>
      <c r="P23" s="1788" t="str">
        <f t="shared" si="3"/>
        <v/>
      </c>
      <c r="Q23" s="1789" t="str">
        <f t="shared" si="4"/>
        <v/>
      </c>
      <c r="R23" s="1789" t="str">
        <f t="shared" si="5"/>
        <v>X</v>
      </c>
      <c r="S23" s="1790"/>
      <c r="T23" s="1788" t="str">
        <f t="shared" si="6"/>
        <v/>
      </c>
      <c r="U23" s="1789" t="str">
        <f t="shared" si="7"/>
        <v/>
      </c>
      <c r="V23" s="1789" t="str">
        <f t="shared" si="8"/>
        <v>X</v>
      </c>
      <c r="W23" s="1790"/>
      <c r="X23" s="1787"/>
    </row>
    <row r="24" spans="2:24" ht="15" customHeight="1">
      <c r="C24" s="902" t="s">
        <v>59</v>
      </c>
      <c r="D24" s="965"/>
      <c r="E24" s="905"/>
      <c r="F24" s="905"/>
      <c r="G24" s="906"/>
      <c r="H24" s="1"/>
      <c r="I24" s="1296"/>
      <c r="K24" s="1297"/>
      <c r="L24" s="1788" t="str">
        <f t="shared" si="0"/>
        <v/>
      </c>
      <c r="M24" s="1789" t="str">
        <f t="shared" si="1"/>
        <v/>
      </c>
      <c r="N24" s="1789" t="str">
        <f t="shared" si="2"/>
        <v>X</v>
      </c>
      <c r="O24" s="1790"/>
      <c r="P24" s="1788" t="str">
        <f t="shared" si="3"/>
        <v/>
      </c>
      <c r="Q24" s="1789" t="str">
        <f t="shared" si="4"/>
        <v/>
      </c>
      <c r="R24" s="1789" t="str">
        <f t="shared" si="5"/>
        <v>X</v>
      </c>
      <c r="S24" s="1790"/>
      <c r="T24" s="1788" t="str">
        <f t="shared" si="6"/>
        <v/>
      </c>
      <c r="U24" s="1789" t="str">
        <f t="shared" si="7"/>
        <v/>
      </c>
      <c r="V24" s="1789" t="str">
        <f t="shared" si="8"/>
        <v>X</v>
      </c>
      <c r="W24" s="1790"/>
      <c r="X24" s="1787"/>
    </row>
    <row r="25" spans="2:24" ht="15" customHeight="1">
      <c r="C25" s="902" t="s">
        <v>60</v>
      </c>
      <c r="D25" s="965"/>
      <c r="E25" s="905"/>
      <c r="F25" s="905"/>
      <c r="G25" s="906"/>
      <c r="H25" s="1"/>
      <c r="I25" s="1296"/>
      <c r="K25" s="1297"/>
      <c r="L25" s="1788" t="str">
        <f t="shared" si="0"/>
        <v/>
      </c>
      <c r="M25" s="1789" t="str">
        <f t="shared" si="1"/>
        <v/>
      </c>
      <c r="N25" s="1789" t="str">
        <f t="shared" si="2"/>
        <v>X</v>
      </c>
      <c r="O25" s="1790"/>
      <c r="P25" s="1788" t="str">
        <f t="shared" si="3"/>
        <v/>
      </c>
      <c r="Q25" s="1789" t="str">
        <f t="shared" si="4"/>
        <v/>
      </c>
      <c r="R25" s="1789" t="str">
        <f t="shared" si="5"/>
        <v>X</v>
      </c>
      <c r="S25" s="1790"/>
      <c r="T25" s="1788" t="str">
        <f t="shared" si="6"/>
        <v/>
      </c>
      <c r="U25" s="1789" t="str">
        <f t="shared" si="7"/>
        <v/>
      </c>
      <c r="V25" s="1789" t="str">
        <f t="shared" si="8"/>
        <v>X</v>
      </c>
      <c r="W25" s="1790"/>
      <c r="X25" s="1787"/>
    </row>
    <row r="26" spans="2:24" ht="15" customHeight="1">
      <c r="C26" s="907" t="s">
        <v>61</v>
      </c>
      <c r="D26" s="968"/>
      <c r="E26" s="910"/>
      <c r="F26" s="910"/>
      <c r="G26" s="911"/>
      <c r="H26" s="1"/>
      <c r="I26" s="1298"/>
      <c r="J26" s="1299"/>
      <c r="K26" s="1300"/>
      <c r="L26" s="1791" t="str">
        <f t="shared" si="0"/>
        <v/>
      </c>
      <c r="M26" s="1792" t="str">
        <f t="shared" si="1"/>
        <v/>
      </c>
      <c r="N26" s="1792" t="str">
        <f t="shared" si="2"/>
        <v>X</v>
      </c>
      <c r="O26" s="1793"/>
      <c r="P26" s="1791" t="str">
        <f t="shared" si="3"/>
        <v/>
      </c>
      <c r="Q26" s="1792" t="str">
        <f t="shared" si="4"/>
        <v/>
      </c>
      <c r="R26" s="1792" t="str">
        <f t="shared" si="5"/>
        <v>X</v>
      </c>
      <c r="S26" s="1793"/>
      <c r="T26" s="1791" t="str">
        <f t="shared" si="6"/>
        <v/>
      </c>
      <c r="U26" s="1792" t="str">
        <f t="shared" si="7"/>
        <v/>
      </c>
      <c r="V26" s="1792" t="str">
        <f t="shared" si="8"/>
        <v>X</v>
      </c>
      <c r="W26" s="1793"/>
      <c r="X26" s="1787"/>
    </row>
    <row r="27" spans="2:24" ht="15" customHeight="1">
      <c r="B27" s="957"/>
      <c r="C27" s="964" t="s">
        <v>1699</v>
      </c>
      <c r="D27" s="575" t="s">
        <v>1868</v>
      </c>
      <c r="E27" s="927" t="s">
        <v>265</v>
      </c>
      <c r="F27" s="927" t="s">
        <v>1624</v>
      </c>
      <c r="G27" s="927" t="s">
        <v>1624</v>
      </c>
      <c r="H27" s="1"/>
      <c r="L27" s="1675"/>
      <c r="M27" s="1675"/>
      <c r="N27" s="1675"/>
      <c r="O27" s="1675"/>
      <c r="P27" s="1675"/>
      <c r="Q27" s="1675"/>
      <c r="R27" s="1675"/>
      <c r="S27" s="1675"/>
      <c r="T27" s="1675"/>
      <c r="U27" s="1675"/>
      <c r="V27" s="1675"/>
      <c r="W27" s="1787"/>
      <c r="X27" s="1787"/>
    </row>
    <row r="28" spans="2:24" s="957" customFormat="1" ht="15" customHeight="1">
      <c r="B28" s="1"/>
      <c r="C28" s="1849" t="s">
        <v>47</v>
      </c>
      <c r="D28" s="966"/>
      <c r="E28" s="901"/>
      <c r="F28" s="901"/>
      <c r="G28" s="967"/>
      <c r="H28" s="1"/>
      <c r="I28" s="1301"/>
      <c r="J28" s="1302"/>
      <c r="K28" s="1303"/>
      <c r="L28" s="1794" t="str">
        <f t="shared" ref="L28:L42" si="9">IF(ISNONTEXT(E28)=TRUE,"","X")</f>
        <v/>
      </c>
      <c r="M28" s="1795" t="str">
        <f t="shared" ref="M28:M42" si="10">IF(E28&gt;=0=TRUE,"","X")</f>
        <v/>
      </c>
      <c r="N28" s="1795" t="str">
        <f t="shared" ref="N28:N42" si="11">IF(E28&lt;&gt;""=TRUE,"","X")</f>
        <v>X</v>
      </c>
      <c r="O28" s="1796"/>
      <c r="P28" s="1794" t="str">
        <f t="shared" ref="P28:P42" si="12">IF(ISNONTEXT(F28)=TRUE,"","X")</f>
        <v/>
      </c>
      <c r="Q28" s="1795" t="str">
        <f t="shared" ref="Q28:Q42" si="13">IF(F28&gt;=0=TRUE,"","X")</f>
        <v/>
      </c>
      <c r="R28" s="1795" t="str">
        <f t="shared" ref="R28:R42" si="14">IF(F28&lt;&gt;""=TRUE,"","X")</f>
        <v>X</v>
      </c>
      <c r="S28" s="1796"/>
      <c r="T28" s="1794" t="str">
        <f t="shared" ref="T28:T42" si="15">IF(ISNONTEXT(G28)=TRUE,"","X")</f>
        <v/>
      </c>
      <c r="U28" s="1795" t="str">
        <f t="shared" ref="U28:U42" si="16">IF(G28&gt;=0=TRUE,"","X")</f>
        <v/>
      </c>
      <c r="V28" s="1795" t="str">
        <f t="shared" ref="V28:V42" si="17">IF(G28&lt;&gt;""=TRUE,"","X")</f>
        <v>X</v>
      </c>
      <c r="W28" s="1796"/>
      <c r="X28" s="1797"/>
    </row>
    <row r="29" spans="2:24" ht="15" customHeight="1">
      <c r="C29" s="902" t="s">
        <v>48</v>
      </c>
      <c r="D29" s="965"/>
      <c r="E29" s="905"/>
      <c r="F29" s="905"/>
      <c r="G29" s="906"/>
      <c r="H29" s="1"/>
      <c r="I29" s="1304"/>
      <c r="K29" s="1297"/>
      <c r="L29" s="1788" t="str">
        <f t="shared" si="9"/>
        <v/>
      </c>
      <c r="M29" s="1789" t="str">
        <f t="shared" si="10"/>
        <v/>
      </c>
      <c r="N29" s="1789" t="str">
        <f t="shared" si="11"/>
        <v>X</v>
      </c>
      <c r="O29" s="1790"/>
      <c r="P29" s="1788" t="str">
        <f t="shared" si="12"/>
        <v/>
      </c>
      <c r="Q29" s="1789" t="str">
        <f t="shared" si="13"/>
        <v/>
      </c>
      <c r="R29" s="1789" t="str">
        <f t="shared" si="14"/>
        <v>X</v>
      </c>
      <c r="S29" s="1790"/>
      <c r="T29" s="1788" t="str">
        <f t="shared" si="15"/>
        <v/>
      </c>
      <c r="U29" s="1789" t="str">
        <f t="shared" si="16"/>
        <v/>
      </c>
      <c r="V29" s="1789" t="str">
        <f t="shared" si="17"/>
        <v>X</v>
      </c>
      <c r="W29" s="1790"/>
      <c r="X29" s="1787"/>
    </row>
    <row r="30" spans="2:24" ht="15" customHeight="1">
      <c r="C30" s="902" t="s">
        <v>49</v>
      </c>
      <c r="D30" s="965"/>
      <c r="E30" s="905"/>
      <c r="F30" s="905"/>
      <c r="G30" s="906"/>
      <c r="H30" s="1"/>
      <c r="I30" s="1304"/>
      <c r="K30" s="1297"/>
      <c r="L30" s="1788" t="str">
        <f t="shared" si="9"/>
        <v/>
      </c>
      <c r="M30" s="1789" t="str">
        <f t="shared" si="10"/>
        <v/>
      </c>
      <c r="N30" s="1789" t="str">
        <f t="shared" si="11"/>
        <v>X</v>
      </c>
      <c r="O30" s="1790"/>
      <c r="P30" s="1788" t="str">
        <f t="shared" si="12"/>
        <v/>
      </c>
      <c r="Q30" s="1789" t="str">
        <f t="shared" si="13"/>
        <v/>
      </c>
      <c r="R30" s="1789" t="str">
        <f t="shared" si="14"/>
        <v>X</v>
      </c>
      <c r="S30" s="1790"/>
      <c r="T30" s="1788" t="str">
        <f t="shared" si="15"/>
        <v/>
      </c>
      <c r="U30" s="1789" t="str">
        <f t="shared" si="16"/>
        <v/>
      </c>
      <c r="V30" s="1789" t="str">
        <f t="shared" si="17"/>
        <v>X</v>
      </c>
      <c r="W30" s="1790"/>
      <c r="X30" s="1787"/>
    </row>
    <row r="31" spans="2:24" ht="15" customHeight="1">
      <c r="C31" s="902" t="s">
        <v>50</v>
      </c>
      <c r="D31" s="965"/>
      <c r="E31" s="905"/>
      <c r="F31" s="905"/>
      <c r="G31" s="906"/>
      <c r="H31" s="1"/>
      <c r="I31" s="1304"/>
      <c r="K31" s="1297"/>
      <c r="L31" s="1788" t="str">
        <f t="shared" si="9"/>
        <v/>
      </c>
      <c r="M31" s="1789" t="str">
        <f t="shared" si="10"/>
        <v/>
      </c>
      <c r="N31" s="1789" t="str">
        <f t="shared" si="11"/>
        <v>X</v>
      </c>
      <c r="O31" s="1790"/>
      <c r="P31" s="1788" t="str">
        <f t="shared" si="12"/>
        <v/>
      </c>
      <c r="Q31" s="1789" t="str">
        <f t="shared" si="13"/>
        <v/>
      </c>
      <c r="R31" s="1789" t="str">
        <f t="shared" si="14"/>
        <v>X</v>
      </c>
      <c r="S31" s="1790"/>
      <c r="T31" s="1788" t="str">
        <f t="shared" si="15"/>
        <v/>
      </c>
      <c r="U31" s="1789" t="str">
        <f t="shared" si="16"/>
        <v/>
      </c>
      <c r="V31" s="1789" t="str">
        <f t="shared" si="17"/>
        <v>X</v>
      </c>
      <c r="W31" s="1790"/>
      <c r="X31" s="1787"/>
    </row>
    <row r="32" spans="2:24" ht="15" customHeight="1">
      <c r="C32" s="902" t="s">
        <v>51</v>
      </c>
      <c r="D32" s="965"/>
      <c r="E32" s="905"/>
      <c r="F32" s="905"/>
      <c r="G32" s="906"/>
      <c r="H32" s="1"/>
      <c r="I32" s="1304"/>
      <c r="K32" s="1297"/>
      <c r="L32" s="1788" t="str">
        <f t="shared" si="9"/>
        <v/>
      </c>
      <c r="M32" s="1789" t="str">
        <f t="shared" si="10"/>
        <v/>
      </c>
      <c r="N32" s="1789" t="str">
        <f t="shared" si="11"/>
        <v>X</v>
      </c>
      <c r="O32" s="1790"/>
      <c r="P32" s="1788" t="str">
        <f t="shared" si="12"/>
        <v/>
      </c>
      <c r="Q32" s="1789" t="str">
        <f t="shared" si="13"/>
        <v/>
      </c>
      <c r="R32" s="1789" t="str">
        <f t="shared" si="14"/>
        <v>X</v>
      </c>
      <c r="S32" s="1790"/>
      <c r="T32" s="1788" t="str">
        <f t="shared" si="15"/>
        <v/>
      </c>
      <c r="U32" s="1789" t="str">
        <f t="shared" si="16"/>
        <v/>
      </c>
      <c r="V32" s="1789" t="str">
        <f t="shared" si="17"/>
        <v>X</v>
      </c>
      <c r="W32" s="1790"/>
      <c r="X32" s="1787"/>
    </row>
    <row r="33" spans="1:24" ht="15" customHeight="1">
      <c r="B33" s="13"/>
      <c r="C33" s="902" t="s">
        <v>52</v>
      </c>
      <c r="D33" s="965"/>
      <c r="E33" s="905"/>
      <c r="F33" s="905"/>
      <c r="G33" s="906"/>
      <c r="H33" s="1"/>
      <c r="I33" s="1304"/>
      <c r="K33" s="1297"/>
      <c r="L33" s="1788" t="str">
        <f t="shared" si="9"/>
        <v/>
      </c>
      <c r="M33" s="1789" t="str">
        <f t="shared" si="10"/>
        <v/>
      </c>
      <c r="N33" s="1789" t="str">
        <f t="shared" si="11"/>
        <v>X</v>
      </c>
      <c r="O33" s="1790"/>
      <c r="P33" s="1788" t="str">
        <f t="shared" si="12"/>
        <v/>
      </c>
      <c r="Q33" s="1789" t="str">
        <f t="shared" si="13"/>
        <v/>
      </c>
      <c r="R33" s="1789" t="str">
        <f t="shared" si="14"/>
        <v>X</v>
      </c>
      <c r="S33" s="1790"/>
      <c r="T33" s="1788" t="str">
        <f t="shared" si="15"/>
        <v/>
      </c>
      <c r="U33" s="1789" t="str">
        <f t="shared" si="16"/>
        <v/>
      </c>
      <c r="V33" s="1789" t="str">
        <f t="shared" si="17"/>
        <v>X</v>
      </c>
      <c r="W33" s="1790"/>
      <c r="X33" s="1787"/>
    </row>
    <row r="34" spans="1:24" ht="15" customHeight="1">
      <c r="C34" s="902" t="s">
        <v>53</v>
      </c>
      <c r="D34" s="965"/>
      <c r="E34" s="905"/>
      <c r="F34" s="905"/>
      <c r="G34" s="906"/>
      <c r="H34" s="1"/>
      <c r="I34" s="1304"/>
      <c r="K34" s="1297"/>
      <c r="L34" s="1788" t="str">
        <f t="shared" si="9"/>
        <v/>
      </c>
      <c r="M34" s="1789" t="str">
        <f t="shared" si="10"/>
        <v/>
      </c>
      <c r="N34" s="1789" t="str">
        <f t="shared" si="11"/>
        <v>X</v>
      </c>
      <c r="O34" s="1790"/>
      <c r="P34" s="1788" t="str">
        <f t="shared" si="12"/>
        <v/>
      </c>
      <c r="Q34" s="1789" t="str">
        <f t="shared" si="13"/>
        <v/>
      </c>
      <c r="R34" s="1789" t="str">
        <f t="shared" si="14"/>
        <v>X</v>
      </c>
      <c r="S34" s="1790"/>
      <c r="T34" s="1788" t="str">
        <f t="shared" si="15"/>
        <v/>
      </c>
      <c r="U34" s="1789" t="str">
        <f t="shared" si="16"/>
        <v/>
      </c>
      <c r="V34" s="1789" t="str">
        <f t="shared" si="17"/>
        <v>X</v>
      </c>
      <c r="W34" s="1790"/>
      <c r="X34" s="1787"/>
    </row>
    <row r="35" spans="1:24" ht="15" customHeight="1">
      <c r="C35" s="902" t="s">
        <v>54</v>
      </c>
      <c r="D35" s="965"/>
      <c r="E35" s="905"/>
      <c r="F35" s="905"/>
      <c r="G35" s="906"/>
      <c r="H35" s="1"/>
      <c r="I35" s="1304"/>
      <c r="K35" s="1297"/>
      <c r="L35" s="1788" t="str">
        <f t="shared" si="9"/>
        <v/>
      </c>
      <c r="M35" s="1789" t="str">
        <f t="shared" si="10"/>
        <v/>
      </c>
      <c r="N35" s="1789" t="str">
        <f t="shared" si="11"/>
        <v>X</v>
      </c>
      <c r="O35" s="1790"/>
      <c r="P35" s="1788" t="str">
        <f t="shared" si="12"/>
        <v/>
      </c>
      <c r="Q35" s="1789" t="str">
        <f t="shared" si="13"/>
        <v/>
      </c>
      <c r="R35" s="1789" t="str">
        <f t="shared" si="14"/>
        <v>X</v>
      </c>
      <c r="S35" s="1790"/>
      <c r="T35" s="1788" t="str">
        <f t="shared" si="15"/>
        <v/>
      </c>
      <c r="U35" s="1789" t="str">
        <f t="shared" si="16"/>
        <v/>
      </c>
      <c r="V35" s="1789" t="str">
        <f t="shared" si="17"/>
        <v>X</v>
      </c>
      <c r="W35" s="1790"/>
      <c r="X35" s="1787"/>
    </row>
    <row r="36" spans="1:24" ht="15" customHeight="1">
      <c r="C36" s="902" t="s">
        <v>55</v>
      </c>
      <c r="D36" s="965"/>
      <c r="E36" s="905"/>
      <c r="F36" s="905"/>
      <c r="G36" s="906"/>
      <c r="H36" s="1"/>
      <c r="I36" s="1304"/>
      <c r="K36" s="1297"/>
      <c r="L36" s="1788" t="str">
        <f t="shared" si="9"/>
        <v/>
      </c>
      <c r="M36" s="1789" t="str">
        <f t="shared" si="10"/>
        <v/>
      </c>
      <c r="N36" s="1789" t="str">
        <f t="shared" si="11"/>
        <v>X</v>
      </c>
      <c r="O36" s="1790"/>
      <c r="P36" s="1788" t="str">
        <f t="shared" si="12"/>
        <v/>
      </c>
      <c r="Q36" s="1789" t="str">
        <f t="shared" si="13"/>
        <v/>
      </c>
      <c r="R36" s="1789" t="str">
        <f t="shared" si="14"/>
        <v>X</v>
      </c>
      <c r="S36" s="1790"/>
      <c r="T36" s="1788" t="str">
        <f t="shared" si="15"/>
        <v/>
      </c>
      <c r="U36" s="1789" t="str">
        <f t="shared" si="16"/>
        <v/>
      </c>
      <c r="V36" s="1789" t="str">
        <f t="shared" si="17"/>
        <v>X</v>
      </c>
      <c r="W36" s="1790"/>
      <c r="X36" s="1787"/>
    </row>
    <row r="37" spans="1:24" ht="15" customHeight="1">
      <c r="C37" s="902" t="s">
        <v>56</v>
      </c>
      <c r="D37" s="965"/>
      <c r="E37" s="905"/>
      <c r="F37" s="905"/>
      <c r="G37" s="906"/>
      <c r="H37" s="1"/>
      <c r="I37" s="1304"/>
      <c r="K37" s="1297"/>
      <c r="L37" s="1788" t="str">
        <f t="shared" si="9"/>
        <v/>
      </c>
      <c r="M37" s="1789" t="str">
        <f t="shared" si="10"/>
        <v/>
      </c>
      <c r="N37" s="1789" t="str">
        <f t="shared" si="11"/>
        <v>X</v>
      </c>
      <c r="O37" s="1790"/>
      <c r="P37" s="1788" t="str">
        <f t="shared" si="12"/>
        <v/>
      </c>
      <c r="Q37" s="1789" t="str">
        <f t="shared" si="13"/>
        <v/>
      </c>
      <c r="R37" s="1789" t="str">
        <f t="shared" si="14"/>
        <v>X</v>
      </c>
      <c r="S37" s="1790"/>
      <c r="T37" s="1788" t="str">
        <f t="shared" si="15"/>
        <v/>
      </c>
      <c r="U37" s="1789" t="str">
        <f t="shared" si="16"/>
        <v/>
      </c>
      <c r="V37" s="1789" t="str">
        <f t="shared" si="17"/>
        <v>X</v>
      </c>
      <c r="W37" s="1790"/>
      <c r="X37" s="1787"/>
    </row>
    <row r="38" spans="1:24" ht="15" customHeight="1">
      <c r="C38" s="902" t="s">
        <v>57</v>
      </c>
      <c r="D38" s="965"/>
      <c r="E38" s="905"/>
      <c r="F38" s="905"/>
      <c r="G38" s="906"/>
      <c r="H38" s="1"/>
      <c r="I38" s="1304"/>
      <c r="K38" s="1297"/>
      <c r="L38" s="1788" t="str">
        <f t="shared" si="9"/>
        <v/>
      </c>
      <c r="M38" s="1789" t="str">
        <f t="shared" si="10"/>
        <v/>
      </c>
      <c r="N38" s="1789" t="str">
        <f t="shared" si="11"/>
        <v>X</v>
      </c>
      <c r="O38" s="1790"/>
      <c r="P38" s="1788" t="str">
        <f t="shared" si="12"/>
        <v/>
      </c>
      <c r="Q38" s="1789" t="str">
        <f t="shared" si="13"/>
        <v/>
      </c>
      <c r="R38" s="1789" t="str">
        <f t="shared" si="14"/>
        <v>X</v>
      </c>
      <c r="S38" s="1790"/>
      <c r="T38" s="1788" t="str">
        <f t="shared" si="15"/>
        <v/>
      </c>
      <c r="U38" s="1789" t="str">
        <f t="shared" si="16"/>
        <v/>
      </c>
      <c r="V38" s="1789" t="str">
        <f t="shared" si="17"/>
        <v>X</v>
      </c>
      <c r="W38" s="1790"/>
      <c r="X38" s="1787"/>
    </row>
    <row r="39" spans="1:24" ht="15" customHeight="1">
      <c r="C39" s="902" t="s">
        <v>58</v>
      </c>
      <c r="D39" s="965"/>
      <c r="E39" s="905"/>
      <c r="F39" s="905"/>
      <c r="G39" s="906"/>
      <c r="H39" s="1"/>
      <c r="I39" s="1304"/>
      <c r="K39" s="1297"/>
      <c r="L39" s="1788" t="str">
        <f t="shared" si="9"/>
        <v/>
      </c>
      <c r="M39" s="1789" t="str">
        <f t="shared" si="10"/>
        <v/>
      </c>
      <c r="N39" s="1789" t="str">
        <f t="shared" si="11"/>
        <v>X</v>
      </c>
      <c r="O39" s="1790"/>
      <c r="P39" s="1788" t="str">
        <f t="shared" si="12"/>
        <v/>
      </c>
      <c r="Q39" s="1789" t="str">
        <f t="shared" si="13"/>
        <v/>
      </c>
      <c r="R39" s="1789" t="str">
        <f t="shared" si="14"/>
        <v>X</v>
      </c>
      <c r="S39" s="1790"/>
      <c r="T39" s="1788" t="str">
        <f t="shared" si="15"/>
        <v/>
      </c>
      <c r="U39" s="1789" t="str">
        <f t="shared" si="16"/>
        <v/>
      </c>
      <c r="V39" s="1789" t="str">
        <f t="shared" si="17"/>
        <v>X</v>
      </c>
      <c r="W39" s="1790"/>
      <c r="X39" s="1787"/>
    </row>
    <row r="40" spans="1:24" ht="15" customHeight="1">
      <c r="C40" s="902" t="s">
        <v>59</v>
      </c>
      <c r="D40" s="965"/>
      <c r="E40" s="905"/>
      <c r="F40" s="905"/>
      <c r="G40" s="906"/>
      <c r="H40" s="1"/>
      <c r="I40" s="1304"/>
      <c r="K40" s="1297"/>
      <c r="L40" s="1788" t="str">
        <f t="shared" si="9"/>
        <v/>
      </c>
      <c r="M40" s="1789" t="str">
        <f t="shared" si="10"/>
        <v/>
      </c>
      <c r="N40" s="1789" t="str">
        <f t="shared" si="11"/>
        <v>X</v>
      </c>
      <c r="O40" s="1790"/>
      <c r="P40" s="1788" t="str">
        <f t="shared" si="12"/>
        <v/>
      </c>
      <c r="Q40" s="1789" t="str">
        <f t="shared" si="13"/>
        <v/>
      </c>
      <c r="R40" s="1789" t="str">
        <f t="shared" si="14"/>
        <v>X</v>
      </c>
      <c r="S40" s="1790"/>
      <c r="T40" s="1788" t="str">
        <f t="shared" si="15"/>
        <v/>
      </c>
      <c r="U40" s="1789" t="str">
        <f t="shared" si="16"/>
        <v/>
      </c>
      <c r="V40" s="1789" t="str">
        <f t="shared" si="17"/>
        <v>X</v>
      </c>
      <c r="W40" s="1790"/>
      <c r="X40" s="1787"/>
    </row>
    <row r="41" spans="1:24" ht="15" customHeight="1">
      <c r="C41" s="902" t="s">
        <v>60</v>
      </c>
      <c r="D41" s="965"/>
      <c r="E41" s="905"/>
      <c r="F41" s="905"/>
      <c r="G41" s="906"/>
      <c r="H41" s="1"/>
      <c r="I41" s="1304"/>
      <c r="K41" s="1297"/>
      <c r="L41" s="1788" t="str">
        <f t="shared" si="9"/>
        <v/>
      </c>
      <c r="M41" s="1789" t="str">
        <f t="shared" si="10"/>
        <v/>
      </c>
      <c r="N41" s="1789" t="str">
        <f t="shared" si="11"/>
        <v>X</v>
      </c>
      <c r="O41" s="1790"/>
      <c r="P41" s="1788" t="str">
        <f t="shared" si="12"/>
        <v/>
      </c>
      <c r="Q41" s="1789" t="str">
        <f t="shared" si="13"/>
        <v/>
      </c>
      <c r="R41" s="1789" t="str">
        <f t="shared" si="14"/>
        <v>X</v>
      </c>
      <c r="S41" s="1790"/>
      <c r="T41" s="1788" t="str">
        <f t="shared" si="15"/>
        <v/>
      </c>
      <c r="U41" s="1789" t="str">
        <f t="shared" si="16"/>
        <v/>
      </c>
      <c r="V41" s="1789" t="str">
        <f t="shared" si="17"/>
        <v>X</v>
      </c>
      <c r="W41" s="1790"/>
      <c r="X41" s="1787"/>
    </row>
    <row r="42" spans="1:24" ht="15" customHeight="1">
      <c r="C42" s="907" t="s">
        <v>61</v>
      </c>
      <c r="D42" s="968"/>
      <c r="E42" s="910"/>
      <c r="F42" s="910"/>
      <c r="G42" s="911"/>
      <c r="H42" s="1"/>
      <c r="I42" s="1305"/>
      <c r="J42" s="1292"/>
      <c r="K42" s="1306"/>
      <c r="L42" s="1791" t="str">
        <f t="shared" si="9"/>
        <v/>
      </c>
      <c r="M42" s="1792" t="str">
        <f t="shared" si="10"/>
        <v/>
      </c>
      <c r="N42" s="1792" t="str">
        <f t="shared" si="11"/>
        <v>X</v>
      </c>
      <c r="O42" s="1793"/>
      <c r="P42" s="1791" t="str">
        <f t="shared" si="12"/>
        <v/>
      </c>
      <c r="Q42" s="1792" t="str">
        <f t="shared" si="13"/>
        <v/>
      </c>
      <c r="R42" s="1792" t="str">
        <f t="shared" si="14"/>
        <v>X</v>
      </c>
      <c r="S42" s="1793"/>
      <c r="T42" s="1791" t="str">
        <f t="shared" si="15"/>
        <v/>
      </c>
      <c r="U42" s="1792" t="str">
        <f t="shared" si="16"/>
        <v/>
      </c>
      <c r="V42" s="1792" t="str">
        <f t="shared" si="17"/>
        <v>X</v>
      </c>
      <c r="W42" s="1793"/>
      <c r="X42" s="1787"/>
    </row>
    <row r="43" spans="1:24" ht="15" customHeight="1">
      <c r="A43" s="2013"/>
      <c r="B43" s="2015" t="s">
        <v>2439</v>
      </c>
      <c r="C43" s="964" t="s">
        <v>1700</v>
      </c>
      <c r="D43" s="575" t="s">
        <v>1868</v>
      </c>
      <c r="E43" s="927" t="s">
        <v>265</v>
      </c>
      <c r="F43" s="927" t="s">
        <v>224</v>
      </c>
      <c r="G43" s="927" t="s">
        <v>1624</v>
      </c>
      <c r="H43" s="1"/>
      <c r="L43" s="1675"/>
      <c r="M43" s="1675"/>
      <c r="N43" s="1675"/>
      <c r="O43" s="1675"/>
      <c r="P43" s="1675"/>
      <c r="Q43" s="1675"/>
      <c r="R43" s="1675"/>
      <c r="S43" s="1675"/>
      <c r="T43" s="1675"/>
      <c r="U43" s="1675"/>
      <c r="V43" s="1675"/>
      <c r="W43" s="1787"/>
      <c r="X43" s="1787"/>
    </row>
    <row r="44" spans="1:24" s="957" customFormat="1" ht="15" customHeight="1">
      <c r="B44" s="1"/>
      <c r="C44" s="1658" t="s">
        <v>62</v>
      </c>
      <c r="D44" s="1649"/>
      <c r="E44" s="1650"/>
      <c r="F44" s="1827"/>
      <c r="G44" s="1651"/>
      <c r="H44" s="1"/>
      <c r="I44" s="1301"/>
      <c r="J44" s="1302"/>
      <c r="K44" s="1303"/>
      <c r="L44" s="1794" t="str">
        <f t="shared" ref="L44:L65" si="18">IF(ISNONTEXT(E44)=TRUE,"","X")</f>
        <v/>
      </c>
      <c r="M44" s="1795" t="str">
        <f t="shared" ref="M44:M65" si="19">IF(E44&gt;=0=TRUE,"","X")</f>
        <v/>
      </c>
      <c r="N44" s="1795" t="str">
        <f t="shared" ref="N44:N65" si="20">IF(E44&lt;&gt;""=TRUE,"","X")</f>
        <v>X</v>
      </c>
      <c r="O44" s="1796"/>
      <c r="P44" s="1794" t="str">
        <f t="shared" ref="P44:P65" si="21">IF(ISNONTEXT(F44)=TRUE,"","X")</f>
        <v/>
      </c>
      <c r="Q44" s="1795" t="str">
        <f t="shared" ref="Q44:Q65" si="22">IF(F44&gt;=0=TRUE,"","X")</f>
        <v/>
      </c>
      <c r="R44" s="1795" t="str">
        <f t="shared" ref="R44:R65" si="23">IF(F44&lt;&gt;""=TRUE,"","X")</f>
        <v>X</v>
      </c>
      <c r="S44" s="1796"/>
      <c r="T44" s="1794" t="str">
        <f t="shared" ref="T44:T65" si="24">IF(ISNONTEXT(G44)=TRUE,"","X")</f>
        <v/>
      </c>
      <c r="U44" s="1795" t="str">
        <f t="shared" ref="U44:U65" si="25">IF(G44&gt;=0=TRUE,"","X")</f>
        <v/>
      </c>
      <c r="V44" s="1795" t="str">
        <f t="shared" ref="V44:V65" si="26">IF(G44&lt;&gt;""=TRUE,"","X")</f>
        <v>X</v>
      </c>
      <c r="W44" s="1796"/>
      <c r="X44" s="1797"/>
    </row>
    <row r="45" spans="1:24" ht="15" customHeight="1">
      <c r="C45" s="1051" t="s">
        <v>63</v>
      </c>
      <c r="D45" s="969"/>
      <c r="E45" s="970"/>
      <c r="F45" s="1828"/>
      <c r="G45" s="973"/>
      <c r="H45" s="1"/>
      <c r="I45" s="1304"/>
      <c r="K45" s="1297"/>
      <c r="L45" s="1788" t="str">
        <f t="shared" si="18"/>
        <v/>
      </c>
      <c r="M45" s="1789" t="str">
        <f t="shared" si="19"/>
        <v/>
      </c>
      <c r="N45" s="1789" t="str">
        <f t="shared" si="20"/>
        <v>X</v>
      </c>
      <c r="O45" s="1790"/>
      <c r="P45" s="1788" t="str">
        <f t="shared" si="21"/>
        <v/>
      </c>
      <c r="Q45" s="1789" t="str">
        <f t="shared" si="22"/>
        <v/>
      </c>
      <c r="R45" s="1789" t="str">
        <f t="shared" si="23"/>
        <v>X</v>
      </c>
      <c r="S45" s="1790"/>
      <c r="T45" s="1788" t="str">
        <f t="shared" si="24"/>
        <v/>
      </c>
      <c r="U45" s="1789" t="str">
        <f t="shared" si="25"/>
        <v/>
      </c>
      <c r="V45" s="1789" t="str">
        <f t="shared" si="26"/>
        <v>X</v>
      </c>
      <c r="W45" s="1790"/>
      <c r="X45" s="1787"/>
    </row>
    <row r="46" spans="1:24" ht="15" customHeight="1">
      <c r="C46" s="1051" t="s">
        <v>64</v>
      </c>
      <c r="D46" s="969"/>
      <c r="E46" s="970"/>
      <c r="F46" s="1828"/>
      <c r="G46" s="973"/>
      <c r="H46" s="1"/>
      <c r="I46" s="1304"/>
      <c r="K46" s="1297"/>
      <c r="L46" s="1788" t="str">
        <f t="shared" si="18"/>
        <v/>
      </c>
      <c r="M46" s="1789" t="str">
        <f t="shared" si="19"/>
        <v/>
      </c>
      <c r="N46" s="1789" t="str">
        <f t="shared" si="20"/>
        <v>X</v>
      </c>
      <c r="O46" s="1790"/>
      <c r="P46" s="1788" t="str">
        <f t="shared" si="21"/>
        <v/>
      </c>
      <c r="Q46" s="1789" t="str">
        <f t="shared" si="22"/>
        <v/>
      </c>
      <c r="R46" s="1789" t="str">
        <f t="shared" si="23"/>
        <v>X</v>
      </c>
      <c r="S46" s="1790"/>
      <c r="T46" s="1788" t="str">
        <f t="shared" si="24"/>
        <v/>
      </c>
      <c r="U46" s="1789" t="str">
        <f t="shared" si="25"/>
        <v/>
      </c>
      <c r="V46" s="1789" t="str">
        <f t="shared" si="26"/>
        <v>X</v>
      </c>
      <c r="W46" s="1790"/>
      <c r="X46" s="1787"/>
    </row>
    <row r="47" spans="1:24" ht="15" customHeight="1">
      <c r="C47" s="1051" t="s">
        <v>65</v>
      </c>
      <c r="D47" s="969"/>
      <c r="E47" s="970"/>
      <c r="F47" s="1828"/>
      <c r="G47" s="973"/>
      <c r="H47" s="1"/>
      <c r="I47" s="1304"/>
      <c r="K47" s="1297"/>
      <c r="L47" s="1788" t="str">
        <f t="shared" si="18"/>
        <v/>
      </c>
      <c r="M47" s="1789" t="str">
        <f t="shared" si="19"/>
        <v/>
      </c>
      <c r="N47" s="1789" t="str">
        <f t="shared" si="20"/>
        <v>X</v>
      </c>
      <c r="O47" s="1790"/>
      <c r="P47" s="1788" t="str">
        <f t="shared" si="21"/>
        <v/>
      </c>
      <c r="Q47" s="1789" t="str">
        <f t="shared" si="22"/>
        <v/>
      </c>
      <c r="R47" s="1789" t="str">
        <f t="shared" si="23"/>
        <v>X</v>
      </c>
      <c r="S47" s="1790"/>
      <c r="T47" s="1788" t="str">
        <f t="shared" si="24"/>
        <v/>
      </c>
      <c r="U47" s="1789" t="str">
        <f t="shared" si="25"/>
        <v/>
      </c>
      <c r="V47" s="1789" t="str">
        <f t="shared" si="26"/>
        <v>X</v>
      </c>
      <c r="W47" s="1790"/>
      <c r="X47" s="1787"/>
    </row>
    <row r="48" spans="1:24" ht="15" customHeight="1">
      <c r="C48" s="1051" t="s">
        <v>66</v>
      </c>
      <c r="D48" s="969"/>
      <c r="E48" s="970"/>
      <c r="F48" s="1828"/>
      <c r="G48" s="973"/>
      <c r="H48" s="1"/>
      <c r="I48" s="1304"/>
      <c r="K48" s="1297"/>
      <c r="L48" s="1788" t="str">
        <f t="shared" si="18"/>
        <v/>
      </c>
      <c r="M48" s="1789" t="str">
        <f t="shared" si="19"/>
        <v/>
      </c>
      <c r="N48" s="1789" t="str">
        <f t="shared" si="20"/>
        <v>X</v>
      </c>
      <c r="O48" s="1790"/>
      <c r="P48" s="1788" t="str">
        <f t="shared" si="21"/>
        <v/>
      </c>
      <c r="Q48" s="1789" t="str">
        <f t="shared" si="22"/>
        <v/>
      </c>
      <c r="R48" s="1789" t="str">
        <f t="shared" si="23"/>
        <v>X</v>
      </c>
      <c r="S48" s="1790"/>
      <c r="T48" s="1788" t="str">
        <f t="shared" si="24"/>
        <v/>
      </c>
      <c r="U48" s="1789" t="str">
        <f t="shared" si="25"/>
        <v/>
      </c>
      <c r="V48" s="1789" t="str">
        <f t="shared" si="26"/>
        <v>X</v>
      </c>
      <c r="W48" s="1790"/>
      <c r="X48" s="1787"/>
    </row>
    <row r="49" spans="2:24" ht="15" customHeight="1">
      <c r="C49" s="1051" t="s">
        <v>67</v>
      </c>
      <c r="D49" s="969"/>
      <c r="E49" s="970"/>
      <c r="F49" s="1828"/>
      <c r="G49" s="973"/>
      <c r="H49" s="1"/>
      <c r="I49" s="1304"/>
      <c r="K49" s="1297"/>
      <c r="L49" s="1788" t="str">
        <f t="shared" si="18"/>
        <v/>
      </c>
      <c r="M49" s="1789" t="str">
        <f t="shared" si="19"/>
        <v/>
      </c>
      <c r="N49" s="1789" t="str">
        <f t="shared" si="20"/>
        <v>X</v>
      </c>
      <c r="O49" s="1790"/>
      <c r="P49" s="1788" t="str">
        <f t="shared" si="21"/>
        <v/>
      </c>
      <c r="Q49" s="1789" t="str">
        <f t="shared" si="22"/>
        <v/>
      </c>
      <c r="R49" s="1789" t="str">
        <f t="shared" si="23"/>
        <v>X</v>
      </c>
      <c r="S49" s="1790"/>
      <c r="T49" s="1788" t="str">
        <f t="shared" si="24"/>
        <v/>
      </c>
      <c r="U49" s="1789" t="str">
        <f t="shared" si="25"/>
        <v/>
      </c>
      <c r="V49" s="1789" t="str">
        <f t="shared" si="26"/>
        <v>X</v>
      </c>
      <c r="W49" s="1790"/>
      <c r="X49" s="1787"/>
    </row>
    <row r="50" spans="2:24" ht="15" customHeight="1">
      <c r="C50" s="1051" t="s">
        <v>68</v>
      </c>
      <c r="D50" s="969"/>
      <c r="E50" s="970"/>
      <c r="F50" s="1828"/>
      <c r="G50" s="973"/>
      <c r="H50" s="1"/>
      <c r="I50" s="1304"/>
      <c r="K50" s="1297"/>
      <c r="L50" s="1788" t="str">
        <f t="shared" si="18"/>
        <v/>
      </c>
      <c r="M50" s="1789" t="str">
        <f t="shared" si="19"/>
        <v/>
      </c>
      <c r="N50" s="1789" t="str">
        <f t="shared" si="20"/>
        <v>X</v>
      </c>
      <c r="O50" s="1790"/>
      <c r="P50" s="1788" t="str">
        <f t="shared" si="21"/>
        <v/>
      </c>
      <c r="Q50" s="1789" t="str">
        <f t="shared" si="22"/>
        <v/>
      </c>
      <c r="R50" s="1789" t="str">
        <f t="shared" si="23"/>
        <v>X</v>
      </c>
      <c r="S50" s="1790"/>
      <c r="T50" s="1788" t="str">
        <f t="shared" si="24"/>
        <v/>
      </c>
      <c r="U50" s="1789" t="str">
        <f t="shared" si="25"/>
        <v/>
      </c>
      <c r="V50" s="1789" t="str">
        <f t="shared" si="26"/>
        <v>X</v>
      </c>
      <c r="W50" s="1790"/>
      <c r="X50" s="1787"/>
    </row>
    <row r="51" spans="2:24" ht="15" customHeight="1">
      <c r="C51" s="1051" t="s">
        <v>69</v>
      </c>
      <c r="D51" s="969"/>
      <c r="E51" s="970"/>
      <c r="F51" s="1828"/>
      <c r="G51" s="973"/>
      <c r="H51" s="1"/>
      <c r="I51" s="1304"/>
      <c r="K51" s="1297"/>
      <c r="L51" s="1788" t="str">
        <f t="shared" si="18"/>
        <v/>
      </c>
      <c r="M51" s="1789" t="str">
        <f t="shared" si="19"/>
        <v/>
      </c>
      <c r="N51" s="1789" t="str">
        <f t="shared" si="20"/>
        <v>X</v>
      </c>
      <c r="O51" s="1790"/>
      <c r="P51" s="1788" t="str">
        <f t="shared" si="21"/>
        <v/>
      </c>
      <c r="Q51" s="1789" t="str">
        <f t="shared" si="22"/>
        <v/>
      </c>
      <c r="R51" s="1789" t="str">
        <f t="shared" si="23"/>
        <v>X</v>
      </c>
      <c r="S51" s="1790"/>
      <c r="T51" s="1788" t="str">
        <f t="shared" si="24"/>
        <v/>
      </c>
      <c r="U51" s="1789" t="str">
        <f t="shared" si="25"/>
        <v/>
      </c>
      <c r="V51" s="1789" t="str">
        <f t="shared" si="26"/>
        <v>X</v>
      </c>
      <c r="W51" s="1790"/>
      <c r="X51" s="1787"/>
    </row>
    <row r="52" spans="2:24" ht="15" customHeight="1">
      <c r="C52" s="1051" t="s">
        <v>70</v>
      </c>
      <c r="D52" s="969"/>
      <c r="E52" s="970"/>
      <c r="F52" s="1828"/>
      <c r="G52" s="973"/>
      <c r="H52" s="1"/>
      <c r="I52" s="1304"/>
      <c r="K52" s="1297"/>
      <c r="L52" s="1788" t="str">
        <f t="shared" si="18"/>
        <v/>
      </c>
      <c r="M52" s="1789" t="str">
        <f t="shared" si="19"/>
        <v/>
      </c>
      <c r="N52" s="1789" t="str">
        <f t="shared" si="20"/>
        <v>X</v>
      </c>
      <c r="O52" s="1790"/>
      <c r="P52" s="1788" t="str">
        <f t="shared" si="21"/>
        <v/>
      </c>
      <c r="Q52" s="1789" t="str">
        <f t="shared" si="22"/>
        <v/>
      </c>
      <c r="R52" s="1789" t="str">
        <f t="shared" si="23"/>
        <v>X</v>
      </c>
      <c r="S52" s="1790"/>
      <c r="T52" s="1788" t="str">
        <f t="shared" si="24"/>
        <v/>
      </c>
      <c r="U52" s="1789" t="str">
        <f t="shared" si="25"/>
        <v/>
      </c>
      <c r="V52" s="1789" t="str">
        <f t="shared" si="26"/>
        <v>X</v>
      </c>
      <c r="W52" s="1790"/>
      <c r="X52" s="1787"/>
    </row>
    <row r="53" spans="2:24" ht="15" customHeight="1">
      <c r="C53" s="1051" t="s">
        <v>71</v>
      </c>
      <c r="D53" s="969"/>
      <c r="E53" s="970"/>
      <c r="F53" s="1828"/>
      <c r="G53" s="973"/>
      <c r="H53" s="1"/>
      <c r="I53" s="1304"/>
      <c r="K53" s="1297"/>
      <c r="L53" s="1788" t="str">
        <f t="shared" si="18"/>
        <v/>
      </c>
      <c r="M53" s="1789" t="str">
        <f t="shared" si="19"/>
        <v/>
      </c>
      <c r="N53" s="1789" t="str">
        <f t="shared" si="20"/>
        <v>X</v>
      </c>
      <c r="O53" s="1790"/>
      <c r="P53" s="1788" t="str">
        <f t="shared" si="21"/>
        <v/>
      </c>
      <c r="Q53" s="1789" t="str">
        <f t="shared" si="22"/>
        <v/>
      </c>
      <c r="R53" s="1789" t="str">
        <f t="shared" si="23"/>
        <v>X</v>
      </c>
      <c r="S53" s="1790"/>
      <c r="T53" s="1788" t="str">
        <f t="shared" si="24"/>
        <v/>
      </c>
      <c r="U53" s="1789" t="str">
        <f t="shared" si="25"/>
        <v/>
      </c>
      <c r="V53" s="1789" t="str">
        <f t="shared" si="26"/>
        <v>X</v>
      </c>
      <c r="W53" s="1790"/>
      <c r="X53" s="1787"/>
    </row>
    <row r="54" spans="2:24" ht="15" customHeight="1">
      <c r="C54" s="1051" t="s">
        <v>72</v>
      </c>
      <c r="D54" s="969"/>
      <c r="E54" s="970"/>
      <c r="F54" s="1828"/>
      <c r="G54" s="973"/>
      <c r="H54" s="1"/>
      <c r="I54" s="1304"/>
      <c r="K54" s="1297"/>
      <c r="L54" s="1788" t="str">
        <f t="shared" si="18"/>
        <v/>
      </c>
      <c r="M54" s="1789" t="str">
        <f t="shared" si="19"/>
        <v/>
      </c>
      <c r="N54" s="1789" t="str">
        <f t="shared" si="20"/>
        <v>X</v>
      </c>
      <c r="O54" s="1790"/>
      <c r="P54" s="1788" t="str">
        <f t="shared" si="21"/>
        <v/>
      </c>
      <c r="Q54" s="1789" t="str">
        <f t="shared" si="22"/>
        <v/>
      </c>
      <c r="R54" s="1789" t="str">
        <f t="shared" si="23"/>
        <v>X</v>
      </c>
      <c r="S54" s="1790"/>
      <c r="T54" s="1788" t="str">
        <f t="shared" si="24"/>
        <v/>
      </c>
      <c r="U54" s="1789" t="str">
        <f t="shared" si="25"/>
        <v/>
      </c>
      <c r="V54" s="1789" t="str">
        <f t="shared" si="26"/>
        <v>X</v>
      </c>
      <c r="W54" s="1790"/>
      <c r="X54" s="1787"/>
    </row>
    <row r="55" spans="2:24" ht="15" customHeight="1">
      <c r="C55" s="1051" t="s">
        <v>73</v>
      </c>
      <c r="D55" s="969"/>
      <c r="E55" s="970"/>
      <c r="F55" s="1828"/>
      <c r="G55" s="973"/>
      <c r="H55" s="1"/>
      <c r="I55" s="1304"/>
      <c r="K55" s="1297"/>
      <c r="L55" s="1788" t="str">
        <f t="shared" si="18"/>
        <v/>
      </c>
      <c r="M55" s="1789" t="str">
        <f t="shared" si="19"/>
        <v/>
      </c>
      <c r="N55" s="1789" t="str">
        <f t="shared" si="20"/>
        <v>X</v>
      </c>
      <c r="O55" s="1790"/>
      <c r="P55" s="1788" t="str">
        <f t="shared" si="21"/>
        <v/>
      </c>
      <c r="Q55" s="1789" t="str">
        <f t="shared" si="22"/>
        <v/>
      </c>
      <c r="R55" s="1789" t="str">
        <f t="shared" si="23"/>
        <v>X</v>
      </c>
      <c r="S55" s="1790"/>
      <c r="T55" s="1788" t="str">
        <f t="shared" si="24"/>
        <v/>
      </c>
      <c r="U55" s="1789" t="str">
        <f t="shared" si="25"/>
        <v/>
      </c>
      <c r="V55" s="1789" t="str">
        <f t="shared" si="26"/>
        <v>X</v>
      </c>
      <c r="W55" s="1790"/>
      <c r="X55" s="1787"/>
    </row>
    <row r="56" spans="2:24" ht="15" customHeight="1">
      <c r="C56" s="1051" t="s">
        <v>74</v>
      </c>
      <c r="D56" s="969"/>
      <c r="E56" s="970"/>
      <c r="F56" s="1828"/>
      <c r="G56" s="973"/>
      <c r="H56" s="1"/>
      <c r="I56" s="1304"/>
      <c r="K56" s="1297"/>
      <c r="L56" s="1788" t="str">
        <f t="shared" si="18"/>
        <v/>
      </c>
      <c r="M56" s="1789" t="str">
        <f t="shared" si="19"/>
        <v/>
      </c>
      <c r="N56" s="1789" t="str">
        <f t="shared" si="20"/>
        <v>X</v>
      </c>
      <c r="O56" s="1790"/>
      <c r="P56" s="1788" t="str">
        <f t="shared" si="21"/>
        <v/>
      </c>
      <c r="Q56" s="1789" t="str">
        <f t="shared" si="22"/>
        <v/>
      </c>
      <c r="R56" s="1789" t="str">
        <f t="shared" si="23"/>
        <v>X</v>
      </c>
      <c r="S56" s="1790"/>
      <c r="T56" s="1788" t="str">
        <f t="shared" si="24"/>
        <v/>
      </c>
      <c r="U56" s="1789" t="str">
        <f t="shared" si="25"/>
        <v/>
      </c>
      <c r="V56" s="1789" t="str">
        <f t="shared" si="26"/>
        <v>X</v>
      </c>
      <c r="W56" s="1790"/>
      <c r="X56" s="1787"/>
    </row>
    <row r="57" spans="2:24" ht="15" customHeight="1">
      <c r="C57" s="1051" t="s">
        <v>75</v>
      </c>
      <c r="D57" s="969"/>
      <c r="E57" s="970"/>
      <c r="F57" s="1828"/>
      <c r="G57" s="973"/>
      <c r="H57" s="1"/>
      <c r="I57" s="1304"/>
      <c r="K57" s="1297"/>
      <c r="L57" s="1788" t="str">
        <f t="shared" si="18"/>
        <v/>
      </c>
      <c r="M57" s="1789" t="str">
        <f t="shared" si="19"/>
        <v/>
      </c>
      <c r="N57" s="1789" t="str">
        <f t="shared" si="20"/>
        <v>X</v>
      </c>
      <c r="O57" s="1790"/>
      <c r="P57" s="1788" t="str">
        <f t="shared" si="21"/>
        <v/>
      </c>
      <c r="Q57" s="1789" t="str">
        <f t="shared" si="22"/>
        <v/>
      </c>
      <c r="R57" s="1789" t="str">
        <f t="shared" si="23"/>
        <v>X</v>
      </c>
      <c r="S57" s="1790"/>
      <c r="T57" s="1788" t="str">
        <f t="shared" si="24"/>
        <v/>
      </c>
      <c r="U57" s="1789" t="str">
        <f t="shared" si="25"/>
        <v/>
      </c>
      <c r="V57" s="1789" t="str">
        <f t="shared" si="26"/>
        <v>X</v>
      </c>
      <c r="W57" s="1790"/>
      <c r="X57" s="1787"/>
    </row>
    <row r="58" spans="2:24" ht="15" customHeight="1">
      <c r="C58" s="1051" t="s">
        <v>76</v>
      </c>
      <c r="D58" s="969"/>
      <c r="E58" s="970"/>
      <c r="F58" s="1828"/>
      <c r="G58" s="973"/>
      <c r="H58" s="1"/>
      <c r="I58" s="1304"/>
      <c r="K58" s="1297"/>
      <c r="L58" s="1788" t="str">
        <f t="shared" si="18"/>
        <v/>
      </c>
      <c r="M58" s="1789" t="str">
        <f t="shared" si="19"/>
        <v/>
      </c>
      <c r="N58" s="1789" t="str">
        <f t="shared" si="20"/>
        <v>X</v>
      </c>
      <c r="O58" s="1790"/>
      <c r="P58" s="1788" t="str">
        <f t="shared" si="21"/>
        <v/>
      </c>
      <c r="Q58" s="1789" t="str">
        <f t="shared" si="22"/>
        <v/>
      </c>
      <c r="R58" s="1789" t="str">
        <f t="shared" si="23"/>
        <v>X</v>
      </c>
      <c r="S58" s="1790"/>
      <c r="T58" s="1788" t="str">
        <f t="shared" si="24"/>
        <v/>
      </c>
      <c r="U58" s="1789" t="str">
        <f t="shared" si="25"/>
        <v/>
      </c>
      <c r="V58" s="1789" t="str">
        <f t="shared" si="26"/>
        <v>X</v>
      </c>
      <c r="W58" s="1790"/>
      <c r="X58" s="1787"/>
    </row>
    <row r="59" spans="2:24" ht="15" customHeight="1">
      <c r="C59" s="1051" t="s">
        <v>77</v>
      </c>
      <c r="D59" s="969"/>
      <c r="E59" s="970"/>
      <c r="F59" s="1828"/>
      <c r="G59" s="973"/>
      <c r="H59" s="1"/>
      <c r="I59" s="1304"/>
      <c r="K59" s="1297"/>
      <c r="L59" s="1788" t="str">
        <f t="shared" si="18"/>
        <v/>
      </c>
      <c r="M59" s="1789" t="str">
        <f t="shared" si="19"/>
        <v/>
      </c>
      <c r="N59" s="1789" t="str">
        <f t="shared" si="20"/>
        <v>X</v>
      </c>
      <c r="O59" s="1790"/>
      <c r="P59" s="1788" t="str">
        <f t="shared" si="21"/>
        <v/>
      </c>
      <c r="Q59" s="1789" t="str">
        <f t="shared" si="22"/>
        <v/>
      </c>
      <c r="R59" s="1789" t="str">
        <f t="shared" si="23"/>
        <v>X</v>
      </c>
      <c r="S59" s="1790"/>
      <c r="T59" s="1788" t="str">
        <f t="shared" si="24"/>
        <v/>
      </c>
      <c r="U59" s="1789" t="str">
        <f t="shared" si="25"/>
        <v/>
      </c>
      <c r="V59" s="1789" t="str">
        <f t="shared" si="26"/>
        <v>X</v>
      </c>
      <c r="W59" s="1790"/>
      <c r="X59" s="1787"/>
    </row>
    <row r="60" spans="2:24" ht="15" customHeight="1">
      <c r="B60" s="13"/>
      <c r="C60" s="1051" t="s">
        <v>78</v>
      </c>
      <c r="D60" s="969"/>
      <c r="E60" s="970"/>
      <c r="F60" s="1828"/>
      <c r="G60" s="973"/>
      <c r="H60" s="1"/>
      <c r="I60" s="1304"/>
      <c r="K60" s="1297"/>
      <c r="L60" s="1788" t="str">
        <f t="shared" si="18"/>
        <v/>
      </c>
      <c r="M60" s="1789" t="str">
        <f t="shared" si="19"/>
        <v/>
      </c>
      <c r="N60" s="1789" t="str">
        <f t="shared" si="20"/>
        <v>X</v>
      </c>
      <c r="O60" s="1790"/>
      <c r="P60" s="1788" t="str">
        <f t="shared" si="21"/>
        <v/>
      </c>
      <c r="Q60" s="1789" t="str">
        <f t="shared" si="22"/>
        <v/>
      </c>
      <c r="R60" s="1789" t="str">
        <f t="shared" si="23"/>
        <v>X</v>
      </c>
      <c r="S60" s="1790"/>
      <c r="T60" s="1788" t="str">
        <f t="shared" si="24"/>
        <v/>
      </c>
      <c r="U60" s="1789" t="str">
        <f t="shared" si="25"/>
        <v/>
      </c>
      <c r="V60" s="1789" t="str">
        <f t="shared" si="26"/>
        <v>X</v>
      </c>
      <c r="W60" s="1790"/>
      <c r="X60" s="1787"/>
    </row>
    <row r="61" spans="2:24" ht="15" customHeight="1">
      <c r="C61" s="1051" t="s">
        <v>79</v>
      </c>
      <c r="D61" s="969"/>
      <c r="E61" s="970"/>
      <c r="F61" s="1828"/>
      <c r="G61" s="973"/>
      <c r="H61" s="1"/>
      <c r="I61" s="1304"/>
      <c r="K61" s="1297"/>
      <c r="L61" s="1788" t="str">
        <f t="shared" si="18"/>
        <v/>
      </c>
      <c r="M61" s="1789" t="str">
        <f t="shared" si="19"/>
        <v/>
      </c>
      <c r="N61" s="1789" t="str">
        <f t="shared" si="20"/>
        <v>X</v>
      </c>
      <c r="O61" s="1790"/>
      <c r="P61" s="1788" t="str">
        <f t="shared" si="21"/>
        <v/>
      </c>
      <c r="Q61" s="1789" t="str">
        <f t="shared" si="22"/>
        <v/>
      </c>
      <c r="R61" s="1789" t="str">
        <f t="shared" si="23"/>
        <v>X</v>
      </c>
      <c r="S61" s="1790"/>
      <c r="T61" s="1788" t="str">
        <f t="shared" si="24"/>
        <v/>
      </c>
      <c r="U61" s="1789" t="str">
        <f t="shared" si="25"/>
        <v/>
      </c>
      <c r="V61" s="1789" t="str">
        <f t="shared" si="26"/>
        <v>X</v>
      </c>
      <c r="W61" s="1790"/>
      <c r="X61" s="1787"/>
    </row>
    <row r="62" spans="2:24" ht="15" customHeight="1">
      <c r="C62" s="1051" t="s">
        <v>80</v>
      </c>
      <c r="D62" s="969"/>
      <c r="E62" s="970"/>
      <c r="F62" s="1828"/>
      <c r="G62" s="973"/>
      <c r="H62" s="1"/>
      <c r="I62" s="1304"/>
      <c r="K62" s="1297"/>
      <c r="L62" s="1788" t="str">
        <f t="shared" si="18"/>
        <v/>
      </c>
      <c r="M62" s="1789" t="str">
        <f t="shared" si="19"/>
        <v/>
      </c>
      <c r="N62" s="1789" t="str">
        <f t="shared" si="20"/>
        <v>X</v>
      </c>
      <c r="O62" s="1790"/>
      <c r="P62" s="1788" t="str">
        <f t="shared" si="21"/>
        <v/>
      </c>
      <c r="Q62" s="1789" t="str">
        <f t="shared" si="22"/>
        <v/>
      </c>
      <c r="R62" s="1789" t="str">
        <f t="shared" si="23"/>
        <v>X</v>
      </c>
      <c r="S62" s="1790"/>
      <c r="T62" s="1788" t="str">
        <f t="shared" si="24"/>
        <v/>
      </c>
      <c r="U62" s="1789" t="str">
        <f t="shared" si="25"/>
        <v/>
      </c>
      <c r="V62" s="1789" t="str">
        <f t="shared" si="26"/>
        <v>X</v>
      </c>
      <c r="W62" s="1790"/>
      <c r="X62" s="1787"/>
    </row>
    <row r="63" spans="2:24" ht="15" customHeight="1">
      <c r="C63" s="1051" t="s">
        <v>81</v>
      </c>
      <c r="D63" s="969"/>
      <c r="E63" s="970"/>
      <c r="F63" s="1828"/>
      <c r="G63" s="973"/>
      <c r="H63" s="1"/>
      <c r="I63" s="1304"/>
      <c r="K63" s="1297"/>
      <c r="L63" s="1788" t="str">
        <f t="shared" si="18"/>
        <v/>
      </c>
      <c r="M63" s="1789" t="str">
        <f t="shared" si="19"/>
        <v/>
      </c>
      <c r="N63" s="1789" t="str">
        <f t="shared" si="20"/>
        <v>X</v>
      </c>
      <c r="O63" s="1790"/>
      <c r="P63" s="1788" t="str">
        <f t="shared" si="21"/>
        <v/>
      </c>
      <c r="Q63" s="1789" t="str">
        <f t="shared" si="22"/>
        <v/>
      </c>
      <c r="R63" s="1789" t="str">
        <f t="shared" si="23"/>
        <v>X</v>
      </c>
      <c r="S63" s="1790"/>
      <c r="T63" s="1788" t="str">
        <f t="shared" si="24"/>
        <v/>
      </c>
      <c r="U63" s="1789" t="str">
        <f t="shared" si="25"/>
        <v/>
      </c>
      <c r="V63" s="1789" t="str">
        <f t="shared" si="26"/>
        <v>X</v>
      </c>
      <c r="W63" s="1790"/>
      <c r="X63" s="1787"/>
    </row>
    <row r="64" spans="2:24" ht="15" customHeight="1">
      <c r="C64" s="1051" t="s">
        <v>82</v>
      </c>
      <c r="D64" s="969"/>
      <c r="E64" s="970"/>
      <c r="F64" s="1828"/>
      <c r="G64" s="973"/>
      <c r="H64" s="1"/>
      <c r="I64" s="1304"/>
      <c r="K64" s="1297"/>
      <c r="L64" s="1788" t="str">
        <f t="shared" si="18"/>
        <v/>
      </c>
      <c r="M64" s="1789" t="str">
        <f t="shared" si="19"/>
        <v/>
      </c>
      <c r="N64" s="1789" t="str">
        <f t="shared" si="20"/>
        <v>X</v>
      </c>
      <c r="O64" s="1790"/>
      <c r="P64" s="1788" t="str">
        <f t="shared" si="21"/>
        <v/>
      </c>
      <c r="Q64" s="1789" t="str">
        <f t="shared" si="22"/>
        <v/>
      </c>
      <c r="R64" s="1789" t="str">
        <f t="shared" si="23"/>
        <v>X</v>
      </c>
      <c r="S64" s="1790"/>
      <c r="T64" s="1788" t="str">
        <f t="shared" si="24"/>
        <v/>
      </c>
      <c r="U64" s="1789" t="str">
        <f t="shared" si="25"/>
        <v/>
      </c>
      <c r="V64" s="1789" t="str">
        <f t="shared" si="26"/>
        <v>X</v>
      </c>
      <c r="W64" s="1790"/>
      <c r="X64" s="1787"/>
    </row>
    <row r="65" spans="1:24" ht="15" customHeight="1">
      <c r="C65" s="1085" t="s">
        <v>61</v>
      </c>
      <c r="D65" s="974"/>
      <c r="E65" s="975"/>
      <c r="F65" s="1829"/>
      <c r="G65" s="976"/>
      <c r="H65" s="1"/>
      <c r="I65" s="1305"/>
      <c r="J65" s="1292"/>
      <c r="K65" s="1306"/>
      <c r="L65" s="1791" t="str">
        <f t="shared" si="18"/>
        <v/>
      </c>
      <c r="M65" s="1792" t="str">
        <f t="shared" si="19"/>
        <v/>
      </c>
      <c r="N65" s="1792" t="str">
        <f t="shared" si="20"/>
        <v>X</v>
      </c>
      <c r="O65" s="1793"/>
      <c r="P65" s="1791" t="str">
        <f t="shared" si="21"/>
        <v/>
      </c>
      <c r="Q65" s="1792" t="str">
        <f t="shared" si="22"/>
        <v/>
      </c>
      <c r="R65" s="1792" t="str">
        <f t="shared" si="23"/>
        <v>X</v>
      </c>
      <c r="S65" s="1793"/>
      <c r="T65" s="1791" t="str">
        <f t="shared" si="24"/>
        <v/>
      </c>
      <c r="U65" s="1792" t="str">
        <f t="shared" si="25"/>
        <v/>
      </c>
      <c r="V65" s="1792" t="str">
        <f t="shared" si="26"/>
        <v>X</v>
      </c>
      <c r="W65" s="1793"/>
      <c r="X65" s="1787"/>
    </row>
    <row r="66" spans="1:24" ht="15" customHeight="1">
      <c r="A66" s="2013"/>
      <c r="B66" s="2015" t="s">
        <v>2439</v>
      </c>
      <c r="C66" s="964" t="s">
        <v>1701</v>
      </c>
      <c r="D66" s="575" t="s">
        <v>1868</v>
      </c>
      <c r="E66" s="927" t="s">
        <v>265</v>
      </c>
      <c r="F66" s="927" t="s">
        <v>224</v>
      </c>
      <c r="G66" s="927" t="s">
        <v>1624</v>
      </c>
      <c r="H66" s="1"/>
      <c r="L66" s="1675"/>
      <c r="M66" s="1675"/>
      <c r="N66" s="1675"/>
      <c r="O66" s="1675"/>
      <c r="P66" s="1675"/>
      <c r="Q66" s="1675"/>
      <c r="R66" s="1675"/>
      <c r="S66" s="1675"/>
      <c r="T66" s="1675"/>
      <c r="U66" s="1675"/>
      <c r="V66" s="1675"/>
      <c r="W66" s="1787"/>
      <c r="X66" s="1787"/>
    </row>
    <row r="67" spans="1:24" s="957" customFormat="1" ht="15" customHeight="1">
      <c r="B67" s="1"/>
      <c r="C67" s="1849" t="s">
        <v>83</v>
      </c>
      <c r="D67" s="966"/>
      <c r="E67" s="901"/>
      <c r="F67" s="1820"/>
      <c r="G67" s="967"/>
      <c r="H67" s="1"/>
      <c r="I67" s="1301"/>
      <c r="J67" s="1302"/>
      <c r="K67" s="1303"/>
      <c r="L67" s="1794" t="str">
        <f t="shared" ref="L67:L88" si="27">IF(ISNONTEXT(E67)=TRUE,"","X")</f>
        <v/>
      </c>
      <c r="M67" s="1795" t="str">
        <f t="shared" ref="M67:M88" si="28">IF(E67&gt;=0=TRUE,"","X")</f>
        <v/>
      </c>
      <c r="N67" s="1795" t="str">
        <f t="shared" ref="N67:N88" si="29">IF(E67&lt;&gt;""=TRUE,"","X")</f>
        <v>X</v>
      </c>
      <c r="O67" s="1796"/>
      <c r="P67" s="1794" t="str">
        <f t="shared" ref="P67:P88" si="30">IF(ISNONTEXT(F67)=TRUE,"","X")</f>
        <v/>
      </c>
      <c r="Q67" s="1795" t="str">
        <f t="shared" ref="Q67:Q88" si="31">IF(F67&gt;=0=TRUE,"","X")</f>
        <v/>
      </c>
      <c r="R67" s="1795" t="str">
        <f t="shared" ref="R67:R88" si="32">IF(F67&lt;&gt;""=TRUE,"","X")</f>
        <v>X</v>
      </c>
      <c r="S67" s="1796"/>
      <c r="T67" s="1794" t="str">
        <f t="shared" ref="T67:T88" si="33">IF(ISNONTEXT(G67)=TRUE,"","X")</f>
        <v/>
      </c>
      <c r="U67" s="1795" t="str">
        <f t="shared" ref="U67:U88" si="34">IF(G67&gt;=0=TRUE,"","X")</f>
        <v/>
      </c>
      <c r="V67" s="1795" t="str">
        <f t="shared" ref="V67:V88" si="35">IF(G67&lt;&gt;""=TRUE,"","X")</f>
        <v>X</v>
      </c>
      <c r="W67" s="1796"/>
      <c r="X67" s="1797"/>
    </row>
    <row r="68" spans="1:24" ht="15" customHeight="1">
      <c r="C68" s="902" t="s">
        <v>84</v>
      </c>
      <c r="D68" s="965"/>
      <c r="E68" s="905"/>
      <c r="F68" s="1822"/>
      <c r="G68" s="906"/>
      <c r="H68" s="1"/>
      <c r="I68" s="1304"/>
      <c r="K68" s="1297"/>
      <c r="L68" s="1788" t="str">
        <f t="shared" si="27"/>
        <v/>
      </c>
      <c r="M68" s="1789" t="str">
        <f t="shared" si="28"/>
        <v/>
      </c>
      <c r="N68" s="1789" t="str">
        <f t="shared" si="29"/>
        <v>X</v>
      </c>
      <c r="O68" s="1790"/>
      <c r="P68" s="1788" t="str">
        <f t="shared" si="30"/>
        <v/>
      </c>
      <c r="Q68" s="1789" t="str">
        <f t="shared" si="31"/>
        <v/>
      </c>
      <c r="R68" s="1789" t="str">
        <f t="shared" si="32"/>
        <v>X</v>
      </c>
      <c r="S68" s="1790"/>
      <c r="T68" s="1788" t="str">
        <f t="shared" si="33"/>
        <v/>
      </c>
      <c r="U68" s="1789" t="str">
        <f t="shared" si="34"/>
        <v/>
      </c>
      <c r="V68" s="1789" t="str">
        <f t="shared" si="35"/>
        <v>X</v>
      </c>
      <c r="W68" s="1790"/>
      <c r="X68" s="1787"/>
    </row>
    <row r="69" spans="1:24" ht="15" customHeight="1">
      <c r="C69" s="902" t="s">
        <v>85</v>
      </c>
      <c r="D69" s="965"/>
      <c r="E69" s="905"/>
      <c r="F69" s="1822"/>
      <c r="G69" s="906"/>
      <c r="H69" s="1"/>
      <c r="I69" s="1304"/>
      <c r="K69" s="1297"/>
      <c r="L69" s="1788" t="str">
        <f t="shared" si="27"/>
        <v/>
      </c>
      <c r="M69" s="1789" t="str">
        <f t="shared" si="28"/>
        <v/>
      </c>
      <c r="N69" s="1789" t="str">
        <f t="shared" si="29"/>
        <v>X</v>
      </c>
      <c r="O69" s="1790"/>
      <c r="P69" s="1788" t="str">
        <f t="shared" si="30"/>
        <v/>
      </c>
      <c r="Q69" s="1789" t="str">
        <f t="shared" si="31"/>
        <v/>
      </c>
      <c r="R69" s="1789" t="str">
        <f t="shared" si="32"/>
        <v>X</v>
      </c>
      <c r="S69" s="1790"/>
      <c r="T69" s="1788" t="str">
        <f t="shared" si="33"/>
        <v/>
      </c>
      <c r="U69" s="1789" t="str">
        <f t="shared" si="34"/>
        <v/>
      </c>
      <c r="V69" s="1789" t="str">
        <f t="shared" si="35"/>
        <v>X</v>
      </c>
      <c r="W69" s="1790"/>
      <c r="X69" s="1787"/>
    </row>
    <row r="70" spans="1:24" ht="15" customHeight="1">
      <c r="C70" s="902" t="s">
        <v>86</v>
      </c>
      <c r="D70" s="965"/>
      <c r="E70" s="905"/>
      <c r="F70" s="1822"/>
      <c r="G70" s="906"/>
      <c r="H70" s="1"/>
      <c r="I70" s="1304"/>
      <c r="K70" s="1297"/>
      <c r="L70" s="1788" t="str">
        <f t="shared" si="27"/>
        <v/>
      </c>
      <c r="M70" s="1789" t="str">
        <f t="shared" si="28"/>
        <v/>
      </c>
      <c r="N70" s="1789" t="str">
        <f t="shared" si="29"/>
        <v>X</v>
      </c>
      <c r="O70" s="1790"/>
      <c r="P70" s="1788" t="str">
        <f t="shared" si="30"/>
        <v/>
      </c>
      <c r="Q70" s="1789" t="str">
        <f t="shared" si="31"/>
        <v/>
      </c>
      <c r="R70" s="1789" t="str">
        <f t="shared" si="32"/>
        <v>X</v>
      </c>
      <c r="S70" s="1790"/>
      <c r="T70" s="1788" t="str">
        <f t="shared" si="33"/>
        <v/>
      </c>
      <c r="U70" s="1789" t="str">
        <f t="shared" si="34"/>
        <v/>
      </c>
      <c r="V70" s="1789" t="str">
        <f t="shared" si="35"/>
        <v>X</v>
      </c>
      <c r="W70" s="1790"/>
      <c r="X70" s="1787"/>
    </row>
    <row r="71" spans="1:24" ht="15" customHeight="1">
      <c r="C71" s="902" t="s">
        <v>87</v>
      </c>
      <c r="D71" s="965"/>
      <c r="E71" s="905"/>
      <c r="F71" s="1822"/>
      <c r="G71" s="906"/>
      <c r="H71" s="1"/>
      <c r="I71" s="1304"/>
      <c r="K71" s="1297"/>
      <c r="L71" s="1788" t="str">
        <f t="shared" si="27"/>
        <v/>
      </c>
      <c r="M71" s="1789" t="str">
        <f t="shared" si="28"/>
        <v/>
      </c>
      <c r="N71" s="1789" t="str">
        <f t="shared" si="29"/>
        <v>X</v>
      </c>
      <c r="O71" s="1790"/>
      <c r="P71" s="1788" t="str">
        <f t="shared" si="30"/>
        <v/>
      </c>
      <c r="Q71" s="1789" t="str">
        <f t="shared" si="31"/>
        <v/>
      </c>
      <c r="R71" s="1789" t="str">
        <f t="shared" si="32"/>
        <v>X</v>
      </c>
      <c r="S71" s="1790"/>
      <c r="T71" s="1788" t="str">
        <f t="shared" si="33"/>
        <v/>
      </c>
      <c r="U71" s="1789" t="str">
        <f t="shared" si="34"/>
        <v/>
      </c>
      <c r="V71" s="1789" t="str">
        <f t="shared" si="35"/>
        <v>X</v>
      </c>
      <c r="W71" s="1790"/>
      <c r="X71" s="1787"/>
    </row>
    <row r="72" spans="1:24" ht="15" customHeight="1">
      <c r="C72" s="902" t="s">
        <v>88</v>
      </c>
      <c r="D72" s="965"/>
      <c r="E72" s="905"/>
      <c r="F72" s="1822"/>
      <c r="G72" s="906"/>
      <c r="H72" s="1"/>
      <c r="I72" s="1304"/>
      <c r="K72" s="1297"/>
      <c r="L72" s="1788" t="str">
        <f t="shared" si="27"/>
        <v/>
      </c>
      <c r="M72" s="1789" t="str">
        <f t="shared" si="28"/>
        <v/>
      </c>
      <c r="N72" s="1789" t="str">
        <f t="shared" si="29"/>
        <v>X</v>
      </c>
      <c r="O72" s="1790"/>
      <c r="P72" s="1788" t="str">
        <f t="shared" si="30"/>
        <v/>
      </c>
      <c r="Q72" s="1789" t="str">
        <f t="shared" si="31"/>
        <v/>
      </c>
      <c r="R72" s="1789" t="str">
        <f t="shared" si="32"/>
        <v>X</v>
      </c>
      <c r="S72" s="1790"/>
      <c r="T72" s="1788" t="str">
        <f t="shared" si="33"/>
        <v/>
      </c>
      <c r="U72" s="1789" t="str">
        <f t="shared" si="34"/>
        <v/>
      </c>
      <c r="V72" s="1789" t="str">
        <f t="shared" si="35"/>
        <v>X</v>
      </c>
      <c r="W72" s="1790"/>
      <c r="X72" s="1787"/>
    </row>
    <row r="73" spans="1:24" ht="15" customHeight="1">
      <c r="C73" s="902" t="s">
        <v>89</v>
      </c>
      <c r="D73" s="965"/>
      <c r="E73" s="905"/>
      <c r="F73" s="1822"/>
      <c r="G73" s="906"/>
      <c r="H73" s="1"/>
      <c r="I73" s="1304"/>
      <c r="K73" s="1297"/>
      <c r="L73" s="1788" t="str">
        <f t="shared" si="27"/>
        <v/>
      </c>
      <c r="M73" s="1789" t="str">
        <f t="shared" si="28"/>
        <v/>
      </c>
      <c r="N73" s="1789" t="str">
        <f t="shared" si="29"/>
        <v>X</v>
      </c>
      <c r="O73" s="1790"/>
      <c r="P73" s="1788" t="str">
        <f t="shared" si="30"/>
        <v/>
      </c>
      <c r="Q73" s="1789" t="str">
        <f t="shared" si="31"/>
        <v/>
      </c>
      <c r="R73" s="1789" t="str">
        <f t="shared" si="32"/>
        <v>X</v>
      </c>
      <c r="S73" s="1790"/>
      <c r="T73" s="1788" t="str">
        <f t="shared" si="33"/>
        <v/>
      </c>
      <c r="U73" s="1789" t="str">
        <f t="shared" si="34"/>
        <v/>
      </c>
      <c r="V73" s="1789" t="str">
        <f t="shared" si="35"/>
        <v>X</v>
      </c>
      <c r="W73" s="1790"/>
      <c r="X73" s="1787"/>
    </row>
    <row r="74" spans="1:24" ht="15" customHeight="1">
      <c r="C74" s="902" t="s">
        <v>90</v>
      </c>
      <c r="D74" s="965"/>
      <c r="E74" s="905"/>
      <c r="F74" s="1822"/>
      <c r="G74" s="906"/>
      <c r="H74" s="1"/>
      <c r="I74" s="1304"/>
      <c r="K74" s="1297"/>
      <c r="L74" s="1788" t="str">
        <f t="shared" si="27"/>
        <v/>
      </c>
      <c r="M74" s="1789" t="str">
        <f t="shared" si="28"/>
        <v/>
      </c>
      <c r="N74" s="1789" t="str">
        <f t="shared" si="29"/>
        <v>X</v>
      </c>
      <c r="O74" s="1790"/>
      <c r="P74" s="1788" t="str">
        <f t="shared" si="30"/>
        <v/>
      </c>
      <c r="Q74" s="1789" t="str">
        <f t="shared" si="31"/>
        <v/>
      </c>
      <c r="R74" s="1789" t="str">
        <f t="shared" si="32"/>
        <v>X</v>
      </c>
      <c r="S74" s="1790"/>
      <c r="T74" s="1788" t="str">
        <f t="shared" si="33"/>
        <v/>
      </c>
      <c r="U74" s="1789" t="str">
        <f t="shared" si="34"/>
        <v/>
      </c>
      <c r="V74" s="1789" t="str">
        <f t="shared" si="35"/>
        <v>X</v>
      </c>
      <c r="W74" s="1790"/>
      <c r="X74" s="1787"/>
    </row>
    <row r="75" spans="1:24" ht="15" customHeight="1">
      <c r="C75" s="902" t="s">
        <v>91</v>
      </c>
      <c r="D75" s="965"/>
      <c r="E75" s="905"/>
      <c r="F75" s="1822"/>
      <c r="G75" s="906"/>
      <c r="H75" s="1"/>
      <c r="I75" s="1304"/>
      <c r="K75" s="1297"/>
      <c r="L75" s="1788" t="str">
        <f t="shared" si="27"/>
        <v/>
      </c>
      <c r="M75" s="1789" t="str">
        <f t="shared" si="28"/>
        <v/>
      </c>
      <c r="N75" s="1789" t="str">
        <f t="shared" si="29"/>
        <v>X</v>
      </c>
      <c r="O75" s="1790"/>
      <c r="P75" s="1788" t="str">
        <f t="shared" si="30"/>
        <v/>
      </c>
      <c r="Q75" s="1789" t="str">
        <f t="shared" si="31"/>
        <v/>
      </c>
      <c r="R75" s="1789" t="str">
        <f t="shared" si="32"/>
        <v>X</v>
      </c>
      <c r="S75" s="1790"/>
      <c r="T75" s="1788" t="str">
        <f t="shared" si="33"/>
        <v/>
      </c>
      <c r="U75" s="1789" t="str">
        <f t="shared" si="34"/>
        <v/>
      </c>
      <c r="V75" s="1789" t="str">
        <f t="shared" si="35"/>
        <v>X</v>
      </c>
      <c r="W75" s="1790"/>
      <c r="X75" s="1787"/>
    </row>
    <row r="76" spans="1:24" ht="15" customHeight="1">
      <c r="C76" s="902" t="s">
        <v>92</v>
      </c>
      <c r="D76" s="965"/>
      <c r="E76" s="905"/>
      <c r="F76" s="1822"/>
      <c r="G76" s="906"/>
      <c r="H76" s="1"/>
      <c r="I76" s="1304"/>
      <c r="K76" s="1297"/>
      <c r="L76" s="1788" t="str">
        <f t="shared" si="27"/>
        <v/>
      </c>
      <c r="M76" s="1789" t="str">
        <f t="shared" si="28"/>
        <v/>
      </c>
      <c r="N76" s="1789" t="str">
        <f t="shared" si="29"/>
        <v>X</v>
      </c>
      <c r="O76" s="1790"/>
      <c r="P76" s="1788" t="str">
        <f t="shared" si="30"/>
        <v/>
      </c>
      <c r="Q76" s="1789" t="str">
        <f t="shared" si="31"/>
        <v/>
      </c>
      <c r="R76" s="1789" t="str">
        <f t="shared" si="32"/>
        <v>X</v>
      </c>
      <c r="S76" s="1790"/>
      <c r="T76" s="1788" t="str">
        <f t="shared" si="33"/>
        <v/>
      </c>
      <c r="U76" s="1789" t="str">
        <f t="shared" si="34"/>
        <v/>
      </c>
      <c r="V76" s="1789" t="str">
        <f t="shared" si="35"/>
        <v>X</v>
      </c>
      <c r="W76" s="1790"/>
      <c r="X76" s="1787"/>
    </row>
    <row r="77" spans="1:24" ht="15" customHeight="1">
      <c r="C77" s="902" t="s">
        <v>93</v>
      </c>
      <c r="D77" s="965"/>
      <c r="E77" s="905"/>
      <c r="F77" s="1822"/>
      <c r="G77" s="906"/>
      <c r="H77" s="1"/>
      <c r="I77" s="1304"/>
      <c r="K77" s="1297"/>
      <c r="L77" s="1788" t="str">
        <f t="shared" si="27"/>
        <v/>
      </c>
      <c r="M77" s="1789" t="str">
        <f t="shared" si="28"/>
        <v/>
      </c>
      <c r="N77" s="1789" t="str">
        <f t="shared" si="29"/>
        <v>X</v>
      </c>
      <c r="O77" s="1790"/>
      <c r="P77" s="1788" t="str">
        <f t="shared" si="30"/>
        <v/>
      </c>
      <c r="Q77" s="1789" t="str">
        <f t="shared" si="31"/>
        <v/>
      </c>
      <c r="R77" s="1789" t="str">
        <f t="shared" si="32"/>
        <v>X</v>
      </c>
      <c r="S77" s="1790"/>
      <c r="T77" s="1788" t="str">
        <f t="shared" si="33"/>
        <v/>
      </c>
      <c r="U77" s="1789" t="str">
        <f t="shared" si="34"/>
        <v/>
      </c>
      <c r="V77" s="1789" t="str">
        <f t="shared" si="35"/>
        <v>X</v>
      </c>
      <c r="W77" s="1790"/>
      <c r="X77" s="1787"/>
    </row>
    <row r="78" spans="1:24" ht="15" customHeight="1">
      <c r="C78" s="902" t="s">
        <v>94</v>
      </c>
      <c r="D78" s="965"/>
      <c r="E78" s="905"/>
      <c r="F78" s="1822"/>
      <c r="G78" s="906"/>
      <c r="H78" s="1"/>
      <c r="I78" s="1304"/>
      <c r="K78" s="1297"/>
      <c r="L78" s="1788" t="str">
        <f t="shared" si="27"/>
        <v/>
      </c>
      <c r="M78" s="1789" t="str">
        <f t="shared" si="28"/>
        <v/>
      </c>
      <c r="N78" s="1789" t="str">
        <f t="shared" si="29"/>
        <v>X</v>
      </c>
      <c r="O78" s="1790"/>
      <c r="P78" s="1788" t="str">
        <f t="shared" si="30"/>
        <v/>
      </c>
      <c r="Q78" s="1789" t="str">
        <f t="shared" si="31"/>
        <v/>
      </c>
      <c r="R78" s="1789" t="str">
        <f t="shared" si="32"/>
        <v>X</v>
      </c>
      <c r="S78" s="1790"/>
      <c r="T78" s="1788" t="str">
        <f t="shared" si="33"/>
        <v/>
      </c>
      <c r="U78" s="1789" t="str">
        <f t="shared" si="34"/>
        <v/>
      </c>
      <c r="V78" s="1789" t="str">
        <f t="shared" si="35"/>
        <v>X</v>
      </c>
      <c r="W78" s="1790"/>
      <c r="X78" s="1787"/>
    </row>
    <row r="79" spans="1:24" ht="15" customHeight="1">
      <c r="C79" s="902" t="s">
        <v>95</v>
      </c>
      <c r="D79" s="965"/>
      <c r="E79" s="905"/>
      <c r="F79" s="1822"/>
      <c r="G79" s="906"/>
      <c r="H79" s="1"/>
      <c r="I79" s="1304"/>
      <c r="K79" s="1297"/>
      <c r="L79" s="1788" t="str">
        <f t="shared" si="27"/>
        <v/>
      </c>
      <c r="M79" s="1789" t="str">
        <f t="shared" si="28"/>
        <v/>
      </c>
      <c r="N79" s="1789" t="str">
        <f t="shared" si="29"/>
        <v>X</v>
      </c>
      <c r="O79" s="1790"/>
      <c r="P79" s="1788" t="str">
        <f t="shared" si="30"/>
        <v/>
      </c>
      <c r="Q79" s="1789" t="str">
        <f t="shared" si="31"/>
        <v/>
      </c>
      <c r="R79" s="1789" t="str">
        <f t="shared" si="32"/>
        <v>X</v>
      </c>
      <c r="S79" s="1790"/>
      <c r="T79" s="1788" t="str">
        <f t="shared" si="33"/>
        <v/>
      </c>
      <c r="U79" s="1789" t="str">
        <f t="shared" si="34"/>
        <v/>
      </c>
      <c r="V79" s="1789" t="str">
        <f t="shared" si="35"/>
        <v>X</v>
      </c>
      <c r="W79" s="1790"/>
      <c r="X79" s="1787"/>
    </row>
    <row r="80" spans="1:24" ht="15" customHeight="1">
      <c r="C80" s="902" t="s">
        <v>96</v>
      </c>
      <c r="D80" s="965"/>
      <c r="E80" s="905"/>
      <c r="F80" s="1822"/>
      <c r="G80" s="906"/>
      <c r="H80" s="1"/>
      <c r="I80" s="1304"/>
      <c r="K80" s="1297"/>
      <c r="L80" s="1788" t="str">
        <f t="shared" si="27"/>
        <v/>
      </c>
      <c r="M80" s="1789" t="str">
        <f t="shared" si="28"/>
        <v/>
      </c>
      <c r="N80" s="1789" t="str">
        <f t="shared" si="29"/>
        <v>X</v>
      </c>
      <c r="O80" s="1790"/>
      <c r="P80" s="1788" t="str">
        <f t="shared" si="30"/>
        <v/>
      </c>
      <c r="Q80" s="1789" t="str">
        <f t="shared" si="31"/>
        <v/>
      </c>
      <c r="R80" s="1789" t="str">
        <f t="shared" si="32"/>
        <v>X</v>
      </c>
      <c r="S80" s="1790"/>
      <c r="T80" s="1788" t="str">
        <f t="shared" si="33"/>
        <v/>
      </c>
      <c r="U80" s="1789" t="str">
        <f t="shared" si="34"/>
        <v/>
      </c>
      <c r="V80" s="1789" t="str">
        <f t="shared" si="35"/>
        <v>X</v>
      </c>
      <c r="W80" s="1790"/>
      <c r="X80" s="1787"/>
    </row>
    <row r="81" spans="2:24" ht="15" customHeight="1">
      <c r="C81" s="902" t="s">
        <v>97</v>
      </c>
      <c r="D81" s="965"/>
      <c r="E81" s="905"/>
      <c r="F81" s="1822"/>
      <c r="G81" s="906"/>
      <c r="H81" s="1"/>
      <c r="I81" s="1304"/>
      <c r="K81" s="1297"/>
      <c r="L81" s="1788" t="str">
        <f t="shared" si="27"/>
        <v/>
      </c>
      <c r="M81" s="1789" t="str">
        <f t="shared" si="28"/>
        <v/>
      </c>
      <c r="N81" s="1789" t="str">
        <f t="shared" si="29"/>
        <v>X</v>
      </c>
      <c r="O81" s="1790"/>
      <c r="P81" s="1788" t="str">
        <f t="shared" si="30"/>
        <v/>
      </c>
      <c r="Q81" s="1789" t="str">
        <f t="shared" si="31"/>
        <v/>
      </c>
      <c r="R81" s="1789" t="str">
        <f t="shared" si="32"/>
        <v>X</v>
      </c>
      <c r="S81" s="1790"/>
      <c r="T81" s="1788" t="str">
        <f t="shared" si="33"/>
        <v/>
      </c>
      <c r="U81" s="1789" t="str">
        <f t="shared" si="34"/>
        <v/>
      </c>
      <c r="V81" s="1789" t="str">
        <f t="shared" si="35"/>
        <v>X</v>
      </c>
      <c r="W81" s="1790"/>
      <c r="X81" s="1787"/>
    </row>
    <row r="82" spans="2:24" ht="15" customHeight="1">
      <c r="C82" s="902" t="s">
        <v>98</v>
      </c>
      <c r="D82" s="965"/>
      <c r="E82" s="905"/>
      <c r="F82" s="1822"/>
      <c r="G82" s="906"/>
      <c r="H82" s="1"/>
      <c r="I82" s="1304"/>
      <c r="K82" s="1297"/>
      <c r="L82" s="1788" t="str">
        <f t="shared" si="27"/>
        <v/>
      </c>
      <c r="M82" s="1789" t="str">
        <f t="shared" si="28"/>
        <v/>
      </c>
      <c r="N82" s="1789" t="str">
        <f t="shared" si="29"/>
        <v>X</v>
      </c>
      <c r="O82" s="1790"/>
      <c r="P82" s="1788" t="str">
        <f t="shared" si="30"/>
        <v/>
      </c>
      <c r="Q82" s="1789" t="str">
        <f t="shared" si="31"/>
        <v/>
      </c>
      <c r="R82" s="1789" t="str">
        <f t="shared" si="32"/>
        <v>X</v>
      </c>
      <c r="S82" s="1790"/>
      <c r="T82" s="1788" t="str">
        <f t="shared" si="33"/>
        <v/>
      </c>
      <c r="U82" s="1789" t="str">
        <f t="shared" si="34"/>
        <v/>
      </c>
      <c r="V82" s="1789" t="str">
        <f t="shared" si="35"/>
        <v>X</v>
      </c>
      <c r="W82" s="1790"/>
      <c r="X82" s="1787"/>
    </row>
    <row r="83" spans="2:24" ht="15" customHeight="1">
      <c r="C83" s="902" t="s">
        <v>99</v>
      </c>
      <c r="D83" s="965"/>
      <c r="E83" s="905"/>
      <c r="F83" s="1822"/>
      <c r="G83" s="906"/>
      <c r="H83" s="1"/>
      <c r="I83" s="1304"/>
      <c r="K83" s="1297"/>
      <c r="L83" s="1788" t="str">
        <f t="shared" si="27"/>
        <v/>
      </c>
      <c r="M83" s="1789" t="str">
        <f t="shared" si="28"/>
        <v/>
      </c>
      <c r="N83" s="1789" t="str">
        <f t="shared" si="29"/>
        <v>X</v>
      </c>
      <c r="O83" s="1790"/>
      <c r="P83" s="1788" t="str">
        <f t="shared" si="30"/>
        <v/>
      </c>
      <c r="Q83" s="1789" t="str">
        <f t="shared" si="31"/>
        <v/>
      </c>
      <c r="R83" s="1789" t="str">
        <f t="shared" si="32"/>
        <v>X</v>
      </c>
      <c r="S83" s="1790"/>
      <c r="T83" s="1788" t="str">
        <f t="shared" si="33"/>
        <v/>
      </c>
      <c r="U83" s="1789" t="str">
        <f t="shared" si="34"/>
        <v/>
      </c>
      <c r="V83" s="1789" t="str">
        <f t="shared" si="35"/>
        <v>X</v>
      </c>
      <c r="W83" s="1790"/>
      <c r="X83" s="1787"/>
    </row>
    <row r="84" spans="2:24" ht="15" customHeight="1">
      <c r="C84" s="902" t="s">
        <v>100</v>
      </c>
      <c r="D84" s="965"/>
      <c r="E84" s="905"/>
      <c r="F84" s="1822"/>
      <c r="G84" s="906"/>
      <c r="H84" s="1"/>
      <c r="I84" s="1304"/>
      <c r="K84" s="1297"/>
      <c r="L84" s="1788" t="str">
        <f t="shared" si="27"/>
        <v/>
      </c>
      <c r="M84" s="1789" t="str">
        <f t="shared" si="28"/>
        <v/>
      </c>
      <c r="N84" s="1789" t="str">
        <f t="shared" si="29"/>
        <v>X</v>
      </c>
      <c r="O84" s="1790"/>
      <c r="P84" s="1788" t="str">
        <f t="shared" si="30"/>
        <v/>
      </c>
      <c r="Q84" s="1789" t="str">
        <f t="shared" si="31"/>
        <v/>
      </c>
      <c r="R84" s="1789" t="str">
        <f t="shared" si="32"/>
        <v>X</v>
      </c>
      <c r="S84" s="1790"/>
      <c r="T84" s="1788" t="str">
        <f t="shared" si="33"/>
        <v/>
      </c>
      <c r="U84" s="1789" t="str">
        <f t="shared" si="34"/>
        <v/>
      </c>
      <c r="V84" s="1789" t="str">
        <f t="shared" si="35"/>
        <v>X</v>
      </c>
      <c r="W84" s="1790"/>
      <c r="X84" s="1787"/>
    </row>
    <row r="85" spans="2:24" ht="15" customHeight="1">
      <c r="C85" s="902" t="s">
        <v>101</v>
      </c>
      <c r="D85" s="965"/>
      <c r="E85" s="905"/>
      <c r="F85" s="1822"/>
      <c r="G85" s="906"/>
      <c r="H85" s="1"/>
      <c r="I85" s="1304"/>
      <c r="K85" s="1297"/>
      <c r="L85" s="1788" t="str">
        <f t="shared" si="27"/>
        <v/>
      </c>
      <c r="M85" s="1789" t="str">
        <f t="shared" si="28"/>
        <v/>
      </c>
      <c r="N85" s="1789" t="str">
        <f t="shared" si="29"/>
        <v>X</v>
      </c>
      <c r="O85" s="1790"/>
      <c r="P85" s="1788" t="str">
        <f t="shared" si="30"/>
        <v/>
      </c>
      <c r="Q85" s="1789" t="str">
        <f t="shared" si="31"/>
        <v/>
      </c>
      <c r="R85" s="1789" t="str">
        <f t="shared" si="32"/>
        <v>X</v>
      </c>
      <c r="S85" s="1790"/>
      <c r="T85" s="1788" t="str">
        <f t="shared" si="33"/>
        <v/>
      </c>
      <c r="U85" s="1789" t="str">
        <f t="shared" si="34"/>
        <v/>
      </c>
      <c r="V85" s="1789" t="str">
        <f t="shared" si="35"/>
        <v>X</v>
      </c>
      <c r="W85" s="1790"/>
      <c r="X85" s="1787"/>
    </row>
    <row r="86" spans="2:24" ht="15" customHeight="1">
      <c r="C86" s="902" t="s">
        <v>102</v>
      </c>
      <c r="D86" s="965"/>
      <c r="E86" s="905"/>
      <c r="F86" s="1822"/>
      <c r="G86" s="906"/>
      <c r="H86" s="1"/>
      <c r="I86" s="1304"/>
      <c r="K86" s="1297"/>
      <c r="L86" s="1788" t="str">
        <f t="shared" si="27"/>
        <v/>
      </c>
      <c r="M86" s="1789" t="str">
        <f t="shared" si="28"/>
        <v/>
      </c>
      <c r="N86" s="1789" t="str">
        <f t="shared" si="29"/>
        <v>X</v>
      </c>
      <c r="O86" s="1790"/>
      <c r="P86" s="1788" t="str">
        <f t="shared" si="30"/>
        <v/>
      </c>
      <c r="Q86" s="1789" t="str">
        <f t="shared" si="31"/>
        <v/>
      </c>
      <c r="R86" s="1789" t="str">
        <f t="shared" si="32"/>
        <v>X</v>
      </c>
      <c r="S86" s="1790"/>
      <c r="T86" s="1788" t="str">
        <f t="shared" si="33"/>
        <v/>
      </c>
      <c r="U86" s="1789" t="str">
        <f t="shared" si="34"/>
        <v/>
      </c>
      <c r="V86" s="1789" t="str">
        <f t="shared" si="35"/>
        <v>X</v>
      </c>
      <c r="W86" s="1790"/>
      <c r="X86" s="1787"/>
    </row>
    <row r="87" spans="2:24" ht="15" customHeight="1">
      <c r="C87" s="902" t="s">
        <v>103</v>
      </c>
      <c r="D87" s="965"/>
      <c r="E87" s="905"/>
      <c r="F87" s="1822"/>
      <c r="G87" s="906"/>
      <c r="H87" s="1"/>
      <c r="I87" s="1304"/>
      <c r="K87" s="1297"/>
      <c r="L87" s="1788" t="str">
        <f t="shared" si="27"/>
        <v/>
      </c>
      <c r="M87" s="1789" t="str">
        <f t="shared" si="28"/>
        <v/>
      </c>
      <c r="N87" s="1789" t="str">
        <f t="shared" si="29"/>
        <v>X</v>
      </c>
      <c r="O87" s="1790"/>
      <c r="P87" s="1788" t="str">
        <f t="shared" si="30"/>
        <v/>
      </c>
      <c r="Q87" s="1789" t="str">
        <f t="shared" si="31"/>
        <v/>
      </c>
      <c r="R87" s="1789" t="str">
        <f t="shared" si="32"/>
        <v>X</v>
      </c>
      <c r="S87" s="1790"/>
      <c r="T87" s="1788" t="str">
        <f t="shared" si="33"/>
        <v/>
      </c>
      <c r="U87" s="1789" t="str">
        <f t="shared" si="34"/>
        <v/>
      </c>
      <c r="V87" s="1789" t="str">
        <f t="shared" si="35"/>
        <v>X</v>
      </c>
      <c r="W87" s="1790"/>
      <c r="X87" s="1787"/>
    </row>
    <row r="88" spans="2:24" ht="15" customHeight="1">
      <c r="C88" s="907" t="s">
        <v>61</v>
      </c>
      <c r="D88" s="968"/>
      <c r="E88" s="910"/>
      <c r="F88" s="1824"/>
      <c r="G88" s="911"/>
      <c r="H88" s="1"/>
      <c r="I88" s="1305"/>
      <c r="J88" s="1292"/>
      <c r="K88" s="1306"/>
      <c r="L88" s="1791" t="str">
        <f t="shared" si="27"/>
        <v/>
      </c>
      <c r="M88" s="1792" t="str">
        <f t="shared" si="28"/>
        <v/>
      </c>
      <c r="N88" s="1792" t="str">
        <f t="shared" si="29"/>
        <v>X</v>
      </c>
      <c r="O88" s="1793"/>
      <c r="P88" s="1791" t="str">
        <f t="shared" si="30"/>
        <v/>
      </c>
      <c r="Q88" s="1792" t="str">
        <f t="shared" si="31"/>
        <v/>
      </c>
      <c r="R88" s="1792" t="str">
        <f t="shared" si="32"/>
        <v>X</v>
      </c>
      <c r="S88" s="1793"/>
      <c r="T88" s="1791" t="str">
        <f t="shared" si="33"/>
        <v/>
      </c>
      <c r="U88" s="1792" t="str">
        <f t="shared" si="34"/>
        <v/>
      </c>
      <c r="V88" s="1792" t="str">
        <f t="shared" si="35"/>
        <v>X</v>
      </c>
      <c r="W88" s="1793"/>
      <c r="X88" s="1787"/>
    </row>
    <row r="89" spans="2:24" ht="15" customHeight="1">
      <c r="B89" s="957"/>
      <c r="C89" s="964" t="s">
        <v>1702</v>
      </c>
      <c r="D89" s="575" t="s">
        <v>1868</v>
      </c>
      <c r="E89" s="927" t="s">
        <v>265</v>
      </c>
      <c r="F89" s="927" t="s">
        <v>1624</v>
      </c>
      <c r="G89" s="927" t="s">
        <v>1624</v>
      </c>
      <c r="H89" s="1"/>
      <c r="L89" s="1675"/>
      <c r="M89" s="1675"/>
      <c r="N89" s="1675"/>
      <c r="O89" s="1675"/>
      <c r="P89" s="1675"/>
      <c r="Q89" s="1675"/>
      <c r="R89" s="1675"/>
      <c r="S89" s="1675"/>
      <c r="T89" s="1675"/>
      <c r="U89" s="1675"/>
      <c r="V89" s="1675"/>
      <c r="W89" s="1787"/>
      <c r="X89" s="1787"/>
    </row>
    <row r="90" spans="2:24" s="957" customFormat="1" ht="15" customHeight="1">
      <c r="B90" s="1"/>
      <c r="C90" s="1849" t="s">
        <v>104</v>
      </c>
      <c r="D90" s="966"/>
      <c r="E90" s="901"/>
      <c r="F90" s="901"/>
      <c r="G90" s="967"/>
      <c r="H90" s="1"/>
      <c r="I90" s="1301"/>
      <c r="J90" s="1302"/>
      <c r="K90" s="1302"/>
      <c r="L90" s="1794" t="str">
        <f t="shared" ref="L90:L125" si="36">IF(ISNONTEXT(E90)=TRUE,"","X")</f>
        <v/>
      </c>
      <c r="M90" s="1795" t="str">
        <f t="shared" ref="M90:M125" si="37">IF(E90&gt;=0=TRUE,"","X")</f>
        <v/>
      </c>
      <c r="N90" s="1795" t="str">
        <f t="shared" ref="N90:N125" si="38">IF(E90&lt;&gt;""=TRUE,"","X")</f>
        <v>X</v>
      </c>
      <c r="O90" s="1796"/>
      <c r="P90" s="1794" t="str">
        <f t="shared" ref="P90:P125" si="39">IF(ISNONTEXT(F90)=TRUE,"","X")</f>
        <v/>
      </c>
      <c r="Q90" s="1795" t="str">
        <f t="shared" ref="Q90:Q125" si="40">IF(F90&gt;=0=TRUE,"","X")</f>
        <v/>
      </c>
      <c r="R90" s="1795" t="str">
        <f t="shared" ref="R90:R125" si="41">IF(F90&lt;&gt;""=TRUE,"","X")</f>
        <v>X</v>
      </c>
      <c r="S90" s="1796"/>
      <c r="T90" s="1794" t="str">
        <f t="shared" ref="T90:T125" si="42">IF(ISNONTEXT(G90)=TRUE,"","X")</f>
        <v/>
      </c>
      <c r="U90" s="1795" t="str">
        <f t="shared" ref="U90:U125" si="43">IF(G90&gt;=0=TRUE,"","X")</f>
        <v/>
      </c>
      <c r="V90" s="1795" t="str">
        <f t="shared" ref="V90:V125" si="44">IF(G90&lt;&gt;""=TRUE,"","X")</f>
        <v>X</v>
      </c>
      <c r="W90" s="1796"/>
      <c r="X90" s="1797"/>
    </row>
    <row r="91" spans="2:24" ht="15" customHeight="1">
      <c r="C91" s="902" t="s">
        <v>105</v>
      </c>
      <c r="D91" s="965"/>
      <c r="E91" s="905"/>
      <c r="F91" s="905"/>
      <c r="G91" s="906"/>
      <c r="H91" s="1"/>
      <c r="I91" s="1304"/>
      <c r="L91" s="1788" t="str">
        <f t="shared" si="36"/>
        <v/>
      </c>
      <c r="M91" s="1789" t="str">
        <f t="shared" si="37"/>
        <v/>
      </c>
      <c r="N91" s="1789" t="str">
        <f t="shared" si="38"/>
        <v>X</v>
      </c>
      <c r="O91" s="1790"/>
      <c r="P91" s="1788" t="str">
        <f t="shared" si="39"/>
        <v/>
      </c>
      <c r="Q91" s="1789" t="str">
        <f t="shared" si="40"/>
        <v/>
      </c>
      <c r="R91" s="1789" t="str">
        <f t="shared" si="41"/>
        <v>X</v>
      </c>
      <c r="S91" s="1790"/>
      <c r="T91" s="1788" t="str">
        <f t="shared" si="42"/>
        <v/>
      </c>
      <c r="U91" s="1789" t="str">
        <f t="shared" si="43"/>
        <v/>
      </c>
      <c r="V91" s="1789" t="str">
        <f t="shared" si="44"/>
        <v>X</v>
      </c>
      <c r="W91" s="1790"/>
      <c r="X91" s="1787"/>
    </row>
    <row r="92" spans="2:24" ht="15" customHeight="1">
      <c r="C92" s="902" t="s">
        <v>106</v>
      </c>
      <c r="D92" s="965"/>
      <c r="E92" s="905"/>
      <c r="F92" s="905"/>
      <c r="G92" s="906"/>
      <c r="H92" s="1"/>
      <c r="I92" s="1304"/>
      <c r="L92" s="1788" t="str">
        <f t="shared" si="36"/>
        <v/>
      </c>
      <c r="M92" s="1789" t="str">
        <f t="shared" si="37"/>
        <v/>
      </c>
      <c r="N92" s="1789" t="str">
        <f t="shared" si="38"/>
        <v>X</v>
      </c>
      <c r="O92" s="1790"/>
      <c r="P92" s="1788" t="str">
        <f t="shared" si="39"/>
        <v/>
      </c>
      <c r="Q92" s="1789" t="str">
        <f t="shared" si="40"/>
        <v/>
      </c>
      <c r="R92" s="1789" t="str">
        <f t="shared" si="41"/>
        <v>X</v>
      </c>
      <c r="S92" s="1790"/>
      <c r="T92" s="1788" t="str">
        <f t="shared" si="42"/>
        <v/>
      </c>
      <c r="U92" s="1789" t="str">
        <f t="shared" si="43"/>
        <v/>
      </c>
      <c r="V92" s="1789" t="str">
        <f t="shared" si="44"/>
        <v>X</v>
      </c>
      <c r="W92" s="1790"/>
      <c r="X92" s="1787"/>
    </row>
    <row r="93" spans="2:24" ht="15" customHeight="1">
      <c r="C93" s="902" t="s">
        <v>107</v>
      </c>
      <c r="D93" s="965"/>
      <c r="E93" s="905"/>
      <c r="F93" s="905"/>
      <c r="G93" s="906"/>
      <c r="H93" s="1"/>
      <c r="I93" s="1304"/>
      <c r="L93" s="1788" t="str">
        <f t="shared" si="36"/>
        <v/>
      </c>
      <c r="M93" s="1789" t="str">
        <f t="shared" si="37"/>
        <v/>
      </c>
      <c r="N93" s="1789" t="str">
        <f t="shared" si="38"/>
        <v>X</v>
      </c>
      <c r="O93" s="1790"/>
      <c r="P93" s="1788" t="str">
        <f t="shared" si="39"/>
        <v/>
      </c>
      <c r="Q93" s="1789" t="str">
        <f t="shared" si="40"/>
        <v/>
      </c>
      <c r="R93" s="1789" t="str">
        <f t="shared" si="41"/>
        <v>X</v>
      </c>
      <c r="S93" s="1790"/>
      <c r="T93" s="1788" t="str">
        <f t="shared" si="42"/>
        <v/>
      </c>
      <c r="U93" s="1789" t="str">
        <f t="shared" si="43"/>
        <v/>
      </c>
      <c r="V93" s="1789" t="str">
        <f t="shared" si="44"/>
        <v>X</v>
      </c>
      <c r="W93" s="1790"/>
      <c r="X93" s="1787"/>
    </row>
    <row r="94" spans="2:24" ht="15" customHeight="1">
      <c r="C94" s="902" t="s">
        <v>108</v>
      </c>
      <c r="D94" s="965"/>
      <c r="E94" s="905"/>
      <c r="F94" s="905"/>
      <c r="G94" s="906"/>
      <c r="H94" s="1"/>
      <c r="I94" s="1304"/>
      <c r="L94" s="1788" t="str">
        <f t="shared" si="36"/>
        <v/>
      </c>
      <c r="M94" s="1789" t="str">
        <f t="shared" si="37"/>
        <v/>
      </c>
      <c r="N94" s="1789" t="str">
        <f t="shared" si="38"/>
        <v>X</v>
      </c>
      <c r="O94" s="1790"/>
      <c r="P94" s="1788" t="str">
        <f t="shared" si="39"/>
        <v/>
      </c>
      <c r="Q94" s="1789" t="str">
        <f t="shared" si="40"/>
        <v/>
      </c>
      <c r="R94" s="1789" t="str">
        <f t="shared" si="41"/>
        <v>X</v>
      </c>
      <c r="S94" s="1790"/>
      <c r="T94" s="1788" t="str">
        <f t="shared" si="42"/>
        <v/>
      </c>
      <c r="U94" s="1789" t="str">
        <f t="shared" si="43"/>
        <v/>
      </c>
      <c r="V94" s="1789" t="str">
        <f t="shared" si="44"/>
        <v>X</v>
      </c>
      <c r="W94" s="1790"/>
      <c r="X94" s="1787"/>
    </row>
    <row r="95" spans="2:24" ht="15" customHeight="1">
      <c r="C95" s="902" t="s">
        <v>109</v>
      </c>
      <c r="D95" s="965"/>
      <c r="E95" s="905"/>
      <c r="F95" s="905"/>
      <c r="G95" s="906"/>
      <c r="H95" s="1"/>
      <c r="I95" s="1304"/>
      <c r="L95" s="1788" t="str">
        <f t="shared" si="36"/>
        <v/>
      </c>
      <c r="M95" s="1789" t="str">
        <f t="shared" si="37"/>
        <v/>
      </c>
      <c r="N95" s="1789" t="str">
        <f t="shared" si="38"/>
        <v>X</v>
      </c>
      <c r="O95" s="1790"/>
      <c r="P95" s="1788" t="str">
        <f t="shared" si="39"/>
        <v/>
      </c>
      <c r="Q95" s="1789" t="str">
        <f t="shared" si="40"/>
        <v/>
      </c>
      <c r="R95" s="1789" t="str">
        <f t="shared" si="41"/>
        <v>X</v>
      </c>
      <c r="S95" s="1790"/>
      <c r="T95" s="1788" t="str">
        <f t="shared" si="42"/>
        <v/>
      </c>
      <c r="U95" s="1789" t="str">
        <f t="shared" si="43"/>
        <v/>
      </c>
      <c r="V95" s="1789" t="str">
        <f t="shared" si="44"/>
        <v>X</v>
      </c>
      <c r="W95" s="1790"/>
      <c r="X95" s="1787"/>
    </row>
    <row r="96" spans="2:24" ht="15" customHeight="1">
      <c r="C96" s="902" t="s">
        <v>110</v>
      </c>
      <c r="D96" s="965"/>
      <c r="E96" s="905"/>
      <c r="F96" s="905"/>
      <c r="G96" s="906"/>
      <c r="H96" s="1"/>
      <c r="I96" s="1304"/>
      <c r="L96" s="1788" t="str">
        <f t="shared" si="36"/>
        <v/>
      </c>
      <c r="M96" s="1789" t="str">
        <f t="shared" si="37"/>
        <v/>
      </c>
      <c r="N96" s="1789" t="str">
        <f t="shared" si="38"/>
        <v>X</v>
      </c>
      <c r="O96" s="1790"/>
      <c r="P96" s="1788" t="str">
        <f t="shared" si="39"/>
        <v/>
      </c>
      <c r="Q96" s="1789" t="str">
        <f t="shared" si="40"/>
        <v/>
      </c>
      <c r="R96" s="1789" t="str">
        <f t="shared" si="41"/>
        <v>X</v>
      </c>
      <c r="S96" s="1790"/>
      <c r="T96" s="1788" t="str">
        <f t="shared" si="42"/>
        <v/>
      </c>
      <c r="U96" s="1789" t="str">
        <f t="shared" si="43"/>
        <v/>
      </c>
      <c r="V96" s="1789" t="str">
        <f t="shared" si="44"/>
        <v>X</v>
      </c>
      <c r="W96" s="1790"/>
      <c r="X96" s="1787"/>
    </row>
    <row r="97" spans="3:24" ht="15" customHeight="1">
      <c r="C97" s="902" t="s">
        <v>111</v>
      </c>
      <c r="D97" s="965"/>
      <c r="E97" s="905"/>
      <c r="F97" s="905"/>
      <c r="G97" s="906"/>
      <c r="H97" s="1"/>
      <c r="I97" s="1304"/>
      <c r="L97" s="1788" t="str">
        <f t="shared" si="36"/>
        <v/>
      </c>
      <c r="M97" s="1789" t="str">
        <f t="shared" si="37"/>
        <v/>
      </c>
      <c r="N97" s="1789" t="str">
        <f t="shared" si="38"/>
        <v>X</v>
      </c>
      <c r="O97" s="1790"/>
      <c r="P97" s="1788" t="str">
        <f t="shared" si="39"/>
        <v/>
      </c>
      <c r="Q97" s="1789" t="str">
        <f t="shared" si="40"/>
        <v/>
      </c>
      <c r="R97" s="1789" t="str">
        <f t="shared" si="41"/>
        <v>X</v>
      </c>
      <c r="S97" s="1790"/>
      <c r="T97" s="1788" t="str">
        <f t="shared" si="42"/>
        <v/>
      </c>
      <c r="U97" s="1789" t="str">
        <f t="shared" si="43"/>
        <v/>
      </c>
      <c r="V97" s="1789" t="str">
        <f t="shared" si="44"/>
        <v>X</v>
      </c>
      <c r="W97" s="1790"/>
      <c r="X97" s="1787"/>
    </row>
    <row r="98" spans="3:24" ht="15" customHeight="1">
      <c r="C98" s="902" t="s">
        <v>112</v>
      </c>
      <c r="D98" s="965"/>
      <c r="E98" s="905"/>
      <c r="F98" s="905"/>
      <c r="G98" s="906"/>
      <c r="H98" s="1"/>
      <c r="I98" s="1304"/>
      <c r="L98" s="1788" t="str">
        <f t="shared" si="36"/>
        <v/>
      </c>
      <c r="M98" s="1789" t="str">
        <f t="shared" si="37"/>
        <v/>
      </c>
      <c r="N98" s="1789" t="str">
        <f t="shared" si="38"/>
        <v>X</v>
      </c>
      <c r="O98" s="1790"/>
      <c r="P98" s="1788" t="str">
        <f t="shared" si="39"/>
        <v/>
      </c>
      <c r="Q98" s="1789" t="str">
        <f t="shared" si="40"/>
        <v/>
      </c>
      <c r="R98" s="1789" t="str">
        <f t="shared" si="41"/>
        <v>X</v>
      </c>
      <c r="S98" s="1790"/>
      <c r="T98" s="1788" t="str">
        <f t="shared" si="42"/>
        <v/>
      </c>
      <c r="U98" s="1789" t="str">
        <f t="shared" si="43"/>
        <v/>
      </c>
      <c r="V98" s="1789" t="str">
        <f t="shared" si="44"/>
        <v>X</v>
      </c>
      <c r="W98" s="1790"/>
      <c r="X98" s="1787"/>
    </row>
    <row r="99" spans="3:24" ht="15" customHeight="1">
      <c r="C99" s="902" t="s">
        <v>113</v>
      </c>
      <c r="D99" s="965"/>
      <c r="E99" s="905"/>
      <c r="F99" s="905"/>
      <c r="G99" s="906"/>
      <c r="H99" s="1"/>
      <c r="I99" s="1304"/>
      <c r="L99" s="1788" t="str">
        <f t="shared" si="36"/>
        <v/>
      </c>
      <c r="M99" s="1789" t="str">
        <f t="shared" si="37"/>
        <v/>
      </c>
      <c r="N99" s="1789" t="str">
        <f t="shared" si="38"/>
        <v>X</v>
      </c>
      <c r="O99" s="1790"/>
      <c r="P99" s="1788" t="str">
        <f t="shared" si="39"/>
        <v/>
      </c>
      <c r="Q99" s="1789" t="str">
        <f t="shared" si="40"/>
        <v/>
      </c>
      <c r="R99" s="1789" t="str">
        <f t="shared" si="41"/>
        <v>X</v>
      </c>
      <c r="S99" s="1790"/>
      <c r="T99" s="1788" t="str">
        <f t="shared" si="42"/>
        <v/>
      </c>
      <c r="U99" s="1789" t="str">
        <f t="shared" si="43"/>
        <v/>
      </c>
      <c r="V99" s="1789" t="str">
        <f t="shared" si="44"/>
        <v>X</v>
      </c>
      <c r="W99" s="1790"/>
      <c r="X99" s="1787"/>
    </row>
    <row r="100" spans="3:24" ht="15" customHeight="1">
      <c r="C100" s="902" t="s">
        <v>114</v>
      </c>
      <c r="D100" s="965"/>
      <c r="E100" s="905"/>
      <c r="F100" s="905"/>
      <c r="G100" s="906"/>
      <c r="H100" s="1"/>
      <c r="I100" s="1304"/>
      <c r="L100" s="1788" t="str">
        <f t="shared" si="36"/>
        <v/>
      </c>
      <c r="M100" s="1789" t="str">
        <f t="shared" si="37"/>
        <v/>
      </c>
      <c r="N100" s="1789" t="str">
        <f t="shared" si="38"/>
        <v>X</v>
      </c>
      <c r="O100" s="1790"/>
      <c r="P100" s="1788" t="str">
        <f t="shared" si="39"/>
        <v/>
      </c>
      <c r="Q100" s="1789" t="str">
        <f t="shared" si="40"/>
        <v/>
      </c>
      <c r="R100" s="1789" t="str">
        <f t="shared" si="41"/>
        <v>X</v>
      </c>
      <c r="S100" s="1790"/>
      <c r="T100" s="1788" t="str">
        <f t="shared" si="42"/>
        <v/>
      </c>
      <c r="U100" s="1789" t="str">
        <f t="shared" si="43"/>
        <v/>
      </c>
      <c r="V100" s="1789" t="str">
        <f t="shared" si="44"/>
        <v>X</v>
      </c>
      <c r="W100" s="1790"/>
      <c r="X100" s="1787"/>
    </row>
    <row r="101" spans="3:24" ht="15" customHeight="1">
      <c r="C101" s="902" t="s">
        <v>115</v>
      </c>
      <c r="D101" s="965"/>
      <c r="E101" s="905"/>
      <c r="F101" s="905"/>
      <c r="G101" s="906"/>
      <c r="H101" s="1"/>
      <c r="I101" s="1304"/>
      <c r="L101" s="1788" t="str">
        <f t="shared" si="36"/>
        <v/>
      </c>
      <c r="M101" s="1789" t="str">
        <f t="shared" si="37"/>
        <v/>
      </c>
      <c r="N101" s="1789" t="str">
        <f t="shared" si="38"/>
        <v>X</v>
      </c>
      <c r="O101" s="1790"/>
      <c r="P101" s="1788" t="str">
        <f t="shared" si="39"/>
        <v/>
      </c>
      <c r="Q101" s="1789" t="str">
        <f t="shared" si="40"/>
        <v/>
      </c>
      <c r="R101" s="1789" t="str">
        <f t="shared" si="41"/>
        <v>X</v>
      </c>
      <c r="S101" s="1790"/>
      <c r="T101" s="1788" t="str">
        <f t="shared" si="42"/>
        <v/>
      </c>
      <c r="U101" s="1789" t="str">
        <f t="shared" si="43"/>
        <v/>
      </c>
      <c r="V101" s="1789" t="str">
        <f t="shared" si="44"/>
        <v>X</v>
      </c>
      <c r="W101" s="1790"/>
      <c r="X101" s="1787"/>
    </row>
    <row r="102" spans="3:24" ht="15" customHeight="1">
      <c r="C102" s="902" t="s">
        <v>116</v>
      </c>
      <c r="D102" s="965"/>
      <c r="E102" s="905"/>
      <c r="F102" s="905"/>
      <c r="G102" s="906"/>
      <c r="H102" s="1"/>
      <c r="I102" s="1304"/>
      <c r="L102" s="1788" t="str">
        <f t="shared" si="36"/>
        <v/>
      </c>
      <c r="M102" s="1789" t="str">
        <f t="shared" si="37"/>
        <v/>
      </c>
      <c r="N102" s="1789" t="str">
        <f t="shared" si="38"/>
        <v>X</v>
      </c>
      <c r="O102" s="1790"/>
      <c r="P102" s="1788" t="str">
        <f t="shared" si="39"/>
        <v/>
      </c>
      <c r="Q102" s="1789" t="str">
        <f t="shared" si="40"/>
        <v/>
      </c>
      <c r="R102" s="1789" t="str">
        <f t="shared" si="41"/>
        <v>X</v>
      </c>
      <c r="S102" s="1790"/>
      <c r="T102" s="1788" t="str">
        <f t="shared" si="42"/>
        <v/>
      </c>
      <c r="U102" s="1789" t="str">
        <f t="shared" si="43"/>
        <v/>
      </c>
      <c r="V102" s="1789" t="str">
        <f t="shared" si="44"/>
        <v>X</v>
      </c>
      <c r="W102" s="1790"/>
      <c r="X102" s="1787"/>
    </row>
    <row r="103" spans="3:24" ht="15" customHeight="1">
      <c r="C103" s="902" t="s">
        <v>117</v>
      </c>
      <c r="D103" s="965"/>
      <c r="E103" s="905"/>
      <c r="F103" s="905"/>
      <c r="G103" s="906"/>
      <c r="H103" s="1"/>
      <c r="I103" s="1304"/>
      <c r="L103" s="1788" t="str">
        <f t="shared" si="36"/>
        <v/>
      </c>
      <c r="M103" s="1789" t="str">
        <f t="shared" si="37"/>
        <v/>
      </c>
      <c r="N103" s="1789" t="str">
        <f t="shared" si="38"/>
        <v>X</v>
      </c>
      <c r="O103" s="1790"/>
      <c r="P103" s="1788" t="str">
        <f t="shared" si="39"/>
        <v/>
      </c>
      <c r="Q103" s="1789" t="str">
        <f t="shared" si="40"/>
        <v/>
      </c>
      <c r="R103" s="1789" t="str">
        <f t="shared" si="41"/>
        <v>X</v>
      </c>
      <c r="S103" s="1790"/>
      <c r="T103" s="1788" t="str">
        <f t="shared" si="42"/>
        <v/>
      </c>
      <c r="U103" s="1789" t="str">
        <f t="shared" si="43"/>
        <v/>
      </c>
      <c r="V103" s="1789" t="str">
        <f t="shared" si="44"/>
        <v>X</v>
      </c>
      <c r="W103" s="1790"/>
      <c r="X103" s="1787"/>
    </row>
    <row r="104" spans="3:24" ht="15" customHeight="1">
      <c r="C104" s="902" t="s">
        <v>118</v>
      </c>
      <c r="D104" s="965"/>
      <c r="E104" s="905"/>
      <c r="F104" s="905"/>
      <c r="G104" s="906"/>
      <c r="H104" s="1"/>
      <c r="I104" s="1304"/>
      <c r="L104" s="1788" t="str">
        <f t="shared" si="36"/>
        <v/>
      </c>
      <c r="M104" s="1789" t="str">
        <f t="shared" si="37"/>
        <v/>
      </c>
      <c r="N104" s="1789" t="str">
        <f t="shared" si="38"/>
        <v>X</v>
      </c>
      <c r="O104" s="1790"/>
      <c r="P104" s="1788" t="str">
        <f t="shared" si="39"/>
        <v/>
      </c>
      <c r="Q104" s="1789" t="str">
        <f t="shared" si="40"/>
        <v/>
      </c>
      <c r="R104" s="1789" t="str">
        <f t="shared" si="41"/>
        <v>X</v>
      </c>
      <c r="S104" s="1790"/>
      <c r="T104" s="1788" t="str">
        <f t="shared" si="42"/>
        <v/>
      </c>
      <c r="U104" s="1789" t="str">
        <f t="shared" si="43"/>
        <v/>
      </c>
      <c r="V104" s="1789" t="str">
        <f t="shared" si="44"/>
        <v>X</v>
      </c>
      <c r="W104" s="1790"/>
      <c r="X104" s="1787"/>
    </row>
    <row r="105" spans="3:24" ht="15" customHeight="1">
      <c r="C105" s="902" t="s">
        <v>119</v>
      </c>
      <c r="D105" s="965"/>
      <c r="E105" s="905"/>
      <c r="F105" s="905"/>
      <c r="G105" s="906"/>
      <c r="H105" s="1"/>
      <c r="I105" s="1304"/>
      <c r="L105" s="1788" t="str">
        <f t="shared" si="36"/>
        <v/>
      </c>
      <c r="M105" s="1789" t="str">
        <f t="shared" si="37"/>
        <v/>
      </c>
      <c r="N105" s="1789" t="str">
        <f t="shared" si="38"/>
        <v>X</v>
      </c>
      <c r="O105" s="1790"/>
      <c r="P105" s="1788" t="str">
        <f t="shared" si="39"/>
        <v/>
      </c>
      <c r="Q105" s="1789" t="str">
        <f t="shared" si="40"/>
        <v/>
      </c>
      <c r="R105" s="1789" t="str">
        <f t="shared" si="41"/>
        <v>X</v>
      </c>
      <c r="S105" s="1790"/>
      <c r="T105" s="1788" t="str">
        <f t="shared" si="42"/>
        <v/>
      </c>
      <c r="U105" s="1789" t="str">
        <f t="shared" si="43"/>
        <v/>
      </c>
      <c r="V105" s="1789" t="str">
        <f t="shared" si="44"/>
        <v>X</v>
      </c>
      <c r="W105" s="1790"/>
      <c r="X105" s="1787"/>
    </row>
    <row r="106" spans="3:24" ht="15" customHeight="1">
      <c r="C106" s="902" t="s">
        <v>120</v>
      </c>
      <c r="D106" s="965"/>
      <c r="E106" s="905"/>
      <c r="F106" s="905"/>
      <c r="G106" s="906"/>
      <c r="H106" s="1"/>
      <c r="I106" s="1304"/>
      <c r="L106" s="1788" t="str">
        <f t="shared" si="36"/>
        <v/>
      </c>
      <c r="M106" s="1789" t="str">
        <f t="shared" si="37"/>
        <v/>
      </c>
      <c r="N106" s="1789" t="str">
        <f t="shared" si="38"/>
        <v>X</v>
      </c>
      <c r="O106" s="1790"/>
      <c r="P106" s="1788" t="str">
        <f t="shared" si="39"/>
        <v/>
      </c>
      <c r="Q106" s="1789" t="str">
        <f t="shared" si="40"/>
        <v/>
      </c>
      <c r="R106" s="1789" t="str">
        <f t="shared" si="41"/>
        <v>X</v>
      </c>
      <c r="S106" s="1790"/>
      <c r="T106" s="1788" t="str">
        <f t="shared" si="42"/>
        <v/>
      </c>
      <c r="U106" s="1789" t="str">
        <f t="shared" si="43"/>
        <v/>
      </c>
      <c r="V106" s="1789" t="str">
        <f t="shared" si="44"/>
        <v>X</v>
      </c>
      <c r="W106" s="1790"/>
      <c r="X106" s="1787"/>
    </row>
    <row r="107" spans="3:24" ht="15" customHeight="1">
      <c r="C107" s="902" t="s">
        <v>121</v>
      </c>
      <c r="D107" s="965"/>
      <c r="E107" s="905"/>
      <c r="F107" s="905"/>
      <c r="G107" s="906"/>
      <c r="H107" s="1"/>
      <c r="I107" s="1304"/>
      <c r="L107" s="1788" t="str">
        <f t="shared" si="36"/>
        <v/>
      </c>
      <c r="M107" s="1789" t="str">
        <f t="shared" si="37"/>
        <v/>
      </c>
      <c r="N107" s="1789" t="str">
        <f t="shared" si="38"/>
        <v>X</v>
      </c>
      <c r="O107" s="1790"/>
      <c r="P107" s="1788" t="str">
        <f t="shared" si="39"/>
        <v/>
      </c>
      <c r="Q107" s="1789" t="str">
        <f t="shared" si="40"/>
        <v/>
      </c>
      <c r="R107" s="1789" t="str">
        <f t="shared" si="41"/>
        <v>X</v>
      </c>
      <c r="S107" s="1790"/>
      <c r="T107" s="1788" t="str">
        <f t="shared" si="42"/>
        <v/>
      </c>
      <c r="U107" s="1789" t="str">
        <f t="shared" si="43"/>
        <v/>
      </c>
      <c r="V107" s="1789" t="str">
        <f t="shared" si="44"/>
        <v>X</v>
      </c>
      <c r="W107" s="1790"/>
      <c r="X107" s="1787"/>
    </row>
    <row r="108" spans="3:24" ht="15" customHeight="1">
      <c r="C108" s="902" t="s">
        <v>122</v>
      </c>
      <c r="D108" s="965"/>
      <c r="E108" s="905"/>
      <c r="F108" s="905"/>
      <c r="G108" s="906"/>
      <c r="H108" s="1"/>
      <c r="I108" s="1304"/>
      <c r="L108" s="1788" t="str">
        <f t="shared" si="36"/>
        <v/>
      </c>
      <c r="M108" s="1789" t="str">
        <f t="shared" si="37"/>
        <v/>
      </c>
      <c r="N108" s="1789" t="str">
        <f t="shared" si="38"/>
        <v>X</v>
      </c>
      <c r="O108" s="1790"/>
      <c r="P108" s="1788" t="str">
        <f t="shared" si="39"/>
        <v/>
      </c>
      <c r="Q108" s="1789" t="str">
        <f t="shared" si="40"/>
        <v/>
      </c>
      <c r="R108" s="1789" t="str">
        <f t="shared" si="41"/>
        <v>X</v>
      </c>
      <c r="S108" s="1790"/>
      <c r="T108" s="1788" t="str">
        <f t="shared" si="42"/>
        <v/>
      </c>
      <c r="U108" s="1789" t="str">
        <f t="shared" si="43"/>
        <v/>
      </c>
      <c r="V108" s="1789" t="str">
        <f t="shared" si="44"/>
        <v>X</v>
      </c>
      <c r="W108" s="1790"/>
      <c r="X108" s="1787"/>
    </row>
    <row r="109" spans="3:24" ht="15" customHeight="1">
      <c r="C109" s="902" t="s">
        <v>123</v>
      </c>
      <c r="D109" s="965"/>
      <c r="E109" s="905"/>
      <c r="F109" s="905"/>
      <c r="G109" s="906"/>
      <c r="H109" s="1"/>
      <c r="I109" s="1304"/>
      <c r="L109" s="1788" t="str">
        <f t="shared" si="36"/>
        <v/>
      </c>
      <c r="M109" s="1789" t="str">
        <f t="shared" si="37"/>
        <v/>
      </c>
      <c r="N109" s="1789" t="str">
        <f t="shared" si="38"/>
        <v>X</v>
      </c>
      <c r="O109" s="1790"/>
      <c r="P109" s="1788" t="str">
        <f t="shared" si="39"/>
        <v/>
      </c>
      <c r="Q109" s="1789" t="str">
        <f t="shared" si="40"/>
        <v/>
      </c>
      <c r="R109" s="1789" t="str">
        <f t="shared" si="41"/>
        <v>X</v>
      </c>
      <c r="S109" s="1790"/>
      <c r="T109" s="1788" t="str">
        <f t="shared" si="42"/>
        <v/>
      </c>
      <c r="U109" s="1789" t="str">
        <f t="shared" si="43"/>
        <v/>
      </c>
      <c r="V109" s="1789" t="str">
        <f t="shared" si="44"/>
        <v>X</v>
      </c>
      <c r="W109" s="1790"/>
      <c r="X109" s="1787"/>
    </row>
    <row r="110" spans="3:24" ht="15" customHeight="1">
      <c r="C110" s="902" t="s">
        <v>124</v>
      </c>
      <c r="D110" s="965"/>
      <c r="E110" s="905"/>
      <c r="F110" s="905"/>
      <c r="G110" s="906"/>
      <c r="H110" s="1"/>
      <c r="I110" s="1304"/>
      <c r="L110" s="1788" t="str">
        <f t="shared" si="36"/>
        <v/>
      </c>
      <c r="M110" s="1789" t="str">
        <f t="shared" si="37"/>
        <v/>
      </c>
      <c r="N110" s="1789" t="str">
        <f t="shared" si="38"/>
        <v>X</v>
      </c>
      <c r="O110" s="1790"/>
      <c r="P110" s="1788" t="str">
        <f t="shared" si="39"/>
        <v/>
      </c>
      <c r="Q110" s="1789" t="str">
        <f t="shared" si="40"/>
        <v/>
      </c>
      <c r="R110" s="1789" t="str">
        <f t="shared" si="41"/>
        <v>X</v>
      </c>
      <c r="S110" s="1790"/>
      <c r="T110" s="1788" t="str">
        <f t="shared" si="42"/>
        <v/>
      </c>
      <c r="U110" s="1789" t="str">
        <f t="shared" si="43"/>
        <v/>
      </c>
      <c r="V110" s="1789" t="str">
        <f t="shared" si="44"/>
        <v>X</v>
      </c>
      <c r="W110" s="1790"/>
      <c r="X110" s="1787"/>
    </row>
    <row r="111" spans="3:24" ht="15" customHeight="1">
      <c r="C111" s="902" t="s">
        <v>125</v>
      </c>
      <c r="D111" s="965"/>
      <c r="E111" s="905"/>
      <c r="F111" s="905"/>
      <c r="G111" s="906"/>
      <c r="H111" s="1"/>
      <c r="I111" s="1304"/>
      <c r="L111" s="1788" t="str">
        <f t="shared" si="36"/>
        <v/>
      </c>
      <c r="M111" s="1789" t="str">
        <f t="shared" si="37"/>
        <v/>
      </c>
      <c r="N111" s="1789" t="str">
        <f t="shared" si="38"/>
        <v>X</v>
      </c>
      <c r="O111" s="1790"/>
      <c r="P111" s="1788" t="str">
        <f t="shared" si="39"/>
        <v/>
      </c>
      <c r="Q111" s="1789" t="str">
        <f t="shared" si="40"/>
        <v/>
      </c>
      <c r="R111" s="1789" t="str">
        <f t="shared" si="41"/>
        <v>X</v>
      </c>
      <c r="S111" s="1790"/>
      <c r="T111" s="1788" t="str">
        <f t="shared" si="42"/>
        <v/>
      </c>
      <c r="U111" s="1789" t="str">
        <f t="shared" si="43"/>
        <v/>
      </c>
      <c r="V111" s="1789" t="str">
        <f t="shared" si="44"/>
        <v>X</v>
      </c>
      <c r="W111" s="1790"/>
      <c r="X111" s="1787"/>
    </row>
    <row r="112" spans="3:24" ht="15" customHeight="1">
      <c r="C112" s="902" t="s">
        <v>126</v>
      </c>
      <c r="D112" s="965"/>
      <c r="E112" s="905"/>
      <c r="F112" s="905"/>
      <c r="G112" s="906"/>
      <c r="H112" s="1"/>
      <c r="I112" s="1304"/>
      <c r="L112" s="1788" t="str">
        <f t="shared" si="36"/>
        <v/>
      </c>
      <c r="M112" s="1789" t="str">
        <f t="shared" si="37"/>
        <v/>
      </c>
      <c r="N112" s="1789" t="str">
        <f t="shared" si="38"/>
        <v>X</v>
      </c>
      <c r="O112" s="1790"/>
      <c r="P112" s="1788" t="str">
        <f t="shared" si="39"/>
        <v/>
      </c>
      <c r="Q112" s="1789" t="str">
        <f t="shared" si="40"/>
        <v/>
      </c>
      <c r="R112" s="1789" t="str">
        <f t="shared" si="41"/>
        <v>X</v>
      </c>
      <c r="S112" s="1790"/>
      <c r="T112" s="1788" t="str">
        <f t="shared" si="42"/>
        <v/>
      </c>
      <c r="U112" s="1789" t="str">
        <f t="shared" si="43"/>
        <v/>
      </c>
      <c r="V112" s="1789" t="str">
        <f t="shared" si="44"/>
        <v>X</v>
      </c>
      <c r="W112" s="1790"/>
      <c r="X112" s="1787"/>
    </row>
    <row r="113" spans="2:24" ht="15" customHeight="1">
      <c r="C113" s="902" t="s">
        <v>127</v>
      </c>
      <c r="D113" s="965"/>
      <c r="E113" s="905"/>
      <c r="F113" s="905"/>
      <c r="G113" s="906"/>
      <c r="H113" s="1"/>
      <c r="I113" s="1304"/>
      <c r="L113" s="1788" t="str">
        <f t="shared" si="36"/>
        <v/>
      </c>
      <c r="M113" s="1789" t="str">
        <f t="shared" si="37"/>
        <v/>
      </c>
      <c r="N113" s="1789" t="str">
        <f t="shared" si="38"/>
        <v>X</v>
      </c>
      <c r="O113" s="1790"/>
      <c r="P113" s="1788" t="str">
        <f t="shared" si="39"/>
        <v/>
      </c>
      <c r="Q113" s="1789" t="str">
        <f t="shared" si="40"/>
        <v/>
      </c>
      <c r="R113" s="1789" t="str">
        <f t="shared" si="41"/>
        <v>X</v>
      </c>
      <c r="S113" s="1790"/>
      <c r="T113" s="1788" t="str">
        <f t="shared" si="42"/>
        <v/>
      </c>
      <c r="U113" s="1789" t="str">
        <f t="shared" si="43"/>
        <v/>
      </c>
      <c r="V113" s="1789" t="str">
        <f t="shared" si="44"/>
        <v>X</v>
      </c>
      <c r="W113" s="1790"/>
      <c r="X113" s="1787"/>
    </row>
    <row r="114" spans="2:24" ht="15" customHeight="1">
      <c r="C114" s="902" t="s">
        <v>128</v>
      </c>
      <c r="D114" s="965"/>
      <c r="E114" s="905"/>
      <c r="F114" s="905"/>
      <c r="G114" s="906"/>
      <c r="H114" s="1"/>
      <c r="I114" s="1304"/>
      <c r="L114" s="1788" t="str">
        <f t="shared" si="36"/>
        <v/>
      </c>
      <c r="M114" s="1789" t="str">
        <f t="shared" si="37"/>
        <v/>
      </c>
      <c r="N114" s="1789" t="str">
        <f t="shared" si="38"/>
        <v>X</v>
      </c>
      <c r="O114" s="1790"/>
      <c r="P114" s="1788" t="str">
        <f t="shared" si="39"/>
        <v/>
      </c>
      <c r="Q114" s="1789" t="str">
        <f t="shared" si="40"/>
        <v/>
      </c>
      <c r="R114" s="1789" t="str">
        <f t="shared" si="41"/>
        <v>X</v>
      </c>
      <c r="S114" s="1790"/>
      <c r="T114" s="1788" t="str">
        <f t="shared" si="42"/>
        <v/>
      </c>
      <c r="U114" s="1789" t="str">
        <f t="shared" si="43"/>
        <v/>
      </c>
      <c r="V114" s="1789" t="str">
        <f t="shared" si="44"/>
        <v>X</v>
      </c>
      <c r="W114" s="1790"/>
      <c r="X114" s="1787"/>
    </row>
    <row r="115" spans="2:24" ht="15" customHeight="1">
      <c r="C115" s="902" t="s">
        <v>129</v>
      </c>
      <c r="D115" s="965"/>
      <c r="E115" s="905"/>
      <c r="F115" s="905"/>
      <c r="G115" s="906"/>
      <c r="H115" s="1"/>
      <c r="I115" s="1304"/>
      <c r="L115" s="1788" t="str">
        <f t="shared" si="36"/>
        <v/>
      </c>
      <c r="M115" s="1789" t="str">
        <f t="shared" si="37"/>
        <v/>
      </c>
      <c r="N115" s="1789" t="str">
        <f t="shared" si="38"/>
        <v>X</v>
      </c>
      <c r="O115" s="1790"/>
      <c r="P115" s="1788" t="str">
        <f t="shared" si="39"/>
        <v/>
      </c>
      <c r="Q115" s="1789" t="str">
        <f t="shared" si="40"/>
        <v/>
      </c>
      <c r="R115" s="1789" t="str">
        <f t="shared" si="41"/>
        <v>X</v>
      </c>
      <c r="S115" s="1790"/>
      <c r="T115" s="1788" t="str">
        <f t="shared" si="42"/>
        <v/>
      </c>
      <c r="U115" s="1789" t="str">
        <f t="shared" si="43"/>
        <v/>
      </c>
      <c r="V115" s="1789" t="str">
        <f t="shared" si="44"/>
        <v>X</v>
      </c>
      <c r="W115" s="1790"/>
      <c r="X115" s="1787"/>
    </row>
    <row r="116" spans="2:24" ht="15" customHeight="1">
      <c r="C116" s="902" t="s">
        <v>130</v>
      </c>
      <c r="D116" s="965"/>
      <c r="E116" s="905"/>
      <c r="F116" s="905"/>
      <c r="G116" s="906"/>
      <c r="H116" s="1"/>
      <c r="I116" s="1304"/>
      <c r="L116" s="1788" t="str">
        <f t="shared" si="36"/>
        <v/>
      </c>
      <c r="M116" s="1789" t="str">
        <f t="shared" si="37"/>
        <v/>
      </c>
      <c r="N116" s="1789" t="str">
        <f t="shared" si="38"/>
        <v>X</v>
      </c>
      <c r="O116" s="1790"/>
      <c r="P116" s="1788" t="str">
        <f t="shared" si="39"/>
        <v/>
      </c>
      <c r="Q116" s="1789" t="str">
        <f t="shared" si="40"/>
        <v/>
      </c>
      <c r="R116" s="1789" t="str">
        <f t="shared" si="41"/>
        <v>X</v>
      </c>
      <c r="S116" s="1790"/>
      <c r="T116" s="1788" t="str">
        <f t="shared" si="42"/>
        <v/>
      </c>
      <c r="U116" s="1789" t="str">
        <f t="shared" si="43"/>
        <v/>
      </c>
      <c r="V116" s="1789" t="str">
        <f t="shared" si="44"/>
        <v>X</v>
      </c>
      <c r="W116" s="1790"/>
      <c r="X116" s="1787"/>
    </row>
    <row r="117" spans="2:24" ht="15" customHeight="1">
      <c r="C117" s="902" t="s">
        <v>131</v>
      </c>
      <c r="D117" s="965"/>
      <c r="E117" s="905"/>
      <c r="F117" s="905"/>
      <c r="G117" s="906"/>
      <c r="H117" s="1"/>
      <c r="I117" s="1304"/>
      <c r="L117" s="1788" t="str">
        <f t="shared" si="36"/>
        <v/>
      </c>
      <c r="M117" s="1789" t="str">
        <f t="shared" si="37"/>
        <v/>
      </c>
      <c r="N117" s="1789" t="str">
        <f t="shared" si="38"/>
        <v>X</v>
      </c>
      <c r="O117" s="1790"/>
      <c r="P117" s="1788" t="str">
        <f t="shared" si="39"/>
        <v/>
      </c>
      <c r="Q117" s="1789" t="str">
        <f t="shared" si="40"/>
        <v/>
      </c>
      <c r="R117" s="1789" t="str">
        <f t="shared" si="41"/>
        <v>X</v>
      </c>
      <c r="S117" s="1790"/>
      <c r="T117" s="1788" t="str">
        <f t="shared" si="42"/>
        <v/>
      </c>
      <c r="U117" s="1789" t="str">
        <f t="shared" si="43"/>
        <v/>
      </c>
      <c r="V117" s="1789" t="str">
        <f t="shared" si="44"/>
        <v>X</v>
      </c>
      <c r="W117" s="1790"/>
      <c r="X117" s="1787"/>
    </row>
    <row r="118" spans="2:24" ht="15" customHeight="1">
      <c r="C118" s="902" t="s">
        <v>132</v>
      </c>
      <c r="D118" s="965"/>
      <c r="E118" s="905"/>
      <c r="F118" s="905"/>
      <c r="G118" s="906"/>
      <c r="H118" s="1"/>
      <c r="I118" s="1304"/>
      <c r="L118" s="1788" t="str">
        <f t="shared" si="36"/>
        <v/>
      </c>
      <c r="M118" s="1789" t="str">
        <f t="shared" si="37"/>
        <v/>
      </c>
      <c r="N118" s="1789" t="str">
        <f t="shared" si="38"/>
        <v>X</v>
      </c>
      <c r="O118" s="1790"/>
      <c r="P118" s="1788" t="str">
        <f t="shared" si="39"/>
        <v/>
      </c>
      <c r="Q118" s="1789" t="str">
        <f t="shared" si="40"/>
        <v/>
      </c>
      <c r="R118" s="1789" t="str">
        <f t="shared" si="41"/>
        <v>X</v>
      </c>
      <c r="S118" s="1790"/>
      <c r="T118" s="1788" t="str">
        <f t="shared" si="42"/>
        <v/>
      </c>
      <c r="U118" s="1789" t="str">
        <f t="shared" si="43"/>
        <v/>
      </c>
      <c r="V118" s="1789" t="str">
        <f t="shared" si="44"/>
        <v>X</v>
      </c>
      <c r="W118" s="1790"/>
      <c r="X118" s="1787"/>
    </row>
    <row r="119" spans="2:24" ht="15" customHeight="1">
      <c r="C119" s="902" t="s">
        <v>133</v>
      </c>
      <c r="D119" s="965"/>
      <c r="E119" s="905"/>
      <c r="F119" s="905"/>
      <c r="G119" s="906"/>
      <c r="H119" s="1"/>
      <c r="I119" s="1304"/>
      <c r="L119" s="1788" t="str">
        <f t="shared" si="36"/>
        <v/>
      </c>
      <c r="M119" s="1789" t="str">
        <f t="shared" si="37"/>
        <v/>
      </c>
      <c r="N119" s="1789" t="str">
        <f t="shared" si="38"/>
        <v>X</v>
      </c>
      <c r="O119" s="1790"/>
      <c r="P119" s="1788" t="str">
        <f t="shared" si="39"/>
        <v/>
      </c>
      <c r="Q119" s="1789" t="str">
        <f t="shared" si="40"/>
        <v/>
      </c>
      <c r="R119" s="1789" t="str">
        <f t="shared" si="41"/>
        <v>X</v>
      </c>
      <c r="S119" s="1790"/>
      <c r="T119" s="1788" t="str">
        <f t="shared" si="42"/>
        <v/>
      </c>
      <c r="U119" s="1789" t="str">
        <f t="shared" si="43"/>
        <v/>
      </c>
      <c r="V119" s="1789" t="str">
        <f t="shared" si="44"/>
        <v>X</v>
      </c>
      <c r="W119" s="1790"/>
      <c r="X119" s="1787"/>
    </row>
    <row r="120" spans="2:24" ht="15" customHeight="1">
      <c r="C120" s="902" t="s">
        <v>134</v>
      </c>
      <c r="D120" s="965"/>
      <c r="E120" s="905"/>
      <c r="F120" s="905"/>
      <c r="G120" s="906"/>
      <c r="H120" s="1"/>
      <c r="I120" s="1304"/>
      <c r="L120" s="1788" t="str">
        <f t="shared" si="36"/>
        <v/>
      </c>
      <c r="M120" s="1789" t="str">
        <f t="shared" si="37"/>
        <v/>
      </c>
      <c r="N120" s="1789" t="str">
        <f t="shared" si="38"/>
        <v>X</v>
      </c>
      <c r="O120" s="1790"/>
      <c r="P120" s="1788" t="str">
        <f t="shared" si="39"/>
        <v/>
      </c>
      <c r="Q120" s="1789" t="str">
        <f t="shared" si="40"/>
        <v/>
      </c>
      <c r="R120" s="1789" t="str">
        <f t="shared" si="41"/>
        <v>X</v>
      </c>
      <c r="S120" s="1790"/>
      <c r="T120" s="1788" t="str">
        <f t="shared" si="42"/>
        <v/>
      </c>
      <c r="U120" s="1789" t="str">
        <f t="shared" si="43"/>
        <v/>
      </c>
      <c r="V120" s="1789" t="str">
        <f t="shared" si="44"/>
        <v>X</v>
      </c>
      <c r="W120" s="1790"/>
      <c r="X120" s="1787"/>
    </row>
    <row r="121" spans="2:24" ht="15" customHeight="1">
      <c r="C121" s="902" t="s">
        <v>135</v>
      </c>
      <c r="D121" s="965"/>
      <c r="E121" s="905"/>
      <c r="F121" s="905"/>
      <c r="G121" s="906"/>
      <c r="H121" s="1"/>
      <c r="I121" s="1304"/>
      <c r="L121" s="1788" t="str">
        <f t="shared" si="36"/>
        <v/>
      </c>
      <c r="M121" s="1789" t="str">
        <f t="shared" si="37"/>
        <v/>
      </c>
      <c r="N121" s="1789" t="str">
        <f t="shared" si="38"/>
        <v>X</v>
      </c>
      <c r="O121" s="1790"/>
      <c r="P121" s="1788" t="str">
        <f t="shared" si="39"/>
        <v/>
      </c>
      <c r="Q121" s="1789" t="str">
        <f t="shared" si="40"/>
        <v/>
      </c>
      <c r="R121" s="1789" t="str">
        <f t="shared" si="41"/>
        <v>X</v>
      </c>
      <c r="S121" s="1790"/>
      <c r="T121" s="1788" t="str">
        <f t="shared" si="42"/>
        <v/>
      </c>
      <c r="U121" s="1789" t="str">
        <f t="shared" si="43"/>
        <v/>
      </c>
      <c r="V121" s="1789" t="str">
        <f t="shared" si="44"/>
        <v>X</v>
      </c>
      <c r="W121" s="1790"/>
      <c r="X121" s="1787"/>
    </row>
    <row r="122" spans="2:24" ht="15" customHeight="1">
      <c r="C122" s="902" t="s">
        <v>136</v>
      </c>
      <c r="D122" s="965"/>
      <c r="E122" s="905"/>
      <c r="F122" s="905"/>
      <c r="G122" s="906"/>
      <c r="H122" s="1"/>
      <c r="I122" s="1304"/>
      <c r="L122" s="1788" t="str">
        <f t="shared" si="36"/>
        <v/>
      </c>
      <c r="M122" s="1789" t="str">
        <f t="shared" si="37"/>
        <v/>
      </c>
      <c r="N122" s="1789" t="str">
        <f t="shared" si="38"/>
        <v>X</v>
      </c>
      <c r="O122" s="1790"/>
      <c r="P122" s="1788" t="str">
        <f t="shared" si="39"/>
        <v/>
      </c>
      <c r="Q122" s="1789" t="str">
        <f t="shared" si="40"/>
        <v/>
      </c>
      <c r="R122" s="1789" t="str">
        <f t="shared" si="41"/>
        <v>X</v>
      </c>
      <c r="S122" s="1790"/>
      <c r="T122" s="1788" t="str">
        <f t="shared" si="42"/>
        <v/>
      </c>
      <c r="U122" s="1789" t="str">
        <f t="shared" si="43"/>
        <v/>
      </c>
      <c r="V122" s="1789" t="str">
        <f t="shared" si="44"/>
        <v>X</v>
      </c>
      <c r="W122" s="1790"/>
      <c r="X122" s="1787"/>
    </row>
    <row r="123" spans="2:24" ht="15" customHeight="1">
      <c r="C123" s="902" t="s">
        <v>137</v>
      </c>
      <c r="D123" s="965"/>
      <c r="E123" s="905"/>
      <c r="F123" s="905"/>
      <c r="G123" s="906"/>
      <c r="H123" s="1"/>
      <c r="I123" s="1304"/>
      <c r="L123" s="1788" t="str">
        <f t="shared" si="36"/>
        <v/>
      </c>
      <c r="M123" s="1789" t="str">
        <f t="shared" si="37"/>
        <v/>
      </c>
      <c r="N123" s="1789" t="str">
        <f t="shared" si="38"/>
        <v>X</v>
      </c>
      <c r="O123" s="1790"/>
      <c r="P123" s="1788" t="str">
        <f t="shared" si="39"/>
        <v/>
      </c>
      <c r="Q123" s="1789" t="str">
        <f t="shared" si="40"/>
        <v/>
      </c>
      <c r="R123" s="1789" t="str">
        <f t="shared" si="41"/>
        <v>X</v>
      </c>
      <c r="S123" s="1790"/>
      <c r="T123" s="1788" t="str">
        <f t="shared" si="42"/>
        <v/>
      </c>
      <c r="U123" s="1789" t="str">
        <f t="shared" si="43"/>
        <v/>
      </c>
      <c r="V123" s="1789" t="str">
        <f t="shared" si="44"/>
        <v>X</v>
      </c>
      <c r="W123" s="1790"/>
      <c r="X123" s="1787"/>
    </row>
    <row r="124" spans="2:24" ht="15" customHeight="1">
      <c r="C124" s="902" t="s">
        <v>138</v>
      </c>
      <c r="D124" s="965"/>
      <c r="E124" s="905"/>
      <c r="F124" s="905"/>
      <c r="G124" s="906"/>
      <c r="H124" s="1"/>
      <c r="I124" s="1304"/>
      <c r="L124" s="1788" t="str">
        <f t="shared" si="36"/>
        <v/>
      </c>
      <c r="M124" s="1789" t="str">
        <f t="shared" si="37"/>
        <v/>
      </c>
      <c r="N124" s="1789" t="str">
        <f t="shared" si="38"/>
        <v>X</v>
      </c>
      <c r="O124" s="1790"/>
      <c r="P124" s="1788" t="str">
        <f t="shared" si="39"/>
        <v/>
      </c>
      <c r="Q124" s="1789" t="str">
        <f t="shared" si="40"/>
        <v/>
      </c>
      <c r="R124" s="1789" t="str">
        <f t="shared" si="41"/>
        <v>X</v>
      </c>
      <c r="S124" s="1790"/>
      <c r="T124" s="1788" t="str">
        <f t="shared" si="42"/>
        <v/>
      </c>
      <c r="U124" s="1789" t="str">
        <f t="shared" si="43"/>
        <v/>
      </c>
      <c r="V124" s="1789" t="str">
        <f t="shared" si="44"/>
        <v>X</v>
      </c>
      <c r="W124" s="1790"/>
      <c r="X124" s="1787"/>
    </row>
    <row r="125" spans="2:24" ht="15" customHeight="1">
      <c r="C125" s="907" t="s">
        <v>61</v>
      </c>
      <c r="D125" s="968"/>
      <c r="E125" s="910"/>
      <c r="F125" s="910"/>
      <c r="G125" s="911"/>
      <c r="H125" s="1"/>
      <c r="I125" s="1305"/>
      <c r="J125" s="1292"/>
      <c r="K125" s="1292"/>
      <c r="L125" s="1791" t="str">
        <f t="shared" si="36"/>
        <v/>
      </c>
      <c r="M125" s="1792" t="str">
        <f t="shared" si="37"/>
        <v/>
      </c>
      <c r="N125" s="1792" t="str">
        <f t="shared" si="38"/>
        <v>X</v>
      </c>
      <c r="O125" s="1793"/>
      <c r="P125" s="1791" t="str">
        <f t="shared" si="39"/>
        <v/>
      </c>
      <c r="Q125" s="1792" t="str">
        <f t="shared" si="40"/>
        <v/>
      </c>
      <c r="R125" s="1792" t="str">
        <f t="shared" si="41"/>
        <v>X</v>
      </c>
      <c r="S125" s="1793"/>
      <c r="T125" s="1791" t="str">
        <f t="shared" si="42"/>
        <v/>
      </c>
      <c r="U125" s="1792" t="str">
        <f t="shared" si="43"/>
        <v/>
      </c>
      <c r="V125" s="1792" t="str">
        <f t="shared" si="44"/>
        <v>X</v>
      </c>
      <c r="W125" s="1793"/>
      <c r="X125" s="1787"/>
    </row>
    <row r="126" spans="2:24" ht="15" customHeight="1">
      <c r="B126" s="957"/>
      <c r="C126" s="964" t="s">
        <v>1703</v>
      </c>
      <c r="D126" s="575" t="s">
        <v>1868</v>
      </c>
      <c r="E126" s="927" t="s">
        <v>265</v>
      </c>
      <c r="F126" s="927" t="s">
        <v>1624</v>
      </c>
      <c r="G126" s="927" t="s">
        <v>1624</v>
      </c>
      <c r="H126" s="1"/>
      <c r="L126" s="1675"/>
      <c r="M126" s="1675"/>
      <c r="N126" s="1675"/>
      <c r="O126" s="1675"/>
      <c r="P126" s="1675"/>
      <c r="Q126" s="1675"/>
      <c r="R126" s="1675"/>
      <c r="S126" s="1675"/>
      <c r="T126" s="1675"/>
      <c r="U126" s="1675"/>
      <c r="V126" s="1675"/>
      <c r="W126" s="1787"/>
      <c r="X126" s="1787"/>
    </row>
    <row r="127" spans="2:24" s="957" customFormat="1" ht="15" customHeight="1">
      <c r="B127" s="1"/>
      <c r="C127" s="1849" t="s">
        <v>139</v>
      </c>
      <c r="D127" s="966"/>
      <c r="E127" s="901"/>
      <c r="F127" s="901"/>
      <c r="G127" s="967"/>
      <c r="H127" s="1"/>
      <c r="I127" s="1301"/>
      <c r="J127" s="1302"/>
      <c r="K127" s="1303"/>
      <c r="L127" s="1794" t="str">
        <f t="shared" ref="L127:L151" si="45">IF(ISNONTEXT(E127)=TRUE,"","X")</f>
        <v/>
      </c>
      <c r="M127" s="1795" t="str">
        <f t="shared" ref="M127:M151" si="46">IF(E127&gt;=0=TRUE,"","X")</f>
        <v/>
      </c>
      <c r="N127" s="1795" t="str">
        <f t="shared" ref="N127:N151" si="47">IF(E127&lt;&gt;""=TRUE,"","X")</f>
        <v>X</v>
      </c>
      <c r="O127" s="1796"/>
      <c r="P127" s="1794" t="str">
        <f t="shared" ref="P127:P151" si="48">IF(ISNONTEXT(F127)=TRUE,"","X")</f>
        <v/>
      </c>
      <c r="Q127" s="1795" t="str">
        <f t="shared" ref="Q127:Q151" si="49">IF(F127&gt;=0=TRUE,"","X")</f>
        <v/>
      </c>
      <c r="R127" s="1795" t="str">
        <f t="shared" ref="R127:R151" si="50">IF(F127&lt;&gt;""=TRUE,"","X")</f>
        <v>X</v>
      </c>
      <c r="S127" s="1796"/>
      <c r="T127" s="1794" t="str">
        <f t="shared" ref="T127:T151" si="51">IF(ISNONTEXT(G127)=TRUE,"","X")</f>
        <v/>
      </c>
      <c r="U127" s="1795" t="str">
        <f t="shared" ref="U127:U151" si="52">IF(G127&gt;=0=TRUE,"","X")</f>
        <v/>
      </c>
      <c r="V127" s="1795" t="str">
        <f t="shared" ref="V127:V151" si="53">IF(G127&lt;&gt;""=TRUE,"","X")</f>
        <v>X</v>
      </c>
      <c r="W127" s="1796"/>
      <c r="X127" s="1797"/>
    </row>
    <row r="128" spans="2:24" ht="15" customHeight="1">
      <c r="C128" s="902" t="s">
        <v>140</v>
      </c>
      <c r="D128" s="965"/>
      <c r="E128" s="905"/>
      <c r="F128" s="905"/>
      <c r="G128" s="906"/>
      <c r="H128" s="1"/>
      <c r="I128" s="1304"/>
      <c r="K128" s="1297"/>
      <c r="L128" s="1788" t="str">
        <f t="shared" si="45"/>
        <v/>
      </c>
      <c r="M128" s="1789" t="str">
        <f t="shared" si="46"/>
        <v/>
      </c>
      <c r="N128" s="1789" t="str">
        <f t="shared" si="47"/>
        <v>X</v>
      </c>
      <c r="O128" s="1790"/>
      <c r="P128" s="1788" t="str">
        <f t="shared" si="48"/>
        <v/>
      </c>
      <c r="Q128" s="1789" t="str">
        <f t="shared" si="49"/>
        <v/>
      </c>
      <c r="R128" s="1789" t="str">
        <f t="shared" si="50"/>
        <v>X</v>
      </c>
      <c r="S128" s="1790"/>
      <c r="T128" s="1788" t="str">
        <f t="shared" si="51"/>
        <v/>
      </c>
      <c r="U128" s="1789" t="str">
        <f t="shared" si="52"/>
        <v/>
      </c>
      <c r="V128" s="1789" t="str">
        <f t="shared" si="53"/>
        <v>X</v>
      </c>
      <c r="W128" s="1790"/>
      <c r="X128" s="1787"/>
    </row>
    <row r="129" spans="3:24" ht="15" customHeight="1">
      <c r="C129" s="902" t="s">
        <v>141</v>
      </c>
      <c r="D129" s="965"/>
      <c r="E129" s="905"/>
      <c r="F129" s="905"/>
      <c r="G129" s="906"/>
      <c r="H129" s="1"/>
      <c r="I129" s="1304"/>
      <c r="K129" s="1297"/>
      <c r="L129" s="1788" t="str">
        <f t="shared" si="45"/>
        <v/>
      </c>
      <c r="M129" s="1789" t="str">
        <f t="shared" si="46"/>
        <v/>
      </c>
      <c r="N129" s="1789" t="str">
        <f t="shared" si="47"/>
        <v>X</v>
      </c>
      <c r="O129" s="1790"/>
      <c r="P129" s="1788" t="str">
        <f t="shared" si="48"/>
        <v/>
      </c>
      <c r="Q129" s="1789" t="str">
        <f t="shared" si="49"/>
        <v/>
      </c>
      <c r="R129" s="1789" t="str">
        <f t="shared" si="50"/>
        <v>X</v>
      </c>
      <c r="S129" s="1790"/>
      <c r="T129" s="1788" t="str">
        <f t="shared" si="51"/>
        <v/>
      </c>
      <c r="U129" s="1789" t="str">
        <f t="shared" si="52"/>
        <v/>
      </c>
      <c r="V129" s="1789" t="str">
        <f t="shared" si="53"/>
        <v>X</v>
      </c>
      <c r="W129" s="1790"/>
      <c r="X129" s="1787"/>
    </row>
    <row r="130" spans="3:24" ht="15" customHeight="1">
      <c r="C130" s="902" t="s">
        <v>142</v>
      </c>
      <c r="D130" s="965"/>
      <c r="E130" s="905"/>
      <c r="F130" s="905"/>
      <c r="G130" s="906"/>
      <c r="H130" s="1"/>
      <c r="I130" s="1304"/>
      <c r="K130" s="1297"/>
      <c r="L130" s="1788" t="str">
        <f t="shared" si="45"/>
        <v/>
      </c>
      <c r="M130" s="1789" t="str">
        <f t="shared" si="46"/>
        <v/>
      </c>
      <c r="N130" s="1789" t="str">
        <f t="shared" si="47"/>
        <v>X</v>
      </c>
      <c r="O130" s="1790"/>
      <c r="P130" s="1788" t="str">
        <f t="shared" si="48"/>
        <v/>
      </c>
      <c r="Q130" s="1789" t="str">
        <f t="shared" si="49"/>
        <v/>
      </c>
      <c r="R130" s="1789" t="str">
        <f t="shared" si="50"/>
        <v>X</v>
      </c>
      <c r="S130" s="1790"/>
      <c r="T130" s="1788" t="str">
        <f t="shared" si="51"/>
        <v/>
      </c>
      <c r="U130" s="1789" t="str">
        <f t="shared" si="52"/>
        <v/>
      </c>
      <c r="V130" s="1789" t="str">
        <f t="shared" si="53"/>
        <v>X</v>
      </c>
      <c r="W130" s="1790"/>
      <c r="X130" s="1787"/>
    </row>
    <row r="131" spans="3:24" ht="15" customHeight="1">
      <c r="C131" s="902" t="s">
        <v>143</v>
      </c>
      <c r="D131" s="965"/>
      <c r="E131" s="905"/>
      <c r="F131" s="905"/>
      <c r="G131" s="906"/>
      <c r="H131" s="1"/>
      <c r="I131" s="1304"/>
      <c r="K131" s="1297"/>
      <c r="L131" s="1788" t="str">
        <f t="shared" si="45"/>
        <v/>
      </c>
      <c r="M131" s="1789" t="str">
        <f t="shared" si="46"/>
        <v/>
      </c>
      <c r="N131" s="1789" t="str">
        <f t="shared" si="47"/>
        <v>X</v>
      </c>
      <c r="O131" s="1790"/>
      <c r="P131" s="1788" t="str">
        <f t="shared" si="48"/>
        <v/>
      </c>
      <c r="Q131" s="1789" t="str">
        <f t="shared" si="49"/>
        <v/>
      </c>
      <c r="R131" s="1789" t="str">
        <f t="shared" si="50"/>
        <v>X</v>
      </c>
      <c r="S131" s="1790"/>
      <c r="T131" s="1788" t="str">
        <f t="shared" si="51"/>
        <v/>
      </c>
      <c r="U131" s="1789" t="str">
        <f t="shared" si="52"/>
        <v/>
      </c>
      <c r="V131" s="1789" t="str">
        <f t="shared" si="53"/>
        <v>X</v>
      </c>
      <c r="W131" s="1790"/>
      <c r="X131" s="1787"/>
    </row>
    <row r="132" spans="3:24" ht="15" customHeight="1">
      <c r="C132" s="902" t="s">
        <v>144</v>
      </c>
      <c r="D132" s="965"/>
      <c r="E132" s="905"/>
      <c r="F132" s="905"/>
      <c r="G132" s="906"/>
      <c r="H132" s="1"/>
      <c r="I132" s="1304"/>
      <c r="K132" s="1297"/>
      <c r="L132" s="1788" t="str">
        <f t="shared" si="45"/>
        <v/>
      </c>
      <c r="M132" s="1789" t="str">
        <f t="shared" si="46"/>
        <v/>
      </c>
      <c r="N132" s="1789" t="str">
        <f t="shared" si="47"/>
        <v>X</v>
      </c>
      <c r="O132" s="1790"/>
      <c r="P132" s="1788" t="str">
        <f t="shared" si="48"/>
        <v/>
      </c>
      <c r="Q132" s="1789" t="str">
        <f t="shared" si="49"/>
        <v/>
      </c>
      <c r="R132" s="1789" t="str">
        <f t="shared" si="50"/>
        <v>X</v>
      </c>
      <c r="S132" s="1790"/>
      <c r="T132" s="1788" t="str">
        <f t="shared" si="51"/>
        <v/>
      </c>
      <c r="U132" s="1789" t="str">
        <f t="shared" si="52"/>
        <v/>
      </c>
      <c r="V132" s="1789" t="str">
        <f t="shared" si="53"/>
        <v>X</v>
      </c>
      <c r="W132" s="1790"/>
      <c r="X132" s="1787"/>
    </row>
    <row r="133" spans="3:24" ht="15" customHeight="1">
      <c r="C133" s="902" t="s">
        <v>145</v>
      </c>
      <c r="D133" s="965"/>
      <c r="E133" s="905"/>
      <c r="F133" s="905"/>
      <c r="G133" s="906"/>
      <c r="H133" s="1"/>
      <c r="I133" s="1304"/>
      <c r="K133" s="1297"/>
      <c r="L133" s="1788" t="str">
        <f t="shared" si="45"/>
        <v/>
      </c>
      <c r="M133" s="1789" t="str">
        <f t="shared" si="46"/>
        <v/>
      </c>
      <c r="N133" s="1789" t="str">
        <f t="shared" si="47"/>
        <v>X</v>
      </c>
      <c r="O133" s="1790"/>
      <c r="P133" s="1788" t="str">
        <f t="shared" si="48"/>
        <v/>
      </c>
      <c r="Q133" s="1789" t="str">
        <f t="shared" si="49"/>
        <v/>
      </c>
      <c r="R133" s="1789" t="str">
        <f t="shared" si="50"/>
        <v>X</v>
      </c>
      <c r="S133" s="1790"/>
      <c r="T133" s="1788" t="str">
        <f t="shared" si="51"/>
        <v/>
      </c>
      <c r="U133" s="1789" t="str">
        <f t="shared" si="52"/>
        <v/>
      </c>
      <c r="V133" s="1789" t="str">
        <f t="shared" si="53"/>
        <v>X</v>
      </c>
      <c r="W133" s="1790"/>
      <c r="X133" s="1787"/>
    </row>
    <row r="134" spans="3:24" ht="15" customHeight="1">
      <c r="C134" s="902" t="s">
        <v>146</v>
      </c>
      <c r="D134" s="965"/>
      <c r="E134" s="905"/>
      <c r="F134" s="905"/>
      <c r="G134" s="906"/>
      <c r="H134" s="1"/>
      <c r="I134" s="1304"/>
      <c r="K134" s="1297"/>
      <c r="L134" s="1788" t="str">
        <f t="shared" si="45"/>
        <v/>
      </c>
      <c r="M134" s="1789" t="str">
        <f t="shared" si="46"/>
        <v/>
      </c>
      <c r="N134" s="1789" t="str">
        <f t="shared" si="47"/>
        <v>X</v>
      </c>
      <c r="O134" s="1790"/>
      <c r="P134" s="1788" t="str">
        <f t="shared" si="48"/>
        <v/>
      </c>
      <c r="Q134" s="1789" t="str">
        <f t="shared" si="49"/>
        <v/>
      </c>
      <c r="R134" s="1789" t="str">
        <f t="shared" si="50"/>
        <v>X</v>
      </c>
      <c r="S134" s="1790"/>
      <c r="T134" s="1788" t="str">
        <f t="shared" si="51"/>
        <v/>
      </c>
      <c r="U134" s="1789" t="str">
        <f t="shared" si="52"/>
        <v/>
      </c>
      <c r="V134" s="1789" t="str">
        <f t="shared" si="53"/>
        <v>X</v>
      </c>
      <c r="W134" s="1790"/>
      <c r="X134" s="1787"/>
    </row>
    <row r="135" spans="3:24" ht="15" customHeight="1">
      <c r="C135" s="902" t="s">
        <v>147</v>
      </c>
      <c r="D135" s="965"/>
      <c r="E135" s="905"/>
      <c r="F135" s="905"/>
      <c r="G135" s="906"/>
      <c r="H135" s="1"/>
      <c r="I135" s="1304"/>
      <c r="K135" s="1297"/>
      <c r="L135" s="1788" t="str">
        <f t="shared" si="45"/>
        <v/>
      </c>
      <c r="M135" s="1789" t="str">
        <f t="shared" si="46"/>
        <v/>
      </c>
      <c r="N135" s="1789" t="str">
        <f t="shared" si="47"/>
        <v>X</v>
      </c>
      <c r="O135" s="1790"/>
      <c r="P135" s="1788" t="str">
        <f t="shared" si="48"/>
        <v/>
      </c>
      <c r="Q135" s="1789" t="str">
        <f t="shared" si="49"/>
        <v/>
      </c>
      <c r="R135" s="1789" t="str">
        <f t="shared" si="50"/>
        <v>X</v>
      </c>
      <c r="S135" s="1790"/>
      <c r="T135" s="1788" t="str">
        <f t="shared" si="51"/>
        <v/>
      </c>
      <c r="U135" s="1789" t="str">
        <f t="shared" si="52"/>
        <v/>
      </c>
      <c r="V135" s="1789" t="str">
        <f t="shared" si="53"/>
        <v>X</v>
      </c>
      <c r="W135" s="1790"/>
      <c r="X135" s="1787"/>
    </row>
    <row r="136" spans="3:24" ht="15" customHeight="1">
      <c r="C136" s="902" t="s">
        <v>148</v>
      </c>
      <c r="D136" s="965"/>
      <c r="E136" s="905"/>
      <c r="F136" s="905"/>
      <c r="G136" s="906"/>
      <c r="H136" s="1"/>
      <c r="I136" s="1304"/>
      <c r="K136" s="1297"/>
      <c r="L136" s="1788" t="str">
        <f t="shared" si="45"/>
        <v/>
      </c>
      <c r="M136" s="1789" t="str">
        <f t="shared" si="46"/>
        <v/>
      </c>
      <c r="N136" s="1789" t="str">
        <f t="shared" si="47"/>
        <v>X</v>
      </c>
      <c r="O136" s="1790"/>
      <c r="P136" s="1788" t="str">
        <f t="shared" si="48"/>
        <v/>
      </c>
      <c r="Q136" s="1789" t="str">
        <f t="shared" si="49"/>
        <v/>
      </c>
      <c r="R136" s="1789" t="str">
        <f t="shared" si="50"/>
        <v>X</v>
      </c>
      <c r="S136" s="1790"/>
      <c r="T136" s="1788" t="str">
        <f t="shared" si="51"/>
        <v/>
      </c>
      <c r="U136" s="1789" t="str">
        <f t="shared" si="52"/>
        <v/>
      </c>
      <c r="V136" s="1789" t="str">
        <f t="shared" si="53"/>
        <v>X</v>
      </c>
      <c r="W136" s="1790"/>
      <c r="X136" s="1787"/>
    </row>
    <row r="137" spans="3:24" ht="15" customHeight="1">
      <c r="C137" s="902" t="s">
        <v>149</v>
      </c>
      <c r="D137" s="965"/>
      <c r="E137" s="905"/>
      <c r="F137" s="905"/>
      <c r="G137" s="906"/>
      <c r="H137" s="1"/>
      <c r="I137" s="1304"/>
      <c r="K137" s="1297"/>
      <c r="L137" s="1788" t="str">
        <f t="shared" si="45"/>
        <v/>
      </c>
      <c r="M137" s="1789" t="str">
        <f t="shared" si="46"/>
        <v/>
      </c>
      <c r="N137" s="1789" t="str">
        <f t="shared" si="47"/>
        <v>X</v>
      </c>
      <c r="O137" s="1790"/>
      <c r="P137" s="1788" t="str">
        <f t="shared" si="48"/>
        <v/>
      </c>
      <c r="Q137" s="1789" t="str">
        <f t="shared" si="49"/>
        <v/>
      </c>
      <c r="R137" s="1789" t="str">
        <f t="shared" si="50"/>
        <v>X</v>
      </c>
      <c r="S137" s="1790"/>
      <c r="T137" s="1788" t="str">
        <f t="shared" si="51"/>
        <v/>
      </c>
      <c r="U137" s="1789" t="str">
        <f t="shared" si="52"/>
        <v/>
      </c>
      <c r="V137" s="1789" t="str">
        <f t="shared" si="53"/>
        <v>X</v>
      </c>
      <c r="W137" s="1790"/>
      <c r="X137" s="1787"/>
    </row>
    <row r="138" spans="3:24" ht="15" customHeight="1">
      <c r="C138" s="902" t="s">
        <v>150</v>
      </c>
      <c r="D138" s="965"/>
      <c r="E138" s="905"/>
      <c r="F138" s="905"/>
      <c r="G138" s="906"/>
      <c r="H138" s="1"/>
      <c r="I138" s="1304"/>
      <c r="K138" s="1297"/>
      <c r="L138" s="1788" t="str">
        <f t="shared" si="45"/>
        <v/>
      </c>
      <c r="M138" s="1789" t="str">
        <f t="shared" si="46"/>
        <v/>
      </c>
      <c r="N138" s="1789" t="str">
        <f t="shared" si="47"/>
        <v>X</v>
      </c>
      <c r="O138" s="1790"/>
      <c r="P138" s="1788" t="str">
        <f t="shared" si="48"/>
        <v/>
      </c>
      <c r="Q138" s="1789" t="str">
        <f t="shared" si="49"/>
        <v/>
      </c>
      <c r="R138" s="1789" t="str">
        <f t="shared" si="50"/>
        <v>X</v>
      </c>
      <c r="S138" s="1790"/>
      <c r="T138" s="1788" t="str">
        <f t="shared" si="51"/>
        <v/>
      </c>
      <c r="U138" s="1789" t="str">
        <f t="shared" si="52"/>
        <v/>
      </c>
      <c r="V138" s="1789" t="str">
        <f t="shared" si="53"/>
        <v>X</v>
      </c>
      <c r="W138" s="1790"/>
      <c r="X138" s="1787"/>
    </row>
    <row r="139" spans="3:24" ht="15" customHeight="1">
      <c r="C139" s="902" t="s">
        <v>151</v>
      </c>
      <c r="D139" s="965"/>
      <c r="E139" s="905"/>
      <c r="F139" s="905"/>
      <c r="G139" s="906"/>
      <c r="H139" s="1"/>
      <c r="I139" s="1304"/>
      <c r="K139" s="1297"/>
      <c r="L139" s="1788" t="str">
        <f t="shared" si="45"/>
        <v/>
      </c>
      <c r="M139" s="1789" t="str">
        <f t="shared" si="46"/>
        <v/>
      </c>
      <c r="N139" s="1789" t="str">
        <f t="shared" si="47"/>
        <v>X</v>
      </c>
      <c r="O139" s="1790"/>
      <c r="P139" s="1788" t="str">
        <f t="shared" si="48"/>
        <v/>
      </c>
      <c r="Q139" s="1789" t="str">
        <f t="shared" si="49"/>
        <v/>
      </c>
      <c r="R139" s="1789" t="str">
        <f t="shared" si="50"/>
        <v>X</v>
      </c>
      <c r="S139" s="1790"/>
      <c r="T139" s="1788" t="str">
        <f t="shared" si="51"/>
        <v/>
      </c>
      <c r="U139" s="1789" t="str">
        <f t="shared" si="52"/>
        <v/>
      </c>
      <c r="V139" s="1789" t="str">
        <f t="shared" si="53"/>
        <v>X</v>
      </c>
      <c r="W139" s="1790"/>
      <c r="X139" s="1787"/>
    </row>
    <row r="140" spans="3:24" ht="15" customHeight="1">
      <c r="C140" s="902" t="s">
        <v>152</v>
      </c>
      <c r="D140" s="965"/>
      <c r="E140" s="905"/>
      <c r="F140" s="905"/>
      <c r="G140" s="906"/>
      <c r="H140" s="1"/>
      <c r="I140" s="1304"/>
      <c r="K140" s="1297"/>
      <c r="L140" s="1788" t="str">
        <f t="shared" si="45"/>
        <v/>
      </c>
      <c r="M140" s="1789" t="str">
        <f t="shared" si="46"/>
        <v/>
      </c>
      <c r="N140" s="1789" t="str">
        <f t="shared" si="47"/>
        <v>X</v>
      </c>
      <c r="O140" s="1790"/>
      <c r="P140" s="1788" t="str">
        <f t="shared" si="48"/>
        <v/>
      </c>
      <c r="Q140" s="1789" t="str">
        <f t="shared" si="49"/>
        <v/>
      </c>
      <c r="R140" s="1789" t="str">
        <f t="shared" si="50"/>
        <v>X</v>
      </c>
      <c r="S140" s="1790"/>
      <c r="T140" s="1788" t="str">
        <f t="shared" si="51"/>
        <v/>
      </c>
      <c r="U140" s="1789" t="str">
        <f t="shared" si="52"/>
        <v/>
      </c>
      <c r="V140" s="1789" t="str">
        <f t="shared" si="53"/>
        <v>X</v>
      </c>
      <c r="W140" s="1790"/>
      <c r="X140" s="1787"/>
    </row>
    <row r="141" spans="3:24" ht="15" customHeight="1">
      <c r="C141" s="902" t="s">
        <v>153</v>
      </c>
      <c r="D141" s="965"/>
      <c r="E141" s="905"/>
      <c r="F141" s="905"/>
      <c r="G141" s="906"/>
      <c r="H141" s="1"/>
      <c r="I141" s="1304"/>
      <c r="K141" s="1297"/>
      <c r="L141" s="1788" t="str">
        <f t="shared" si="45"/>
        <v/>
      </c>
      <c r="M141" s="1789" t="str">
        <f t="shared" si="46"/>
        <v/>
      </c>
      <c r="N141" s="1789" t="str">
        <f t="shared" si="47"/>
        <v>X</v>
      </c>
      <c r="O141" s="1790"/>
      <c r="P141" s="1788" t="str">
        <f t="shared" si="48"/>
        <v/>
      </c>
      <c r="Q141" s="1789" t="str">
        <f t="shared" si="49"/>
        <v/>
      </c>
      <c r="R141" s="1789" t="str">
        <f t="shared" si="50"/>
        <v>X</v>
      </c>
      <c r="S141" s="1790"/>
      <c r="T141" s="1788" t="str">
        <f t="shared" si="51"/>
        <v/>
      </c>
      <c r="U141" s="1789" t="str">
        <f t="shared" si="52"/>
        <v/>
      </c>
      <c r="V141" s="1789" t="str">
        <f t="shared" si="53"/>
        <v>X</v>
      </c>
      <c r="W141" s="1790"/>
      <c r="X141" s="1787"/>
    </row>
    <row r="142" spans="3:24" ht="15" customHeight="1">
      <c r="C142" s="902" t="s">
        <v>154</v>
      </c>
      <c r="D142" s="965"/>
      <c r="E142" s="905"/>
      <c r="F142" s="905"/>
      <c r="G142" s="906"/>
      <c r="H142" s="1"/>
      <c r="I142" s="1304"/>
      <c r="K142" s="1297"/>
      <c r="L142" s="1788" t="str">
        <f t="shared" si="45"/>
        <v/>
      </c>
      <c r="M142" s="1789" t="str">
        <f t="shared" si="46"/>
        <v/>
      </c>
      <c r="N142" s="1789" t="str">
        <f t="shared" si="47"/>
        <v>X</v>
      </c>
      <c r="O142" s="1790"/>
      <c r="P142" s="1788" t="str">
        <f t="shared" si="48"/>
        <v/>
      </c>
      <c r="Q142" s="1789" t="str">
        <f t="shared" si="49"/>
        <v/>
      </c>
      <c r="R142" s="1789" t="str">
        <f t="shared" si="50"/>
        <v>X</v>
      </c>
      <c r="S142" s="1790"/>
      <c r="T142" s="1788" t="str">
        <f t="shared" si="51"/>
        <v/>
      </c>
      <c r="U142" s="1789" t="str">
        <f t="shared" si="52"/>
        <v/>
      </c>
      <c r="V142" s="1789" t="str">
        <f t="shared" si="53"/>
        <v>X</v>
      </c>
      <c r="W142" s="1790"/>
      <c r="X142" s="1787"/>
    </row>
    <row r="143" spans="3:24" ht="15" customHeight="1">
      <c r="C143" s="902" t="s">
        <v>155</v>
      </c>
      <c r="D143" s="965"/>
      <c r="E143" s="905"/>
      <c r="F143" s="905"/>
      <c r="G143" s="906"/>
      <c r="H143" s="1"/>
      <c r="I143" s="1304"/>
      <c r="K143" s="1297"/>
      <c r="L143" s="1788" t="str">
        <f t="shared" si="45"/>
        <v/>
      </c>
      <c r="M143" s="1789" t="str">
        <f t="shared" si="46"/>
        <v/>
      </c>
      <c r="N143" s="1789" t="str">
        <f t="shared" si="47"/>
        <v>X</v>
      </c>
      <c r="O143" s="1790"/>
      <c r="P143" s="1788" t="str">
        <f t="shared" si="48"/>
        <v/>
      </c>
      <c r="Q143" s="1789" t="str">
        <f t="shared" si="49"/>
        <v/>
      </c>
      <c r="R143" s="1789" t="str">
        <f t="shared" si="50"/>
        <v>X</v>
      </c>
      <c r="S143" s="1790"/>
      <c r="T143" s="1788" t="str">
        <f t="shared" si="51"/>
        <v/>
      </c>
      <c r="U143" s="1789" t="str">
        <f t="shared" si="52"/>
        <v/>
      </c>
      <c r="V143" s="1789" t="str">
        <f t="shared" si="53"/>
        <v>X</v>
      </c>
      <c r="W143" s="1790"/>
      <c r="X143" s="1787"/>
    </row>
    <row r="144" spans="3:24" ht="15" customHeight="1">
      <c r="C144" s="902" t="s">
        <v>156</v>
      </c>
      <c r="D144" s="965"/>
      <c r="E144" s="905"/>
      <c r="F144" s="905"/>
      <c r="G144" s="906"/>
      <c r="H144" s="1"/>
      <c r="I144" s="1304"/>
      <c r="K144" s="1297"/>
      <c r="L144" s="1788" t="str">
        <f t="shared" si="45"/>
        <v/>
      </c>
      <c r="M144" s="1789" t="str">
        <f t="shared" si="46"/>
        <v/>
      </c>
      <c r="N144" s="1789" t="str">
        <f t="shared" si="47"/>
        <v>X</v>
      </c>
      <c r="O144" s="1790"/>
      <c r="P144" s="1788" t="str">
        <f t="shared" si="48"/>
        <v/>
      </c>
      <c r="Q144" s="1789" t="str">
        <f t="shared" si="49"/>
        <v/>
      </c>
      <c r="R144" s="1789" t="str">
        <f t="shared" si="50"/>
        <v>X</v>
      </c>
      <c r="S144" s="1790"/>
      <c r="T144" s="1788" t="str">
        <f t="shared" si="51"/>
        <v/>
      </c>
      <c r="U144" s="1789" t="str">
        <f t="shared" si="52"/>
        <v/>
      </c>
      <c r="V144" s="1789" t="str">
        <f t="shared" si="53"/>
        <v>X</v>
      </c>
      <c r="W144" s="1790"/>
      <c r="X144" s="1787"/>
    </row>
    <row r="145" spans="2:24" ht="15" customHeight="1">
      <c r="C145" s="902" t="s">
        <v>157</v>
      </c>
      <c r="D145" s="965"/>
      <c r="E145" s="905"/>
      <c r="F145" s="905"/>
      <c r="G145" s="906"/>
      <c r="H145" s="1"/>
      <c r="I145" s="1304"/>
      <c r="K145" s="1297"/>
      <c r="L145" s="1788" t="str">
        <f t="shared" si="45"/>
        <v/>
      </c>
      <c r="M145" s="1789" t="str">
        <f t="shared" si="46"/>
        <v/>
      </c>
      <c r="N145" s="1789" t="str">
        <f t="shared" si="47"/>
        <v>X</v>
      </c>
      <c r="O145" s="1790"/>
      <c r="P145" s="1788" t="str">
        <f t="shared" si="48"/>
        <v/>
      </c>
      <c r="Q145" s="1789" t="str">
        <f t="shared" si="49"/>
        <v/>
      </c>
      <c r="R145" s="1789" t="str">
        <f t="shared" si="50"/>
        <v>X</v>
      </c>
      <c r="S145" s="1790"/>
      <c r="T145" s="1788" t="str">
        <f t="shared" si="51"/>
        <v/>
      </c>
      <c r="U145" s="1789" t="str">
        <f t="shared" si="52"/>
        <v/>
      </c>
      <c r="V145" s="1789" t="str">
        <f t="shared" si="53"/>
        <v>X</v>
      </c>
      <c r="W145" s="1790"/>
      <c r="X145" s="1787"/>
    </row>
    <row r="146" spans="2:24" ht="15" customHeight="1">
      <c r="C146" s="902" t="s">
        <v>158</v>
      </c>
      <c r="D146" s="965"/>
      <c r="E146" s="905"/>
      <c r="F146" s="905"/>
      <c r="G146" s="906"/>
      <c r="H146" s="1"/>
      <c r="I146" s="1304"/>
      <c r="K146" s="1297"/>
      <c r="L146" s="1788" t="str">
        <f t="shared" si="45"/>
        <v/>
      </c>
      <c r="M146" s="1789" t="str">
        <f t="shared" si="46"/>
        <v/>
      </c>
      <c r="N146" s="1789" t="str">
        <f t="shared" si="47"/>
        <v>X</v>
      </c>
      <c r="O146" s="1790"/>
      <c r="P146" s="1788" t="str">
        <f t="shared" si="48"/>
        <v/>
      </c>
      <c r="Q146" s="1789" t="str">
        <f t="shared" si="49"/>
        <v/>
      </c>
      <c r="R146" s="1789" t="str">
        <f t="shared" si="50"/>
        <v>X</v>
      </c>
      <c r="S146" s="1790"/>
      <c r="T146" s="1788" t="str">
        <f t="shared" si="51"/>
        <v/>
      </c>
      <c r="U146" s="1789" t="str">
        <f t="shared" si="52"/>
        <v/>
      </c>
      <c r="V146" s="1789" t="str">
        <f t="shared" si="53"/>
        <v>X</v>
      </c>
      <c r="W146" s="1790"/>
      <c r="X146" s="1787"/>
    </row>
    <row r="147" spans="2:24" ht="15" customHeight="1">
      <c r="C147" s="902" t="s">
        <v>159</v>
      </c>
      <c r="D147" s="965"/>
      <c r="E147" s="905"/>
      <c r="F147" s="905"/>
      <c r="G147" s="906"/>
      <c r="H147" s="1"/>
      <c r="I147" s="1304"/>
      <c r="K147" s="1297"/>
      <c r="L147" s="1788" t="str">
        <f t="shared" si="45"/>
        <v/>
      </c>
      <c r="M147" s="1789" t="str">
        <f t="shared" si="46"/>
        <v/>
      </c>
      <c r="N147" s="1789" t="str">
        <f t="shared" si="47"/>
        <v>X</v>
      </c>
      <c r="O147" s="1790"/>
      <c r="P147" s="1788" t="str">
        <f t="shared" si="48"/>
        <v/>
      </c>
      <c r="Q147" s="1789" t="str">
        <f t="shared" si="49"/>
        <v/>
      </c>
      <c r="R147" s="1789" t="str">
        <f t="shared" si="50"/>
        <v>X</v>
      </c>
      <c r="S147" s="1790"/>
      <c r="T147" s="1788" t="str">
        <f t="shared" si="51"/>
        <v/>
      </c>
      <c r="U147" s="1789" t="str">
        <f t="shared" si="52"/>
        <v/>
      </c>
      <c r="V147" s="1789" t="str">
        <f t="shared" si="53"/>
        <v>X</v>
      </c>
      <c r="W147" s="1790"/>
      <c r="X147" s="1787"/>
    </row>
    <row r="148" spans="2:24" ht="15" customHeight="1">
      <c r="C148" s="902" t="s">
        <v>160</v>
      </c>
      <c r="D148" s="965"/>
      <c r="E148" s="905"/>
      <c r="F148" s="905"/>
      <c r="G148" s="906"/>
      <c r="H148" s="1"/>
      <c r="I148" s="1304"/>
      <c r="K148" s="1297"/>
      <c r="L148" s="1788" t="str">
        <f t="shared" si="45"/>
        <v/>
      </c>
      <c r="M148" s="1789" t="str">
        <f t="shared" si="46"/>
        <v/>
      </c>
      <c r="N148" s="1789" t="str">
        <f t="shared" si="47"/>
        <v>X</v>
      </c>
      <c r="O148" s="1790"/>
      <c r="P148" s="1788" t="str">
        <f t="shared" si="48"/>
        <v/>
      </c>
      <c r="Q148" s="1789" t="str">
        <f t="shared" si="49"/>
        <v/>
      </c>
      <c r="R148" s="1789" t="str">
        <f t="shared" si="50"/>
        <v>X</v>
      </c>
      <c r="S148" s="1790"/>
      <c r="T148" s="1788" t="str">
        <f t="shared" si="51"/>
        <v/>
      </c>
      <c r="U148" s="1789" t="str">
        <f t="shared" si="52"/>
        <v/>
      </c>
      <c r="V148" s="1789" t="str">
        <f t="shared" si="53"/>
        <v>X</v>
      </c>
      <c r="W148" s="1790"/>
      <c r="X148" s="1787"/>
    </row>
    <row r="149" spans="2:24" ht="15" customHeight="1">
      <c r="C149" s="902" t="s">
        <v>161</v>
      </c>
      <c r="D149" s="965"/>
      <c r="E149" s="905"/>
      <c r="F149" s="905"/>
      <c r="G149" s="906"/>
      <c r="H149" s="1"/>
      <c r="I149" s="1304"/>
      <c r="K149" s="1297"/>
      <c r="L149" s="1788" t="str">
        <f t="shared" si="45"/>
        <v/>
      </c>
      <c r="M149" s="1789" t="str">
        <f t="shared" si="46"/>
        <v/>
      </c>
      <c r="N149" s="1789" t="str">
        <f t="shared" si="47"/>
        <v>X</v>
      </c>
      <c r="O149" s="1790"/>
      <c r="P149" s="1788" t="str">
        <f t="shared" si="48"/>
        <v/>
      </c>
      <c r="Q149" s="1789" t="str">
        <f t="shared" si="49"/>
        <v/>
      </c>
      <c r="R149" s="1789" t="str">
        <f t="shared" si="50"/>
        <v>X</v>
      </c>
      <c r="S149" s="1790"/>
      <c r="T149" s="1788" t="str">
        <f t="shared" si="51"/>
        <v/>
      </c>
      <c r="U149" s="1789" t="str">
        <f t="shared" si="52"/>
        <v/>
      </c>
      <c r="V149" s="1789" t="str">
        <f t="shared" si="53"/>
        <v>X</v>
      </c>
      <c r="W149" s="1790"/>
      <c r="X149" s="1787"/>
    </row>
    <row r="150" spans="2:24" ht="15" customHeight="1">
      <c r="C150" s="902" t="s">
        <v>162</v>
      </c>
      <c r="D150" s="965"/>
      <c r="E150" s="905"/>
      <c r="F150" s="905"/>
      <c r="G150" s="906"/>
      <c r="H150" s="1"/>
      <c r="I150" s="1304"/>
      <c r="K150" s="1297"/>
      <c r="L150" s="1788" t="str">
        <f t="shared" si="45"/>
        <v/>
      </c>
      <c r="M150" s="1789" t="str">
        <f t="shared" si="46"/>
        <v/>
      </c>
      <c r="N150" s="1789" t="str">
        <f t="shared" si="47"/>
        <v>X</v>
      </c>
      <c r="O150" s="1790"/>
      <c r="P150" s="1788" t="str">
        <f t="shared" si="48"/>
        <v/>
      </c>
      <c r="Q150" s="1789" t="str">
        <f t="shared" si="49"/>
        <v/>
      </c>
      <c r="R150" s="1789" t="str">
        <f t="shared" si="50"/>
        <v>X</v>
      </c>
      <c r="S150" s="1790"/>
      <c r="T150" s="1788" t="str">
        <f t="shared" si="51"/>
        <v/>
      </c>
      <c r="U150" s="1789" t="str">
        <f t="shared" si="52"/>
        <v/>
      </c>
      <c r="V150" s="1789" t="str">
        <f t="shared" si="53"/>
        <v>X</v>
      </c>
      <c r="W150" s="1790"/>
      <c r="X150" s="1787"/>
    </row>
    <row r="151" spans="2:24" ht="15" customHeight="1">
      <c r="C151" s="907" t="s">
        <v>61</v>
      </c>
      <c r="D151" s="968"/>
      <c r="E151" s="910"/>
      <c r="F151" s="910"/>
      <c r="G151" s="911"/>
      <c r="H151" s="1"/>
      <c r="I151" s="1305"/>
      <c r="J151" s="1292"/>
      <c r="K151" s="1306"/>
      <c r="L151" s="1791" t="str">
        <f t="shared" si="45"/>
        <v/>
      </c>
      <c r="M151" s="1792" t="str">
        <f t="shared" si="46"/>
        <v/>
      </c>
      <c r="N151" s="1792" t="str">
        <f t="shared" si="47"/>
        <v>X</v>
      </c>
      <c r="O151" s="1793"/>
      <c r="P151" s="1791" t="str">
        <f t="shared" si="48"/>
        <v/>
      </c>
      <c r="Q151" s="1792" t="str">
        <f t="shared" si="49"/>
        <v/>
      </c>
      <c r="R151" s="1792" t="str">
        <f t="shared" si="50"/>
        <v>X</v>
      </c>
      <c r="S151" s="1793"/>
      <c r="T151" s="1791" t="str">
        <f t="shared" si="51"/>
        <v/>
      </c>
      <c r="U151" s="1792" t="str">
        <f t="shared" si="52"/>
        <v/>
      </c>
      <c r="V151" s="1792" t="str">
        <f t="shared" si="53"/>
        <v>X</v>
      </c>
      <c r="W151" s="1793"/>
      <c r="X151" s="1787"/>
    </row>
    <row r="152" spans="2:24" ht="15" customHeight="1">
      <c r="B152" s="957"/>
      <c r="C152" s="964" t="s">
        <v>1704</v>
      </c>
      <c r="D152" s="575" t="s">
        <v>1868</v>
      </c>
      <c r="E152" s="927" t="s">
        <v>265</v>
      </c>
      <c r="F152" s="927" t="s">
        <v>1624</v>
      </c>
      <c r="G152" s="927" t="s">
        <v>1624</v>
      </c>
      <c r="H152" s="1"/>
      <c r="L152" s="1675"/>
      <c r="M152" s="1675"/>
      <c r="N152" s="1675"/>
      <c r="O152" s="1675"/>
      <c r="P152" s="1675"/>
      <c r="Q152" s="1675"/>
      <c r="R152" s="1675"/>
      <c r="S152" s="1675"/>
      <c r="T152" s="1675"/>
      <c r="U152" s="1675"/>
      <c r="V152" s="1675"/>
      <c r="W152" s="1787"/>
      <c r="X152" s="1787"/>
    </row>
    <row r="153" spans="2:24" s="957" customFormat="1" ht="15" customHeight="1">
      <c r="B153" s="1"/>
      <c r="C153" s="1849" t="s">
        <v>163</v>
      </c>
      <c r="D153" s="966"/>
      <c r="E153" s="901"/>
      <c r="F153" s="901"/>
      <c r="G153" s="967"/>
      <c r="H153" s="1"/>
      <c r="I153" s="1301"/>
      <c r="J153" s="1302"/>
      <c r="K153" s="1303"/>
      <c r="L153" s="1794" t="str">
        <f t="shared" ref="L153:L174" si="54">IF(ISNONTEXT(E153)=TRUE,"","X")</f>
        <v/>
      </c>
      <c r="M153" s="1795" t="str">
        <f t="shared" ref="M153:M174" si="55">IF(E153&gt;=0=TRUE,"","X")</f>
        <v/>
      </c>
      <c r="N153" s="1795" t="str">
        <f t="shared" ref="N153:N174" si="56">IF(E153&lt;&gt;""=TRUE,"","X")</f>
        <v>X</v>
      </c>
      <c r="O153" s="1796"/>
      <c r="P153" s="1794" t="str">
        <f t="shared" ref="P153:P174" si="57">IF(ISNONTEXT(F153)=TRUE,"","X")</f>
        <v/>
      </c>
      <c r="Q153" s="1795" t="str">
        <f t="shared" ref="Q153:Q174" si="58">IF(F153&gt;=0=TRUE,"","X")</f>
        <v/>
      </c>
      <c r="R153" s="1795" t="str">
        <f t="shared" ref="R153:R174" si="59">IF(F153&lt;&gt;""=TRUE,"","X")</f>
        <v>X</v>
      </c>
      <c r="S153" s="1796"/>
      <c r="T153" s="1794" t="str">
        <f t="shared" ref="T153:T174" si="60">IF(ISNONTEXT(G153)=TRUE,"","X")</f>
        <v/>
      </c>
      <c r="U153" s="1795" t="str">
        <f t="shared" ref="U153:U174" si="61">IF(G153&gt;=0=TRUE,"","X")</f>
        <v/>
      </c>
      <c r="V153" s="1795" t="str">
        <f t="shared" ref="V153:V174" si="62">IF(G153&lt;&gt;""=TRUE,"","X")</f>
        <v>X</v>
      </c>
      <c r="W153" s="1796"/>
      <c r="X153" s="1797"/>
    </row>
    <row r="154" spans="2:24" ht="15" customHeight="1">
      <c r="C154" s="902" t="s">
        <v>164</v>
      </c>
      <c r="D154" s="965"/>
      <c r="E154" s="905"/>
      <c r="F154" s="905"/>
      <c r="G154" s="906"/>
      <c r="H154" s="1"/>
      <c r="I154" s="1304"/>
      <c r="K154" s="1297"/>
      <c r="L154" s="1788" t="str">
        <f t="shared" si="54"/>
        <v/>
      </c>
      <c r="M154" s="1789" t="str">
        <f t="shared" si="55"/>
        <v/>
      </c>
      <c r="N154" s="1789" t="str">
        <f t="shared" si="56"/>
        <v>X</v>
      </c>
      <c r="O154" s="1790"/>
      <c r="P154" s="1788" t="str">
        <f t="shared" si="57"/>
        <v/>
      </c>
      <c r="Q154" s="1789" t="str">
        <f t="shared" si="58"/>
        <v/>
      </c>
      <c r="R154" s="1789" t="str">
        <f t="shared" si="59"/>
        <v>X</v>
      </c>
      <c r="S154" s="1790"/>
      <c r="T154" s="1788" t="str">
        <f t="shared" si="60"/>
        <v/>
      </c>
      <c r="U154" s="1789" t="str">
        <f t="shared" si="61"/>
        <v/>
      </c>
      <c r="V154" s="1789" t="str">
        <f t="shared" si="62"/>
        <v>X</v>
      </c>
      <c r="W154" s="1790"/>
      <c r="X154" s="1787"/>
    </row>
    <row r="155" spans="2:24" ht="15" customHeight="1">
      <c r="C155" s="902" t="s">
        <v>165</v>
      </c>
      <c r="D155" s="965"/>
      <c r="E155" s="905"/>
      <c r="F155" s="905"/>
      <c r="G155" s="906"/>
      <c r="H155" s="1"/>
      <c r="I155" s="1304"/>
      <c r="K155" s="1297"/>
      <c r="L155" s="1788" t="str">
        <f t="shared" si="54"/>
        <v/>
      </c>
      <c r="M155" s="1789" t="str">
        <f t="shared" si="55"/>
        <v/>
      </c>
      <c r="N155" s="1789" t="str">
        <f t="shared" si="56"/>
        <v>X</v>
      </c>
      <c r="O155" s="1790"/>
      <c r="P155" s="1788" t="str">
        <f t="shared" si="57"/>
        <v/>
      </c>
      <c r="Q155" s="1789" t="str">
        <f t="shared" si="58"/>
        <v/>
      </c>
      <c r="R155" s="1789" t="str">
        <f t="shared" si="59"/>
        <v>X</v>
      </c>
      <c r="S155" s="1790"/>
      <c r="T155" s="1788" t="str">
        <f t="shared" si="60"/>
        <v/>
      </c>
      <c r="U155" s="1789" t="str">
        <f t="shared" si="61"/>
        <v/>
      </c>
      <c r="V155" s="1789" t="str">
        <f t="shared" si="62"/>
        <v>X</v>
      </c>
      <c r="W155" s="1790"/>
      <c r="X155" s="1787"/>
    </row>
    <row r="156" spans="2:24" ht="15" customHeight="1">
      <c r="C156" s="902" t="s">
        <v>166</v>
      </c>
      <c r="D156" s="965"/>
      <c r="E156" s="905"/>
      <c r="F156" s="905"/>
      <c r="G156" s="906"/>
      <c r="H156" s="1"/>
      <c r="I156" s="1304"/>
      <c r="K156" s="1297"/>
      <c r="L156" s="1788" t="str">
        <f t="shared" si="54"/>
        <v/>
      </c>
      <c r="M156" s="1789" t="str">
        <f t="shared" si="55"/>
        <v/>
      </c>
      <c r="N156" s="1789" t="str">
        <f t="shared" si="56"/>
        <v>X</v>
      </c>
      <c r="O156" s="1790"/>
      <c r="P156" s="1788" t="str">
        <f t="shared" si="57"/>
        <v/>
      </c>
      <c r="Q156" s="1789" t="str">
        <f t="shared" si="58"/>
        <v/>
      </c>
      <c r="R156" s="1789" t="str">
        <f t="shared" si="59"/>
        <v>X</v>
      </c>
      <c r="S156" s="1790"/>
      <c r="T156" s="1788" t="str">
        <f t="shared" si="60"/>
        <v/>
      </c>
      <c r="U156" s="1789" t="str">
        <f t="shared" si="61"/>
        <v/>
      </c>
      <c r="V156" s="1789" t="str">
        <f t="shared" si="62"/>
        <v>X</v>
      </c>
      <c r="W156" s="1790"/>
      <c r="X156" s="1787"/>
    </row>
    <row r="157" spans="2:24" ht="15" customHeight="1">
      <c r="C157" s="902" t="s">
        <v>167</v>
      </c>
      <c r="D157" s="965"/>
      <c r="E157" s="905"/>
      <c r="F157" s="905"/>
      <c r="G157" s="906"/>
      <c r="H157" s="1"/>
      <c r="I157" s="1304"/>
      <c r="K157" s="1297"/>
      <c r="L157" s="1788" t="str">
        <f t="shared" si="54"/>
        <v/>
      </c>
      <c r="M157" s="1789" t="str">
        <f t="shared" si="55"/>
        <v/>
      </c>
      <c r="N157" s="1789" t="str">
        <f t="shared" si="56"/>
        <v>X</v>
      </c>
      <c r="O157" s="1790"/>
      <c r="P157" s="1788" t="str">
        <f t="shared" si="57"/>
        <v/>
      </c>
      <c r="Q157" s="1789" t="str">
        <f t="shared" si="58"/>
        <v/>
      </c>
      <c r="R157" s="1789" t="str">
        <f t="shared" si="59"/>
        <v>X</v>
      </c>
      <c r="S157" s="1790"/>
      <c r="T157" s="1788" t="str">
        <f t="shared" si="60"/>
        <v/>
      </c>
      <c r="U157" s="1789" t="str">
        <f t="shared" si="61"/>
        <v/>
      </c>
      <c r="V157" s="1789" t="str">
        <f t="shared" si="62"/>
        <v>X</v>
      </c>
      <c r="W157" s="1790"/>
      <c r="X157" s="1787"/>
    </row>
    <row r="158" spans="2:24" ht="15" customHeight="1">
      <c r="C158" s="902" t="s">
        <v>168</v>
      </c>
      <c r="D158" s="965"/>
      <c r="E158" s="905"/>
      <c r="F158" s="905"/>
      <c r="G158" s="906"/>
      <c r="H158" s="1"/>
      <c r="I158" s="1304"/>
      <c r="K158" s="1297"/>
      <c r="L158" s="1788" t="str">
        <f t="shared" si="54"/>
        <v/>
      </c>
      <c r="M158" s="1789" t="str">
        <f t="shared" si="55"/>
        <v/>
      </c>
      <c r="N158" s="1789" t="str">
        <f t="shared" si="56"/>
        <v>X</v>
      </c>
      <c r="O158" s="1790"/>
      <c r="P158" s="1788" t="str">
        <f t="shared" si="57"/>
        <v/>
      </c>
      <c r="Q158" s="1789" t="str">
        <f t="shared" si="58"/>
        <v/>
      </c>
      <c r="R158" s="1789" t="str">
        <f t="shared" si="59"/>
        <v>X</v>
      </c>
      <c r="S158" s="1790"/>
      <c r="T158" s="1788" t="str">
        <f t="shared" si="60"/>
        <v/>
      </c>
      <c r="U158" s="1789" t="str">
        <f t="shared" si="61"/>
        <v/>
      </c>
      <c r="V158" s="1789" t="str">
        <f t="shared" si="62"/>
        <v>X</v>
      </c>
      <c r="W158" s="1790"/>
      <c r="X158" s="1787"/>
    </row>
    <row r="159" spans="2:24" ht="15" customHeight="1">
      <c r="C159" s="902" t="s">
        <v>169</v>
      </c>
      <c r="D159" s="965"/>
      <c r="E159" s="905"/>
      <c r="F159" s="905"/>
      <c r="G159" s="906"/>
      <c r="H159" s="1"/>
      <c r="I159" s="1304"/>
      <c r="K159" s="1297"/>
      <c r="L159" s="1788" t="str">
        <f t="shared" si="54"/>
        <v/>
      </c>
      <c r="M159" s="1789" t="str">
        <f t="shared" si="55"/>
        <v/>
      </c>
      <c r="N159" s="1789" t="str">
        <f t="shared" si="56"/>
        <v>X</v>
      </c>
      <c r="O159" s="1790"/>
      <c r="P159" s="1788" t="str">
        <f t="shared" si="57"/>
        <v/>
      </c>
      <c r="Q159" s="1789" t="str">
        <f t="shared" si="58"/>
        <v/>
      </c>
      <c r="R159" s="1789" t="str">
        <f t="shared" si="59"/>
        <v>X</v>
      </c>
      <c r="S159" s="1790"/>
      <c r="T159" s="1788" t="str">
        <f t="shared" si="60"/>
        <v/>
      </c>
      <c r="U159" s="1789" t="str">
        <f t="shared" si="61"/>
        <v/>
      </c>
      <c r="V159" s="1789" t="str">
        <f t="shared" si="62"/>
        <v>X</v>
      </c>
      <c r="W159" s="1790"/>
      <c r="X159" s="1787"/>
    </row>
    <row r="160" spans="2:24" ht="15" customHeight="1">
      <c r="C160" s="902" t="s">
        <v>170</v>
      </c>
      <c r="D160" s="965"/>
      <c r="E160" s="905"/>
      <c r="F160" s="905"/>
      <c r="G160" s="906"/>
      <c r="H160" s="1"/>
      <c r="I160" s="1304"/>
      <c r="K160" s="1297"/>
      <c r="L160" s="1788" t="str">
        <f t="shared" si="54"/>
        <v/>
      </c>
      <c r="M160" s="1789" t="str">
        <f t="shared" si="55"/>
        <v/>
      </c>
      <c r="N160" s="1789" t="str">
        <f t="shared" si="56"/>
        <v>X</v>
      </c>
      <c r="O160" s="1790"/>
      <c r="P160" s="1788" t="str">
        <f t="shared" si="57"/>
        <v/>
      </c>
      <c r="Q160" s="1789" t="str">
        <f t="shared" si="58"/>
        <v/>
      </c>
      <c r="R160" s="1789" t="str">
        <f t="shared" si="59"/>
        <v>X</v>
      </c>
      <c r="S160" s="1790"/>
      <c r="T160" s="1788" t="str">
        <f t="shared" si="60"/>
        <v/>
      </c>
      <c r="U160" s="1789" t="str">
        <f t="shared" si="61"/>
        <v/>
      </c>
      <c r="V160" s="1789" t="str">
        <f t="shared" si="62"/>
        <v>X</v>
      </c>
      <c r="W160" s="1790"/>
      <c r="X160" s="1787"/>
    </row>
    <row r="161" spans="2:24" ht="15" customHeight="1">
      <c r="C161" s="902" t="s">
        <v>171</v>
      </c>
      <c r="D161" s="965"/>
      <c r="E161" s="905"/>
      <c r="F161" s="905"/>
      <c r="G161" s="906"/>
      <c r="H161" s="1"/>
      <c r="I161" s="1304"/>
      <c r="K161" s="1297"/>
      <c r="L161" s="1788" t="str">
        <f t="shared" si="54"/>
        <v/>
      </c>
      <c r="M161" s="1789" t="str">
        <f t="shared" si="55"/>
        <v/>
      </c>
      <c r="N161" s="1789" t="str">
        <f t="shared" si="56"/>
        <v>X</v>
      </c>
      <c r="O161" s="1790"/>
      <c r="P161" s="1788" t="str">
        <f t="shared" si="57"/>
        <v/>
      </c>
      <c r="Q161" s="1789" t="str">
        <f t="shared" si="58"/>
        <v/>
      </c>
      <c r="R161" s="1789" t="str">
        <f t="shared" si="59"/>
        <v>X</v>
      </c>
      <c r="S161" s="1790"/>
      <c r="T161" s="1788" t="str">
        <f t="shared" si="60"/>
        <v/>
      </c>
      <c r="U161" s="1789" t="str">
        <f t="shared" si="61"/>
        <v/>
      </c>
      <c r="V161" s="1789" t="str">
        <f t="shared" si="62"/>
        <v>X</v>
      </c>
      <c r="W161" s="1790"/>
      <c r="X161" s="1787"/>
    </row>
    <row r="162" spans="2:24" ht="15" customHeight="1">
      <c r="C162" s="902" t="s">
        <v>172</v>
      </c>
      <c r="D162" s="965"/>
      <c r="E162" s="905"/>
      <c r="F162" s="905"/>
      <c r="G162" s="906"/>
      <c r="H162" s="1"/>
      <c r="I162" s="1304"/>
      <c r="K162" s="1297"/>
      <c r="L162" s="1788" t="str">
        <f t="shared" si="54"/>
        <v/>
      </c>
      <c r="M162" s="1789" t="str">
        <f t="shared" si="55"/>
        <v/>
      </c>
      <c r="N162" s="1789" t="str">
        <f t="shared" si="56"/>
        <v>X</v>
      </c>
      <c r="O162" s="1790"/>
      <c r="P162" s="1788" t="str">
        <f t="shared" si="57"/>
        <v/>
      </c>
      <c r="Q162" s="1789" t="str">
        <f t="shared" si="58"/>
        <v/>
      </c>
      <c r="R162" s="1789" t="str">
        <f t="shared" si="59"/>
        <v>X</v>
      </c>
      <c r="S162" s="1790"/>
      <c r="T162" s="1788" t="str">
        <f t="shared" si="60"/>
        <v/>
      </c>
      <c r="U162" s="1789" t="str">
        <f t="shared" si="61"/>
        <v/>
      </c>
      <c r="V162" s="1789" t="str">
        <f t="shared" si="62"/>
        <v>X</v>
      </c>
      <c r="W162" s="1790"/>
      <c r="X162" s="1787"/>
    </row>
    <row r="163" spans="2:24" ht="15" customHeight="1">
      <c r="C163" s="902" t="s">
        <v>173</v>
      </c>
      <c r="D163" s="965"/>
      <c r="E163" s="905"/>
      <c r="F163" s="905"/>
      <c r="G163" s="906"/>
      <c r="H163" s="1"/>
      <c r="I163" s="1304"/>
      <c r="K163" s="1297"/>
      <c r="L163" s="1788" t="str">
        <f t="shared" si="54"/>
        <v/>
      </c>
      <c r="M163" s="1789" t="str">
        <f t="shared" si="55"/>
        <v/>
      </c>
      <c r="N163" s="1789" t="str">
        <f t="shared" si="56"/>
        <v>X</v>
      </c>
      <c r="O163" s="1790"/>
      <c r="P163" s="1788" t="str">
        <f t="shared" si="57"/>
        <v/>
      </c>
      <c r="Q163" s="1789" t="str">
        <f t="shared" si="58"/>
        <v/>
      </c>
      <c r="R163" s="1789" t="str">
        <f t="shared" si="59"/>
        <v>X</v>
      </c>
      <c r="S163" s="1790"/>
      <c r="T163" s="1788" t="str">
        <f t="shared" si="60"/>
        <v/>
      </c>
      <c r="U163" s="1789" t="str">
        <f t="shared" si="61"/>
        <v/>
      </c>
      <c r="V163" s="1789" t="str">
        <f t="shared" si="62"/>
        <v>X</v>
      </c>
      <c r="W163" s="1790"/>
      <c r="X163" s="1787"/>
    </row>
    <row r="164" spans="2:24" ht="15" customHeight="1">
      <c r="C164" s="902" t="s">
        <v>174</v>
      </c>
      <c r="D164" s="965"/>
      <c r="E164" s="905"/>
      <c r="F164" s="905"/>
      <c r="G164" s="906"/>
      <c r="H164" s="1"/>
      <c r="I164" s="1304"/>
      <c r="K164" s="1297"/>
      <c r="L164" s="1788" t="str">
        <f t="shared" si="54"/>
        <v/>
      </c>
      <c r="M164" s="1789" t="str">
        <f t="shared" si="55"/>
        <v/>
      </c>
      <c r="N164" s="1789" t="str">
        <f t="shared" si="56"/>
        <v>X</v>
      </c>
      <c r="O164" s="1790"/>
      <c r="P164" s="1788" t="str">
        <f t="shared" si="57"/>
        <v/>
      </c>
      <c r="Q164" s="1789" t="str">
        <f t="shared" si="58"/>
        <v/>
      </c>
      <c r="R164" s="1789" t="str">
        <f t="shared" si="59"/>
        <v>X</v>
      </c>
      <c r="S164" s="1790"/>
      <c r="T164" s="1788" t="str">
        <f t="shared" si="60"/>
        <v/>
      </c>
      <c r="U164" s="1789" t="str">
        <f t="shared" si="61"/>
        <v/>
      </c>
      <c r="V164" s="1789" t="str">
        <f t="shared" si="62"/>
        <v>X</v>
      </c>
      <c r="W164" s="1790"/>
      <c r="X164" s="1787"/>
    </row>
    <row r="165" spans="2:24" ht="15" customHeight="1">
      <c r="C165" s="902" t="s">
        <v>175</v>
      </c>
      <c r="D165" s="965"/>
      <c r="E165" s="905"/>
      <c r="F165" s="905"/>
      <c r="G165" s="906"/>
      <c r="H165" s="1"/>
      <c r="I165" s="1304"/>
      <c r="K165" s="1297"/>
      <c r="L165" s="1788" t="str">
        <f t="shared" si="54"/>
        <v/>
      </c>
      <c r="M165" s="1789" t="str">
        <f t="shared" si="55"/>
        <v/>
      </c>
      <c r="N165" s="1789" t="str">
        <f t="shared" si="56"/>
        <v>X</v>
      </c>
      <c r="O165" s="1790"/>
      <c r="P165" s="1788" t="str">
        <f t="shared" si="57"/>
        <v/>
      </c>
      <c r="Q165" s="1789" t="str">
        <f t="shared" si="58"/>
        <v/>
      </c>
      <c r="R165" s="1789" t="str">
        <f t="shared" si="59"/>
        <v>X</v>
      </c>
      <c r="S165" s="1790"/>
      <c r="T165" s="1788" t="str">
        <f t="shared" si="60"/>
        <v/>
      </c>
      <c r="U165" s="1789" t="str">
        <f t="shared" si="61"/>
        <v/>
      </c>
      <c r="V165" s="1789" t="str">
        <f t="shared" si="62"/>
        <v>X</v>
      </c>
      <c r="W165" s="1790"/>
      <c r="X165" s="1787"/>
    </row>
    <row r="166" spans="2:24" ht="15" customHeight="1">
      <c r="C166" s="902" t="s">
        <v>176</v>
      </c>
      <c r="D166" s="965"/>
      <c r="E166" s="905"/>
      <c r="F166" s="905"/>
      <c r="G166" s="906"/>
      <c r="H166" s="1"/>
      <c r="I166" s="1304"/>
      <c r="K166" s="1297"/>
      <c r="L166" s="1788" t="str">
        <f t="shared" si="54"/>
        <v/>
      </c>
      <c r="M166" s="1789" t="str">
        <f t="shared" si="55"/>
        <v/>
      </c>
      <c r="N166" s="1789" t="str">
        <f t="shared" si="56"/>
        <v>X</v>
      </c>
      <c r="O166" s="1790"/>
      <c r="P166" s="1788" t="str">
        <f t="shared" si="57"/>
        <v/>
      </c>
      <c r="Q166" s="1789" t="str">
        <f t="shared" si="58"/>
        <v/>
      </c>
      <c r="R166" s="1789" t="str">
        <f t="shared" si="59"/>
        <v>X</v>
      </c>
      <c r="S166" s="1790"/>
      <c r="T166" s="1788" t="str">
        <f t="shared" si="60"/>
        <v/>
      </c>
      <c r="U166" s="1789" t="str">
        <f t="shared" si="61"/>
        <v/>
      </c>
      <c r="V166" s="1789" t="str">
        <f t="shared" si="62"/>
        <v>X</v>
      </c>
      <c r="W166" s="1790"/>
      <c r="X166" s="1787"/>
    </row>
    <row r="167" spans="2:24" ht="15" customHeight="1">
      <c r="C167" s="902" t="s">
        <v>177</v>
      </c>
      <c r="D167" s="965"/>
      <c r="E167" s="905"/>
      <c r="F167" s="905"/>
      <c r="G167" s="906"/>
      <c r="H167" s="1"/>
      <c r="I167" s="1304"/>
      <c r="K167" s="1297"/>
      <c r="L167" s="1788" t="str">
        <f t="shared" si="54"/>
        <v/>
      </c>
      <c r="M167" s="1789" t="str">
        <f t="shared" si="55"/>
        <v/>
      </c>
      <c r="N167" s="1789" t="str">
        <f t="shared" si="56"/>
        <v>X</v>
      </c>
      <c r="O167" s="1790"/>
      <c r="P167" s="1788" t="str">
        <f t="shared" si="57"/>
        <v/>
      </c>
      <c r="Q167" s="1789" t="str">
        <f t="shared" si="58"/>
        <v/>
      </c>
      <c r="R167" s="1789" t="str">
        <f t="shared" si="59"/>
        <v>X</v>
      </c>
      <c r="S167" s="1790"/>
      <c r="T167" s="1788" t="str">
        <f t="shared" si="60"/>
        <v/>
      </c>
      <c r="U167" s="1789" t="str">
        <f t="shared" si="61"/>
        <v/>
      </c>
      <c r="V167" s="1789" t="str">
        <f t="shared" si="62"/>
        <v>X</v>
      </c>
      <c r="W167" s="1790"/>
      <c r="X167" s="1787"/>
    </row>
    <row r="168" spans="2:24" ht="15" customHeight="1">
      <c r="C168" s="902" t="s">
        <v>178</v>
      </c>
      <c r="D168" s="965"/>
      <c r="E168" s="905"/>
      <c r="F168" s="905"/>
      <c r="G168" s="906"/>
      <c r="H168" s="1"/>
      <c r="I168" s="1304"/>
      <c r="K168" s="1297"/>
      <c r="L168" s="1788" t="str">
        <f t="shared" si="54"/>
        <v/>
      </c>
      <c r="M168" s="1789" t="str">
        <f t="shared" si="55"/>
        <v/>
      </c>
      <c r="N168" s="1789" t="str">
        <f t="shared" si="56"/>
        <v>X</v>
      </c>
      <c r="O168" s="1790"/>
      <c r="P168" s="1788" t="str">
        <f t="shared" si="57"/>
        <v/>
      </c>
      <c r="Q168" s="1789" t="str">
        <f t="shared" si="58"/>
        <v/>
      </c>
      <c r="R168" s="1789" t="str">
        <f t="shared" si="59"/>
        <v>X</v>
      </c>
      <c r="S168" s="1790"/>
      <c r="T168" s="1788" t="str">
        <f t="shared" si="60"/>
        <v/>
      </c>
      <c r="U168" s="1789" t="str">
        <f t="shared" si="61"/>
        <v/>
      </c>
      <c r="V168" s="1789" t="str">
        <f t="shared" si="62"/>
        <v>X</v>
      </c>
      <c r="W168" s="1790"/>
      <c r="X168" s="1787"/>
    </row>
    <row r="169" spans="2:24" ht="15" customHeight="1">
      <c r="C169" s="902" t="s">
        <v>179</v>
      </c>
      <c r="D169" s="965"/>
      <c r="E169" s="905"/>
      <c r="F169" s="905"/>
      <c r="G169" s="906"/>
      <c r="H169" s="1"/>
      <c r="I169" s="1304"/>
      <c r="K169" s="1297"/>
      <c r="L169" s="1788" t="str">
        <f t="shared" si="54"/>
        <v/>
      </c>
      <c r="M169" s="1789" t="str">
        <f t="shared" si="55"/>
        <v/>
      </c>
      <c r="N169" s="1789" t="str">
        <f t="shared" si="56"/>
        <v>X</v>
      </c>
      <c r="O169" s="1790"/>
      <c r="P169" s="1788" t="str">
        <f t="shared" si="57"/>
        <v/>
      </c>
      <c r="Q169" s="1789" t="str">
        <f t="shared" si="58"/>
        <v/>
      </c>
      <c r="R169" s="1789" t="str">
        <f t="shared" si="59"/>
        <v>X</v>
      </c>
      <c r="S169" s="1790"/>
      <c r="T169" s="1788" t="str">
        <f t="shared" si="60"/>
        <v/>
      </c>
      <c r="U169" s="1789" t="str">
        <f t="shared" si="61"/>
        <v/>
      </c>
      <c r="V169" s="1789" t="str">
        <f t="shared" si="62"/>
        <v>X</v>
      </c>
      <c r="W169" s="1790"/>
      <c r="X169" s="1787"/>
    </row>
    <row r="170" spans="2:24" ht="15" customHeight="1">
      <c r="C170" s="902" t="s">
        <v>180</v>
      </c>
      <c r="D170" s="965"/>
      <c r="E170" s="905"/>
      <c r="F170" s="905"/>
      <c r="G170" s="906"/>
      <c r="H170" s="1"/>
      <c r="I170" s="1304"/>
      <c r="K170" s="1297"/>
      <c r="L170" s="1788" t="str">
        <f t="shared" si="54"/>
        <v/>
      </c>
      <c r="M170" s="1789" t="str">
        <f t="shared" si="55"/>
        <v/>
      </c>
      <c r="N170" s="1789" t="str">
        <f t="shared" si="56"/>
        <v>X</v>
      </c>
      <c r="O170" s="1790"/>
      <c r="P170" s="1788" t="str">
        <f t="shared" si="57"/>
        <v/>
      </c>
      <c r="Q170" s="1789" t="str">
        <f t="shared" si="58"/>
        <v/>
      </c>
      <c r="R170" s="1789" t="str">
        <f t="shared" si="59"/>
        <v>X</v>
      </c>
      <c r="S170" s="1790"/>
      <c r="T170" s="1788" t="str">
        <f t="shared" si="60"/>
        <v/>
      </c>
      <c r="U170" s="1789" t="str">
        <f t="shared" si="61"/>
        <v/>
      </c>
      <c r="V170" s="1789" t="str">
        <f t="shared" si="62"/>
        <v>X</v>
      </c>
      <c r="W170" s="1790"/>
      <c r="X170" s="1787"/>
    </row>
    <row r="171" spans="2:24" ht="15" customHeight="1">
      <c r="C171" s="902" t="s">
        <v>181</v>
      </c>
      <c r="D171" s="965"/>
      <c r="E171" s="905"/>
      <c r="F171" s="905"/>
      <c r="G171" s="906"/>
      <c r="H171" s="1"/>
      <c r="I171" s="1304"/>
      <c r="K171" s="1297"/>
      <c r="L171" s="1788" t="str">
        <f t="shared" si="54"/>
        <v/>
      </c>
      <c r="M171" s="1789" t="str">
        <f t="shared" si="55"/>
        <v/>
      </c>
      <c r="N171" s="1789" t="str">
        <f t="shared" si="56"/>
        <v>X</v>
      </c>
      <c r="O171" s="1790"/>
      <c r="P171" s="1788" t="str">
        <f t="shared" si="57"/>
        <v/>
      </c>
      <c r="Q171" s="1789" t="str">
        <f t="shared" si="58"/>
        <v/>
      </c>
      <c r="R171" s="1789" t="str">
        <f t="shared" si="59"/>
        <v>X</v>
      </c>
      <c r="S171" s="1790"/>
      <c r="T171" s="1788" t="str">
        <f t="shared" si="60"/>
        <v/>
      </c>
      <c r="U171" s="1789" t="str">
        <f t="shared" si="61"/>
        <v/>
      </c>
      <c r="V171" s="1789" t="str">
        <f t="shared" si="62"/>
        <v>X</v>
      </c>
      <c r="W171" s="1790"/>
      <c r="X171" s="1787"/>
    </row>
    <row r="172" spans="2:24" ht="15" customHeight="1">
      <c r="C172" s="902" t="s">
        <v>182</v>
      </c>
      <c r="D172" s="965"/>
      <c r="E172" s="905"/>
      <c r="F172" s="905"/>
      <c r="G172" s="906"/>
      <c r="H172" s="1"/>
      <c r="I172" s="1304"/>
      <c r="K172" s="1297"/>
      <c r="L172" s="1788" t="str">
        <f t="shared" si="54"/>
        <v/>
      </c>
      <c r="M172" s="1789" t="str">
        <f t="shared" si="55"/>
        <v/>
      </c>
      <c r="N172" s="1789" t="str">
        <f t="shared" si="56"/>
        <v>X</v>
      </c>
      <c r="O172" s="1790"/>
      <c r="P172" s="1788" t="str">
        <f t="shared" si="57"/>
        <v/>
      </c>
      <c r="Q172" s="1789" t="str">
        <f t="shared" si="58"/>
        <v/>
      </c>
      <c r="R172" s="1789" t="str">
        <f t="shared" si="59"/>
        <v>X</v>
      </c>
      <c r="S172" s="1790"/>
      <c r="T172" s="1788" t="str">
        <f t="shared" si="60"/>
        <v/>
      </c>
      <c r="U172" s="1789" t="str">
        <f t="shared" si="61"/>
        <v/>
      </c>
      <c r="V172" s="1789" t="str">
        <f t="shared" si="62"/>
        <v>X</v>
      </c>
      <c r="W172" s="1790"/>
      <c r="X172" s="1787"/>
    </row>
    <row r="173" spans="2:24" ht="15" customHeight="1">
      <c r="C173" s="902" t="s">
        <v>183</v>
      </c>
      <c r="D173" s="965"/>
      <c r="E173" s="905"/>
      <c r="F173" s="905"/>
      <c r="G173" s="906"/>
      <c r="H173" s="1"/>
      <c r="I173" s="1304"/>
      <c r="K173" s="1297"/>
      <c r="L173" s="1788" t="str">
        <f t="shared" si="54"/>
        <v/>
      </c>
      <c r="M173" s="1789" t="str">
        <f t="shared" si="55"/>
        <v/>
      </c>
      <c r="N173" s="1789" t="str">
        <f t="shared" si="56"/>
        <v>X</v>
      </c>
      <c r="O173" s="1790"/>
      <c r="P173" s="1788" t="str">
        <f t="shared" si="57"/>
        <v/>
      </c>
      <c r="Q173" s="1789" t="str">
        <f t="shared" si="58"/>
        <v/>
      </c>
      <c r="R173" s="1789" t="str">
        <f t="shared" si="59"/>
        <v>X</v>
      </c>
      <c r="S173" s="1790"/>
      <c r="T173" s="1788" t="str">
        <f t="shared" si="60"/>
        <v/>
      </c>
      <c r="U173" s="1789" t="str">
        <f t="shared" si="61"/>
        <v/>
      </c>
      <c r="V173" s="1789" t="str">
        <f t="shared" si="62"/>
        <v>X</v>
      </c>
      <c r="W173" s="1790"/>
      <c r="X173" s="1787"/>
    </row>
    <row r="174" spans="2:24" ht="15" customHeight="1">
      <c r="C174" s="907" t="s">
        <v>61</v>
      </c>
      <c r="D174" s="968"/>
      <c r="E174" s="910"/>
      <c r="F174" s="910"/>
      <c r="G174" s="911"/>
      <c r="H174" s="1"/>
      <c r="I174" s="1305"/>
      <c r="J174" s="1292"/>
      <c r="K174" s="1306"/>
      <c r="L174" s="1791" t="str">
        <f t="shared" si="54"/>
        <v/>
      </c>
      <c r="M174" s="1792" t="str">
        <f t="shared" si="55"/>
        <v/>
      </c>
      <c r="N174" s="1792" t="str">
        <f t="shared" si="56"/>
        <v>X</v>
      </c>
      <c r="O174" s="1793"/>
      <c r="P174" s="1791" t="str">
        <f t="shared" si="57"/>
        <v/>
      </c>
      <c r="Q174" s="1792" t="str">
        <f t="shared" si="58"/>
        <v/>
      </c>
      <c r="R174" s="1792" t="str">
        <f t="shared" si="59"/>
        <v>X</v>
      </c>
      <c r="S174" s="1793"/>
      <c r="T174" s="1791" t="str">
        <f t="shared" si="60"/>
        <v/>
      </c>
      <c r="U174" s="1792" t="str">
        <f t="shared" si="61"/>
        <v/>
      </c>
      <c r="V174" s="1792" t="str">
        <f t="shared" si="62"/>
        <v>X</v>
      </c>
      <c r="W174" s="1793"/>
      <c r="X174" s="1787"/>
    </row>
    <row r="175" spans="2:24" ht="15" customHeight="1">
      <c r="B175" s="957"/>
      <c r="C175" s="964" t="s">
        <v>1705</v>
      </c>
      <c r="D175" s="575" t="s">
        <v>1868</v>
      </c>
      <c r="E175" s="927" t="s">
        <v>265</v>
      </c>
      <c r="F175" s="927" t="s">
        <v>1624</v>
      </c>
      <c r="G175" s="927" t="s">
        <v>1624</v>
      </c>
      <c r="H175" s="1"/>
      <c r="L175" s="1675"/>
      <c r="M175" s="1675"/>
      <c r="N175" s="1675"/>
      <c r="O175" s="1675"/>
      <c r="P175" s="1675"/>
      <c r="Q175" s="1675"/>
      <c r="R175" s="1675"/>
      <c r="S175" s="1675"/>
      <c r="T175" s="1675"/>
      <c r="U175" s="1675"/>
      <c r="V175" s="1675"/>
      <c r="W175" s="1787"/>
      <c r="X175" s="1787"/>
    </row>
    <row r="176" spans="2:24" s="957" customFormat="1" ht="15" customHeight="1">
      <c r="B176" s="1"/>
      <c r="C176" s="1849" t="s">
        <v>184</v>
      </c>
      <c r="D176" s="966"/>
      <c r="E176" s="901"/>
      <c r="F176" s="901"/>
      <c r="G176" s="967"/>
      <c r="H176" s="1"/>
      <c r="I176" s="1301"/>
      <c r="J176" s="1302"/>
      <c r="K176" s="1303"/>
      <c r="L176" s="1794" t="str">
        <f>IF(ISNONTEXT(E176)=TRUE,"","X")</f>
        <v/>
      </c>
      <c r="M176" s="1795" t="str">
        <f>IF(E176&gt;=0=TRUE,"","X")</f>
        <v/>
      </c>
      <c r="N176" s="1795" t="str">
        <f>IF(E176&lt;&gt;""=TRUE,"","X")</f>
        <v>X</v>
      </c>
      <c r="O176" s="1796"/>
      <c r="P176" s="1794" t="str">
        <f>IF(ISNONTEXT(F176)=TRUE,"","X")</f>
        <v/>
      </c>
      <c r="Q176" s="1795" t="str">
        <f>IF(F176&gt;=0=TRUE,"","X")</f>
        <v/>
      </c>
      <c r="R176" s="1795" t="str">
        <f>IF(F176&lt;&gt;""=TRUE,"","X")</f>
        <v>X</v>
      </c>
      <c r="S176" s="1796"/>
      <c r="T176" s="1794" t="str">
        <f>IF(ISNONTEXT(G176)=TRUE,"","X")</f>
        <v/>
      </c>
      <c r="U176" s="1795" t="str">
        <f>IF(G176&gt;=0=TRUE,"","X")</f>
        <v/>
      </c>
      <c r="V176" s="1795" t="str">
        <f>IF(G176&lt;&gt;""=TRUE,"","X")</f>
        <v>X</v>
      </c>
      <c r="W176" s="1796"/>
      <c r="X176" s="1797"/>
    </row>
    <row r="177" spans="1:24" ht="15" customHeight="1">
      <c r="C177" s="902" t="s">
        <v>185</v>
      </c>
      <c r="D177" s="965"/>
      <c r="E177" s="905"/>
      <c r="F177" s="905"/>
      <c r="G177" s="906"/>
      <c r="H177" s="1"/>
      <c r="I177" s="1304"/>
      <c r="K177" s="1297"/>
      <c r="L177" s="1788" t="str">
        <f>IF(ISNONTEXT(E177)=TRUE,"","X")</f>
        <v/>
      </c>
      <c r="M177" s="1789" t="str">
        <f>IF(E177&gt;=0=TRUE,"","X")</f>
        <v/>
      </c>
      <c r="N177" s="1789" t="str">
        <f>IF(E177&lt;&gt;""=TRUE,"","X")</f>
        <v>X</v>
      </c>
      <c r="O177" s="1790"/>
      <c r="P177" s="1788" t="str">
        <f>IF(ISNONTEXT(F177)=TRUE,"","X")</f>
        <v/>
      </c>
      <c r="Q177" s="1789" t="str">
        <f>IF(F177&gt;=0=TRUE,"","X")</f>
        <v/>
      </c>
      <c r="R177" s="1789" t="str">
        <f>IF(F177&lt;&gt;""=TRUE,"","X")</f>
        <v>X</v>
      </c>
      <c r="S177" s="1790"/>
      <c r="T177" s="1788" t="str">
        <f>IF(ISNONTEXT(G177)=TRUE,"","X")</f>
        <v/>
      </c>
      <c r="U177" s="1789" t="str">
        <f>IF(G177&gt;=0=TRUE,"","X")</f>
        <v/>
      </c>
      <c r="V177" s="1789" t="str">
        <f>IF(G177&lt;&gt;""=TRUE,"","X")</f>
        <v>X</v>
      </c>
      <c r="W177" s="1790"/>
      <c r="X177" s="1787"/>
    </row>
    <row r="178" spans="1:24" ht="15" customHeight="1">
      <c r="C178" s="902" t="s">
        <v>186</v>
      </c>
      <c r="D178" s="965"/>
      <c r="E178" s="905"/>
      <c r="F178" s="905"/>
      <c r="G178" s="906"/>
      <c r="H178" s="1"/>
      <c r="I178" s="1304"/>
      <c r="K178" s="1297"/>
      <c r="L178" s="1788" t="str">
        <f>IF(ISNONTEXT(E178)=TRUE,"","X")</f>
        <v/>
      </c>
      <c r="M178" s="1789" t="str">
        <f>IF(E178&gt;=0=TRUE,"","X")</f>
        <v/>
      </c>
      <c r="N178" s="1789" t="str">
        <f>IF(E178&lt;&gt;""=TRUE,"","X")</f>
        <v>X</v>
      </c>
      <c r="O178" s="1790"/>
      <c r="P178" s="1788" t="str">
        <f>IF(ISNONTEXT(F178)=TRUE,"","X")</f>
        <v/>
      </c>
      <c r="Q178" s="1789" t="str">
        <f>IF(F178&gt;=0=TRUE,"","X")</f>
        <v/>
      </c>
      <c r="R178" s="1789" t="str">
        <f>IF(F178&lt;&gt;""=TRUE,"","X")</f>
        <v>X</v>
      </c>
      <c r="S178" s="1790"/>
      <c r="T178" s="1788" t="str">
        <f>IF(ISNONTEXT(G178)=TRUE,"","X")</f>
        <v/>
      </c>
      <c r="U178" s="1789" t="str">
        <f>IF(G178&gt;=0=TRUE,"","X")</f>
        <v/>
      </c>
      <c r="V178" s="1789" t="str">
        <f>IF(G178&lt;&gt;""=TRUE,"","X")</f>
        <v>X</v>
      </c>
      <c r="W178" s="1790"/>
      <c r="X178" s="1787"/>
    </row>
    <row r="179" spans="1:24" ht="15" customHeight="1">
      <c r="C179" s="902" t="s">
        <v>187</v>
      </c>
      <c r="D179" s="965"/>
      <c r="E179" s="905"/>
      <c r="F179" s="905"/>
      <c r="G179" s="906"/>
      <c r="H179" s="1"/>
      <c r="I179" s="1304"/>
      <c r="K179" s="1297"/>
      <c r="L179" s="1788" t="str">
        <f t="shared" ref="L179:L187" si="63">IF(ISNONTEXT(E179)=TRUE,"","X")</f>
        <v/>
      </c>
      <c r="M179" s="1789" t="str">
        <f t="shared" ref="M179:M187" si="64">IF(E179&gt;=0=TRUE,"","X")</f>
        <v/>
      </c>
      <c r="N179" s="1789" t="str">
        <f t="shared" ref="N179:N187" si="65">IF(E179&lt;&gt;""=TRUE,"","X")</f>
        <v>X</v>
      </c>
      <c r="O179" s="1790"/>
      <c r="P179" s="1788" t="str">
        <f t="shared" ref="P179:P187" si="66">IF(ISNONTEXT(F179)=TRUE,"","X")</f>
        <v/>
      </c>
      <c r="Q179" s="1789" t="str">
        <f t="shared" ref="Q179:Q187" si="67">IF(F179&gt;=0=TRUE,"","X")</f>
        <v/>
      </c>
      <c r="R179" s="1789" t="str">
        <f t="shared" ref="R179:R187" si="68">IF(F179&lt;&gt;""=TRUE,"","X")</f>
        <v>X</v>
      </c>
      <c r="S179" s="1790"/>
      <c r="T179" s="1788" t="str">
        <f t="shared" ref="T179:T187" si="69">IF(ISNONTEXT(G179)=TRUE,"","X")</f>
        <v/>
      </c>
      <c r="U179" s="1789" t="str">
        <f t="shared" ref="U179:U187" si="70">IF(G179&gt;=0=TRUE,"","X")</f>
        <v/>
      </c>
      <c r="V179" s="1789" t="str">
        <f t="shared" ref="V179:V187" si="71">IF(G179&lt;&gt;""=TRUE,"","X")</f>
        <v>X</v>
      </c>
      <c r="W179" s="1790"/>
      <c r="X179" s="1787"/>
    </row>
    <row r="180" spans="1:24" ht="15" customHeight="1">
      <c r="C180" s="902" t="s">
        <v>188</v>
      </c>
      <c r="D180" s="965"/>
      <c r="E180" s="905"/>
      <c r="F180" s="905"/>
      <c r="G180" s="906"/>
      <c r="H180" s="1"/>
      <c r="I180" s="1304"/>
      <c r="K180" s="1297"/>
      <c r="L180" s="1788" t="str">
        <f t="shared" si="63"/>
        <v/>
      </c>
      <c r="M180" s="1789" t="str">
        <f t="shared" si="64"/>
        <v/>
      </c>
      <c r="N180" s="1789" t="str">
        <f t="shared" si="65"/>
        <v>X</v>
      </c>
      <c r="O180" s="1790"/>
      <c r="P180" s="1788" t="str">
        <f t="shared" si="66"/>
        <v/>
      </c>
      <c r="Q180" s="1789" t="str">
        <f t="shared" si="67"/>
        <v/>
      </c>
      <c r="R180" s="1789" t="str">
        <f t="shared" si="68"/>
        <v>X</v>
      </c>
      <c r="S180" s="1790"/>
      <c r="T180" s="1788" t="str">
        <f t="shared" si="69"/>
        <v/>
      </c>
      <c r="U180" s="1789" t="str">
        <f t="shared" si="70"/>
        <v/>
      </c>
      <c r="V180" s="1789" t="str">
        <f t="shared" si="71"/>
        <v>X</v>
      </c>
      <c r="W180" s="1790"/>
      <c r="X180" s="1787"/>
    </row>
    <row r="181" spans="1:24" ht="15" customHeight="1">
      <c r="C181" s="902" t="s">
        <v>189</v>
      </c>
      <c r="D181" s="965"/>
      <c r="E181" s="905"/>
      <c r="F181" s="905"/>
      <c r="G181" s="906"/>
      <c r="H181" s="1"/>
      <c r="I181" s="1304"/>
      <c r="K181" s="1297"/>
      <c r="L181" s="1788" t="str">
        <f t="shared" si="63"/>
        <v/>
      </c>
      <c r="M181" s="1789" t="str">
        <f t="shared" si="64"/>
        <v/>
      </c>
      <c r="N181" s="1789" t="str">
        <f t="shared" si="65"/>
        <v>X</v>
      </c>
      <c r="O181" s="1790"/>
      <c r="P181" s="1788" t="str">
        <f t="shared" si="66"/>
        <v/>
      </c>
      <c r="Q181" s="1789" t="str">
        <f t="shared" si="67"/>
        <v/>
      </c>
      <c r="R181" s="1789" t="str">
        <f t="shared" si="68"/>
        <v>X</v>
      </c>
      <c r="S181" s="1790"/>
      <c r="T181" s="1788" t="str">
        <f t="shared" si="69"/>
        <v/>
      </c>
      <c r="U181" s="1789" t="str">
        <f t="shared" si="70"/>
        <v/>
      </c>
      <c r="V181" s="1789" t="str">
        <f t="shared" si="71"/>
        <v>X</v>
      </c>
      <c r="W181" s="1790"/>
      <c r="X181" s="1787"/>
    </row>
    <row r="182" spans="1:24" ht="15" customHeight="1">
      <c r="C182" s="902" t="s">
        <v>190</v>
      </c>
      <c r="D182" s="965"/>
      <c r="E182" s="905"/>
      <c r="F182" s="905"/>
      <c r="G182" s="906"/>
      <c r="H182" s="1"/>
      <c r="I182" s="1304"/>
      <c r="K182" s="1297"/>
      <c r="L182" s="1788" t="str">
        <f t="shared" si="63"/>
        <v/>
      </c>
      <c r="M182" s="1789" t="str">
        <f t="shared" si="64"/>
        <v/>
      </c>
      <c r="N182" s="1789" t="str">
        <f t="shared" si="65"/>
        <v>X</v>
      </c>
      <c r="O182" s="1790"/>
      <c r="P182" s="1788" t="str">
        <f t="shared" si="66"/>
        <v/>
      </c>
      <c r="Q182" s="1789" t="str">
        <f t="shared" si="67"/>
        <v/>
      </c>
      <c r="R182" s="1789" t="str">
        <f t="shared" si="68"/>
        <v>X</v>
      </c>
      <c r="S182" s="1790"/>
      <c r="T182" s="1788" t="str">
        <f t="shared" si="69"/>
        <v/>
      </c>
      <c r="U182" s="1789" t="str">
        <f t="shared" si="70"/>
        <v/>
      </c>
      <c r="V182" s="1789" t="str">
        <f t="shared" si="71"/>
        <v>X</v>
      </c>
      <c r="W182" s="1790"/>
      <c r="X182" s="1787"/>
    </row>
    <row r="183" spans="1:24" ht="15" customHeight="1">
      <c r="C183" s="902" t="s">
        <v>191</v>
      </c>
      <c r="D183" s="965"/>
      <c r="E183" s="905"/>
      <c r="F183" s="905"/>
      <c r="G183" s="906"/>
      <c r="H183" s="1"/>
      <c r="I183" s="1304"/>
      <c r="K183" s="1297"/>
      <c r="L183" s="1788" t="str">
        <f t="shared" si="63"/>
        <v/>
      </c>
      <c r="M183" s="1789" t="str">
        <f t="shared" si="64"/>
        <v/>
      </c>
      <c r="N183" s="1789" t="str">
        <f t="shared" si="65"/>
        <v>X</v>
      </c>
      <c r="O183" s="1790"/>
      <c r="P183" s="1788" t="str">
        <f t="shared" si="66"/>
        <v/>
      </c>
      <c r="Q183" s="1789" t="str">
        <f t="shared" si="67"/>
        <v/>
      </c>
      <c r="R183" s="1789" t="str">
        <f t="shared" si="68"/>
        <v>X</v>
      </c>
      <c r="S183" s="1790"/>
      <c r="T183" s="1788" t="str">
        <f t="shared" si="69"/>
        <v/>
      </c>
      <c r="U183" s="1789" t="str">
        <f t="shared" si="70"/>
        <v/>
      </c>
      <c r="V183" s="1789" t="str">
        <f t="shared" si="71"/>
        <v>X</v>
      </c>
      <c r="W183" s="1790"/>
      <c r="X183" s="1787"/>
    </row>
    <row r="184" spans="1:24" ht="15" customHeight="1">
      <c r="C184" s="902" t="s">
        <v>192</v>
      </c>
      <c r="D184" s="965"/>
      <c r="E184" s="905"/>
      <c r="F184" s="905"/>
      <c r="G184" s="906"/>
      <c r="H184" s="1"/>
      <c r="I184" s="1304"/>
      <c r="K184" s="1297"/>
      <c r="L184" s="1788" t="str">
        <f t="shared" si="63"/>
        <v/>
      </c>
      <c r="M184" s="1789" t="str">
        <f t="shared" si="64"/>
        <v/>
      </c>
      <c r="N184" s="1789" t="str">
        <f t="shared" si="65"/>
        <v>X</v>
      </c>
      <c r="O184" s="1790"/>
      <c r="P184" s="1788" t="str">
        <f t="shared" si="66"/>
        <v/>
      </c>
      <c r="Q184" s="1789" t="str">
        <f t="shared" si="67"/>
        <v/>
      </c>
      <c r="R184" s="1789" t="str">
        <f t="shared" si="68"/>
        <v>X</v>
      </c>
      <c r="S184" s="1790"/>
      <c r="T184" s="1788" t="str">
        <f t="shared" si="69"/>
        <v/>
      </c>
      <c r="U184" s="1789" t="str">
        <f t="shared" si="70"/>
        <v/>
      </c>
      <c r="V184" s="1789" t="str">
        <f t="shared" si="71"/>
        <v>X</v>
      </c>
      <c r="W184" s="1790"/>
      <c r="X184" s="1787"/>
    </row>
    <row r="185" spans="1:24" ht="15" customHeight="1">
      <c r="C185" s="902" t="s">
        <v>193</v>
      </c>
      <c r="D185" s="965"/>
      <c r="E185" s="905"/>
      <c r="F185" s="905"/>
      <c r="G185" s="906"/>
      <c r="H185" s="1"/>
      <c r="I185" s="1304"/>
      <c r="K185" s="1297"/>
      <c r="L185" s="1788" t="str">
        <f t="shared" si="63"/>
        <v/>
      </c>
      <c r="M185" s="1789" t="str">
        <f t="shared" si="64"/>
        <v/>
      </c>
      <c r="N185" s="1789" t="str">
        <f t="shared" si="65"/>
        <v>X</v>
      </c>
      <c r="O185" s="1790"/>
      <c r="P185" s="1788" t="str">
        <f t="shared" si="66"/>
        <v/>
      </c>
      <c r="Q185" s="1789" t="str">
        <f t="shared" si="67"/>
        <v/>
      </c>
      <c r="R185" s="1789" t="str">
        <f t="shared" si="68"/>
        <v>X</v>
      </c>
      <c r="S185" s="1790"/>
      <c r="T185" s="1788" t="str">
        <f t="shared" si="69"/>
        <v/>
      </c>
      <c r="U185" s="1789" t="str">
        <f t="shared" si="70"/>
        <v/>
      </c>
      <c r="V185" s="1789" t="str">
        <f t="shared" si="71"/>
        <v>X</v>
      </c>
      <c r="W185" s="1790"/>
      <c r="X185" s="1787"/>
    </row>
    <row r="186" spans="1:24" ht="15" customHeight="1">
      <c r="C186" s="902" t="s">
        <v>194</v>
      </c>
      <c r="D186" s="965"/>
      <c r="E186" s="905"/>
      <c r="F186" s="905"/>
      <c r="G186" s="906"/>
      <c r="H186" s="1"/>
      <c r="I186" s="1304"/>
      <c r="K186" s="1297"/>
      <c r="L186" s="1788" t="str">
        <f t="shared" si="63"/>
        <v/>
      </c>
      <c r="M186" s="1789" t="str">
        <f t="shared" si="64"/>
        <v/>
      </c>
      <c r="N186" s="1789" t="str">
        <f t="shared" si="65"/>
        <v>X</v>
      </c>
      <c r="O186" s="1790"/>
      <c r="P186" s="1788" t="str">
        <f t="shared" si="66"/>
        <v/>
      </c>
      <c r="Q186" s="1789" t="str">
        <f t="shared" si="67"/>
        <v/>
      </c>
      <c r="R186" s="1789" t="str">
        <f t="shared" si="68"/>
        <v>X</v>
      </c>
      <c r="S186" s="1790"/>
      <c r="T186" s="1788" t="str">
        <f t="shared" si="69"/>
        <v/>
      </c>
      <c r="U186" s="1789" t="str">
        <f t="shared" si="70"/>
        <v/>
      </c>
      <c r="V186" s="1789" t="str">
        <f t="shared" si="71"/>
        <v>X</v>
      </c>
      <c r="W186" s="1790"/>
      <c r="X186" s="1787"/>
    </row>
    <row r="187" spans="1:24" ht="15" customHeight="1">
      <c r="C187" s="907" t="s">
        <v>61</v>
      </c>
      <c r="D187" s="968"/>
      <c r="E187" s="910"/>
      <c r="F187" s="910"/>
      <c r="G187" s="911"/>
      <c r="H187" s="1"/>
      <c r="I187" s="1305"/>
      <c r="J187" s="1292"/>
      <c r="K187" s="1306"/>
      <c r="L187" s="1791" t="str">
        <f t="shared" si="63"/>
        <v/>
      </c>
      <c r="M187" s="1792" t="str">
        <f t="shared" si="64"/>
        <v/>
      </c>
      <c r="N187" s="1792" t="str">
        <f t="shared" si="65"/>
        <v>X</v>
      </c>
      <c r="O187" s="1793"/>
      <c r="P187" s="1791" t="str">
        <f t="shared" si="66"/>
        <v/>
      </c>
      <c r="Q187" s="1792" t="str">
        <f t="shared" si="67"/>
        <v/>
      </c>
      <c r="R187" s="1792" t="str">
        <f t="shared" si="68"/>
        <v>X</v>
      </c>
      <c r="S187" s="1793"/>
      <c r="T187" s="1791" t="str">
        <f t="shared" si="69"/>
        <v/>
      </c>
      <c r="U187" s="1792" t="str">
        <f t="shared" si="70"/>
        <v/>
      </c>
      <c r="V187" s="1792" t="str">
        <f t="shared" si="71"/>
        <v>X</v>
      </c>
      <c r="W187" s="1793"/>
      <c r="X187" s="1787"/>
    </row>
    <row r="188" spans="1:24" ht="26">
      <c r="A188" s="2013"/>
      <c r="B188" s="2015" t="s">
        <v>2437</v>
      </c>
      <c r="C188" s="964" t="s">
        <v>222</v>
      </c>
      <c r="D188" s="1383" t="s">
        <v>2438</v>
      </c>
      <c r="E188" s="927" t="s">
        <v>265</v>
      </c>
      <c r="F188" s="1"/>
      <c r="G188" s="1"/>
      <c r="H188" s="1"/>
      <c r="I188" s="1"/>
      <c r="J188" s="1"/>
      <c r="K188" s="1"/>
      <c r="L188" s="1675"/>
      <c r="M188" s="1675"/>
      <c r="N188" s="1675"/>
      <c r="O188" s="1675"/>
      <c r="P188" s="1675"/>
      <c r="Q188" s="1675"/>
      <c r="R188" s="1675"/>
      <c r="S188" s="1675"/>
      <c r="T188" s="1787"/>
      <c r="U188" s="1787"/>
      <c r="V188" s="1787"/>
      <c r="W188" s="1787"/>
      <c r="X188" s="1787"/>
    </row>
    <row r="189" spans="1:24" s="957" customFormat="1" ht="15" customHeight="1">
      <c r="A189" s="2013"/>
      <c r="B189" s="2015" t="s">
        <v>2769</v>
      </c>
      <c r="C189" s="1846"/>
      <c r="D189" s="2016" t="s">
        <v>1722</v>
      </c>
      <c r="E189" s="901"/>
      <c r="F189" s="901"/>
      <c r="G189" s="967"/>
      <c r="H189" s="1"/>
      <c r="I189" s="2847" t="s">
        <v>2284</v>
      </c>
      <c r="J189" s="2848"/>
      <c r="K189" s="2849"/>
      <c r="L189" s="1798" t="str">
        <f>IF(ISNONTEXT(E189)=TRUE,"","X")</f>
        <v/>
      </c>
      <c r="M189" s="1799" t="str">
        <f>IF(E189&gt;=0=TRUE,"","X")</f>
        <v/>
      </c>
      <c r="N189" s="1800"/>
      <c r="O189" s="2014" t="str">
        <f>IF(AND(E189&lt;&gt;"",C189&lt;&gt;""),"",IF(AND(ISBLANK(E189),LEFT(C189,5)="&lt;TNSP"),"",IF(AND(ISBLANK(E189),C189=""),"","X")))</f>
        <v/>
      </c>
      <c r="P189" s="1798" t="str">
        <f>IF(ISNONTEXT(F189)=TRUE,"","X")</f>
        <v/>
      </c>
      <c r="Q189" s="1799" t="str">
        <f>IF(F189&gt;=0=TRUE,"","X")</f>
        <v/>
      </c>
      <c r="R189" s="1800"/>
      <c r="S189" s="2014" t="str">
        <f>IF(AND(F189&lt;&gt;"",C189&lt;&gt;""),"",IF(AND(ISBLANK(F189),LEFT(C189,5)="&lt;TNSP"),"",IF(AND(ISBLANK(F189),C189=""),"","X")))</f>
        <v/>
      </c>
      <c r="T189" s="1798" t="str">
        <f>IF(ISNONTEXT(G189)=TRUE,"","X")</f>
        <v/>
      </c>
      <c r="U189" s="1799" t="str">
        <f>IF(G189&gt;=0=TRUE,"","X")</f>
        <v/>
      </c>
      <c r="V189" s="1800"/>
      <c r="W189" s="2014" t="str">
        <f>IF(AND(G189&lt;&gt;"",C189&lt;&gt;""),"",IF(AND(ISBLANK(G189),LEFT(C189,5)="&lt;TNSP"),"",IF(AND(ISBLANK(G189),C189=""),"","X")))</f>
        <v/>
      </c>
      <c r="X189" s="1797"/>
    </row>
    <row r="190" spans="1:24" ht="15" customHeight="1">
      <c r="A190" s="957"/>
      <c r="C190" s="1847"/>
      <c r="D190" s="2017"/>
      <c r="E190" s="905"/>
      <c r="F190" s="905"/>
      <c r="G190" s="906"/>
      <c r="H190" s="1"/>
      <c r="I190" s="2850"/>
      <c r="J190" s="2851"/>
      <c r="K190" s="2852"/>
      <c r="L190" s="1801" t="str">
        <f t="shared" ref="L190:L207" si="72">IF(ISNONTEXT(E190)=TRUE,"","X")</f>
        <v/>
      </c>
      <c r="M190" s="1802" t="str">
        <f t="shared" ref="M190:M207" si="73">IF(E190&gt;=0=TRUE,"","X")</f>
        <v/>
      </c>
      <c r="N190" s="1803"/>
      <c r="O190" s="1818" t="str">
        <f t="shared" ref="O190:O207" si="74">IF(AND(E190&lt;&gt;"",C190&lt;&gt;""),"",IF(AND(ISBLANK(E190),LEFT(C190,5)="&lt;TNSP"),"",IF(AND(ISBLANK(E190),C190=""),"","X")))</f>
        <v/>
      </c>
      <c r="P190" s="1801" t="str">
        <f t="shared" ref="P190:P207" si="75">IF(ISNONTEXT(F190)=TRUE,"","X")</f>
        <v/>
      </c>
      <c r="Q190" s="1802" t="str">
        <f t="shared" ref="Q190:Q207" si="76">IF(F190&gt;=0=TRUE,"","X")</f>
        <v/>
      </c>
      <c r="R190" s="1803"/>
      <c r="S190" s="1818" t="str">
        <f t="shared" ref="S190:S207" si="77">IF(AND(F190&lt;&gt;"",C190&lt;&gt;""),"",IF(AND(ISBLANK(F190),LEFT(C190,5)="&lt;TNSP"),"",IF(AND(ISBLANK(F190),C190=""),"","X")))</f>
        <v/>
      </c>
      <c r="T190" s="1801" t="str">
        <f t="shared" ref="T190:T207" si="78">IF(ISNONTEXT(G190)=TRUE,"","X")</f>
        <v/>
      </c>
      <c r="U190" s="1802" t="str">
        <f t="shared" ref="U190:U207" si="79">IF(G190&gt;=0=TRUE,"","X")</f>
        <v/>
      </c>
      <c r="V190" s="1803"/>
      <c r="W190" s="1818" t="str">
        <f t="shared" ref="W190:W207" si="80">IF(AND(G190&lt;&gt;"",C190&lt;&gt;""),"",IF(AND(ISBLANK(G190),LEFT(C190,5)="&lt;TNSP"),"",IF(AND(ISBLANK(G190),C190=""),"","X")))</f>
        <v/>
      </c>
      <c r="X190" s="1787"/>
    </row>
    <row r="191" spans="1:24" ht="15" customHeight="1">
      <c r="A191" s="957"/>
      <c r="C191" s="1847"/>
      <c r="D191" s="2017"/>
      <c r="E191" s="905"/>
      <c r="F191" s="905"/>
      <c r="G191" s="906"/>
      <c r="H191" s="1"/>
      <c r="I191" s="2850"/>
      <c r="J191" s="2851"/>
      <c r="K191" s="2852"/>
      <c r="L191" s="1801" t="str">
        <f t="shared" si="72"/>
        <v/>
      </c>
      <c r="M191" s="1802" t="str">
        <f t="shared" si="73"/>
        <v/>
      </c>
      <c r="N191" s="1803"/>
      <c r="O191" s="1818" t="str">
        <f t="shared" si="74"/>
        <v/>
      </c>
      <c r="P191" s="1801" t="str">
        <f t="shared" si="75"/>
        <v/>
      </c>
      <c r="Q191" s="1802" t="str">
        <f t="shared" si="76"/>
        <v/>
      </c>
      <c r="R191" s="1803"/>
      <c r="S191" s="1818" t="str">
        <f t="shared" si="77"/>
        <v/>
      </c>
      <c r="T191" s="1801" t="str">
        <f t="shared" si="78"/>
        <v/>
      </c>
      <c r="U191" s="1802" t="str">
        <f t="shared" si="79"/>
        <v/>
      </c>
      <c r="V191" s="1803"/>
      <c r="W191" s="1818" t="str">
        <f t="shared" si="80"/>
        <v/>
      </c>
      <c r="X191" s="1787"/>
    </row>
    <row r="192" spans="1:24" ht="15" customHeight="1">
      <c r="A192" s="957"/>
      <c r="C192" s="1847"/>
      <c r="D192" s="2017"/>
      <c r="E192" s="905"/>
      <c r="F192" s="905"/>
      <c r="G192" s="906"/>
      <c r="H192" s="1"/>
      <c r="I192" s="2850"/>
      <c r="J192" s="2851"/>
      <c r="K192" s="2852"/>
      <c r="L192" s="1801" t="str">
        <f t="shared" si="72"/>
        <v/>
      </c>
      <c r="M192" s="1802" t="str">
        <f t="shared" si="73"/>
        <v/>
      </c>
      <c r="N192" s="1803"/>
      <c r="O192" s="1818" t="str">
        <f t="shared" si="74"/>
        <v/>
      </c>
      <c r="P192" s="1801" t="str">
        <f t="shared" si="75"/>
        <v/>
      </c>
      <c r="Q192" s="1802" t="str">
        <f t="shared" si="76"/>
        <v/>
      </c>
      <c r="R192" s="1803"/>
      <c r="S192" s="1818" t="str">
        <f t="shared" si="77"/>
        <v/>
      </c>
      <c r="T192" s="1801" t="str">
        <f t="shared" si="78"/>
        <v/>
      </c>
      <c r="U192" s="1802" t="str">
        <f t="shared" si="79"/>
        <v/>
      </c>
      <c r="V192" s="1803"/>
      <c r="W192" s="1818" t="str">
        <f t="shared" si="80"/>
        <v/>
      </c>
      <c r="X192" s="1787"/>
    </row>
    <row r="193" spans="1:24" ht="15" customHeight="1">
      <c r="A193" s="957"/>
      <c r="C193" s="1847"/>
      <c r="D193" s="2017"/>
      <c r="E193" s="905"/>
      <c r="F193" s="905"/>
      <c r="G193" s="906"/>
      <c r="H193" s="1"/>
      <c r="I193" s="2850"/>
      <c r="J193" s="2851"/>
      <c r="K193" s="2852"/>
      <c r="L193" s="1801" t="str">
        <f t="shared" si="72"/>
        <v/>
      </c>
      <c r="M193" s="1802" t="str">
        <f t="shared" si="73"/>
        <v/>
      </c>
      <c r="N193" s="1803"/>
      <c r="O193" s="1818" t="str">
        <f t="shared" si="74"/>
        <v/>
      </c>
      <c r="P193" s="1801" t="str">
        <f t="shared" si="75"/>
        <v/>
      </c>
      <c r="Q193" s="1802" t="str">
        <f t="shared" si="76"/>
        <v/>
      </c>
      <c r="R193" s="1803"/>
      <c r="S193" s="1818" t="str">
        <f t="shared" si="77"/>
        <v/>
      </c>
      <c r="T193" s="1801" t="str">
        <f t="shared" si="78"/>
        <v/>
      </c>
      <c r="U193" s="1802" t="str">
        <f t="shared" si="79"/>
        <v/>
      </c>
      <c r="V193" s="1803"/>
      <c r="W193" s="1818" t="str">
        <f t="shared" si="80"/>
        <v/>
      </c>
      <c r="X193" s="1787"/>
    </row>
    <row r="194" spans="1:24" ht="15" customHeight="1">
      <c r="A194" s="957"/>
      <c r="C194" s="1847"/>
      <c r="D194" s="2017"/>
      <c r="E194" s="905"/>
      <c r="F194" s="905"/>
      <c r="G194" s="906"/>
      <c r="H194" s="1"/>
      <c r="I194" s="2850"/>
      <c r="J194" s="2851"/>
      <c r="K194" s="2852"/>
      <c r="L194" s="1801" t="str">
        <f t="shared" si="72"/>
        <v/>
      </c>
      <c r="M194" s="1802" t="str">
        <f t="shared" si="73"/>
        <v/>
      </c>
      <c r="N194" s="1803"/>
      <c r="O194" s="1818" t="str">
        <f t="shared" si="74"/>
        <v/>
      </c>
      <c r="P194" s="1801" t="str">
        <f t="shared" si="75"/>
        <v/>
      </c>
      <c r="Q194" s="1802" t="str">
        <f t="shared" si="76"/>
        <v/>
      </c>
      <c r="R194" s="1803"/>
      <c r="S194" s="1818" t="str">
        <f t="shared" si="77"/>
        <v/>
      </c>
      <c r="T194" s="1801" t="str">
        <f t="shared" si="78"/>
        <v/>
      </c>
      <c r="U194" s="1802" t="str">
        <f t="shared" si="79"/>
        <v/>
      </c>
      <c r="V194" s="1803"/>
      <c r="W194" s="1818" t="str">
        <f t="shared" si="80"/>
        <v/>
      </c>
      <c r="X194" s="1787"/>
    </row>
    <row r="195" spans="1:24" ht="15" customHeight="1">
      <c r="A195" s="957"/>
      <c r="C195" s="1847"/>
      <c r="D195" s="2017"/>
      <c r="E195" s="905"/>
      <c r="F195" s="905"/>
      <c r="G195" s="906"/>
      <c r="H195" s="1"/>
      <c r="I195" s="2850"/>
      <c r="J195" s="2851"/>
      <c r="K195" s="2852"/>
      <c r="L195" s="1801" t="str">
        <f t="shared" si="72"/>
        <v/>
      </c>
      <c r="M195" s="1802" t="str">
        <f t="shared" si="73"/>
        <v/>
      </c>
      <c r="N195" s="1803"/>
      <c r="O195" s="1818" t="str">
        <f t="shared" si="74"/>
        <v/>
      </c>
      <c r="P195" s="1801" t="str">
        <f t="shared" si="75"/>
        <v/>
      </c>
      <c r="Q195" s="1802" t="str">
        <f t="shared" si="76"/>
        <v/>
      </c>
      <c r="R195" s="1803"/>
      <c r="S195" s="1818" t="str">
        <f t="shared" si="77"/>
        <v/>
      </c>
      <c r="T195" s="1801" t="str">
        <f t="shared" si="78"/>
        <v/>
      </c>
      <c r="U195" s="1802" t="str">
        <f t="shared" si="79"/>
        <v/>
      </c>
      <c r="V195" s="1803"/>
      <c r="W195" s="1818" t="str">
        <f t="shared" si="80"/>
        <v/>
      </c>
      <c r="X195" s="1787"/>
    </row>
    <row r="196" spans="1:24" ht="15" customHeight="1">
      <c r="A196" s="957"/>
      <c r="B196" s="1358"/>
      <c r="C196" s="1847"/>
      <c r="D196" s="2017"/>
      <c r="E196" s="905"/>
      <c r="F196" s="905"/>
      <c r="G196" s="906"/>
      <c r="H196" s="1"/>
      <c r="I196" s="1455"/>
      <c r="J196" s="1312"/>
      <c r="K196" s="1312"/>
      <c r="L196" s="1801" t="str">
        <f t="shared" si="72"/>
        <v/>
      </c>
      <c r="M196" s="1802" t="str">
        <f t="shared" si="73"/>
        <v/>
      </c>
      <c r="N196" s="1803"/>
      <c r="O196" s="1818" t="str">
        <f t="shared" si="74"/>
        <v/>
      </c>
      <c r="P196" s="1801" t="str">
        <f t="shared" si="75"/>
        <v/>
      </c>
      <c r="Q196" s="1802" t="str">
        <f t="shared" si="76"/>
        <v/>
      </c>
      <c r="R196" s="1803"/>
      <c r="S196" s="1818" t="str">
        <f t="shared" si="77"/>
        <v/>
      </c>
      <c r="T196" s="1801" t="str">
        <f t="shared" si="78"/>
        <v/>
      </c>
      <c r="U196" s="1802" t="str">
        <f t="shared" si="79"/>
        <v/>
      </c>
      <c r="V196" s="1803"/>
      <c r="W196" s="1818" t="str">
        <f t="shared" si="80"/>
        <v/>
      </c>
      <c r="X196" s="1787"/>
    </row>
    <row r="197" spans="1:24" ht="15" customHeight="1">
      <c r="A197" s="957"/>
      <c r="C197" s="1847"/>
      <c r="D197" s="2017"/>
      <c r="E197" s="905"/>
      <c r="F197" s="905"/>
      <c r="G197" s="906"/>
      <c r="H197" s="1"/>
      <c r="I197" s="1455"/>
      <c r="J197" s="1312"/>
      <c r="K197" s="1312"/>
      <c r="L197" s="1801" t="str">
        <f t="shared" si="72"/>
        <v/>
      </c>
      <c r="M197" s="1802" t="str">
        <f t="shared" si="73"/>
        <v/>
      </c>
      <c r="N197" s="1803"/>
      <c r="O197" s="1818" t="str">
        <f t="shared" si="74"/>
        <v/>
      </c>
      <c r="P197" s="1801" t="str">
        <f t="shared" si="75"/>
        <v/>
      </c>
      <c r="Q197" s="1802" t="str">
        <f t="shared" si="76"/>
        <v/>
      </c>
      <c r="R197" s="1803"/>
      <c r="S197" s="1818" t="str">
        <f t="shared" si="77"/>
        <v/>
      </c>
      <c r="T197" s="1801" t="str">
        <f t="shared" si="78"/>
        <v/>
      </c>
      <c r="U197" s="1802" t="str">
        <f t="shared" si="79"/>
        <v/>
      </c>
      <c r="V197" s="1803"/>
      <c r="W197" s="1818" t="str">
        <f t="shared" si="80"/>
        <v/>
      </c>
      <c r="X197" s="1787"/>
    </row>
    <row r="198" spans="1:24" ht="15" customHeight="1">
      <c r="A198" s="957"/>
      <c r="C198" s="1847"/>
      <c r="D198" s="2017"/>
      <c r="E198" s="905"/>
      <c r="F198" s="905"/>
      <c r="G198" s="906"/>
      <c r="H198" s="1"/>
      <c r="I198" s="1455"/>
      <c r="J198" s="1312"/>
      <c r="K198" s="1312"/>
      <c r="L198" s="1801" t="str">
        <f t="shared" si="72"/>
        <v/>
      </c>
      <c r="M198" s="1802" t="str">
        <f t="shared" si="73"/>
        <v/>
      </c>
      <c r="N198" s="1803"/>
      <c r="O198" s="1818" t="str">
        <f t="shared" si="74"/>
        <v/>
      </c>
      <c r="P198" s="1801" t="str">
        <f t="shared" si="75"/>
        <v/>
      </c>
      <c r="Q198" s="1802" t="str">
        <f t="shared" si="76"/>
        <v/>
      </c>
      <c r="R198" s="1803"/>
      <c r="S198" s="1818" t="str">
        <f t="shared" si="77"/>
        <v/>
      </c>
      <c r="T198" s="1801" t="str">
        <f t="shared" si="78"/>
        <v/>
      </c>
      <c r="U198" s="1802" t="str">
        <f t="shared" si="79"/>
        <v/>
      </c>
      <c r="V198" s="1803"/>
      <c r="W198" s="1818" t="str">
        <f t="shared" si="80"/>
        <v/>
      </c>
      <c r="X198" s="1787"/>
    </row>
    <row r="199" spans="1:24" ht="15" customHeight="1">
      <c r="A199" s="957"/>
      <c r="C199" s="1847"/>
      <c r="D199" s="2017"/>
      <c r="E199" s="905"/>
      <c r="F199" s="905"/>
      <c r="G199" s="906"/>
      <c r="H199" s="1"/>
      <c r="I199" s="1455"/>
      <c r="J199" s="1312"/>
      <c r="K199" s="1312"/>
      <c r="L199" s="1801" t="str">
        <f t="shared" si="72"/>
        <v/>
      </c>
      <c r="M199" s="1802" t="str">
        <f t="shared" si="73"/>
        <v/>
      </c>
      <c r="N199" s="1803"/>
      <c r="O199" s="1818" t="str">
        <f t="shared" si="74"/>
        <v/>
      </c>
      <c r="P199" s="1801" t="str">
        <f t="shared" si="75"/>
        <v/>
      </c>
      <c r="Q199" s="1802" t="str">
        <f t="shared" si="76"/>
        <v/>
      </c>
      <c r="R199" s="1803"/>
      <c r="S199" s="1818" t="str">
        <f t="shared" si="77"/>
        <v/>
      </c>
      <c r="T199" s="1801" t="str">
        <f t="shared" si="78"/>
        <v/>
      </c>
      <c r="U199" s="1802" t="str">
        <f t="shared" si="79"/>
        <v/>
      </c>
      <c r="V199" s="1803"/>
      <c r="W199" s="1818" t="str">
        <f t="shared" si="80"/>
        <v/>
      </c>
      <c r="X199" s="1787"/>
    </row>
    <row r="200" spans="1:24" ht="15" customHeight="1">
      <c r="A200" s="957"/>
      <c r="C200" s="1847"/>
      <c r="D200" s="2017"/>
      <c r="E200" s="905"/>
      <c r="F200" s="905"/>
      <c r="G200" s="906"/>
      <c r="H200" s="1"/>
      <c r="I200" s="1455"/>
      <c r="J200" s="1312"/>
      <c r="K200" s="1312"/>
      <c r="L200" s="1801" t="str">
        <f t="shared" si="72"/>
        <v/>
      </c>
      <c r="M200" s="1802" t="str">
        <f t="shared" si="73"/>
        <v/>
      </c>
      <c r="N200" s="1803"/>
      <c r="O200" s="1818" t="str">
        <f t="shared" si="74"/>
        <v/>
      </c>
      <c r="P200" s="1801" t="str">
        <f t="shared" si="75"/>
        <v/>
      </c>
      <c r="Q200" s="1802" t="str">
        <f t="shared" si="76"/>
        <v/>
      </c>
      <c r="R200" s="1803"/>
      <c r="S200" s="1818" t="str">
        <f t="shared" si="77"/>
        <v/>
      </c>
      <c r="T200" s="1801" t="str">
        <f t="shared" si="78"/>
        <v/>
      </c>
      <c r="U200" s="1802" t="str">
        <f t="shared" si="79"/>
        <v/>
      </c>
      <c r="V200" s="1803"/>
      <c r="W200" s="1818" t="str">
        <f t="shared" si="80"/>
        <v/>
      </c>
      <c r="X200" s="1787"/>
    </row>
    <row r="201" spans="1:24" ht="15" customHeight="1">
      <c r="A201" s="957"/>
      <c r="C201" s="1847"/>
      <c r="D201" s="2017"/>
      <c r="E201" s="905"/>
      <c r="F201" s="905"/>
      <c r="G201" s="906"/>
      <c r="H201" s="1"/>
      <c r="I201" s="1455"/>
      <c r="J201" s="1312"/>
      <c r="K201" s="1312"/>
      <c r="L201" s="1801" t="str">
        <f t="shared" si="72"/>
        <v/>
      </c>
      <c r="M201" s="1802" t="str">
        <f t="shared" si="73"/>
        <v/>
      </c>
      <c r="N201" s="1803"/>
      <c r="O201" s="1818" t="str">
        <f t="shared" si="74"/>
        <v/>
      </c>
      <c r="P201" s="1801" t="str">
        <f t="shared" si="75"/>
        <v/>
      </c>
      <c r="Q201" s="1802" t="str">
        <f t="shared" si="76"/>
        <v/>
      </c>
      <c r="R201" s="1803"/>
      <c r="S201" s="1818" t="str">
        <f t="shared" si="77"/>
        <v/>
      </c>
      <c r="T201" s="1801" t="str">
        <f t="shared" si="78"/>
        <v/>
      </c>
      <c r="U201" s="1802" t="str">
        <f t="shared" si="79"/>
        <v/>
      </c>
      <c r="V201" s="1803"/>
      <c r="W201" s="1818" t="str">
        <f t="shared" si="80"/>
        <v/>
      </c>
      <c r="X201" s="1787"/>
    </row>
    <row r="202" spans="1:24" ht="15" customHeight="1">
      <c r="C202" s="1847"/>
      <c r="D202" s="2017"/>
      <c r="E202" s="905"/>
      <c r="F202" s="905"/>
      <c r="G202" s="906"/>
      <c r="H202" s="1"/>
      <c r="I202" s="1455"/>
      <c r="J202" s="1312"/>
      <c r="K202" s="1312"/>
      <c r="L202" s="1801" t="str">
        <f t="shared" si="72"/>
        <v/>
      </c>
      <c r="M202" s="1802" t="str">
        <f t="shared" si="73"/>
        <v/>
      </c>
      <c r="N202" s="1803"/>
      <c r="O202" s="1818" t="str">
        <f t="shared" si="74"/>
        <v/>
      </c>
      <c r="P202" s="1801" t="str">
        <f t="shared" si="75"/>
        <v/>
      </c>
      <c r="Q202" s="1802" t="str">
        <f t="shared" si="76"/>
        <v/>
      </c>
      <c r="R202" s="1803"/>
      <c r="S202" s="1818" t="str">
        <f t="shared" si="77"/>
        <v/>
      </c>
      <c r="T202" s="1801" t="str">
        <f t="shared" si="78"/>
        <v/>
      </c>
      <c r="U202" s="1802" t="str">
        <f t="shared" si="79"/>
        <v/>
      </c>
      <c r="V202" s="1803"/>
      <c r="W202" s="1818" t="str">
        <f t="shared" si="80"/>
        <v/>
      </c>
      <c r="X202" s="1787"/>
    </row>
    <row r="203" spans="1:24" ht="15" customHeight="1">
      <c r="C203" s="1847"/>
      <c r="D203" s="2017"/>
      <c r="E203" s="905"/>
      <c r="F203" s="905"/>
      <c r="G203" s="906"/>
      <c r="H203" s="1"/>
      <c r="I203" s="1455"/>
      <c r="J203" s="1312"/>
      <c r="K203" s="1312"/>
      <c r="L203" s="1801" t="str">
        <f t="shared" si="72"/>
        <v/>
      </c>
      <c r="M203" s="1802" t="str">
        <f t="shared" si="73"/>
        <v/>
      </c>
      <c r="N203" s="1803"/>
      <c r="O203" s="1818" t="str">
        <f t="shared" si="74"/>
        <v/>
      </c>
      <c r="P203" s="1801" t="str">
        <f t="shared" si="75"/>
        <v/>
      </c>
      <c r="Q203" s="1802" t="str">
        <f t="shared" si="76"/>
        <v/>
      </c>
      <c r="R203" s="1803"/>
      <c r="S203" s="1818" t="str">
        <f t="shared" si="77"/>
        <v/>
      </c>
      <c r="T203" s="1801" t="str">
        <f t="shared" si="78"/>
        <v/>
      </c>
      <c r="U203" s="1802" t="str">
        <f t="shared" si="79"/>
        <v/>
      </c>
      <c r="V203" s="1803"/>
      <c r="W203" s="1818" t="str">
        <f t="shared" si="80"/>
        <v/>
      </c>
      <c r="X203" s="1787"/>
    </row>
    <row r="204" spans="1:24" ht="15" customHeight="1">
      <c r="C204" s="1847"/>
      <c r="D204" s="2017"/>
      <c r="E204" s="905"/>
      <c r="F204" s="905"/>
      <c r="G204" s="906"/>
      <c r="H204" s="1"/>
      <c r="I204" s="1455"/>
      <c r="J204" s="1312"/>
      <c r="K204" s="1312"/>
      <c r="L204" s="1801" t="str">
        <f t="shared" si="72"/>
        <v/>
      </c>
      <c r="M204" s="1802" t="str">
        <f t="shared" si="73"/>
        <v/>
      </c>
      <c r="N204" s="1803"/>
      <c r="O204" s="1818" t="str">
        <f t="shared" si="74"/>
        <v/>
      </c>
      <c r="P204" s="1801" t="str">
        <f t="shared" si="75"/>
        <v/>
      </c>
      <c r="Q204" s="1802" t="str">
        <f t="shared" si="76"/>
        <v/>
      </c>
      <c r="R204" s="1803"/>
      <c r="S204" s="1818" t="str">
        <f t="shared" si="77"/>
        <v/>
      </c>
      <c r="T204" s="1801" t="str">
        <f t="shared" si="78"/>
        <v/>
      </c>
      <c r="U204" s="1802" t="str">
        <f t="shared" si="79"/>
        <v/>
      </c>
      <c r="V204" s="1803"/>
      <c r="W204" s="1818" t="str">
        <f t="shared" si="80"/>
        <v/>
      </c>
      <c r="X204" s="1787"/>
    </row>
    <row r="205" spans="1:24" ht="15" customHeight="1">
      <c r="B205" s="1358"/>
      <c r="C205" s="1847"/>
      <c r="D205" s="2017"/>
      <c r="E205" s="905"/>
      <c r="F205" s="905"/>
      <c r="G205" s="906"/>
      <c r="H205" s="1"/>
      <c r="I205" s="1455"/>
      <c r="J205" s="1312"/>
      <c r="K205" s="1312"/>
      <c r="L205" s="1801" t="str">
        <f t="shared" si="72"/>
        <v/>
      </c>
      <c r="M205" s="1802" t="str">
        <f t="shared" si="73"/>
        <v/>
      </c>
      <c r="N205" s="1803"/>
      <c r="O205" s="1818" t="str">
        <f t="shared" si="74"/>
        <v/>
      </c>
      <c r="P205" s="1801" t="str">
        <f t="shared" si="75"/>
        <v/>
      </c>
      <c r="Q205" s="1802" t="str">
        <f t="shared" si="76"/>
        <v/>
      </c>
      <c r="R205" s="1803"/>
      <c r="S205" s="1818" t="str">
        <f t="shared" si="77"/>
        <v/>
      </c>
      <c r="T205" s="1801" t="str">
        <f t="shared" si="78"/>
        <v/>
      </c>
      <c r="U205" s="1802" t="str">
        <f t="shared" si="79"/>
        <v/>
      </c>
      <c r="V205" s="1803"/>
      <c r="W205" s="1818" t="str">
        <f t="shared" si="80"/>
        <v/>
      </c>
      <c r="X205" s="1787"/>
    </row>
    <row r="206" spans="1:24" ht="15" customHeight="1">
      <c r="C206" s="1847"/>
      <c r="D206" s="2017"/>
      <c r="E206" s="905"/>
      <c r="F206" s="905"/>
      <c r="G206" s="906"/>
      <c r="H206" s="1"/>
      <c r="I206" s="1455"/>
      <c r="J206" s="1312"/>
      <c r="K206" s="1312"/>
      <c r="L206" s="1801" t="str">
        <f t="shared" si="72"/>
        <v/>
      </c>
      <c r="M206" s="1802" t="str">
        <f t="shared" si="73"/>
        <v/>
      </c>
      <c r="N206" s="1803"/>
      <c r="O206" s="1818" t="str">
        <f t="shared" si="74"/>
        <v/>
      </c>
      <c r="P206" s="1801" t="str">
        <f t="shared" si="75"/>
        <v/>
      </c>
      <c r="Q206" s="1802" t="str">
        <f t="shared" si="76"/>
        <v/>
      </c>
      <c r="R206" s="1803"/>
      <c r="S206" s="1818" t="str">
        <f t="shared" si="77"/>
        <v/>
      </c>
      <c r="T206" s="1801" t="str">
        <f t="shared" si="78"/>
        <v/>
      </c>
      <c r="U206" s="1802" t="str">
        <f t="shared" si="79"/>
        <v/>
      </c>
      <c r="V206" s="1803"/>
      <c r="W206" s="1818" t="str">
        <f t="shared" si="80"/>
        <v/>
      </c>
      <c r="X206" s="1787"/>
    </row>
    <row r="207" spans="1:24" ht="15" customHeight="1">
      <c r="B207" s="1458" t="s">
        <v>2317</v>
      </c>
      <c r="C207" s="1848"/>
      <c r="D207" s="2018"/>
      <c r="E207" s="910"/>
      <c r="F207" s="910"/>
      <c r="G207" s="911"/>
      <c r="H207" s="1"/>
      <c r="I207" s="1456"/>
      <c r="J207" s="1457"/>
      <c r="K207" s="1457"/>
      <c r="L207" s="1804" t="str">
        <f t="shared" si="72"/>
        <v/>
      </c>
      <c r="M207" s="1805" t="str">
        <f t="shared" si="73"/>
        <v/>
      </c>
      <c r="N207" s="1806"/>
      <c r="O207" s="1819" t="str">
        <f t="shared" si="74"/>
        <v/>
      </c>
      <c r="P207" s="1804" t="str">
        <f t="shared" si="75"/>
        <v/>
      </c>
      <c r="Q207" s="1805" t="str">
        <f t="shared" si="76"/>
        <v/>
      </c>
      <c r="R207" s="1806"/>
      <c r="S207" s="1819" t="str">
        <f t="shared" si="77"/>
        <v/>
      </c>
      <c r="T207" s="1804" t="str">
        <f t="shared" si="78"/>
        <v/>
      </c>
      <c r="U207" s="1805" t="str">
        <f t="shared" si="79"/>
        <v/>
      </c>
      <c r="V207" s="1806"/>
      <c r="W207" s="1819" t="str">
        <f t="shared" si="80"/>
        <v/>
      </c>
      <c r="X207" s="1787"/>
    </row>
    <row r="208" spans="1:24">
      <c r="D208" s="576"/>
      <c r="L208" s="1787"/>
      <c r="M208" s="1787"/>
      <c r="N208" s="1787"/>
      <c r="O208" s="1787"/>
      <c r="P208" s="1787"/>
      <c r="Q208" s="1787"/>
      <c r="R208" s="1787"/>
      <c r="S208" s="1787"/>
      <c r="T208" s="1787"/>
      <c r="U208" s="1787"/>
      <c r="V208" s="1787"/>
      <c r="W208" s="1787"/>
      <c r="X208" s="1787"/>
    </row>
    <row r="209" spans="1:24" s="1" customFormat="1" ht="20.149999999999999" customHeight="1">
      <c r="C209" s="2489" t="s">
        <v>195</v>
      </c>
      <c r="D209" s="2489"/>
      <c r="E209" s="2489"/>
      <c r="F209" s="2489"/>
      <c r="G209" s="2489"/>
      <c r="H209" s="582"/>
      <c r="L209" s="1675"/>
      <c r="M209" s="1675"/>
      <c r="N209" s="1675"/>
      <c r="O209" s="1675"/>
      <c r="P209" s="1675"/>
      <c r="Q209" s="1675"/>
      <c r="R209" s="1675"/>
      <c r="S209" s="1675"/>
      <c r="T209" s="1675"/>
      <c r="U209" s="1675"/>
      <c r="V209" s="1675"/>
      <c r="W209" s="1675"/>
      <c r="X209" s="1675"/>
    </row>
    <row r="210" spans="1:24" s="582" customFormat="1" ht="15" customHeight="1">
      <c r="C210" s="962"/>
      <c r="D210" s="580"/>
      <c r="E210" s="580"/>
      <c r="F210" s="580"/>
      <c r="G210" s="580"/>
      <c r="I210" s="2844"/>
      <c r="J210" s="2845"/>
      <c r="K210" s="2846"/>
      <c r="L210" s="2670" t="s">
        <v>2264</v>
      </c>
      <c r="M210" s="2671" t="s">
        <v>2265</v>
      </c>
      <c r="N210" s="1980" t="s">
        <v>2266</v>
      </c>
      <c r="O210" s="2672" t="s">
        <v>2600</v>
      </c>
      <c r="P210" s="2670" t="s">
        <v>2264</v>
      </c>
      <c r="Q210" s="2671" t="s">
        <v>2265</v>
      </c>
      <c r="R210" s="1980" t="s">
        <v>2266</v>
      </c>
      <c r="S210" s="2672" t="s">
        <v>2600</v>
      </c>
      <c r="T210" s="2670" t="s">
        <v>2264</v>
      </c>
      <c r="U210" s="2671" t="s">
        <v>2265</v>
      </c>
      <c r="V210" s="1980" t="s">
        <v>2266</v>
      </c>
      <c r="W210" s="2672" t="s">
        <v>2600</v>
      </c>
      <c r="X210" s="1808"/>
    </row>
    <row r="211" spans="1:24" s="582" customFormat="1" ht="18" customHeight="1">
      <c r="B211" s="1"/>
      <c r="C211" s="978" t="s">
        <v>1955</v>
      </c>
      <c r="D211" s="575" t="s">
        <v>1868</v>
      </c>
      <c r="E211" s="1652" t="s">
        <v>1957</v>
      </c>
      <c r="F211" s="979" t="s">
        <v>1958</v>
      </c>
      <c r="G211" s="1653" t="s">
        <v>1960</v>
      </c>
      <c r="I211" s="2835" t="s">
        <v>2283</v>
      </c>
      <c r="J211" s="2836"/>
      <c r="K211" s="2837"/>
      <c r="L211" s="2832" t="s">
        <v>1957</v>
      </c>
      <c r="M211" s="2833"/>
      <c r="N211" s="2833"/>
      <c r="O211" s="2834"/>
      <c r="P211" s="2832" t="s">
        <v>1958</v>
      </c>
      <c r="Q211" s="2833"/>
      <c r="R211" s="2833"/>
      <c r="S211" s="2834"/>
      <c r="T211" s="2832" t="s">
        <v>1960</v>
      </c>
      <c r="U211" s="2833"/>
      <c r="V211" s="2833"/>
      <c r="W211" s="2834"/>
      <c r="X211" s="1808"/>
    </row>
    <row r="212" spans="1:24" s="1" customFormat="1" ht="15.75" customHeight="1">
      <c r="A212" s="2013"/>
      <c r="B212" s="2015" t="s">
        <v>2769</v>
      </c>
      <c r="C212" s="1846"/>
      <c r="D212" s="966" t="s">
        <v>224</v>
      </c>
      <c r="E212" s="1820"/>
      <c r="F212" s="1820"/>
      <c r="G212" s="1821"/>
      <c r="H212" s="582"/>
      <c r="I212" s="2823" t="s">
        <v>2284</v>
      </c>
      <c r="J212" s="2824"/>
      <c r="K212" s="2825"/>
      <c r="L212" s="1809" t="str">
        <f t="shared" ref="L212:L217" si="81">IF(ISNONTEXT(E212)=TRUE,"","X")</f>
        <v/>
      </c>
      <c r="M212" s="1810" t="str">
        <f t="shared" ref="M212:M217" si="82">IF(E212&gt;=0=TRUE,"","X")</f>
        <v/>
      </c>
      <c r="N212" s="1811"/>
      <c r="O212" s="2020" t="str">
        <f t="shared" ref="O212:O217" si="83">IF(AND(E212&lt;&gt;"",C212&lt;&gt;""),"",IF(AND(ISBLANK(E212),LEFT(C212,5)="&lt;TNSP"),"",IF(AND(ISBLANK(E212),C212=""),"","X")))</f>
        <v/>
      </c>
      <c r="P212" s="1809" t="str">
        <f t="shared" ref="P212:P217" si="84">IF(ISNONTEXT(F212)=TRUE,"","X")</f>
        <v/>
      </c>
      <c r="Q212" s="1810" t="str">
        <f t="shared" ref="Q212:Q217" si="85">IF(F212&gt;=0=TRUE,"","X")</f>
        <v/>
      </c>
      <c r="R212" s="1811"/>
      <c r="S212" s="2020" t="str">
        <f t="shared" ref="S212:S217" si="86">IF(AND(F212&lt;&gt;"",C212&lt;&gt;""),"",IF(AND(ISBLANK(F212),LEFT(C212,5)="&lt;TNSP"),"",IF(AND(ISBLANK(F212),C212=""),"","X")))</f>
        <v/>
      </c>
      <c r="T212" s="1809" t="str">
        <f t="shared" ref="T212:T217" si="87">IF(ISNONTEXT(G212)=TRUE,"","X")</f>
        <v/>
      </c>
      <c r="U212" s="1810" t="str">
        <f t="shared" ref="U212:U217" si="88">IF(G212&gt;=0=TRUE,"","X")</f>
        <v/>
      </c>
      <c r="V212" s="1811"/>
      <c r="W212" s="2020" t="str">
        <f t="shared" ref="W212:W217" si="89">IF(AND(G212&lt;&gt;"",C212&lt;&gt;""),"",IF(AND(ISBLANK(G212),LEFT(C212,5)="&lt;TNSP"),"",IF(AND(ISBLANK(G212),C212=""),"","X")))</f>
        <v/>
      </c>
      <c r="X212" s="1675"/>
    </row>
    <row r="213" spans="1:24" ht="15.5">
      <c r="C213" s="1847"/>
      <c r="D213" s="965" t="s">
        <v>224</v>
      </c>
      <c r="E213" s="1822"/>
      <c r="F213" s="1822"/>
      <c r="G213" s="1823"/>
      <c r="H213" s="582"/>
      <c r="I213" s="2826"/>
      <c r="J213" s="2827"/>
      <c r="K213" s="2828"/>
      <c r="L213" s="1812" t="str">
        <f t="shared" si="81"/>
        <v/>
      </c>
      <c r="M213" s="1802" t="str">
        <f t="shared" si="82"/>
        <v/>
      </c>
      <c r="N213" s="1803"/>
      <c r="O213" s="1813" t="str">
        <f t="shared" si="83"/>
        <v/>
      </c>
      <c r="P213" s="1812" t="str">
        <f t="shared" si="84"/>
        <v/>
      </c>
      <c r="Q213" s="1802" t="str">
        <f t="shared" si="85"/>
        <v/>
      </c>
      <c r="R213" s="1803"/>
      <c r="S213" s="1813" t="str">
        <f t="shared" si="86"/>
        <v/>
      </c>
      <c r="T213" s="1812" t="str">
        <f t="shared" si="87"/>
        <v/>
      </c>
      <c r="U213" s="1802" t="str">
        <f t="shared" si="88"/>
        <v/>
      </c>
      <c r="V213" s="1803"/>
      <c r="W213" s="1813" t="str">
        <f t="shared" si="89"/>
        <v/>
      </c>
      <c r="X213" s="1787"/>
    </row>
    <row r="214" spans="1:24" ht="15.5">
      <c r="C214" s="1847"/>
      <c r="D214" s="965" t="s">
        <v>224</v>
      </c>
      <c r="E214" s="1822"/>
      <c r="F214" s="1822"/>
      <c r="G214" s="1823"/>
      <c r="H214" s="582"/>
      <c r="I214" s="2826"/>
      <c r="J214" s="2827"/>
      <c r="K214" s="2828"/>
      <c r="L214" s="1812" t="str">
        <f t="shared" si="81"/>
        <v/>
      </c>
      <c r="M214" s="1802" t="str">
        <f t="shared" si="82"/>
        <v/>
      </c>
      <c r="N214" s="1803"/>
      <c r="O214" s="1813" t="str">
        <f t="shared" si="83"/>
        <v/>
      </c>
      <c r="P214" s="1812" t="str">
        <f t="shared" si="84"/>
        <v/>
      </c>
      <c r="Q214" s="1802" t="str">
        <f t="shared" si="85"/>
        <v/>
      </c>
      <c r="R214" s="1803"/>
      <c r="S214" s="1813" t="str">
        <f t="shared" si="86"/>
        <v/>
      </c>
      <c r="T214" s="1812" t="str">
        <f t="shared" si="87"/>
        <v/>
      </c>
      <c r="U214" s="1802" t="str">
        <f t="shared" si="88"/>
        <v/>
      </c>
      <c r="V214" s="1803"/>
      <c r="W214" s="1813" t="str">
        <f t="shared" si="89"/>
        <v/>
      </c>
      <c r="X214" s="1787"/>
    </row>
    <row r="215" spans="1:24" ht="15.5">
      <c r="C215" s="1847"/>
      <c r="D215" s="965" t="s">
        <v>224</v>
      </c>
      <c r="E215" s="1822"/>
      <c r="F215" s="1822"/>
      <c r="G215" s="1823"/>
      <c r="H215" s="582"/>
      <c r="I215" s="2826"/>
      <c r="J215" s="2827"/>
      <c r="K215" s="2828"/>
      <c r="L215" s="1812" t="str">
        <f t="shared" si="81"/>
        <v/>
      </c>
      <c r="M215" s="1802" t="str">
        <f t="shared" si="82"/>
        <v/>
      </c>
      <c r="N215" s="1803"/>
      <c r="O215" s="1813" t="str">
        <f t="shared" si="83"/>
        <v/>
      </c>
      <c r="P215" s="1812" t="str">
        <f t="shared" si="84"/>
        <v/>
      </c>
      <c r="Q215" s="1802" t="str">
        <f t="shared" si="85"/>
        <v/>
      </c>
      <c r="R215" s="1803"/>
      <c r="S215" s="1813" t="str">
        <f t="shared" si="86"/>
        <v/>
      </c>
      <c r="T215" s="1812" t="str">
        <f t="shared" si="87"/>
        <v/>
      </c>
      <c r="U215" s="1802" t="str">
        <f t="shared" si="88"/>
        <v/>
      </c>
      <c r="V215" s="1803"/>
      <c r="W215" s="1813" t="str">
        <f t="shared" si="89"/>
        <v/>
      </c>
      <c r="X215" s="1787"/>
    </row>
    <row r="216" spans="1:24" ht="15.5">
      <c r="C216" s="1847"/>
      <c r="D216" s="965" t="s">
        <v>224</v>
      </c>
      <c r="E216" s="1822"/>
      <c r="F216" s="1822"/>
      <c r="G216" s="1823"/>
      <c r="H216" s="582"/>
      <c r="I216" s="2826"/>
      <c r="J216" s="2827"/>
      <c r="K216" s="2828"/>
      <c r="L216" s="1812" t="str">
        <f t="shared" si="81"/>
        <v/>
      </c>
      <c r="M216" s="1802" t="str">
        <f t="shared" si="82"/>
        <v/>
      </c>
      <c r="N216" s="1803"/>
      <c r="O216" s="1813" t="str">
        <f t="shared" si="83"/>
        <v/>
      </c>
      <c r="P216" s="1812" t="str">
        <f t="shared" si="84"/>
        <v/>
      </c>
      <c r="Q216" s="1802" t="str">
        <f t="shared" si="85"/>
        <v/>
      </c>
      <c r="R216" s="1803"/>
      <c r="S216" s="1813" t="str">
        <f t="shared" si="86"/>
        <v/>
      </c>
      <c r="T216" s="1812" t="str">
        <f t="shared" si="87"/>
        <v/>
      </c>
      <c r="U216" s="1802" t="str">
        <f t="shared" si="88"/>
        <v/>
      </c>
      <c r="V216" s="1803"/>
      <c r="W216" s="1813" t="str">
        <f t="shared" si="89"/>
        <v/>
      </c>
      <c r="X216" s="1787"/>
    </row>
    <row r="217" spans="1:24" ht="15.5">
      <c r="B217" s="1458" t="s">
        <v>2317</v>
      </c>
      <c r="C217" s="1848"/>
      <c r="D217" s="968" t="s">
        <v>224</v>
      </c>
      <c r="E217" s="1824"/>
      <c r="F217" s="1824"/>
      <c r="G217" s="1825"/>
      <c r="H217" s="582"/>
      <c r="I217" s="2829"/>
      <c r="J217" s="2830"/>
      <c r="K217" s="2831"/>
      <c r="L217" s="1814" t="str">
        <f t="shared" si="81"/>
        <v/>
      </c>
      <c r="M217" s="1815" t="str">
        <f t="shared" si="82"/>
        <v/>
      </c>
      <c r="N217" s="1816"/>
      <c r="O217" s="1817" t="str">
        <f t="shared" si="83"/>
        <v/>
      </c>
      <c r="P217" s="1814" t="str">
        <f t="shared" si="84"/>
        <v/>
      </c>
      <c r="Q217" s="1815" t="str">
        <f t="shared" si="85"/>
        <v/>
      </c>
      <c r="R217" s="1816"/>
      <c r="S217" s="1817" t="str">
        <f t="shared" si="86"/>
        <v/>
      </c>
      <c r="T217" s="1814" t="str">
        <f t="shared" si="87"/>
        <v/>
      </c>
      <c r="U217" s="1815" t="str">
        <f t="shared" si="88"/>
        <v/>
      </c>
      <c r="V217" s="1816"/>
      <c r="W217" s="1817" t="str">
        <f t="shared" si="89"/>
        <v/>
      </c>
      <c r="X217" s="1787"/>
    </row>
    <row r="218" spans="1:24" ht="15.5">
      <c r="C218" s="978" t="s">
        <v>1956</v>
      </c>
      <c r="D218" s="963"/>
      <c r="E218" s="1826"/>
      <c r="F218" s="1826"/>
      <c r="G218" s="1826"/>
      <c r="H218" s="582"/>
      <c r="I218" s="1"/>
      <c r="L218" s="1787"/>
      <c r="M218" s="1787"/>
      <c r="N218" s="1787"/>
      <c r="O218" s="1787"/>
      <c r="P218" s="1787"/>
      <c r="Q218" s="1787"/>
      <c r="R218" s="1787"/>
      <c r="S218" s="1787"/>
      <c r="T218" s="1787"/>
      <c r="U218" s="1787"/>
      <c r="V218" s="1787"/>
      <c r="W218" s="1787"/>
      <c r="X218" s="1787"/>
    </row>
    <row r="219" spans="1:24" s="1" customFormat="1" ht="15.75" customHeight="1">
      <c r="A219" s="2013"/>
      <c r="B219" s="2015" t="s">
        <v>2769</v>
      </c>
      <c r="C219" s="1850"/>
      <c r="D219" s="1851" t="s">
        <v>509</v>
      </c>
      <c r="E219" s="1852"/>
      <c r="F219" s="1852"/>
      <c r="G219" s="1853"/>
      <c r="H219" s="582"/>
      <c r="I219" s="2823" t="s">
        <v>2284</v>
      </c>
      <c r="J219" s="2824"/>
      <c r="K219" s="2825"/>
      <c r="L219" s="1798" t="str">
        <f t="shared" ref="L219:L224" si="90">IF(ISNONTEXT(E219)=TRUE,"","X")</f>
        <v/>
      </c>
      <c r="M219" s="1799" t="str">
        <f t="shared" ref="M219:M224" si="91">IF(E219&gt;=0=TRUE,"","X")</f>
        <v/>
      </c>
      <c r="N219" s="1800"/>
      <c r="O219" s="2014" t="str">
        <f t="shared" ref="O219:O224" si="92">IF(AND(E219&lt;&gt;"",C219&lt;&gt;""),"",IF(AND(ISBLANK(E219),LEFT(C219,5)="&lt;TNSP"),"",IF(AND(ISBLANK(E219),C219=""),"","X")))</f>
        <v/>
      </c>
      <c r="P219" s="1798" t="str">
        <f t="shared" ref="P219:P224" si="93">IF(ISNONTEXT(F219)=TRUE,"","X")</f>
        <v/>
      </c>
      <c r="Q219" s="1799" t="str">
        <f t="shared" ref="Q219:Q224" si="94">IF(F219&gt;=0=TRUE,"","X")</f>
        <v/>
      </c>
      <c r="R219" s="1800"/>
      <c r="S219" s="2014" t="str">
        <f t="shared" ref="S219:S224" si="95">IF(AND(F219&lt;&gt;"",C219&lt;&gt;""),"",IF(AND(ISBLANK(F219),LEFT(C219,5)="&lt;TNSP"),"",IF(AND(ISBLANK(F219),C219=""),"","X")))</f>
        <v/>
      </c>
      <c r="T219" s="1798" t="str">
        <f t="shared" ref="T219:T224" si="96">IF(ISNONTEXT(G219)=TRUE,"","X")</f>
        <v/>
      </c>
      <c r="U219" s="1799" t="str">
        <f t="shared" ref="U219:U224" si="97">IF(G219&gt;=0=TRUE,"","X")</f>
        <v/>
      </c>
      <c r="V219" s="1800"/>
      <c r="W219" s="2014" t="str">
        <f t="shared" ref="W219:W224" si="98">IF(AND(G219&lt;&gt;"",C219&lt;&gt;""),"",IF(AND(ISBLANK(G219),LEFT(C219,5)="&lt;TNSP"),"",IF(AND(ISBLANK(G219),C219=""),"","X")))</f>
        <v/>
      </c>
      <c r="X219" s="1675"/>
    </row>
    <row r="220" spans="1:24" ht="15.5">
      <c r="C220" s="1847"/>
      <c r="D220" s="965" t="s">
        <v>509</v>
      </c>
      <c r="E220" s="1822"/>
      <c r="F220" s="1822"/>
      <c r="G220" s="1823"/>
      <c r="H220" s="582"/>
      <c r="I220" s="2826"/>
      <c r="J220" s="2827"/>
      <c r="K220" s="2828"/>
      <c r="L220" s="1801" t="str">
        <f t="shared" si="90"/>
        <v/>
      </c>
      <c r="M220" s="1802" t="str">
        <f t="shared" si="91"/>
        <v/>
      </c>
      <c r="N220" s="1803"/>
      <c r="O220" s="1818" t="str">
        <f t="shared" si="92"/>
        <v/>
      </c>
      <c r="P220" s="1801" t="str">
        <f t="shared" si="93"/>
        <v/>
      </c>
      <c r="Q220" s="1802" t="str">
        <f t="shared" si="94"/>
        <v/>
      </c>
      <c r="R220" s="1803"/>
      <c r="S220" s="1818" t="str">
        <f t="shared" si="95"/>
        <v/>
      </c>
      <c r="T220" s="1801" t="str">
        <f t="shared" si="96"/>
        <v/>
      </c>
      <c r="U220" s="1802" t="str">
        <f t="shared" si="97"/>
        <v/>
      </c>
      <c r="V220" s="1803"/>
      <c r="W220" s="1818" t="str">
        <f t="shared" si="98"/>
        <v/>
      </c>
      <c r="X220" s="1787"/>
    </row>
    <row r="221" spans="1:24" ht="15.5">
      <c r="C221" s="1847"/>
      <c r="D221" s="965" t="s">
        <v>509</v>
      </c>
      <c r="E221" s="1822"/>
      <c r="F221" s="1822"/>
      <c r="G221" s="1823"/>
      <c r="H221" s="582"/>
      <c r="I221" s="2826"/>
      <c r="J221" s="2827"/>
      <c r="K221" s="2828"/>
      <c r="L221" s="1801" t="str">
        <f t="shared" si="90"/>
        <v/>
      </c>
      <c r="M221" s="1802" t="str">
        <f t="shared" si="91"/>
        <v/>
      </c>
      <c r="N221" s="1803"/>
      <c r="O221" s="1818" t="str">
        <f t="shared" si="92"/>
        <v/>
      </c>
      <c r="P221" s="1801" t="str">
        <f t="shared" si="93"/>
        <v/>
      </c>
      <c r="Q221" s="1802" t="str">
        <f t="shared" si="94"/>
        <v/>
      </c>
      <c r="R221" s="1803"/>
      <c r="S221" s="1818" t="str">
        <f t="shared" si="95"/>
        <v/>
      </c>
      <c r="T221" s="1801" t="str">
        <f t="shared" si="96"/>
        <v/>
      </c>
      <c r="U221" s="1802" t="str">
        <f t="shared" si="97"/>
        <v/>
      </c>
      <c r="V221" s="1803"/>
      <c r="W221" s="1818" t="str">
        <f t="shared" si="98"/>
        <v/>
      </c>
      <c r="X221" s="1787"/>
    </row>
    <row r="222" spans="1:24" ht="15.5">
      <c r="C222" s="1847"/>
      <c r="D222" s="965" t="s">
        <v>509</v>
      </c>
      <c r="E222" s="1822"/>
      <c r="F222" s="1822"/>
      <c r="G222" s="1823"/>
      <c r="H222" s="582"/>
      <c r="I222" s="2826"/>
      <c r="J222" s="2827"/>
      <c r="K222" s="2828"/>
      <c r="L222" s="1801" t="str">
        <f t="shared" si="90"/>
        <v/>
      </c>
      <c r="M222" s="1802" t="str">
        <f t="shared" si="91"/>
        <v/>
      </c>
      <c r="N222" s="1803"/>
      <c r="O222" s="1818" t="str">
        <f t="shared" si="92"/>
        <v/>
      </c>
      <c r="P222" s="1801" t="str">
        <f t="shared" si="93"/>
        <v/>
      </c>
      <c r="Q222" s="1802" t="str">
        <f t="shared" si="94"/>
        <v/>
      </c>
      <c r="R222" s="1803"/>
      <c r="S222" s="1818" t="str">
        <f t="shared" si="95"/>
        <v/>
      </c>
      <c r="T222" s="1801" t="str">
        <f t="shared" si="96"/>
        <v/>
      </c>
      <c r="U222" s="1802" t="str">
        <f t="shared" si="97"/>
        <v/>
      </c>
      <c r="V222" s="1803"/>
      <c r="W222" s="1818" t="str">
        <f t="shared" si="98"/>
        <v/>
      </c>
      <c r="X222" s="1787"/>
    </row>
    <row r="223" spans="1:24" ht="15.5">
      <c r="B223" s="576"/>
      <c r="C223" s="1847"/>
      <c r="D223" s="965" t="s">
        <v>509</v>
      </c>
      <c r="E223" s="1822"/>
      <c r="F223" s="1822"/>
      <c r="G223" s="1823"/>
      <c r="H223" s="582"/>
      <c r="I223" s="2826"/>
      <c r="J223" s="2827"/>
      <c r="K223" s="2828"/>
      <c r="L223" s="1801" t="str">
        <f t="shared" si="90"/>
        <v/>
      </c>
      <c r="M223" s="1802" t="str">
        <f t="shared" si="91"/>
        <v/>
      </c>
      <c r="N223" s="1803"/>
      <c r="O223" s="1818" t="str">
        <f t="shared" si="92"/>
        <v/>
      </c>
      <c r="P223" s="1801" t="str">
        <f t="shared" si="93"/>
        <v/>
      </c>
      <c r="Q223" s="1802" t="str">
        <f t="shared" si="94"/>
        <v/>
      </c>
      <c r="R223" s="1803"/>
      <c r="S223" s="1818" t="str">
        <f t="shared" si="95"/>
        <v/>
      </c>
      <c r="T223" s="1801" t="str">
        <f t="shared" si="96"/>
        <v/>
      </c>
      <c r="U223" s="1802" t="str">
        <f t="shared" si="97"/>
        <v/>
      </c>
      <c r="V223" s="1803"/>
      <c r="W223" s="1818" t="str">
        <f t="shared" si="98"/>
        <v/>
      </c>
      <c r="X223" s="1787"/>
    </row>
    <row r="224" spans="1:24" ht="15.5">
      <c r="B224" s="1458" t="s">
        <v>2317</v>
      </c>
      <c r="C224" s="1848"/>
      <c r="D224" s="968" t="s">
        <v>509</v>
      </c>
      <c r="E224" s="1824"/>
      <c r="F224" s="1824"/>
      <c r="G224" s="1825"/>
      <c r="H224" s="582"/>
      <c r="I224" s="2829"/>
      <c r="J224" s="2830"/>
      <c r="K224" s="2831"/>
      <c r="L224" s="1804" t="str">
        <f t="shared" si="90"/>
        <v/>
      </c>
      <c r="M224" s="1805" t="str">
        <f t="shared" si="91"/>
        <v/>
      </c>
      <c r="N224" s="1806"/>
      <c r="O224" s="1819" t="str">
        <f t="shared" si="92"/>
        <v/>
      </c>
      <c r="P224" s="1804" t="str">
        <f t="shared" si="93"/>
        <v/>
      </c>
      <c r="Q224" s="1805" t="str">
        <f t="shared" si="94"/>
        <v/>
      </c>
      <c r="R224" s="1806"/>
      <c r="S224" s="1819" t="str">
        <f t="shared" si="95"/>
        <v/>
      </c>
      <c r="T224" s="1804" t="str">
        <f t="shared" si="96"/>
        <v/>
      </c>
      <c r="U224" s="1805" t="str">
        <f t="shared" si="97"/>
        <v/>
      </c>
      <c r="V224" s="1806"/>
      <c r="W224" s="1819" t="str">
        <f t="shared" si="98"/>
        <v/>
      </c>
      <c r="X224" s="1787"/>
    </row>
    <row r="225" spans="2:24" ht="15" customHeight="1">
      <c r="B225" s="1020"/>
      <c r="C225" s="925"/>
      <c r="D225" s="925"/>
      <c r="E225" s="1020"/>
      <c r="F225" s="1020"/>
      <c r="G225" s="1020"/>
      <c r="H225" s="1020"/>
      <c r="I225" s="1020"/>
      <c r="J225" s="925"/>
      <c r="K225" s="925"/>
      <c r="L225" s="1807"/>
      <c r="M225" s="1807"/>
      <c r="N225" s="1807"/>
      <c r="O225" s="1807"/>
      <c r="P225" s="1807"/>
      <c r="Q225" s="1807"/>
      <c r="R225" s="1807"/>
      <c r="S225" s="1807"/>
      <c r="T225" s="1807"/>
      <c r="U225" s="1807"/>
      <c r="V225" s="1807"/>
      <c r="W225" s="1787"/>
      <c r="X225" s="1787"/>
    </row>
    <row r="226" spans="2:24" ht="15" customHeight="1">
      <c r="B226" s="1020"/>
      <c r="C226" s="925"/>
      <c r="D226" s="925"/>
      <c r="E226" s="1020"/>
      <c r="F226" s="1020"/>
      <c r="G226" s="1020"/>
      <c r="H226" s="1020"/>
      <c r="I226" s="1020"/>
      <c r="J226" s="925"/>
      <c r="K226" s="925"/>
      <c r="L226" s="1807"/>
      <c r="M226" s="1807"/>
      <c r="N226" s="1807"/>
      <c r="O226" s="1807"/>
      <c r="P226" s="1807"/>
      <c r="Q226" s="1807"/>
      <c r="R226" s="1807"/>
      <c r="S226" s="1807"/>
      <c r="T226" s="1807"/>
      <c r="U226" s="1807"/>
      <c r="V226" s="1807"/>
      <c r="W226" s="1787"/>
      <c r="X226" s="1787"/>
    </row>
    <row r="227" spans="2:24" ht="15" customHeight="1">
      <c r="B227" s="1020"/>
      <c r="C227" s="925"/>
      <c r="D227" s="925"/>
      <c r="E227" s="1020"/>
      <c r="F227" s="1020"/>
      <c r="G227" s="1020"/>
      <c r="H227" s="1020"/>
      <c r="I227" s="1020"/>
      <c r="J227" s="925"/>
      <c r="K227" s="925"/>
      <c r="L227" s="925"/>
      <c r="M227" s="925"/>
      <c r="N227" s="925"/>
      <c r="O227" s="925"/>
      <c r="P227" s="925"/>
      <c r="Q227" s="925"/>
      <c r="R227" s="925"/>
      <c r="S227" s="925"/>
      <c r="T227" s="925"/>
      <c r="U227" s="925"/>
      <c r="V227" s="925"/>
    </row>
    <row r="228" spans="2:24" ht="15" customHeight="1">
      <c r="B228" s="1020"/>
      <c r="C228" s="1452" t="s">
        <v>2332</v>
      </c>
      <c r="D228" s="1452"/>
      <c r="E228" s="1452"/>
      <c r="F228" s="575" t="s">
        <v>2410</v>
      </c>
      <c r="G228" s="575" t="s">
        <v>2435</v>
      </c>
      <c r="H228" s="575" t="s">
        <v>2404</v>
      </c>
      <c r="I228" s="1046" t="s">
        <v>2405</v>
      </c>
      <c r="J228" s="925"/>
      <c r="K228" s="925"/>
      <c r="L228" s="925"/>
      <c r="M228" s="925"/>
      <c r="N228" s="925"/>
      <c r="O228" s="925"/>
      <c r="P228" s="925"/>
      <c r="Q228" s="925"/>
      <c r="R228" s="925"/>
      <c r="S228" s="925"/>
      <c r="T228" s="925"/>
      <c r="U228" s="925"/>
      <c r="V228" s="925"/>
    </row>
    <row r="229" spans="2:24" ht="15" customHeight="1">
      <c r="B229" s="1020"/>
      <c r="C229" s="2092" t="s">
        <v>2333</v>
      </c>
      <c r="D229" s="2092"/>
      <c r="E229" s="2092" t="b">
        <f>MROUND(SUM(G212:G217),1)=MROUND('3.5 Physical assets'!E25,1)</f>
        <v>1</v>
      </c>
      <c r="F229" s="1842">
        <f>MROUND(SUM(G212:G217),1)</f>
        <v>0</v>
      </c>
      <c r="G229" s="1842">
        <f>MROUND('3.5 Physical assets'!E25,1)</f>
        <v>0</v>
      </c>
      <c r="H229" s="1933">
        <f>ABS(G229-F229)</f>
        <v>0</v>
      </c>
      <c r="I229" s="2008"/>
      <c r="J229" s="1807"/>
      <c r="K229" s="1807"/>
      <c r="L229" s="1807"/>
      <c r="M229" s="1807"/>
      <c r="N229" s="1807"/>
      <c r="O229" s="1807"/>
      <c r="P229" s="1807"/>
      <c r="Q229" s="925"/>
      <c r="R229" s="925"/>
      <c r="S229" s="925"/>
      <c r="T229" s="925"/>
      <c r="U229" s="925"/>
      <c r="V229" s="925"/>
    </row>
    <row r="230" spans="2:24" ht="15" customHeight="1">
      <c r="B230" s="1020"/>
      <c r="C230" s="1020"/>
      <c r="D230" s="1020"/>
      <c r="E230" s="1020"/>
      <c r="F230" s="1525"/>
      <c r="G230" s="1525"/>
      <c r="H230" s="1525"/>
      <c r="I230" s="1807"/>
      <c r="J230" s="1807"/>
      <c r="K230" s="1807"/>
      <c r="L230" s="1807"/>
      <c r="M230" s="1807"/>
      <c r="N230" s="1807"/>
      <c r="O230" s="1807"/>
      <c r="P230" s="1807"/>
      <c r="Q230" s="925"/>
      <c r="R230" s="925"/>
      <c r="S230" s="925"/>
      <c r="T230" s="925"/>
      <c r="U230" s="925"/>
      <c r="V230" s="925"/>
    </row>
    <row r="231" spans="2:24" ht="15" customHeight="1">
      <c r="B231" s="1020"/>
      <c r="C231" s="1020"/>
      <c r="D231" s="1020"/>
      <c r="E231" s="1020"/>
      <c r="F231" s="1020"/>
      <c r="G231" s="1020"/>
      <c r="H231" s="1020"/>
      <c r="I231" s="925"/>
      <c r="J231" s="925"/>
      <c r="K231" s="925"/>
      <c r="L231" s="925"/>
      <c r="M231" s="925"/>
      <c r="N231" s="925"/>
      <c r="O231" s="925"/>
      <c r="P231" s="925"/>
      <c r="Q231" s="925"/>
      <c r="R231" s="925"/>
      <c r="S231" s="925"/>
      <c r="T231" s="925"/>
      <c r="U231" s="925"/>
      <c r="V231" s="925"/>
    </row>
    <row r="232" spans="2:24" ht="15" customHeight="1">
      <c r="B232" s="1020"/>
      <c r="C232" s="1020"/>
      <c r="D232" s="1020"/>
      <c r="E232" s="1020"/>
      <c r="F232" s="1020"/>
      <c r="G232" s="1020"/>
      <c r="H232" s="1020"/>
      <c r="I232" s="925"/>
      <c r="J232" s="925"/>
      <c r="K232" s="925"/>
      <c r="L232" s="925"/>
      <c r="M232" s="925"/>
      <c r="N232" s="925"/>
      <c r="O232" s="925"/>
      <c r="P232" s="925"/>
      <c r="Q232" s="925"/>
      <c r="R232" s="925"/>
      <c r="S232" s="925"/>
      <c r="T232" s="925"/>
      <c r="U232" s="925"/>
      <c r="V232" s="925"/>
    </row>
    <row r="233" spans="2:24" ht="15" customHeight="1">
      <c r="B233" s="1020"/>
      <c r="C233" s="1020"/>
      <c r="D233" s="1020"/>
      <c r="E233" s="1020"/>
      <c r="F233" s="1020"/>
      <c r="G233" s="1020"/>
      <c r="H233" s="1020"/>
      <c r="I233" s="925"/>
      <c r="J233" s="925"/>
      <c r="K233" s="925"/>
      <c r="L233" s="925"/>
      <c r="M233" s="925"/>
      <c r="N233" s="925"/>
      <c r="O233" s="925"/>
      <c r="P233" s="925"/>
      <c r="Q233" s="925"/>
      <c r="R233" s="925"/>
      <c r="S233" s="925"/>
      <c r="T233" s="925"/>
      <c r="U233" s="925"/>
      <c r="V233" s="925"/>
    </row>
    <row r="234" spans="2:24" ht="15" customHeight="1">
      <c r="C234" s="1"/>
      <c r="D234" s="1"/>
      <c r="E234" s="1"/>
      <c r="F234" s="1"/>
      <c r="G234" s="1"/>
      <c r="H234" s="1"/>
    </row>
    <row r="235" spans="2:24" ht="15" customHeight="1">
      <c r="C235" s="1"/>
      <c r="D235" s="1"/>
      <c r="E235" s="1"/>
      <c r="F235" s="1"/>
      <c r="G235" s="1"/>
      <c r="H235" s="1"/>
    </row>
    <row r="236" spans="2:24">
      <c r="C236" s="1"/>
      <c r="D236" s="1"/>
      <c r="E236" s="1"/>
      <c r="F236" s="1"/>
      <c r="G236" s="1"/>
      <c r="H236" s="1"/>
    </row>
    <row r="237" spans="2:24">
      <c r="C237" s="1"/>
      <c r="D237" s="1"/>
      <c r="E237" s="1"/>
      <c r="F237" s="1"/>
      <c r="G237" s="1"/>
      <c r="H237" s="1"/>
    </row>
    <row r="238" spans="2:24">
      <c r="C238" s="1"/>
      <c r="D238" s="1"/>
      <c r="E238" s="1"/>
      <c r="F238" s="1"/>
      <c r="G238" s="1"/>
      <c r="H238" s="1"/>
    </row>
    <row r="239" spans="2:24">
      <c r="C239" s="1"/>
      <c r="D239" s="1"/>
      <c r="E239" s="1"/>
      <c r="F239" s="1"/>
      <c r="G239" s="1"/>
      <c r="H239" s="1"/>
      <c r="I239" s="1"/>
    </row>
    <row r="240" spans="2:24">
      <c r="C240" s="1"/>
      <c r="D240" s="1"/>
      <c r="E240" s="1"/>
      <c r="F240" s="1"/>
      <c r="G240" s="1"/>
      <c r="H240" s="1"/>
      <c r="I240" s="1"/>
    </row>
    <row r="241" spans="3:9">
      <c r="C241" s="1"/>
      <c r="D241" s="1"/>
      <c r="E241" s="1"/>
      <c r="F241" s="1"/>
      <c r="G241" s="1"/>
      <c r="H241" s="1"/>
      <c r="I241" s="1"/>
    </row>
    <row r="242" spans="3:9" s="1" customFormat="1" ht="15" customHeight="1"/>
    <row r="243" spans="3:9" ht="31.5" customHeight="1">
      <c r="C243" s="1"/>
      <c r="D243" s="1"/>
      <c r="E243" s="1"/>
      <c r="F243" s="1"/>
      <c r="G243" s="1"/>
      <c r="H243" s="1"/>
      <c r="I243" s="1"/>
    </row>
    <row r="244" spans="3:9">
      <c r="C244" s="1"/>
      <c r="D244" s="1"/>
      <c r="E244" s="1"/>
      <c r="F244" s="1"/>
      <c r="G244" s="1"/>
      <c r="H244" s="1"/>
    </row>
    <row r="245" spans="3:9">
      <c r="C245" s="1"/>
      <c r="D245" s="1"/>
      <c r="E245" s="1"/>
      <c r="F245" s="1"/>
      <c r="G245" s="1"/>
      <c r="H245" s="1"/>
    </row>
    <row r="246" spans="3:9">
      <c r="C246" s="1"/>
      <c r="D246" s="1"/>
      <c r="E246" s="1"/>
      <c r="F246" s="1"/>
      <c r="G246" s="1"/>
      <c r="H246" s="1"/>
    </row>
    <row r="247" spans="3:9">
      <c r="C247" s="1"/>
      <c r="D247" s="1"/>
      <c r="E247" s="1"/>
      <c r="F247" s="1"/>
      <c r="G247" s="1"/>
      <c r="H247" s="1"/>
    </row>
    <row r="248" spans="3:9">
      <c r="C248" s="1"/>
      <c r="D248" s="1"/>
      <c r="E248" s="1"/>
      <c r="F248" s="1"/>
      <c r="G248" s="1"/>
      <c r="H248" s="1"/>
    </row>
    <row r="249" spans="3:9">
      <c r="C249" s="1"/>
      <c r="D249" s="1"/>
      <c r="E249" s="1"/>
      <c r="F249" s="1"/>
      <c r="G249" s="1"/>
      <c r="H249" s="1"/>
    </row>
    <row r="250" spans="3:9">
      <c r="C250" s="1"/>
      <c r="D250" s="1"/>
      <c r="E250" s="1"/>
      <c r="F250" s="1"/>
      <c r="G250" s="1"/>
      <c r="H250" s="1"/>
    </row>
    <row r="251" spans="3:9">
      <c r="C251" s="1"/>
      <c r="D251" s="1"/>
      <c r="E251" s="1"/>
      <c r="F251" s="1"/>
      <c r="G251" s="1"/>
      <c r="H251" s="1"/>
    </row>
    <row r="252" spans="3:9">
      <c r="C252" s="1"/>
      <c r="D252" s="1"/>
      <c r="E252" s="1"/>
      <c r="F252" s="1"/>
      <c r="G252" s="1"/>
      <c r="H252" s="1"/>
    </row>
    <row r="253" spans="3:9">
      <c r="C253" s="1"/>
      <c r="D253" s="1"/>
      <c r="E253" s="1"/>
      <c r="F253" s="1"/>
      <c r="G253" s="1"/>
      <c r="H253" s="1"/>
    </row>
    <row r="254" spans="3:9">
      <c r="C254" s="1"/>
      <c r="D254" s="1"/>
      <c r="E254" s="1"/>
      <c r="F254" s="1"/>
      <c r="G254" s="1"/>
      <c r="H254" s="1"/>
    </row>
    <row r="255" spans="3:9">
      <c r="C255" s="1"/>
      <c r="D255" s="1"/>
      <c r="E255" s="1"/>
      <c r="F255" s="1"/>
      <c r="G255" s="1"/>
      <c r="H255" s="1"/>
    </row>
    <row r="256" spans="3:9">
      <c r="C256" s="1"/>
      <c r="D256" s="1"/>
      <c r="E256" s="1"/>
      <c r="F256" s="1"/>
      <c r="G256" s="1"/>
      <c r="H256" s="1"/>
    </row>
    <row r="257" spans="3:8">
      <c r="C257" s="1"/>
      <c r="D257" s="1"/>
      <c r="E257" s="1"/>
      <c r="F257" s="1"/>
      <c r="G257" s="1"/>
      <c r="H257" s="1"/>
    </row>
    <row r="258" spans="3:8">
      <c r="C258" s="1"/>
      <c r="D258" s="1"/>
      <c r="E258" s="1"/>
      <c r="F258" s="1"/>
      <c r="G258" s="1"/>
      <c r="H258" s="1"/>
    </row>
    <row r="259" spans="3:8">
      <c r="C259" s="1"/>
      <c r="D259" s="1"/>
      <c r="E259" s="1"/>
      <c r="F259" s="1"/>
      <c r="G259" s="1"/>
      <c r="H259" s="1"/>
    </row>
    <row r="260" spans="3:8">
      <c r="C260" s="1"/>
      <c r="D260" s="1"/>
      <c r="E260" s="1"/>
      <c r="F260" s="1"/>
      <c r="G260" s="1"/>
      <c r="H260" s="1"/>
    </row>
    <row r="261" spans="3:8">
      <c r="C261" s="1"/>
      <c r="D261" s="1"/>
      <c r="E261" s="1"/>
      <c r="F261" s="1"/>
      <c r="G261" s="1"/>
      <c r="H261" s="1"/>
    </row>
    <row r="262" spans="3:8">
      <c r="C262" s="1"/>
      <c r="D262" s="1"/>
      <c r="E262" s="1"/>
      <c r="F262" s="1"/>
      <c r="G262" s="1"/>
      <c r="H262" s="1"/>
    </row>
    <row r="263" spans="3:8">
      <c r="C263" s="1"/>
      <c r="D263" s="1"/>
      <c r="E263" s="1"/>
      <c r="F263" s="1"/>
      <c r="G263" s="1"/>
      <c r="H263" s="1"/>
    </row>
    <row r="264" spans="3:8">
      <c r="C264" s="1"/>
      <c r="D264" s="1"/>
      <c r="E264" s="1"/>
    </row>
    <row r="265" spans="3:8">
      <c r="C265" s="1"/>
      <c r="D265" s="1"/>
      <c r="E265" s="1"/>
    </row>
    <row r="266" spans="3:8">
      <c r="C266" s="1"/>
      <c r="D266" s="1"/>
      <c r="E266" s="1"/>
    </row>
    <row r="267" spans="3:8">
      <c r="C267" s="1"/>
      <c r="D267" s="1"/>
      <c r="E267" s="1"/>
    </row>
    <row r="268" spans="3:8">
      <c r="C268" s="1"/>
      <c r="D268" s="1"/>
      <c r="E268" s="1"/>
    </row>
    <row r="269" spans="3:8">
      <c r="C269" s="1"/>
      <c r="D269" s="1"/>
      <c r="E269" s="1"/>
    </row>
    <row r="270" spans="3:8">
      <c r="C270" s="1"/>
      <c r="D270" s="1"/>
      <c r="E270" s="1"/>
    </row>
    <row r="271" spans="3:8">
      <c r="C271" s="1"/>
      <c r="D271" s="1"/>
      <c r="E271" s="1"/>
    </row>
    <row r="272" spans="3:8">
      <c r="C272" s="1"/>
      <c r="D272" s="1"/>
      <c r="E272" s="1"/>
    </row>
    <row r="273" spans="3:5">
      <c r="C273" s="1"/>
      <c r="D273" s="1"/>
      <c r="E273" s="1"/>
    </row>
    <row r="274" spans="3:5">
      <c r="C274" s="1"/>
      <c r="D274" s="1"/>
      <c r="E274" s="1"/>
    </row>
    <row r="275" spans="3:5">
      <c r="C275" s="1"/>
      <c r="D275" s="1"/>
      <c r="E275" s="1"/>
    </row>
    <row r="276" spans="3:5">
      <c r="C276" s="1"/>
      <c r="D276" s="1"/>
      <c r="E276" s="1"/>
    </row>
    <row r="277" spans="3:5">
      <c r="C277" s="1"/>
      <c r="D277" s="1"/>
      <c r="E277" s="1"/>
    </row>
    <row r="278" spans="3:5">
      <c r="C278" s="1"/>
      <c r="D278" s="1"/>
      <c r="E278" s="1"/>
    </row>
    <row r="279" spans="3:5">
      <c r="C279" s="1"/>
      <c r="D279" s="1"/>
      <c r="E279" s="1"/>
    </row>
    <row r="280" spans="3:5">
      <c r="C280" s="1"/>
      <c r="D280" s="1"/>
      <c r="E280" s="1"/>
    </row>
    <row r="281" spans="3:5">
      <c r="C281" s="1"/>
      <c r="D281" s="1"/>
      <c r="E281" s="1"/>
    </row>
    <row r="282" spans="3:5">
      <c r="C282" s="1"/>
      <c r="D282" s="1"/>
      <c r="E282" s="1"/>
    </row>
    <row r="283" spans="3:5">
      <c r="C283" s="1"/>
      <c r="D283" s="1"/>
      <c r="E283" s="1"/>
    </row>
    <row r="284" spans="3:5">
      <c r="C284" s="1"/>
      <c r="D284" s="1"/>
      <c r="E284" s="1"/>
    </row>
    <row r="285" spans="3:5">
      <c r="C285" s="1"/>
      <c r="D285" s="1"/>
      <c r="E285" s="1"/>
    </row>
    <row r="286" spans="3:5">
      <c r="C286" s="1"/>
      <c r="D286" s="1"/>
      <c r="E286" s="1"/>
    </row>
    <row r="287" spans="3:5">
      <c r="C287" s="1"/>
      <c r="D287" s="1"/>
      <c r="E287" s="1"/>
    </row>
    <row r="288" spans="3:5">
      <c r="C288" s="1"/>
      <c r="D288" s="1"/>
      <c r="E288" s="1"/>
    </row>
    <row r="289" spans="3:5">
      <c r="C289" s="1"/>
      <c r="D289" s="1"/>
      <c r="E289" s="1"/>
    </row>
    <row r="290" spans="3:5">
      <c r="C290" s="1"/>
      <c r="D290" s="1"/>
      <c r="E290" s="1"/>
    </row>
    <row r="291" spans="3:5">
      <c r="C291" s="1"/>
      <c r="D291" s="1"/>
      <c r="E291" s="1"/>
    </row>
    <row r="292" spans="3:5">
      <c r="C292" s="1"/>
      <c r="D292" s="1"/>
      <c r="E292" s="1"/>
    </row>
    <row r="293" spans="3:5">
      <c r="C293" s="1"/>
      <c r="D293" s="1"/>
      <c r="E293" s="1"/>
    </row>
    <row r="294" spans="3:5">
      <c r="C294" s="1"/>
      <c r="D294" s="1"/>
      <c r="E294" s="1"/>
    </row>
    <row r="295" spans="3:5">
      <c r="C295" s="1"/>
      <c r="D295" s="1"/>
      <c r="E295" s="1"/>
    </row>
    <row r="296" spans="3:5">
      <c r="C296" s="1"/>
      <c r="D296" s="1"/>
      <c r="E296" s="1"/>
    </row>
    <row r="297" spans="3:5">
      <c r="C297" s="1"/>
      <c r="D297" s="1"/>
      <c r="E297" s="1"/>
    </row>
    <row r="298" spans="3:5">
      <c r="C298" s="1"/>
      <c r="D298" s="1"/>
      <c r="E298" s="1"/>
    </row>
    <row r="299" spans="3:5">
      <c r="C299" s="1"/>
      <c r="D299" s="1"/>
      <c r="E299" s="1"/>
    </row>
    <row r="300" spans="3:5">
      <c r="C300" s="1"/>
      <c r="D300" s="1"/>
      <c r="E300" s="1"/>
    </row>
    <row r="301" spans="3:5">
      <c r="C301" s="1"/>
      <c r="D301" s="1"/>
      <c r="E301" s="1"/>
    </row>
    <row r="302" spans="3:5">
      <c r="C302" s="1"/>
      <c r="D302" s="1"/>
      <c r="E302" s="1"/>
    </row>
    <row r="303" spans="3:5">
      <c r="C303" s="1"/>
      <c r="D303" s="1"/>
      <c r="E303" s="1"/>
    </row>
    <row r="304" spans="3:5">
      <c r="C304" s="1"/>
      <c r="D304" s="1"/>
      <c r="E304" s="1"/>
    </row>
    <row r="305" spans="3:5">
      <c r="C305" s="1"/>
      <c r="D305" s="1"/>
      <c r="E305" s="1"/>
    </row>
    <row r="306" spans="3:5">
      <c r="C306" s="1"/>
      <c r="D306" s="1"/>
      <c r="E306" s="1"/>
    </row>
    <row r="307" spans="3:5">
      <c r="C307" s="1"/>
      <c r="D307" s="1"/>
      <c r="E307" s="1"/>
    </row>
    <row r="308" spans="3:5">
      <c r="C308" s="1"/>
      <c r="D308" s="1"/>
      <c r="E308" s="1"/>
    </row>
    <row r="309" spans="3:5">
      <c r="C309" s="1"/>
      <c r="D309" s="1"/>
      <c r="E309" s="1"/>
    </row>
    <row r="310" spans="3:5">
      <c r="C310" s="1"/>
      <c r="D310" s="1"/>
      <c r="E310" s="1"/>
    </row>
    <row r="311" spans="3:5">
      <c r="C311" s="1"/>
      <c r="D311" s="1"/>
      <c r="E311" s="1"/>
    </row>
    <row r="312" spans="3:5">
      <c r="C312" s="1"/>
      <c r="D312" s="1"/>
      <c r="E312" s="1"/>
    </row>
    <row r="313" spans="3:5">
      <c r="C313" s="1"/>
      <c r="D313" s="1"/>
      <c r="E313" s="1"/>
    </row>
    <row r="314" spans="3:5">
      <c r="C314" s="1"/>
      <c r="D314" s="1"/>
      <c r="E314" s="1"/>
    </row>
    <row r="315" spans="3:5">
      <c r="C315" s="1"/>
      <c r="D315" s="1"/>
      <c r="E315" s="1"/>
    </row>
    <row r="316" spans="3:5">
      <c r="C316" s="1"/>
      <c r="D316" s="1"/>
      <c r="E316" s="1"/>
    </row>
    <row r="317" spans="3:5">
      <c r="C317" s="1"/>
      <c r="D317" s="1"/>
      <c r="E317" s="1"/>
    </row>
    <row r="318" spans="3:5">
      <c r="C318" s="1"/>
      <c r="D318" s="1"/>
      <c r="E318" s="1"/>
    </row>
    <row r="319" spans="3:5">
      <c r="C319" s="1"/>
      <c r="D319" s="1"/>
      <c r="E319" s="1"/>
    </row>
    <row r="320" spans="3:5">
      <c r="C320" s="1"/>
      <c r="D320" s="1"/>
      <c r="E320" s="1"/>
    </row>
    <row r="321" spans="3:5">
      <c r="C321" s="1"/>
      <c r="D321" s="1"/>
      <c r="E321" s="1"/>
    </row>
    <row r="322" spans="3:5">
      <c r="C322" s="1"/>
      <c r="D322" s="1"/>
      <c r="E322" s="1"/>
    </row>
    <row r="323" spans="3:5">
      <c r="C323" s="1"/>
      <c r="D323" s="1"/>
      <c r="E323" s="1"/>
    </row>
    <row r="324" spans="3:5">
      <c r="C324" s="1"/>
      <c r="D324" s="1"/>
      <c r="E324" s="1"/>
    </row>
    <row r="325" spans="3:5">
      <c r="C325" s="1"/>
      <c r="D325" s="1"/>
      <c r="E325" s="1"/>
    </row>
    <row r="326" spans="3:5">
      <c r="C326" s="1"/>
      <c r="D326" s="1"/>
      <c r="E326" s="1"/>
    </row>
    <row r="327" spans="3:5">
      <c r="C327" s="1"/>
      <c r="D327" s="1"/>
      <c r="E327" s="1"/>
    </row>
    <row r="328" spans="3:5">
      <c r="C328" s="1"/>
      <c r="D328" s="1"/>
    </row>
  </sheetData>
  <mergeCells count="15">
    <mergeCell ref="I210:K210"/>
    <mergeCell ref="I11:K11"/>
    <mergeCell ref="I189:K195"/>
    <mergeCell ref="A1:B1"/>
    <mergeCell ref="A2:B2"/>
    <mergeCell ref="L11:O11"/>
    <mergeCell ref="P11:S11"/>
    <mergeCell ref="T11:W11"/>
    <mergeCell ref="I10:K10"/>
    <mergeCell ref="I219:K224"/>
    <mergeCell ref="I212:K217"/>
    <mergeCell ref="L211:O211"/>
    <mergeCell ref="P211:S211"/>
    <mergeCell ref="T211:W211"/>
    <mergeCell ref="I211:K211"/>
  </mergeCells>
  <dataValidations count="4">
    <dataValidation type="textLength" operator="lessThanOrEqual" allowBlank="1" errorTitle="Asset category" error="Must be max 150 chars" promptTitle="Asset category" prompt="Enter description for asset category (max 150 chars)" sqref="C189:C207 C212:C224" xr:uid="{C4E64E51-B97C-4A25-95CD-8184BD2433E6}">
      <formula1>150</formula1>
    </dataValidation>
    <dataValidation allowBlank="1" sqref="I210 L210:W210 I10 I3:I6 O3:O6 L10:W10" xr:uid="{A1F21183-D0AD-4200-A218-612A034F1ABF}"/>
    <dataValidation allowBlank="1" showErrorMessage="1" sqref="C228 E228 A4:B4 A2" xr:uid="{A2CB979C-7745-4F29-A33E-33175BF509F3}"/>
    <dataValidation type="custom" operator="greaterThanOrEqual" allowBlank="1" errorTitle="Asset replacements" error="Must enter a number" promptTitle="Asset Replacements" prompt="Enter number of asset replacements" sqref="E212:G224" xr:uid="{E15669E6-F1BB-41FC-B784-9E67DD52FE9D}">
      <formula1>ISNUMBER(E212)</formula1>
    </dataValidation>
  </dataValidations>
  <pageMargins left="0.70866141732283472" right="0.70866141732283472" top="0.74803149606299213" bottom="0.74803149606299213" header="0.31496062992125984" footer="0.31496062992125984"/>
  <pageSetup paperSize="8" scale="10" fitToHeight="19"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sheetPr>
  <dimension ref="A1:DF52"/>
  <sheetViews>
    <sheetView zoomScaleNormal="100" workbookViewId="0">
      <selection sqref="A1:B1"/>
    </sheetView>
  </sheetViews>
  <sheetFormatPr defaultColWidth="9.1796875" defaultRowHeight="15" customHeight="1"/>
  <cols>
    <col min="1" max="1" width="32.81640625" style="1" customWidth="1"/>
    <col min="2" max="2" width="15" style="1" customWidth="1"/>
    <col min="3" max="3" width="48.7265625" style="1" customWidth="1"/>
    <col min="4" max="8" width="18" style="1" customWidth="1"/>
    <col min="9" max="19" width="20" style="1" customWidth="1"/>
    <col min="20" max="24" width="14.7265625" style="1" customWidth="1"/>
    <col min="25" max="25" width="24.54296875" style="1" customWidth="1"/>
    <col min="26" max="26" width="17.7265625" style="1" customWidth="1"/>
    <col min="27" max="31" width="16.7265625" style="1" customWidth="1"/>
    <col min="32" max="32" width="9" style="1" customWidth="1"/>
    <col min="33" max="35" width="3.7265625" style="1" customWidth="1"/>
    <col min="36" max="38" width="9.7265625" style="1" customWidth="1"/>
    <col min="39" max="40" width="3.7265625" style="1" customWidth="1"/>
    <col min="41" max="41" width="5.7265625" style="1" customWidth="1"/>
    <col min="42" max="43" width="3.7265625" style="1" customWidth="1"/>
    <col min="44" max="44" width="5.453125" style="1" customWidth="1"/>
    <col min="45" max="45" width="16.453125" style="1" customWidth="1"/>
    <col min="46" max="47" width="3.7265625" style="1" customWidth="1"/>
    <col min="48" max="48" width="6.54296875" style="1" customWidth="1"/>
    <col min="49" max="50" width="3.7265625" style="1" customWidth="1"/>
    <col min="51" max="51" width="6.1796875" style="1" customWidth="1"/>
    <col min="52" max="53" width="3.7265625" style="1" customWidth="1"/>
    <col min="54" max="54" width="5.7265625" style="1" customWidth="1"/>
    <col min="55" max="55" width="11.453125" style="1" customWidth="1"/>
    <col min="56" max="57" width="3.7265625" style="1" customWidth="1"/>
    <col min="58" max="58" width="5.7265625" style="1" customWidth="1"/>
    <col min="59" max="60" width="3.7265625" style="1" customWidth="1"/>
    <col min="61" max="61" width="5.7265625" style="1" customWidth="1"/>
    <col min="62" max="63" width="3.7265625" style="1" customWidth="1"/>
    <col min="64" max="64" width="5.7265625" style="1" customWidth="1"/>
    <col min="65" max="66" width="3.7265625" style="1" customWidth="1"/>
    <col min="67" max="67" width="5.7265625" style="1" customWidth="1"/>
    <col min="68" max="69" width="3.7265625" style="1" customWidth="1"/>
    <col min="70" max="70" width="6" style="1" customWidth="1"/>
    <col min="71" max="72" width="3.7265625" style="1" customWidth="1"/>
    <col min="73" max="73" width="5.7265625" style="1" customWidth="1"/>
    <col min="74" max="75" width="3.7265625" style="1" customWidth="1"/>
    <col min="76" max="76" width="5.7265625" style="1" customWidth="1"/>
    <col min="77" max="78" width="3.7265625" style="1" customWidth="1"/>
    <col min="79" max="79" width="5.7265625" style="1" customWidth="1"/>
    <col min="80" max="81" width="3.7265625" style="1" customWidth="1"/>
    <col min="82" max="82" width="5.7265625" style="1" customWidth="1"/>
    <col min="83" max="84" width="3.7265625" style="1" customWidth="1"/>
    <col min="85" max="85" width="5.7265625" style="1" customWidth="1"/>
    <col min="86" max="87" width="3.7265625" style="1" customWidth="1"/>
    <col min="88" max="88" width="5.7265625" style="1" customWidth="1"/>
    <col min="89" max="90" width="3.7265625" style="1" customWidth="1"/>
    <col min="91" max="91" width="4.7265625" style="1" customWidth="1"/>
    <col min="92" max="93" width="5.26953125" style="1" customWidth="1"/>
    <col min="94" max="95" width="3.7265625" style="1" customWidth="1"/>
    <col min="96" max="96" width="5.7265625" style="1" customWidth="1"/>
    <col min="97" max="98" width="3.7265625" style="1" customWidth="1"/>
    <col min="99" max="99" width="5.7265625" style="1" customWidth="1"/>
    <col min="100" max="101" width="3.7265625" style="1" customWidth="1"/>
    <col min="102" max="102" width="5.7265625" style="1" customWidth="1"/>
    <col min="103" max="104" width="3.7265625" style="1" customWidth="1"/>
    <col min="105" max="105" width="5.7265625" style="1" customWidth="1"/>
    <col min="106" max="107" width="3.7265625" style="1" customWidth="1"/>
    <col min="108" max="108" width="5.7265625" style="1" customWidth="1"/>
    <col min="109" max="126" width="9.453125" style="1" customWidth="1"/>
    <col min="127" max="16384" width="9.1796875" style="1"/>
  </cols>
  <sheetData>
    <row r="1" spans="1:66" ht="23.25" customHeight="1">
      <c r="A1" s="2815" t="s">
        <v>2632</v>
      </c>
      <c r="B1" s="2815"/>
    </row>
    <row r="2" spans="1:66" ht="24.75" customHeight="1">
      <c r="A2" s="2822" t="s">
        <v>2633</v>
      </c>
      <c r="B2" s="2822"/>
    </row>
    <row r="3" spans="1:66" s="10" customFormat="1" ht="20.149999999999999" customHeight="1">
      <c r="A3" s="2406"/>
      <c r="B3" s="2407" t="s">
        <v>2651</v>
      </c>
      <c r="C3" s="916" t="str">
        <f>dms_SheetHeading1</f>
        <v>ANNUAL INFORMATION ORDER</v>
      </c>
      <c r="D3" s="9"/>
      <c r="E3" s="9"/>
      <c r="F3" s="9"/>
      <c r="G3" s="9"/>
      <c r="I3" s="1419" t="s">
        <v>1686</v>
      </c>
      <c r="J3" s="1420"/>
      <c r="K3" s="1459" t="s">
        <v>1685</v>
      </c>
      <c r="L3" s="1459"/>
      <c r="N3" s="980"/>
      <c r="S3" s="980"/>
      <c r="T3" s="980"/>
      <c r="U3" s="980"/>
      <c r="V3" s="980"/>
      <c r="W3" s="980"/>
      <c r="X3" s="980"/>
      <c r="Y3" s="980"/>
      <c r="Z3" s="980"/>
      <c r="AA3" s="980"/>
      <c r="AB3" s="980"/>
      <c r="AC3" s="980"/>
      <c r="AD3" s="980"/>
      <c r="AE3" s="980"/>
      <c r="AF3" s="980"/>
      <c r="AG3" s="1419" t="s">
        <v>1686</v>
      </c>
      <c r="AH3" s="1420"/>
      <c r="AI3" s="1459"/>
      <c r="AJ3" s="1420"/>
      <c r="AK3" s="1459" t="s">
        <v>1685</v>
      </c>
      <c r="AL3" s="1420"/>
      <c r="AM3" s="1420"/>
      <c r="AN3" s="1420"/>
      <c r="AO3" s="980"/>
      <c r="AP3" s="980"/>
    </row>
    <row r="4" spans="1:66" s="10" customFormat="1" ht="20.149999999999999" customHeight="1">
      <c r="C4" s="915" t="str">
        <f>dms_SheetHeading2</f>
        <v>Australian Transmission Co.</v>
      </c>
      <c r="D4" s="9"/>
      <c r="E4" s="9"/>
      <c r="F4" s="9"/>
      <c r="G4" s="9"/>
      <c r="I4" s="1421" t="s">
        <v>1687</v>
      </c>
      <c r="J4" s="1422"/>
      <c r="K4" s="1460" t="s">
        <v>809</v>
      </c>
      <c r="L4" s="1460"/>
      <c r="N4" s="980"/>
      <c r="S4" s="980"/>
      <c r="T4" s="980"/>
      <c r="U4" s="980"/>
      <c r="V4" s="980"/>
      <c r="W4" s="980"/>
      <c r="X4" s="980"/>
      <c r="Y4" s="980"/>
      <c r="Z4" s="980"/>
      <c r="AA4" s="980"/>
      <c r="AB4" s="980"/>
      <c r="AC4" s="980"/>
      <c r="AD4" s="980"/>
      <c r="AE4" s="980"/>
      <c r="AF4" s="980"/>
      <c r="AG4" s="1421" t="s">
        <v>1687</v>
      </c>
      <c r="AH4" s="1422"/>
      <c r="AI4" s="1460"/>
      <c r="AJ4" s="1422"/>
      <c r="AK4" s="1460" t="s">
        <v>809</v>
      </c>
      <c r="AL4" s="1422"/>
      <c r="AM4" s="1422"/>
      <c r="AN4" s="1422"/>
      <c r="AO4" s="980"/>
      <c r="AP4" s="980"/>
    </row>
    <row r="5" spans="1:66" s="10" customFormat="1" ht="20.149999999999999" customHeight="1">
      <c r="B5" s="582"/>
      <c r="C5" s="916" t="str">
        <f>dms_SheetHeading3</f>
        <v>REPORTING STATEMENT: 2026-27</v>
      </c>
      <c r="D5" s="9"/>
      <c r="E5" s="9"/>
      <c r="F5" s="9"/>
      <c r="G5" s="9"/>
      <c r="I5" s="1423" t="s">
        <v>1688</v>
      </c>
      <c r="J5" s="1424"/>
      <c r="K5" s="1461" t="s">
        <v>810</v>
      </c>
      <c r="L5" s="1461"/>
      <c r="N5" s="980"/>
      <c r="S5" s="980"/>
      <c r="T5" s="980"/>
      <c r="U5" s="980"/>
      <c r="V5" s="980"/>
      <c r="W5" s="980"/>
      <c r="X5" s="980"/>
      <c r="Y5" s="980"/>
      <c r="Z5" s="980"/>
      <c r="AA5" s="980"/>
      <c r="AB5" s="980"/>
      <c r="AC5" s="980"/>
      <c r="AD5" s="980"/>
      <c r="AE5" s="980"/>
      <c r="AF5" s="980"/>
      <c r="AG5" s="1423" t="s">
        <v>1688</v>
      </c>
      <c r="AH5" s="1424"/>
      <c r="AI5" s="1461"/>
      <c r="AJ5" s="1424"/>
      <c r="AK5" s="1461" t="s">
        <v>810</v>
      </c>
      <c r="AL5" s="1424"/>
      <c r="AM5" s="1424"/>
      <c r="AN5" s="1424"/>
      <c r="AO5" s="980"/>
      <c r="AP5" s="980"/>
    </row>
    <row r="6" spans="1:66" s="14" customFormat="1" ht="20.149999999999999" customHeight="1">
      <c r="A6" s="2406"/>
      <c r="B6" s="2407" t="s">
        <v>2615</v>
      </c>
      <c r="C6" s="2469" t="s">
        <v>2689</v>
      </c>
      <c r="D6" s="2470"/>
      <c r="E6" s="2470"/>
      <c r="F6" s="2470"/>
      <c r="G6" s="2470"/>
      <c r="I6" s="1425" t="s">
        <v>1690</v>
      </c>
      <c r="J6" s="1426"/>
      <c r="K6" s="1462" t="s">
        <v>1689</v>
      </c>
      <c r="L6" s="1462"/>
      <c r="N6" s="921"/>
      <c r="S6" s="921"/>
      <c r="T6" s="921"/>
      <c r="U6" s="921"/>
      <c r="V6" s="921"/>
      <c r="W6" s="921"/>
      <c r="X6" s="921"/>
      <c r="Y6" s="921"/>
      <c r="Z6" s="921"/>
      <c r="AA6" s="921"/>
      <c r="AB6" s="921"/>
      <c r="AC6" s="921"/>
      <c r="AD6" s="921"/>
      <c r="AE6" s="921"/>
      <c r="AF6" s="921"/>
      <c r="AG6" s="1425" t="s">
        <v>1690</v>
      </c>
      <c r="AH6" s="1426"/>
      <c r="AI6" s="1462"/>
      <c r="AJ6" s="1427"/>
      <c r="AK6" s="1462" t="s">
        <v>1689</v>
      </c>
      <c r="AL6" s="1427"/>
      <c r="AM6" s="1427"/>
      <c r="AN6" s="1427"/>
    </row>
    <row r="7" spans="1:66" s="582" customFormat="1" ht="15.5">
      <c r="C7" s="1"/>
      <c r="D7" s="1"/>
      <c r="E7" s="1"/>
      <c r="F7" s="1"/>
      <c r="G7" s="1"/>
      <c r="I7" s="1"/>
      <c r="J7" s="1"/>
      <c r="K7" s="1"/>
      <c r="L7" s="1"/>
      <c r="M7" s="1"/>
      <c r="N7" s="1"/>
      <c r="S7" s="1"/>
      <c r="T7" s="1"/>
      <c r="U7" s="1"/>
      <c r="V7" s="1"/>
      <c r="W7" s="1"/>
      <c r="X7" s="1"/>
      <c r="Y7" s="1"/>
      <c r="Z7" s="1"/>
      <c r="AA7" s="1"/>
      <c r="AB7" s="1"/>
      <c r="AC7" s="1"/>
      <c r="AD7" s="1"/>
      <c r="AE7" s="1"/>
      <c r="AF7" s="1"/>
      <c r="AG7" s="1"/>
      <c r="AH7" s="1"/>
      <c r="AI7" s="1"/>
      <c r="AJ7" s="1"/>
      <c r="AK7" s="1"/>
      <c r="AL7" s="1"/>
      <c r="AM7" s="1"/>
      <c r="AN7" s="1"/>
      <c r="AO7" s="1"/>
      <c r="AP7" s="1"/>
      <c r="AQ7" s="1"/>
      <c r="AR7" s="1"/>
      <c r="AS7" s="1"/>
    </row>
    <row r="8" spans="1:66" s="17" customFormat="1" ht="20.149999999999999" customHeight="1">
      <c r="C8" s="2489" t="s">
        <v>196</v>
      </c>
      <c r="D8" s="2493"/>
      <c r="E8" s="2493"/>
      <c r="F8" s="1029"/>
      <c r="G8" s="1029"/>
      <c r="M8" s="1"/>
      <c r="N8" s="1"/>
      <c r="T8" s="1"/>
      <c r="U8" s="1"/>
      <c r="V8" s="1"/>
      <c r="W8" s="1"/>
      <c r="X8" s="1"/>
      <c r="Y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6" s="17" customFormat="1" ht="15" customHeight="1">
      <c r="B9" s="15"/>
      <c r="C9" s="15"/>
      <c r="D9" s="15"/>
      <c r="E9" s="15"/>
      <c r="F9" s="15"/>
      <c r="I9" s="1991" t="s">
        <v>2264</v>
      </c>
      <c r="J9" s="1992" t="s">
        <v>2265</v>
      </c>
      <c r="K9" s="1993" t="s">
        <v>2770</v>
      </c>
      <c r="L9" s="1197"/>
      <c r="M9" s="15"/>
      <c r="N9" s="15"/>
      <c r="U9" s="15"/>
      <c r="V9" s="15"/>
      <c r="W9" s="15"/>
      <c r="X9" s="15"/>
      <c r="Y9" s="15"/>
      <c r="AJ9" s="15"/>
      <c r="AK9" s="15"/>
      <c r="AL9" s="15"/>
    </row>
    <row r="10" spans="1:66" s="17" customFormat="1" ht="18" customHeight="1">
      <c r="B10" s="15"/>
      <c r="C10" s="983" t="s">
        <v>1896</v>
      </c>
      <c r="D10" s="575" t="s">
        <v>1868</v>
      </c>
      <c r="E10" s="1643" t="s">
        <v>1897</v>
      </c>
      <c r="F10" s="15"/>
      <c r="I10" s="2894" t="s">
        <v>1897</v>
      </c>
      <c r="J10" s="2895"/>
      <c r="K10" s="2896"/>
      <c r="L10" s="1197"/>
      <c r="M10" s="15"/>
      <c r="N10" s="15"/>
      <c r="U10" s="15"/>
      <c r="V10" s="15"/>
      <c r="W10" s="15"/>
      <c r="X10" s="15"/>
      <c r="Y10" s="15"/>
      <c r="AJ10" s="15"/>
      <c r="AK10" s="15"/>
      <c r="AL10" s="15"/>
    </row>
    <row r="11" spans="1:66" s="17" customFormat="1" ht="15" customHeight="1">
      <c r="B11" s="15"/>
      <c r="C11" s="984" t="s">
        <v>1895</v>
      </c>
      <c r="D11" s="985" t="s">
        <v>1624</v>
      </c>
      <c r="E11" s="967"/>
      <c r="F11" s="15"/>
      <c r="I11" s="2023" t="str">
        <f t="shared" ref="I11:I20" si="0">IF(ISNONTEXT(E11)=TRUE,"","X")</f>
        <v/>
      </c>
      <c r="J11" s="2024" t="str">
        <f t="shared" ref="J11:J20" si="1">IF(E11&gt;=0=TRUE,"","X")</f>
        <v/>
      </c>
      <c r="K11" s="2021" t="str">
        <f t="shared" ref="K11:K20" si="2">IF(dms_TradingName="AusNet (T)","",IF(E11="","X",""))</f>
        <v>X</v>
      </c>
      <c r="L11" s="1197"/>
      <c r="M11" s="15"/>
      <c r="N11" s="15"/>
      <c r="U11" s="15"/>
      <c r="V11" s="15"/>
      <c r="W11" s="15"/>
      <c r="X11" s="15"/>
      <c r="Y11" s="15"/>
      <c r="AJ11" s="15"/>
      <c r="AK11" s="15"/>
      <c r="AL11" s="15"/>
    </row>
    <row r="12" spans="1:66" ht="15" customHeight="1">
      <c r="A12" s="17"/>
      <c r="C12" s="986" t="s">
        <v>1895</v>
      </c>
      <c r="D12" s="965" t="s">
        <v>509</v>
      </c>
      <c r="E12" s="906"/>
      <c r="F12" s="18"/>
      <c r="I12" s="1431" t="str">
        <f t="shared" si="0"/>
        <v/>
      </c>
      <c r="J12" s="1288" t="str">
        <f t="shared" si="1"/>
        <v/>
      </c>
      <c r="K12" s="1432" t="str">
        <f t="shared" si="2"/>
        <v>X</v>
      </c>
      <c r="L12" s="1197"/>
      <c r="M12" s="18"/>
      <c r="N12" s="18"/>
      <c r="U12" s="18"/>
      <c r="V12" s="18"/>
      <c r="W12" s="18"/>
      <c r="X12" s="18"/>
      <c r="Y12" s="18"/>
    </row>
    <row r="13" spans="1:66" ht="15" customHeight="1">
      <c r="A13" s="17"/>
      <c r="C13" s="987" t="s">
        <v>2121</v>
      </c>
      <c r="D13" s="965" t="s">
        <v>1624</v>
      </c>
      <c r="E13" s="1307"/>
      <c r="I13" s="1431" t="str">
        <f t="shared" si="0"/>
        <v/>
      </c>
      <c r="J13" s="1288" t="str">
        <f t="shared" si="1"/>
        <v/>
      </c>
      <c r="K13" s="1432" t="str">
        <f t="shared" si="2"/>
        <v>X</v>
      </c>
      <c r="L13" s="1197"/>
    </row>
    <row r="14" spans="1:66" ht="15" customHeight="1">
      <c r="A14" s="17"/>
      <c r="C14" s="987" t="s">
        <v>2122</v>
      </c>
      <c r="D14" s="965" t="s">
        <v>1624</v>
      </c>
      <c r="E14" s="906"/>
      <c r="I14" s="1431" t="str">
        <f t="shared" si="0"/>
        <v/>
      </c>
      <c r="J14" s="1288" t="str">
        <f t="shared" si="1"/>
        <v/>
      </c>
      <c r="K14" s="1432" t="str">
        <f t="shared" si="2"/>
        <v>X</v>
      </c>
      <c r="L14" s="1197"/>
    </row>
    <row r="15" spans="1:66" ht="15" customHeight="1">
      <c r="A15" s="17"/>
      <c r="C15" s="987" t="s">
        <v>2123</v>
      </c>
      <c r="D15" s="965" t="s">
        <v>1624</v>
      </c>
      <c r="E15" s="906"/>
      <c r="I15" s="1431" t="str">
        <f t="shared" si="0"/>
        <v/>
      </c>
      <c r="J15" s="1288" t="str">
        <f t="shared" si="1"/>
        <v/>
      </c>
      <c r="K15" s="1432" t="str">
        <f t="shared" si="2"/>
        <v>X</v>
      </c>
      <c r="L15" s="1197"/>
    </row>
    <row r="16" spans="1:66" ht="15" customHeight="1">
      <c r="A16" s="17"/>
      <c r="C16" s="987" t="s">
        <v>1961</v>
      </c>
      <c r="D16" s="965" t="s">
        <v>1624</v>
      </c>
      <c r="E16" s="906"/>
      <c r="I16" s="1431" t="str">
        <f t="shared" si="0"/>
        <v/>
      </c>
      <c r="J16" s="1288" t="str">
        <f t="shared" si="1"/>
        <v/>
      </c>
      <c r="K16" s="1432" t="str">
        <f t="shared" si="2"/>
        <v>X</v>
      </c>
      <c r="L16" s="1197"/>
    </row>
    <row r="17" spans="1:108" ht="15" customHeight="1">
      <c r="A17" s="17"/>
      <c r="C17" s="987" t="s">
        <v>1962</v>
      </c>
      <c r="D17" s="965" t="s">
        <v>1624</v>
      </c>
      <c r="E17" s="906"/>
      <c r="I17" s="1431" t="str">
        <f t="shared" si="0"/>
        <v/>
      </c>
      <c r="J17" s="1288" t="str">
        <f t="shared" si="1"/>
        <v/>
      </c>
      <c r="K17" s="1432" t="str">
        <f t="shared" si="2"/>
        <v>X</v>
      </c>
      <c r="L17" s="1197"/>
    </row>
    <row r="18" spans="1:108" ht="15" customHeight="1">
      <c r="A18" s="17"/>
      <c r="C18" s="987" t="s">
        <v>1963</v>
      </c>
      <c r="D18" s="965" t="s">
        <v>1624</v>
      </c>
      <c r="E18" s="906"/>
      <c r="I18" s="1431" t="str">
        <f t="shared" si="0"/>
        <v/>
      </c>
      <c r="J18" s="1288" t="str">
        <f t="shared" si="1"/>
        <v/>
      </c>
      <c r="K18" s="1432" t="str">
        <f t="shared" si="2"/>
        <v>X</v>
      </c>
      <c r="L18" s="1197"/>
    </row>
    <row r="19" spans="1:108" ht="15" customHeight="1">
      <c r="A19" s="17"/>
      <c r="C19" s="987" t="s">
        <v>1964</v>
      </c>
      <c r="D19" s="965" t="s">
        <v>1624</v>
      </c>
      <c r="E19" s="906"/>
      <c r="I19" s="1431" t="str">
        <f t="shared" si="0"/>
        <v/>
      </c>
      <c r="J19" s="1288" t="str">
        <f t="shared" si="1"/>
        <v/>
      </c>
      <c r="K19" s="1432" t="str">
        <f t="shared" si="2"/>
        <v>X</v>
      </c>
      <c r="L19" s="1197"/>
    </row>
    <row r="20" spans="1:108" ht="15" customHeight="1">
      <c r="A20" s="2015"/>
      <c r="B20" s="2015" t="s">
        <v>2688</v>
      </c>
      <c r="C20" s="988" t="s">
        <v>2478</v>
      </c>
      <c r="D20" s="968" t="s">
        <v>1624</v>
      </c>
      <c r="E20" s="911"/>
      <c r="I20" s="1433" t="str">
        <f t="shared" si="0"/>
        <v/>
      </c>
      <c r="J20" s="1434" t="str">
        <f t="shared" si="1"/>
        <v/>
      </c>
      <c r="K20" s="1435" t="str">
        <f t="shared" si="2"/>
        <v>X</v>
      </c>
      <c r="L20" s="1197"/>
    </row>
    <row r="21" spans="1:108" ht="18.5">
      <c r="A21" s="17"/>
    </row>
    <row r="22" spans="1:108" s="17" customFormat="1" ht="20.149999999999999" customHeight="1">
      <c r="C22" s="2489" t="s">
        <v>205</v>
      </c>
      <c r="D22" s="2493"/>
      <c r="E22" s="2493"/>
      <c r="F22" s="2493"/>
      <c r="G22" s="2493"/>
      <c r="H22" s="2493"/>
      <c r="I22" s="2493"/>
      <c r="J22" s="2493"/>
      <c r="K22" s="2493"/>
      <c r="L22" s="2493"/>
      <c r="M22" s="2493"/>
      <c r="N22" s="2493"/>
      <c r="O22" s="2493"/>
      <c r="P22" s="2493"/>
      <c r="Q22" s="2493"/>
      <c r="R22" s="2493"/>
      <c r="S22" s="2493"/>
      <c r="T22" s="2493"/>
      <c r="U22" s="2493"/>
      <c r="V22" s="2493"/>
      <c r="W22" s="2493"/>
      <c r="X22" s="2493"/>
      <c r="Y22" s="2493"/>
      <c r="Z22" s="2493"/>
      <c r="AA22" s="2493"/>
      <c r="AB22" s="2493"/>
      <c r="AC22" s="2493"/>
      <c r="AD22" s="2493"/>
      <c r="AE22" s="2493"/>
      <c r="AF22" s="16"/>
      <c r="AG22" s="981"/>
      <c r="AH22" s="981"/>
      <c r="AI22" s="981"/>
      <c r="AJ22" s="981"/>
      <c r="AK22" s="981"/>
      <c r="AL22" s="981"/>
      <c r="AM22" s="981"/>
      <c r="AN22" s="981"/>
      <c r="AO22" s="981"/>
      <c r="AP22" s="981"/>
      <c r="AQ22" s="981"/>
      <c r="AR22" s="981"/>
      <c r="AS22" s="981"/>
      <c r="AT22" s="981"/>
      <c r="AU22" s="981"/>
      <c r="AV22" s="981"/>
      <c r="AW22" s="981"/>
      <c r="AX22" s="981"/>
      <c r="AY22" s="981"/>
    </row>
    <row r="23" spans="1:108" s="17" customFormat="1" ht="15" customHeight="1">
      <c r="AK23" s="981"/>
      <c r="AL23" s="981"/>
      <c r="AM23" s="981"/>
      <c r="AN23" s="981"/>
      <c r="AO23" s="981"/>
      <c r="AP23" s="981"/>
      <c r="AQ23" s="981"/>
      <c r="AR23" s="981"/>
      <c r="AS23" s="981"/>
      <c r="AT23" s="981"/>
      <c r="AU23" s="981"/>
      <c r="AV23" s="981"/>
      <c r="AW23" s="981"/>
      <c r="AX23" s="981"/>
      <c r="AY23" s="981"/>
    </row>
    <row r="24" spans="1:108" s="17" customFormat="1" ht="15" customHeight="1">
      <c r="C24" s="983" t="s">
        <v>1989</v>
      </c>
      <c r="AG24" s="981"/>
      <c r="AH24" s="981"/>
      <c r="AI24" s="981"/>
      <c r="AJ24" s="981"/>
      <c r="AK24" s="981"/>
      <c r="AL24" s="981"/>
      <c r="AM24" s="981"/>
      <c r="AN24" s="981"/>
      <c r="AO24" s="981"/>
      <c r="AP24" s="981"/>
      <c r="AQ24" s="981"/>
      <c r="AR24" s="981"/>
      <c r="AS24" s="981"/>
      <c r="AT24" s="981"/>
      <c r="AU24" s="981"/>
      <c r="AV24" s="981"/>
      <c r="AW24" s="981"/>
      <c r="AX24" s="981"/>
      <c r="AY24" s="981"/>
    </row>
    <row r="25" spans="1:108" s="10" customFormat="1" ht="25.5" customHeight="1">
      <c r="A25" s="2890" t="s">
        <v>2690</v>
      </c>
      <c r="B25" s="2891"/>
      <c r="C25" s="2871" t="s">
        <v>206</v>
      </c>
      <c r="D25" s="2872"/>
      <c r="E25" s="2872"/>
      <c r="F25" s="2872"/>
      <c r="G25" s="2872"/>
      <c r="H25" s="2873"/>
      <c r="I25" s="2877" t="s">
        <v>207</v>
      </c>
      <c r="J25" s="2878"/>
      <c r="K25" s="2874"/>
      <c r="L25" s="2879"/>
      <c r="M25" s="2870" t="s">
        <v>1975</v>
      </c>
      <c r="N25" s="2870"/>
      <c r="O25" s="2870"/>
      <c r="P25" s="2870"/>
      <c r="Q25" s="2870"/>
      <c r="R25" s="2870"/>
      <c r="S25" s="2870"/>
      <c r="T25" s="2875" t="s">
        <v>1976</v>
      </c>
      <c r="U25" s="2880" t="s">
        <v>1987</v>
      </c>
      <c r="V25" s="2820"/>
      <c r="W25" s="2874" t="s">
        <v>1983</v>
      </c>
      <c r="X25" s="2874"/>
      <c r="Y25" s="2883" t="s">
        <v>1984</v>
      </c>
      <c r="Z25" s="2875" t="s">
        <v>1977</v>
      </c>
      <c r="AA25" s="2885" t="s">
        <v>2218</v>
      </c>
      <c r="AB25" s="2886"/>
      <c r="AC25" s="2892" t="s">
        <v>1986</v>
      </c>
      <c r="AD25" s="2868" t="s">
        <v>1985</v>
      </c>
      <c r="AE25" s="2869"/>
      <c r="AF25" s="982"/>
      <c r="AG25" s="982"/>
      <c r="AH25" s="982"/>
      <c r="AI25" s="982"/>
      <c r="AN25" s="982"/>
      <c r="AO25" s="982"/>
      <c r="AQ25" s="982"/>
      <c r="AR25" s="982"/>
      <c r="AT25" s="982"/>
      <c r="AU25" s="982"/>
      <c r="AV25" s="982"/>
      <c r="AX25" s="982"/>
      <c r="AY25" s="982"/>
      <c r="BA25" s="982"/>
      <c r="BB25" s="982"/>
      <c r="BC25" s="982"/>
      <c r="BE25" s="982"/>
      <c r="BF25" s="982"/>
      <c r="BH25" s="982"/>
      <c r="BI25" s="982"/>
      <c r="BK25" s="982"/>
      <c r="BL25" s="982"/>
      <c r="BN25" s="982"/>
      <c r="BO25" s="982"/>
      <c r="BQ25" s="982"/>
      <c r="BR25" s="982"/>
      <c r="BT25" s="982"/>
      <c r="BU25" s="982"/>
      <c r="BW25" s="982"/>
      <c r="BX25" s="982"/>
      <c r="BZ25" s="982"/>
      <c r="CA25" s="982"/>
      <c r="CC25" s="982"/>
      <c r="CD25" s="982"/>
      <c r="CF25" s="982"/>
      <c r="CG25" s="982"/>
      <c r="CI25" s="982"/>
      <c r="CJ25" s="982"/>
      <c r="CK25" s="982"/>
      <c r="CL25" s="982"/>
      <c r="CM25" s="982"/>
      <c r="CN25" s="1"/>
      <c r="CO25" s="982"/>
      <c r="CQ25" s="982"/>
      <c r="CR25" s="982"/>
      <c r="CT25" s="982"/>
      <c r="CU25" s="982"/>
      <c r="CW25" s="982"/>
      <c r="CX25" s="982"/>
      <c r="CZ25" s="982"/>
      <c r="DA25" s="982"/>
      <c r="DC25" s="982"/>
      <c r="DD25" s="982"/>
    </row>
    <row r="26" spans="1:108" ht="30" customHeight="1">
      <c r="A26" s="2890"/>
      <c r="B26" s="2891"/>
      <c r="C26" s="990" t="s">
        <v>1971</v>
      </c>
      <c r="D26" s="991" t="s">
        <v>1972</v>
      </c>
      <c r="E26" s="991" t="s">
        <v>1973</v>
      </c>
      <c r="F26" s="991" t="s">
        <v>1980</v>
      </c>
      <c r="G26" s="991" t="s">
        <v>1978</v>
      </c>
      <c r="H26" s="2679" t="s">
        <v>1979</v>
      </c>
      <c r="I26" s="2678" t="s">
        <v>2428</v>
      </c>
      <c r="J26" s="1644" t="s">
        <v>209</v>
      </c>
      <c r="K26" s="1645" t="s">
        <v>210</v>
      </c>
      <c r="L26" s="1646" t="s">
        <v>1982</v>
      </c>
      <c r="M26" s="991" t="s">
        <v>208</v>
      </c>
      <c r="N26" s="991" t="s">
        <v>1967</v>
      </c>
      <c r="O26" s="991" t="s">
        <v>1966</v>
      </c>
      <c r="P26" s="991" t="s">
        <v>1968</v>
      </c>
      <c r="Q26" s="991" t="s">
        <v>1969</v>
      </c>
      <c r="R26" s="991" t="s">
        <v>1970</v>
      </c>
      <c r="S26" s="991" t="s">
        <v>2431</v>
      </c>
      <c r="T26" s="2876"/>
      <c r="U26" s="2881"/>
      <c r="V26" s="2882"/>
      <c r="W26" s="1645" t="s">
        <v>197</v>
      </c>
      <c r="X26" s="1645" t="s">
        <v>198</v>
      </c>
      <c r="Y26" s="2884"/>
      <c r="Z26" s="2876"/>
      <c r="AA26" s="991" t="s">
        <v>199</v>
      </c>
      <c r="AB26" s="991" t="s">
        <v>200</v>
      </c>
      <c r="AC26" s="2893"/>
      <c r="AD26" s="990" t="s">
        <v>201</v>
      </c>
      <c r="AE26" s="2679" t="s">
        <v>202</v>
      </c>
      <c r="AF26" s="989"/>
      <c r="AG26" s="2862" t="s">
        <v>1974</v>
      </c>
      <c r="AH26" s="2863"/>
      <c r="AI26" s="2864"/>
      <c r="AJ26" s="1892" t="s">
        <v>2430</v>
      </c>
      <c r="AK26" s="1892" t="s">
        <v>2430</v>
      </c>
      <c r="AL26" s="1892" t="s">
        <v>2430</v>
      </c>
      <c r="AM26" s="1889" t="s">
        <v>2264</v>
      </c>
      <c r="AN26" s="1890" t="s">
        <v>2265</v>
      </c>
      <c r="AO26" s="1895" t="s">
        <v>2430</v>
      </c>
      <c r="AP26" s="1889" t="s">
        <v>2264</v>
      </c>
      <c r="AQ26" s="1890" t="s">
        <v>2265</v>
      </c>
      <c r="AR26" s="2554" t="s">
        <v>2430</v>
      </c>
      <c r="AS26" s="1891" t="s">
        <v>2429</v>
      </c>
      <c r="AT26" s="1889" t="s">
        <v>2264</v>
      </c>
      <c r="AU26" s="1890" t="s">
        <v>2265</v>
      </c>
      <c r="AV26" s="2022" t="s">
        <v>2430</v>
      </c>
      <c r="AW26" s="1889" t="s">
        <v>2264</v>
      </c>
      <c r="AX26" s="1890" t="s">
        <v>2265</v>
      </c>
      <c r="AY26" s="2022" t="s">
        <v>2440</v>
      </c>
      <c r="AZ26" s="1889" t="s">
        <v>2264</v>
      </c>
      <c r="BA26" s="1890" t="s">
        <v>2265</v>
      </c>
      <c r="BB26" s="1895" t="s">
        <v>2430</v>
      </c>
      <c r="BC26" s="1892" t="s">
        <v>2346</v>
      </c>
      <c r="BD26" s="1889" t="s">
        <v>2264</v>
      </c>
      <c r="BE26" s="1890" t="s">
        <v>2265</v>
      </c>
      <c r="BF26" s="1895" t="s">
        <v>2430</v>
      </c>
      <c r="BG26" s="1889" t="s">
        <v>2264</v>
      </c>
      <c r="BH26" s="1890" t="s">
        <v>2265</v>
      </c>
      <c r="BI26" s="1895" t="s">
        <v>2430</v>
      </c>
      <c r="BJ26" s="1889" t="s">
        <v>2264</v>
      </c>
      <c r="BK26" s="1890" t="s">
        <v>2265</v>
      </c>
      <c r="BL26" s="1895" t="s">
        <v>2430</v>
      </c>
      <c r="BM26" s="1889" t="s">
        <v>2264</v>
      </c>
      <c r="BN26" s="1890" t="s">
        <v>2265</v>
      </c>
      <c r="BO26" s="1895" t="s">
        <v>2430</v>
      </c>
      <c r="BP26" s="1889" t="s">
        <v>2264</v>
      </c>
      <c r="BQ26" s="1890" t="s">
        <v>2265</v>
      </c>
      <c r="BR26" s="2554" t="s">
        <v>2430</v>
      </c>
      <c r="BS26" s="1889" t="s">
        <v>2264</v>
      </c>
      <c r="BT26" s="1890" t="s">
        <v>2265</v>
      </c>
      <c r="BU26" s="1895" t="s">
        <v>2430</v>
      </c>
      <c r="BV26" s="1889" t="s">
        <v>2264</v>
      </c>
      <c r="BW26" s="1890" t="s">
        <v>2265</v>
      </c>
      <c r="BX26" s="1895" t="s">
        <v>2430</v>
      </c>
      <c r="BY26" s="1889" t="s">
        <v>2264</v>
      </c>
      <c r="BZ26" s="1890" t="s">
        <v>2265</v>
      </c>
      <c r="CA26" s="1895" t="s">
        <v>2430</v>
      </c>
      <c r="CB26" s="1889" t="s">
        <v>2264</v>
      </c>
      <c r="CC26" s="1890" t="s">
        <v>2265</v>
      </c>
      <c r="CD26" s="1895" t="s">
        <v>2430</v>
      </c>
      <c r="CE26" s="1889" t="s">
        <v>2264</v>
      </c>
      <c r="CF26" s="1890" t="s">
        <v>2265</v>
      </c>
      <c r="CG26" s="1895" t="s">
        <v>2430</v>
      </c>
      <c r="CH26" s="1889" t="s">
        <v>2264</v>
      </c>
      <c r="CI26" s="1890" t="s">
        <v>2265</v>
      </c>
      <c r="CJ26" s="1895" t="s">
        <v>2430</v>
      </c>
      <c r="CK26" s="1889" t="s">
        <v>2264</v>
      </c>
      <c r="CL26" s="1890" t="s">
        <v>2265</v>
      </c>
      <c r="CM26" s="1896" t="s">
        <v>2266</v>
      </c>
      <c r="CN26" s="1893" t="s">
        <v>2268</v>
      </c>
      <c r="CO26" s="1895" t="s">
        <v>2430</v>
      </c>
      <c r="CP26" s="1889" t="s">
        <v>2264</v>
      </c>
      <c r="CQ26" s="1890" t="s">
        <v>2265</v>
      </c>
      <c r="CR26" s="1895" t="s">
        <v>2430</v>
      </c>
      <c r="CS26" s="1889" t="s">
        <v>2264</v>
      </c>
      <c r="CT26" s="1890" t="s">
        <v>2265</v>
      </c>
      <c r="CU26" s="1895" t="s">
        <v>2430</v>
      </c>
      <c r="CV26" s="1889" t="s">
        <v>2264</v>
      </c>
      <c r="CW26" s="1890" t="s">
        <v>2265</v>
      </c>
      <c r="CX26" s="1895" t="s">
        <v>2430</v>
      </c>
      <c r="CY26" s="1889" t="s">
        <v>2264</v>
      </c>
      <c r="CZ26" s="1890" t="s">
        <v>2265</v>
      </c>
      <c r="DA26" s="1895" t="s">
        <v>2430</v>
      </c>
      <c r="DB26" s="1889" t="s">
        <v>2264</v>
      </c>
      <c r="DC26" s="1890" t="s">
        <v>2265</v>
      </c>
      <c r="DD26" s="1895" t="s">
        <v>2430</v>
      </c>
    </row>
    <row r="27" spans="1:108" ht="31.5">
      <c r="B27" s="575" t="s">
        <v>1868</v>
      </c>
      <c r="C27" s="2673" t="s">
        <v>1974</v>
      </c>
      <c r="D27" s="2674" t="s">
        <v>1974</v>
      </c>
      <c r="E27" s="2674" t="s">
        <v>1974</v>
      </c>
      <c r="F27" s="2674" t="s">
        <v>1974</v>
      </c>
      <c r="G27" s="2674" t="s">
        <v>1965</v>
      </c>
      <c r="H27" s="2674" t="s">
        <v>224</v>
      </c>
      <c r="I27" s="2675" t="s">
        <v>2345</v>
      </c>
      <c r="J27" s="2674" t="s">
        <v>1624</v>
      </c>
      <c r="K27" s="2674" t="s">
        <v>1624</v>
      </c>
      <c r="L27" s="2676" t="s">
        <v>1981</v>
      </c>
      <c r="M27" s="2675" t="s">
        <v>2344</v>
      </c>
      <c r="N27" s="2676" t="s">
        <v>509</v>
      </c>
      <c r="O27" s="2676" t="s">
        <v>509</v>
      </c>
      <c r="P27" s="2676" t="s">
        <v>509</v>
      </c>
      <c r="Q27" s="2676" t="s">
        <v>509</v>
      </c>
      <c r="R27" s="2676" t="s">
        <v>224</v>
      </c>
      <c r="S27" s="2676" t="s">
        <v>1981</v>
      </c>
      <c r="T27" s="2676" t="s">
        <v>1981</v>
      </c>
      <c r="U27" s="2676" t="s">
        <v>1894</v>
      </c>
      <c r="V27" s="2676" t="s">
        <v>1981</v>
      </c>
      <c r="W27" s="2676" t="s">
        <v>1981</v>
      </c>
      <c r="X27" s="2676" t="s">
        <v>1981</v>
      </c>
      <c r="Y27" s="2676" t="s">
        <v>1981</v>
      </c>
      <c r="Z27" s="2675" t="s">
        <v>2294</v>
      </c>
      <c r="AA27" s="2676" t="s">
        <v>1981</v>
      </c>
      <c r="AB27" s="2676" t="s">
        <v>1981</v>
      </c>
      <c r="AC27" s="2676" t="s">
        <v>1981</v>
      </c>
      <c r="AD27" s="2676" t="s">
        <v>1981</v>
      </c>
      <c r="AE27" s="2677" t="s">
        <v>1981</v>
      </c>
      <c r="AF27" s="982"/>
      <c r="AG27" s="2865" t="s">
        <v>1971</v>
      </c>
      <c r="AH27" s="2866"/>
      <c r="AI27" s="2867"/>
      <c r="AJ27" s="1894" t="s">
        <v>1972</v>
      </c>
      <c r="AK27" s="1894" t="s">
        <v>1973</v>
      </c>
      <c r="AL27" s="1894" t="s">
        <v>1980</v>
      </c>
      <c r="AM27" s="2887" t="s">
        <v>2269</v>
      </c>
      <c r="AN27" s="2888"/>
      <c r="AO27" s="2889"/>
      <c r="AP27" s="2865" t="s">
        <v>1979</v>
      </c>
      <c r="AQ27" s="2866"/>
      <c r="AR27" s="2867"/>
      <c r="AS27" s="1894" t="s">
        <v>2428</v>
      </c>
      <c r="AT27" s="2865" t="s">
        <v>2270</v>
      </c>
      <c r="AU27" s="2866"/>
      <c r="AV27" s="2867"/>
      <c r="AW27" s="2865" t="s">
        <v>210</v>
      </c>
      <c r="AX27" s="2866"/>
      <c r="AY27" s="2867"/>
      <c r="AZ27" s="2865" t="s">
        <v>2271</v>
      </c>
      <c r="BA27" s="2866"/>
      <c r="BB27" s="2867"/>
      <c r="BC27" s="1894" t="s">
        <v>2272</v>
      </c>
      <c r="BD27" s="2865" t="s">
        <v>1967</v>
      </c>
      <c r="BE27" s="2866"/>
      <c r="BF27" s="2867"/>
      <c r="BG27" s="2865" t="s">
        <v>2230</v>
      </c>
      <c r="BH27" s="2866"/>
      <c r="BI27" s="2867"/>
      <c r="BJ27" s="2865" t="s">
        <v>2273</v>
      </c>
      <c r="BK27" s="2866"/>
      <c r="BL27" s="2867"/>
      <c r="BM27" s="2865" t="s">
        <v>2274</v>
      </c>
      <c r="BN27" s="2866"/>
      <c r="BO27" s="2867"/>
      <c r="BP27" s="2865" t="s">
        <v>2275</v>
      </c>
      <c r="BQ27" s="2866"/>
      <c r="BR27" s="2867"/>
      <c r="BS27" s="2865" t="s">
        <v>2276</v>
      </c>
      <c r="BT27" s="2866"/>
      <c r="BU27" s="2867"/>
      <c r="BV27" s="2865" t="s">
        <v>2243</v>
      </c>
      <c r="BW27" s="2866"/>
      <c r="BX27" s="2867"/>
      <c r="BY27" s="2865" t="s">
        <v>2277</v>
      </c>
      <c r="BZ27" s="2866"/>
      <c r="CA27" s="2867"/>
      <c r="CB27" s="2865" t="s">
        <v>2691</v>
      </c>
      <c r="CC27" s="2866"/>
      <c r="CD27" s="2867"/>
      <c r="CE27" s="2865" t="s">
        <v>2692</v>
      </c>
      <c r="CF27" s="2866"/>
      <c r="CG27" s="2867"/>
      <c r="CH27" s="2865" t="s">
        <v>2278</v>
      </c>
      <c r="CI27" s="2866"/>
      <c r="CJ27" s="2867"/>
      <c r="CK27" s="2865" t="s">
        <v>1988</v>
      </c>
      <c r="CL27" s="2866"/>
      <c r="CM27" s="2867"/>
      <c r="CN27" s="2865" t="s">
        <v>2242</v>
      </c>
      <c r="CO27" s="2867"/>
      <c r="CP27" s="2865" t="s">
        <v>2244</v>
      </c>
      <c r="CQ27" s="2866"/>
      <c r="CR27" s="2867"/>
      <c r="CS27" s="2865" t="s">
        <v>2279</v>
      </c>
      <c r="CT27" s="2866"/>
      <c r="CU27" s="2867"/>
      <c r="CV27" s="2865" t="s">
        <v>2280</v>
      </c>
      <c r="CW27" s="2866"/>
      <c r="CX27" s="2867"/>
      <c r="CY27" s="2865" t="s">
        <v>2281</v>
      </c>
      <c r="CZ27" s="2866"/>
      <c r="DA27" s="2867"/>
      <c r="DB27" s="2865" t="s">
        <v>2282</v>
      </c>
      <c r="DC27" s="2866"/>
      <c r="DD27" s="2867"/>
    </row>
    <row r="28" spans="1:108" ht="14.5">
      <c r="D28" s="982"/>
      <c r="E28" s="982"/>
      <c r="F28" s="982"/>
      <c r="G28" s="982"/>
      <c r="H28" s="982"/>
      <c r="I28" s="982"/>
      <c r="J28" s="982"/>
      <c r="K28" s="982"/>
      <c r="L28" s="982"/>
      <c r="M28" s="982"/>
      <c r="N28" s="982"/>
      <c r="O28" s="982"/>
      <c r="P28" s="982"/>
      <c r="Q28" s="982"/>
      <c r="R28" s="982"/>
      <c r="S28" s="982"/>
      <c r="T28" s="982"/>
      <c r="U28" s="982"/>
      <c r="V28" s="982"/>
      <c r="W28" s="982"/>
      <c r="X28" s="982"/>
      <c r="Y28" s="982"/>
      <c r="Z28" s="982"/>
      <c r="AA28" s="982"/>
      <c r="AB28" s="982"/>
      <c r="AC28" s="982"/>
      <c r="AD28" s="982"/>
      <c r="AE28" s="982"/>
      <c r="AF28" s="982"/>
      <c r="AG28" s="982"/>
      <c r="AH28" s="982"/>
      <c r="AI28" s="982"/>
      <c r="AJ28" s="982"/>
      <c r="AK28" s="982"/>
      <c r="AL28" s="982"/>
      <c r="AM28" s="982"/>
      <c r="AN28" s="982"/>
      <c r="AO28" s="982"/>
      <c r="AP28" s="982"/>
      <c r="AQ28" s="982"/>
      <c r="AR28" s="982"/>
      <c r="AS28" s="982"/>
      <c r="AT28" s="982"/>
      <c r="AU28" s="982"/>
      <c r="AV28" s="982"/>
    </row>
    <row r="29" spans="1:108" ht="15" customHeight="1">
      <c r="C29" s="1868"/>
      <c r="D29" s="1854"/>
      <c r="E29" s="1854"/>
      <c r="F29" s="1854"/>
      <c r="G29" s="1869"/>
      <c r="H29" s="1870"/>
      <c r="I29" s="1854"/>
      <c r="J29" s="1855"/>
      <c r="K29" s="1855"/>
      <c r="L29" s="1871"/>
      <c r="M29" s="1854"/>
      <c r="N29" s="1883"/>
      <c r="O29" s="1883"/>
      <c r="P29" s="1883"/>
      <c r="Q29" s="1883"/>
      <c r="R29" s="1884"/>
      <c r="S29" s="1871"/>
      <c r="T29" s="1871"/>
      <c r="U29" s="1872"/>
      <c r="V29" s="1871"/>
      <c r="W29" s="1871"/>
      <c r="X29" s="1872"/>
      <c r="Y29" s="1873">
        <f t="shared" ref="Y29:Y39" si="3">X29+W29+V29+T29+S29+L29</f>
        <v>0</v>
      </c>
      <c r="Z29" s="1874"/>
      <c r="AA29" s="1871"/>
      <c r="AB29" s="1871"/>
      <c r="AC29" s="1871"/>
      <c r="AD29" s="1872"/>
      <c r="AE29" s="1875"/>
      <c r="AF29" s="982"/>
      <c r="AG29" s="2859"/>
      <c r="AH29" s="2860"/>
      <c r="AI29" s="2861"/>
      <c r="AJ29" s="1858" t="str">
        <f>IF(AND(C29&lt;&gt;"",ISBLANK(D29))=TRUE,"X","")</f>
        <v/>
      </c>
      <c r="AK29" s="1858" t="str">
        <f>IF(AND(C29&lt;&gt;"",ISBLANK(E29))=TRUE,"X","")</f>
        <v/>
      </c>
      <c r="AL29" s="1858" t="str">
        <f>IF(AND(C29&lt;&gt;"",ISBLANK(F29))=TRUE,"X","")</f>
        <v/>
      </c>
      <c r="AM29" s="1856" t="str">
        <f>IF(ISNONTEXT(G29)=TRUE,"","X")</f>
        <v/>
      </c>
      <c r="AN29" s="1857" t="str">
        <f>IF(G29&gt;=0=TRUE,"","X")</f>
        <v/>
      </c>
      <c r="AO29" s="1862" t="str">
        <f>IF(AND(C29&lt;&gt;"",ISBLANK(G29))=TRUE,"X","")</f>
        <v/>
      </c>
      <c r="AP29" s="1856" t="str">
        <f>IF(ISNONTEXT(H29)=TRUE,"","X")</f>
        <v/>
      </c>
      <c r="AQ29" s="1857" t="str">
        <f>IF(H29&gt;=0=TRUE,"","X")</f>
        <v/>
      </c>
      <c r="AR29" s="2021" t="str">
        <f>IF(AND(C29&lt;&gt;"",ISBLANK(H29))=TRUE,"X","")</f>
        <v/>
      </c>
      <c r="AS29" s="1858" t="str">
        <f>IF(C29="","",IF(OR(I29="Single circuit tower",I29="Multiple circuit tower",I29="other",I29=""),"","X"))</f>
        <v/>
      </c>
      <c r="AT29" s="1856" t="str">
        <f>IF(ISNONTEXT(J29)=TRUE,"","X")</f>
        <v/>
      </c>
      <c r="AU29" s="1857" t="str">
        <f>IF(J29&gt;=0=TRUE,"","X")</f>
        <v/>
      </c>
      <c r="AV29" s="1861"/>
      <c r="AW29" s="1295" t="str">
        <f>IF(ISNONTEXT(K29)=TRUE,"","X")</f>
        <v/>
      </c>
      <c r="AX29" s="1293" t="str">
        <f>IF(K29&gt;=0=TRUE,"","X")</f>
        <v/>
      </c>
      <c r="AY29" s="1320"/>
      <c r="AZ29" s="1503" t="str">
        <f>IF(ISNONTEXT(L29)=TRUE,"","X")</f>
        <v/>
      </c>
      <c r="BA29" s="1542" t="str">
        <f>IF(L29&gt;=0=TRUE,"","X")</f>
        <v/>
      </c>
      <c r="BB29" s="1505" t="str">
        <f>IF(AND(C29&lt;&gt;"",ISBLANK(L29))=TRUE,"X","")</f>
        <v/>
      </c>
      <c r="BC29" s="1858" t="str">
        <f>IF(C29="","",IF(OR(M29="Overhead",M29="Underground",M29=""),"","X"))</f>
        <v/>
      </c>
      <c r="BD29" s="1856" t="str">
        <f>IF(ISNONTEXT(N29)=TRUE,"","X")</f>
        <v/>
      </c>
      <c r="BE29" s="1857" t="str">
        <f>IF(N29&gt;=0=TRUE,"","X")</f>
        <v/>
      </c>
      <c r="BF29" s="1861"/>
      <c r="BG29" s="1856" t="str">
        <f>IF(ISNONTEXT(O29)=TRUE,"","X")</f>
        <v/>
      </c>
      <c r="BH29" s="1857" t="str">
        <f>IF(O29&gt;=0=TRUE,"","X")</f>
        <v/>
      </c>
      <c r="BI29" s="1861"/>
      <c r="BJ29" s="1856" t="str">
        <f>IF(ISNONTEXT(P29)=TRUE,"","X")</f>
        <v/>
      </c>
      <c r="BK29" s="1857" t="str">
        <f>IF(P29&gt;=0=TRUE,"","X")</f>
        <v/>
      </c>
      <c r="BL29" s="1861"/>
      <c r="BM29" s="1856" t="str">
        <f>IF(ISNONTEXT(Q29)=TRUE,"","X")</f>
        <v/>
      </c>
      <c r="BN29" s="1857" t="str">
        <f>IF(Q29&gt;=0=TRUE,"","X")</f>
        <v/>
      </c>
      <c r="BO29" s="1861"/>
      <c r="BP29" s="2023" t="str">
        <f>IF(ISNONTEXT(R29)=TRUE,"","X")</f>
        <v/>
      </c>
      <c r="BQ29" s="2024" t="str">
        <f>IF(R29&gt;=0=TRUE,"","X")</f>
        <v/>
      </c>
      <c r="BR29" s="2021" t="str">
        <f>IF(AND(C29&lt;&gt;"",ISBLANK(R29))=TRUE,"X","")</f>
        <v/>
      </c>
      <c r="BS29" s="1856" t="str">
        <f>IF(ISNONTEXT(S29)=TRUE,"","X")</f>
        <v/>
      </c>
      <c r="BT29" s="1857" t="str">
        <f>IF(S29&gt;=0=TRUE,"","X")</f>
        <v/>
      </c>
      <c r="BU29" s="1862" t="str">
        <f>IF(AND(C29&lt;&gt;"",ISBLANK(S29))=TRUE,"X","")</f>
        <v/>
      </c>
      <c r="BV29" s="1856" t="str">
        <f>IF(ISNONTEXT(T29)=TRUE,"","X")</f>
        <v/>
      </c>
      <c r="BW29" s="1857" t="str">
        <f>IF(T29&gt;=0=TRUE,"","X")</f>
        <v/>
      </c>
      <c r="BX29" s="1862" t="str">
        <f>IF(AND(C29&lt;&gt;"",ISBLANK(T29))=TRUE,"X","")</f>
        <v/>
      </c>
      <c r="BY29" s="1856" t="str">
        <f>IF(ISNONTEXT(U29)=TRUE,"","X")</f>
        <v/>
      </c>
      <c r="BZ29" s="1857" t="str">
        <f>IF(U29&gt;=0=TRUE,"","X")</f>
        <v/>
      </c>
      <c r="CA29" s="1862" t="str">
        <f>IF(AND(C29&lt;&gt;"",ISBLANK(U29))=TRUE,"X","")</f>
        <v/>
      </c>
      <c r="CB29" s="1856" t="str">
        <f>IF(ISNONTEXT(V29)=TRUE,"","X")</f>
        <v/>
      </c>
      <c r="CC29" s="1857" t="str">
        <f>IF(V29&gt;=0=TRUE,"","X")</f>
        <v/>
      </c>
      <c r="CD29" s="1862" t="str">
        <f>IF(AND(C29&lt;&gt;"",ISBLANK(V29))=TRUE,"X","")</f>
        <v/>
      </c>
      <c r="CE29" s="1856" t="str">
        <f>IF(ISNONTEXT(W29)=TRUE,"","X")</f>
        <v/>
      </c>
      <c r="CF29" s="1857" t="str">
        <f>IF(W29&gt;=0=TRUE,"","X")</f>
        <v/>
      </c>
      <c r="CG29" s="1862" t="str">
        <f>IF(AND(C29&lt;&gt;"",ISBLANK(W29))=TRUE,"X","")</f>
        <v/>
      </c>
      <c r="CH29" s="1856" t="str">
        <f>IF(ISNONTEXT(X29)=TRUE,"","X")</f>
        <v/>
      </c>
      <c r="CI29" s="1857" t="str">
        <f>IF(X29&gt;=0=TRUE,"","X")</f>
        <v/>
      </c>
      <c r="CJ29" s="1862" t="str">
        <f>IF(AND(C29&lt;&gt;"",ISBLANK(X29))=TRUE,"X","")</f>
        <v/>
      </c>
      <c r="CK29" s="1859"/>
      <c r="CL29" s="1860"/>
      <c r="CM29" s="1861"/>
      <c r="CN29" s="1859"/>
      <c r="CO29" s="1862" t="str">
        <f>IF(AND(C29&lt;&gt;"",ISBLANK(Z29))=TRUE,"X","")</f>
        <v/>
      </c>
      <c r="CP29" s="1856" t="str">
        <f>IF(ISNONTEXT(AA29)=TRUE,"","X")</f>
        <v/>
      </c>
      <c r="CQ29" s="1857" t="str">
        <f>IF(AA29&gt;=0=TRUE,"","X")</f>
        <v/>
      </c>
      <c r="CR29" s="1862" t="str">
        <f>IF(AND(C29&lt;&gt;"",ISBLANK(AA29))=TRUE,"X","")</f>
        <v/>
      </c>
      <c r="CS29" s="1856" t="str">
        <f>IF(ISNONTEXT(AB29)=TRUE,"","X")</f>
        <v/>
      </c>
      <c r="CT29" s="1857" t="str">
        <f>IF(AB29&gt;=0=TRUE,"","X")</f>
        <v/>
      </c>
      <c r="CU29" s="1862" t="str">
        <f>IF(AND(C29&lt;&gt;"",ISBLANK(AB29))=TRUE,"X","")</f>
        <v/>
      </c>
      <c r="CV29" s="1856" t="str">
        <f>IF(ISNONTEXT(AC29)=TRUE,"","X")</f>
        <v/>
      </c>
      <c r="CW29" s="1857" t="str">
        <f>IF(AC29&gt;=0=TRUE,"","X")</f>
        <v/>
      </c>
      <c r="CX29" s="1862" t="str">
        <f>IF(AND(C29&lt;&gt;"",ISBLANK(AC29))=TRUE,"X","")</f>
        <v/>
      </c>
      <c r="CY29" s="1856" t="str">
        <f>IF(ISNONTEXT(AD29)=TRUE,"","X")</f>
        <v/>
      </c>
      <c r="CZ29" s="1857" t="str">
        <f>IF(AD29&gt;=0=TRUE,"","X")</f>
        <v/>
      </c>
      <c r="DA29" s="1862" t="str">
        <f>IF(AND(C29&lt;&gt;"",ISBLANK(AD29))=TRUE,"X","")</f>
        <v/>
      </c>
      <c r="DB29" s="1856" t="str">
        <f>IF(ISNONTEXT(AE29)=TRUE,"","X")</f>
        <v/>
      </c>
      <c r="DC29" s="1857" t="str">
        <f>IF(AE29&gt;=0=TRUE,"","X")</f>
        <v/>
      </c>
      <c r="DD29" s="1862" t="str">
        <f>IF(AND(C29&lt;&gt;"",ISBLANK(AE29))=TRUE,"X","")</f>
        <v/>
      </c>
    </row>
    <row r="30" spans="1:108" ht="15" customHeight="1">
      <c r="C30" s="1835"/>
      <c r="D30" s="1836"/>
      <c r="E30" s="1836"/>
      <c r="F30" s="1836"/>
      <c r="G30" s="1837"/>
      <c r="H30" s="1838"/>
      <c r="I30" s="1836"/>
      <c r="J30" s="1836"/>
      <c r="K30" s="1836"/>
      <c r="L30" s="1830"/>
      <c r="M30" s="1836"/>
      <c r="N30" s="1885"/>
      <c r="O30" s="1885"/>
      <c r="P30" s="1886"/>
      <c r="Q30" s="1886"/>
      <c r="R30" s="1886"/>
      <c r="S30" s="1830"/>
      <c r="T30" s="1830"/>
      <c r="U30" s="1830"/>
      <c r="V30" s="1830"/>
      <c r="W30" s="1830"/>
      <c r="X30" s="1831"/>
      <c r="Y30" s="1832">
        <f t="shared" si="3"/>
        <v>0</v>
      </c>
      <c r="Z30" s="1839"/>
      <c r="AA30" s="1830"/>
      <c r="AB30" s="1830"/>
      <c r="AC30" s="1830"/>
      <c r="AD30" s="1831"/>
      <c r="AE30" s="1833"/>
      <c r="AF30" s="982"/>
      <c r="AG30" s="2856"/>
      <c r="AH30" s="2857"/>
      <c r="AI30" s="2858"/>
      <c r="AJ30" s="1463" t="str">
        <f t="shared" ref="AJ30:AJ39" si="4">IF(AND(C30&lt;&gt;"",ISBLANK(D30))=TRUE,"X","")</f>
        <v/>
      </c>
      <c r="AK30" s="1463" t="str">
        <f t="shared" ref="AK30:AK39" si="5">IF(AND(C30&lt;&gt;"",ISBLANK(E30))=TRUE,"X","")</f>
        <v/>
      </c>
      <c r="AL30" s="1463" t="str">
        <f t="shared" ref="AL30:AL39" si="6">IF(AND(C30&lt;&gt;"",ISBLANK(F30))=TRUE,"X","")</f>
        <v/>
      </c>
      <c r="AM30" s="1431" t="str">
        <f t="shared" ref="AM30:AM39" si="7">IF(ISNONTEXT(G30)=TRUE,"","X")</f>
        <v/>
      </c>
      <c r="AN30" s="1288" t="str">
        <f t="shared" ref="AN30:AN39" si="8">IF(G30&gt;=0=TRUE,"","X")</f>
        <v/>
      </c>
      <c r="AO30" s="1432" t="str">
        <f t="shared" ref="AO30:AO39" si="9">IF(AND(C30&lt;&gt;"",ISBLANK(G30))=TRUE,"X","")</f>
        <v/>
      </c>
      <c r="AP30" s="1431" t="str">
        <f t="shared" ref="AP30:AP39" si="10">IF(ISNONTEXT(H30)=TRUE,"","X")</f>
        <v/>
      </c>
      <c r="AQ30" s="1288" t="str">
        <f t="shared" ref="AQ30:AQ39" si="11">IF(H30&gt;=0=TRUE,"","X")</f>
        <v/>
      </c>
      <c r="AR30" s="1432" t="str">
        <f t="shared" ref="AR30:AR39" si="12">IF(AND(C30&lt;&gt;"",ISBLANK(H30))=TRUE,"X","")</f>
        <v/>
      </c>
      <c r="AS30" s="1463" t="str">
        <f>IF(C30="","",IF(OR(I30="Single circuit tower",I30="Multiple circuit tower",I30="other",I30=""),"","X"))</f>
        <v/>
      </c>
      <c r="AT30" s="1431" t="str">
        <f t="shared" ref="AT30:AT39" si="13">IF(ISNONTEXT(J30)=TRUE,"","X")</f>
        <v/>
      </c>
      <c r="AU30" s="1288" t="str">
        <f t="shared" ref="AU30:AU39" si="14">IF(J30&gt;=0=TRUE,"","X")</f>
        <v/>
      </c>
      <c r="AV30" s="1437"/>
      <c r="AW30" s="1284" t="str">
        <f t="shared" ref="AW30:AW39" si="15">IF(ISNONTEXT(K30)=TRUE,"","X")</f>
        <v/>
      </c>
      <c r="AX30" s="1279" t="str">
        <f t="shared" ref="AX30:AX39" si="16">IF(K30&gt;=0=TRUE,"","X")</f>
        <v/>
      </c>
      <c r="AY30" s="1281"/>
      <c r="AZ30" s="1431" t="str">
        <f t="shared" ref="AZ30:AZ39" si="17">IF(ISNONTEXT(L30)=TRUE,"","X")</f>
        <v/>
      </c>
      <c r="BA30" s="1288" t="str">
        <f t="shared" ref="BA30:BA39" si="18">IF(L30&gt;=0=TRUE,"","X")</f>
        <v/>
      </c>
      <c r="BB30" s="1432" t="str">
        <f t="shared" ref="BB30:BB39" si="19">IF(AND(C30&lt;&gt;"",ISBLANK(L30))=TRUE,"X","")</f>
        <v/>
      </c>
      <c r="BC30" s="1463" t="str">
        <f t="shared" ref="BC30:BC39" si="20">IF(C30="","",IF(OR(M30="Overhead",M30="Underground",M30=""),"","X"))</f>
        <v/>
      </c>
      <c r="BD30" s="1431" t="str">
        <f t="shared" ref="BD30:BD39" si="21">IF(ISNONTEXT(N30)=TRUE,"","X")</f>
        <v/>
      </c>
      <c r="BE30" s="1288" t="str">
        <f t="shared" ref="BE30:BE39" si="22">IF(N30&gt;=0=TRUE,"","X")</f>
        <v/>
      </c>
      <c r="BF30" s="1437"/>
      <c r="BG30" s="1431" t="str">
        <f t="shared" ref="BG30:BG39" si="23">IF(ISNONTEXT(O30)=TRUE,"","X")</f>
        <v/>
      </c>
      <c r="BH30" s="1288" t="str">
        <f t="shared" ref="BH30:BH39" si="24">IF(O30&gt;=0=TRUE,"","X")</f>
        <v/>
      </c>
      <c r="BI30" s="1437"/>
      <c r="BJ30" s="1431" t="str">
        <f t="shared" ref="BJ30:BJ39" si="25">IF(ISNONTEXT(P30)=TRUE,"","X")</f>
        <v/>
      </c>
      <c r="BK30" s="1288" t="str">
        <f t="shared" ref="BK30:BK39" si="26">IF(P30&gt;=0=TRUE,"","X")</f>
        <v/>
      </c>
      <c r="BL30" s="1437"/>
      <c r="BM30" s="1431" t="str">
        <f t="shared" ref="BM30:BM39" si="27">IF(ISNONTEXT(Q30)=TRUE,"","X")</f>
        <v/>
      </c>
      <c r="BN30" s="1288" t="str">
        <f t="shared" ref="BN30:BN39" si="28">IF(Q30&gt;=0=TRUE,"","X")</f>
        <v/>
      </c>
      <c r="BO30" s="1437"/>
      <c r="BP30" s="1431" t="str">
        <f t="shared" ref="BP30:BP39" si="29">IF(ISNONTEXT(R30)=TRUE,"","X")</f>
        <v/>
      </c>
      <c r="BQ30" s="1288" t="str">
        <f t="shared" ref="BQ30:BQ39" si="30">IF(R30&gt;=0=TRUE,"","X")</f>
        <v/>
      </c>
      <c r="BR30" s="1432" t="str">
        <f t="shared" ref="BR30:BR39" si="31">IF(AND(C30&lt;&gt;"",ISBLANK(R30))=TRUE,"X","")</f>
        <v/>
      </c>
      <c r="BS30" s="1431" t="str">
        <f t="shared" ref="BS30:BS39" si="32">IF(ISNONTEXT(S30)=TRUE,"","X")</f>
        <v/>
      </c>
      <c r="BT30" s="1288" t="str">
        <f t="shared" ref="BT30:BT39" si="33">IF(S30&gt;=0=TRUE,"","X")</f>
        <v/>
      </c>
      <c r="BU30" s="1432" t="str">
        <f t="shared" ref="BU30:BU39" si="34">IF(AND(C30&lt;&gt;"",ISBLANK(S30))=TRUE,"X","")</f>
        <v/>
      </c>
      <c r="BV30" s="1431" t="str">
        <f t="shared" ref="BV30:BV39" si="35">IF(ISNONTEXT(T30)=TRUE,"","X")</f>
        <v/>
      </c>
      <c r="BW30" s="1288" t="str">
        <f t="shared" ref="BW30:BW39" si="36">IF(T30&gt;=0=TRUE,"","X")</f>
        <v/>
      </c>
      <c r="BX30" s="1432" t="str">
        <f t="shared" ref="BX30:BX39" si="37">IF(AND(C30&lt;&gt;"",ISBLANK(T30))=TRUE,"X","")</f>
        <v/>
      </c>
      <c r="BY30" s="1431" t="str">
        <f t="shared" ref="BY30:BY39" si="38">IF(ISNONTEXT(U30)=TRUE,"","X")</f>
        <v/>
      </c>
      <c r="BZ30" s="1288" t="str">
        <f t="shared" ref="BZ30:BZ39" si="39">IF(U30&gt;=0=TRUE,"","X")</f>
        <v/>
      </c>
      <c r="CA30" s="1432" t="str">
        <f t="shared" ref="CA30:CA39" si="40">IF(AND(C30&lt;&gt;"",ISBLANK(U30))=TRUE,"X","")</f>
        <v/>
      </c>
      <c r="CB30" s="1431" t="str">
        <f t="shared" ref="CB30:CB39" si="41">IF(ISNONTEXT(V30)=TRUE,"","X")</f>
        <v/>
      </c>
      <c r="CC30" s="1288" t="str">
        <f t="shared" ref="CC30:CC39" si="42">IF(V30&gt;=0=TRUE,"","X")</f>
        <v/>
      </c>
      <c r="CD30" s="1432" t="str">
        <f t="shared" ref="CD30:CD39" si="43">IF(AND(C30&lt;&gt;"",ISBLANK(V30))=TRUE,"X","")</f>
        <v/>
      </c>
      <c r="CE30" s="1431" t="str">
        <f t="shared" ref="CE30:CE39" si="44">IF(ISNONTEXT(W30)=TRUE,"","X")</f>
        <v/>
      </c>
      <c r="CF30" s="1288" t="str">
        <f t="shared" ref="CF30:CF39" si="45">IF(W30&gt;=0=TRUE,"","X")</f>
        <v/>
      </c>
      <c r="CG30" s="1432" t="str">
        <f t="shared" ref="CG30:CG39" si="46">IF(AND(C30&lt;&gt;"",ISBLANK(W30))=TRUE,"X","")</f>
        <v/>
      </c>
      <c r="CH30" s="1431" t="str">
        <f t="shared" ref="CH30:CH39" si="47">IF(ISNONTEXT(X30)=TRUE,"","X")</f>
        <v/>
      </c>
      <c r="CI30" s="1288" t="str">
        <f t="shared" ref="CI30:CI39" si="48">IF(X30&gt;=0=TRUE,"","X")</f>
        <v/>
      </c>
      <c r="CJ30" s="1432" t="str">
        <f t="shared" ref="CJ30:CJ39" si="49">IF(AND(C30&lt;&gt;"",ISBLANK(X30))=TRUE,"X","")</f>
        <v/>
      </c>
      <c r="CK30" s="1436"/>
      <c r="CL30" s="1287"/>
      <c r="CM30" s="1437"/>
      <c r="CN30" s="1436"/>
      <c r="CO30" s="1432" t="str">
        <f t="shared" ref="CO30:CO39" si="50">IF(AND(C30&lt;&gt;"",ISBLANK(Z30))=TRUE,"X","")</f>
        <v/>
      </c>
      <c r="CP30" s="1431" t="str">
        <f t="shared" ref="CP30:CP39" si="51">IF(ISNONTEXT(AA30)=TRUE,"","X")</f>
        <v/>
      </c>
      <c r="CQ30" s="1288" t="str">
        <f t="shared" ref="CQ30:CQ39" si="52">IF(AA30&gt;=0=TRUE,"","X")</f>
        <v/>
      </c>
      <c r="CR30" s="1432" t="str">
        <f t="shared" ref="CR30:CR39" si="53">IF(AND(C30&lt;&gt;"",ISBLANK(AA30))=TRUE,"X","")</f>
        <v/>
      </c>
      <c r="CS30" s="1431" t="str">
        <f t="shared" ref="CS30:CS39" si="54">IF(ISNONTEXT(AB30)=TRUE,"","X")</f>
        <v/>
      </c>
      <c r="CT30" s="1288" t="str">
        <f t="shared" ref="CT30:CT39" si="55">IF(AB30&gt;=0=TRUE,"","X")</f>
        <v/>
      </c>
      <c r="CU30" s="1432" t="str">
        <f t="shared" ref="CU30:CU39" si="56">IF(AND(C30&lt;&gt;"",ISBLANK(AB30))=TRUE,"X","")</f>
        <v/>
      </c>
      <c r="CV30" s="1431" t="str">
        <f t="shared" ref="CV30:CV39" si="57">IF(ISNONTEXT(AC30)=TRUE,"","X")</f>
        <v/>
      </c>
      <c r="CW30" s="1288" t="str">
        <f t="shared" ref="CW30:CW39" si="58">IF(AC30&gt;=0=TRUE,"","X")</f>
        <v/>
      </c>
      <c r="CX30" s="1432" t="str">
        <f t="shared" ref="CX30:CX39" si="59">IF(AND(C30&lt;&gt;"",ISBLANK(AC30))=TRUE,"X","")</f>
        <v/>
      </c>
      <c r="CY30" s="1431" t="str">
        <f t="shared" ref="CY30:CY39" si="60">IF(ISNONTEXT(AD30)=TRUE,"","X")</f>
        <v/>
      </c>
      <c r="CZ30" s="1288" t="str">
        <f t="shared" ref="CZ30:CZ39" si="61">IF(AD30&gt;=0=TRUE,"","X")</f>
        <v/>
      </c>
      <c r="DA30" s="1432" t="str">
        <f t="shared" ref="DA30:DA39" si="62">IF(AND(C30&lt;&gt;"",ISBLANK(AD30))=TRUE,"X","")</f>
        <v/>
      </c>
      <c r="DB30" s="1431" t="str">
        <f t="shared" ref="DB30:DB39" si="63">IF(ISNONTEXT(AE30)=TRUE,"","X")</f>
        <v/>
      </c>
      <c r="DC30" s="1288" t="str">
        <f t="shared" ref="DC30:DC39" si="64">IF(AE30&gt;=0=TRUE,"","X")</f>
        <v/>
      </c>
      <c r="DD30" s="1432" t="str">
        <f t="shared" ref="DD30:DD39" si="65">IF(AND(C30&lt;&gt;"",ISBLANK(AE30))=TRUE,"X","")</f>
        <v/>
      </c>
    </row>
    <row r="31" spans="1:108" ht="15" customHeight="1">
      <c r="B31" s="1276"/>
      <c r="C31" s="1835"/>
      <c r="D31" s="1836"/>
      <c r="E31" s="1836"/>
      <c r="F31" s="1836"/>
      <c r="G31" s="1837"/>
      <c r="H31" s="1838"/>
      <c r="I31" s="1836"/>
      <c r="J31" s="1836"/>
      <c r="K31" s="1836"/>
      <c r="L31" s="1830"/>
      <c r="M31" s="1836"/>
      <c r="N31" s="1885"/>
      <c r="O31" s="1885"/>
      <c r="P31" s="1886"/>
      <c r="Q31" s="1886"/>
      <c r="R31" s="1886"/>
      <c r="S31" s="1830"/>
      <c r="T31" s="1830"/>
      <c r="U31" s="1830"/>
      <c r="V31" s="1830"/>
      <c r="W31" s="1830"/>
      <c r="X31" s="1831"/>
      <c r="Y31" s="1832">
        <f t="shared" si="3"/>
        <v>0</v>
      </c>
      <c r="Z31" s="1839"/>
      <c r="AA31" s="1830"/>
      <c r="AB31" s="1830"/>
      <c r="AC31" s="1830"/>
      <c r="AD31" s="1831"/>
      <c r="AE31" s="1833"/>
      <c r="AF31" s="982"/>
      <c r="AG31" s="2856"/>
      <c r="AH31" s="2857"/>
      <c r="AI31" s="2858"/>
      <c r="AJ31" s="1463" t="str">
        <f t="shared" si="4"/>
        <v/>
      </c>
      <c r="AK31" s="1463" t="str">
        <f t="shared" si="5"/>
        <v/>
      </c>
      <c r="AL31" s="1463" t="str">
        <f t="shared" si="6"/>
        <v/>
      </c>
      <c r="AM31" s="1431" t="str">
        <f t="shared" si="7"/>
        <v/>
      </c>
      <c r="AN31" s="1288" t="str">
        <f t="shared" si="8"/>
        <v/>
      </c>
      <c r="AO31" s="1432" t="str">
        <f t="shared" si="9"/>
        <v/>
      </c>
      <c r="AP31" s="1431" t="str">
        <f t="shared" si="10"/>
        <v/>
      </c>
      <c r="AQ31" s="1288" t="str">
        <f t="shared" si="11"/>
        <v/>
      </c>
      <c r="AR31" s="1432" t="str">
        <f t="shared" si="12"/>
        <v/>
      </c>
      <c r="AS31" s="1463" t="str">
        <f t="shared" ref="AS31:AS39" si="66">IF(C31="","",IF(OR(I31="Single circuit tower",I31="Multiple circuit tower",I31="other",I31=""),"","X"))</f>
        <v/>
      </c>
      <c r="AT31" s="1431" t="str">
        <f t="shared" si="13"/>
        <v/>
      </c>
      <c r="AU31" s="1288" t="str">
        <f t="shared" si="14"/>
        <v/>
      </c>
      <c r="AV31" s="1437"/>
      <c r="AW31" s="1284" t="str">
        <f t="shared" si="15"/>
        <v/>
      </c>
      <c r="AX31" s="1279" t="str">
        <f t="shared" si="16"/>
        <v/>
      </c>
      <c r="AY31" s="1281"/>
      <c r="AZ31" s="1431" t="str">
        <f t="shared" si="17"/>
        <v/>
      </c>
      <c r="BA31" s="1288" t="str">
        <f t="shared" si="18"/>
        <v/>
      </c>
      <c r="BB31" s="1432" t="str">
        <f t="shared" si="19"/>
        <v/>
      </c>
      <c r="BC31" s="1463" t="str">
        <f t="shared" si="20"/>
        <v/>
      </c>
      <c r="BD31" s="1431" t="str">
        <f t="shared" si="21"/>
        <v/>
      </c>
      <c r="BE31" s="1288" t="str">
        <f t="shared" si="22"/>
        <v/>
      </c>
      <c r="BF31" s="1437"/>
      <c r="BG31" s="1431" t="str">
        <f t="shared" si="23"/>
        <v/>
      </c>
      <c r="BH31" s="1288" t="str">
        <f t="shared" si="24"/>
        <v/>
      </c>
      <c r="BI31" s="1437"/>
      <c r="BJ31" s="1431" t="str">
        <f t="shared" si="25"/>
        <v/>
      </c>
      <c r="BK31" s="1288" t="str">
        <f t="shared" si="26"/>
        <v/>
      </c>
      <c r="BL31" s="1437"/>
      <c r="BM31" s="1431" t="str">
        <f t="shared" si="27"/>
        <v/>
      </c>
      <c r="BN31" s="1288" t="str">
        <f t="shared" si="28"/>
        <v/>
      </c>
      <c r="BO31" s="1437"/>
      <c r="BP31" s="1431" t="str">
        <f t="shared" si="29"/>
        <v/>
      </c>
      <c r="BQ31" s="1288" t="str">
        <f t="shared" si="30"/>
        <v/>
      </c>
      <c r="BR31" s="1432" t="str">
        <f t="shared" si="31"/>
        <v/>
      </c>
      <c r="BS31" s="1431" t="str">
        <f t="shared" si="32"/>
        <v/>
      </c>
      <c r="BT31" s="1288" t="str">
        <f t="shared" si="33"/>
        <v/>
      </c>
      <c r="BU31" s="1432" t="str">
        <f t="shared" si="34"/>
        <v/>
      </c>
      <c r="BV31" s="1431" t="str">
        <f t="shared" si="35"/>
        <v/>
      </c>
      <c r="BW31" s="1288" t="str">
        <f t="shared" si="36"/>
        <v/>
      </c>
      <c r="BX31" s="1432" t="str">
        <f t="shared" si="37"/>
        <v/>
      </c>
      <c r="BY31" s="1431" t="str">
        <f t="shared" si="38"/>
        <v/>
      </c>
      <c r="BZ31" s="1288" t="str">
        <f t="shared" si="39"/>
        <v/>
      </c>
      <c r="CA31" s="1432" t="str">
        <f t="shared" si="40"/>
        <v/>
      </c>
      <c r="CB31" s="1431" t="str">
        <f t="shared" si="41"/>
        <v/>
      </c>
      <c r="CC31" s="1288" t="str">
        <f t="shared" si="42"/>
        <v/>
      </c>
      <c r="CD31" s="1432" t="str">
        <f t="shared" si="43"/>
        <v/>
      </c>
      <c r="CE31" s="1431" t="str">
        <f t="shared" si="44"/>
        <v/>
      </c>
      <c r="CF31" s="1288" t="str">
        <f t="shared" si="45"/>
        <v/>
      </c>
      <c r="CG31" s="1432" t="str">
        <f t="shared" si="46"/>
        <v/>
      </c>
      <c r="CH31" s="1431" t="str">
        <f t="shared" si="47"/>
        <v/>
      </c>
      <c r="CI31" s="1288" t="str">
        <f t="shared" si="48"/>
        <v/>
      </c>
      <c r="CJ31" s="1432" t="str">
        <f t="shared" si="49"/>
        <v/>
      </c>
      <c r="CK31" s="1436"/>
      <c r="CL31" s="1287"/>
      <c r="CM31" s="1437"/>
      <c r="CN31" s="1436"/>
      <c r="CO31" s="1432" t="str">
        <f t="shared" si="50"/>
        <v/>
      </c>
      <c r="CP31" s="1431" t="str">
        <f t="shared" si="51"/>
        <v/>
      </c>
      <c r="CQ31" s="1288" t="str">
        <f t="shared" si="52"/>
        <v/>
      </c>
      <c r="CR31" s="1432" t="str">
        <f t="shared" si="53"/>
        <v/>
      </c>
      <c r="CS31" s="1431" t="str">
        <f t="shared" si="54"/>
        <v/>
      </c>
      <c r="CT31" s="1288" t="str">
        <f t="shared" si="55"/>
        <v/>
      </c>
      <c r="CU31" s="1432" t="str">
        <f t="shared" si="56"/>
        <v/>
      </c>
      <c r="CV31" s="1431" t="str">
        <f t="shared" si="57"/>
        <v/>
      </c>
      <c r="CW31" s="1288" t="str">
        <f t="shared" si="58"/>
        <v/>
      </c>
      <c r="CX31" s="1432" t="str">
        <f t="shared" si="59"/>
        <v/>
      </c>
      <c r="CY31" s="1431" t="str">
        <f t="shared" si="60"/>
        <v/>
      </c>
      <c r="CZ31" s="1288" t="str">
        <f t="shared" si="61"/>
        <v/>
      </c>
      <c r="DA31" s="1432" t="str">
        <f t="shared" si="62"/>
        <v/>
      </c>
      <c r="DB31" s="1431" t="str">
        <f t="shared" si="63"/>
        <v/>
      </c>
      <c r="DC31" s="1288" t="str">
        <f t="shared" si="64"/>
        <v/>
      </c>
      <c r="DD31" s="1432" t="str">
        <f t="shared" si="65"/>
        <v/>
      </c>
    </row>
    <row r="32" spans="1:108" ht="15" customHeight="1">
      <c r="C32" s="1835"/>
      <c r="D32" s="1836"/>
      <c r="E32" s="1836"/>
      <c r="F32" s="1836"/>
      <c r="G32" s="1837"/>
      <c r="H32" s="1838"/>
      <c r="I32" s="1836"/>
      <c r="J32" s="1836"/>
      <c r="K32" s="1836"/>
      <c r="L32" s="1830"/>
      <c r="M32" s="1836"/>
      <c r="N32" s="1885"/>
      <c r="O32" s="1885"/>
      <c r="P32" s="1886"/>
      <c r="Q32" s="1886"/>
      <c r="R32" s="1886"/>
      <c r="S32" s="1830"/>
      <c r="T32" s="1830"/>
      <c r="U32" s="1830"/>
      <c r="V32" s="1830"/>
      <c r="W32" s="1830"/>
      <c r="X32" s="1831"/>
      <c r="Y32" s="1832">
        <f t="shared" si="3"/>
        <v>0</v>
      </c>
      <c r="Z32" s="1839"/>
      <c r="AA32" s="1830"/>
      <c r="AB32" s="1830"/>
      <c r="AC32" s="1830"/>
      <c r="AD32" s="1831"/>
      <c r="AE32" s="1833"/>
      <c r="AF32" s="982"/>
      <c r="AG32" s="2856"/>
      <c r="AH32" s="2857"/>
      <c r="AI32" s="2858"/>
      <c r="AJ32" s="1463" t="str">
        <f t="shared" si="4"/>
        <v/>
      </c>
      <c r="AK32" s="1463" t="str">
        <f t="shared" si="5"/>
        <v/>
      </c>
      <c r="AL32" s="1463" t="str">
        <f t="shared" si="6"/>
        <v/>
      </c>
      <c r="AM32" s="1431" t="str">
        <f t="shared" si="7"/>
        <v/>
      </c>
      <c r="AN32" s="1288" t="str">
        <f t="shared" si="8"/>
        <v/>
      </c>
      <c r="AO32" s="1432" t="str">
        <f t="shared" si="9"/>
        <v/>
      </c>
      <c r="AP32" s="1431" t="str">
        <f t="shared" si="10"/>
        <v/>
      </c>
      <c r="AQ32" s="1288" t="str">
        <f t="shared" si="11"/>
        <v/>
      </c>
      <c r="AR32" s="1432" t="str">
        <f t="shared" si="12"/>
        <v/>
      </c>
      <c r="AS32" s="1463" t="str">
        <f t="shared" si="66"/>
        <v/>
      </c>
      <c r="AT32" s="1431" t="str">
        <f t="shared" si="13"/>
        <v/>
      </c>
      <c r="AU32" s="1288" t="str">
        <f t="shared" si="14"/>
        <v/>
      </c>
      <c r="AV32" s="1437"/>
      <c r="AW32" s="1284" t="str">
        <f t="shared" si="15"/>
        <v/>
      </c>
      <c r="AX32" s="1279" t="str">
        <f t="shared" si="16"/>
        <v/>
      </c>
      <c r="AY32" s="1281"/>
      <c r="AZ32" s="1431" t="str">
        <f t="shared" si="17"/>
        <v/>
      </c>
      <c r="BA32" s="1288" t="str">
        <f t="shared" si="18"/>
        <v/>
      </c>
      <c r="BB32" s="1432" t="str">
        <f t="shared" si="19"/>
        <v/>
      </c>
      <c r="BC32" s="1463" t="str">
        <f t="shared" si="20"/>
        <v/>
      </c>
      <c r="BD32" s="1431" t="str">
        <f t="shared" si="21"/>
        <v/>
      </c>
      <c r="BE32" s="1288" t="str">
        <f t="shared" si="22"/>
        <v/>
      </c>
      <c r="BF32" s="1437"/>
      <c r="BG32" s="1431" t="str">
        <f t="shared" si="23"/>
        <v/>
      </c>
      <c r="BH32" s="1288" t="str">
        <f t="shared" si="24"/>
        <v/>
      </c>
      <c r="BI32" s="1437"/>
      <c r="BJ32" s="1431" t="str">
        <f t="shared" si="25"/>
        <v/>
      </c>
      <c r="BK32" s="1288" t="str">
        <f t="shared" si="26"/>
        <v/>
      </c>
      <c r="BL32" s="1437"/>
      <c r="BM32" s="1431" t="str">
        <f t="shared" si="27"/>
        <v/>
      </c>
      <c r="BN32" s="1288" t="str">
        <f t="shared" si="28"/>
        <v/>
      </c>
      <c r="BO32" s="1437"/>
      <c r="BP32" s="1431" t="str">
        <f t="shared" si="29"/>
        <v/>
      </c>
      <c r="BQ32" s="1288" t="str">
        <f t="shared" si="30"/>
        <v/>
      </c>
      <c r="BR32" s="1432" t="str">
        <f t="shared" si="31"/>
        <v/>
      </c>
      <c r="BS32" s="1431" t="str">
        <f t="shared" si="32"/>
        <v/>
      </c>
      <c r="BT32" s="1288" t="str">
        <f t="shared" si="33"/>
        <v/>
      </c>
      <c r="BU32" s="1432" t="str">
        <f t="shared" si="34"/>
        <v/>
      </c>
      <c r="BV32" s="1431" t="str">
        <f t="shared" si="35"/>
        <v/>
      </c>
      <c r="BW32" s="1288" t="str">
        <f t="shared" si="36"/>
        <v/>
      </c>
      <c r="BX32" s="1432" t="str">
        <f t="shared" si="37"/>
        <v/>
      </c>
      <c r="BY32" s="1431" t="str">
        <f t="shared" si="38"/>
        <v/>
      </c>
      <c r="BZ32" s="1288" t="str">
        <f t="shared" si="39"/>
        <v/>
      </c>
      <c r="CA32" s="1432" t="str">
        <f t="shared" si="40"/>
        <v/>
      </c>
      <c r="CB32" s="1431" t="str">
        <f t="shared" si="41"/>
        <v/>
      </c>
      <c r="CC32" s="1288" t="str">
        <f t="shared" si="42"/>
        <v/>
      </c>
      <c r="CD32" s="1432" t="str">
        <f t="shared" si="43"/>
        <v/>
      </c>
      <c r="CE32" s="1431" t="str">
        <f t="shared" si="44"/>
        <v/>
      </c>
      <c r="CF32" s="1288" t="str">
        <f t="shared" si="45"/>
        <v/>
      </c>
      <c r="CG32" s="1432" t="str">
        <f t="shared" si="46"/>
        <v/>
      </c>
      <c r="CH32" s="1431" t="str">
        <f t="shared" si="47"/>
        <v/>
      </c>
      <c r="CI32" s="1288" t="str">
        <f t="shared" si="48"/>
        <v/>
      </c>
      <c r="CJ32" s="1432" t="str">
        <f t="shared" si="49"/>
        <v/>
      </c>
      <c r="CK32" s="1436"/>
      <c r="CL32" s="1287"/>
      <c r="CM32" s="1437"/>
      <c r="CN32" s="1436"/>
      <c r="CO32" s="1432" t="str">
        <f t="shared" si="50"/>
        <v/>
      </c>
      <c r="CP32" s="1431" t="str">
        <f t="shared" si="51"/>
        <v/>
      </c>
      <c r="CQ32" s="1288" t="str">
        <f t="shared" si="52"/>
        <v/>
      </c>
      <c r="CR32" s="1432" t="str">
        <f t="shared" si="53"/>
        <v/>
      </c>
      <c r="CS32" s="1431" t="str">
        <f t="shared" si="54"/>
        <v/>
      </c>
      <c r="CT32" s="1288" t="str">
        <f t="shared" si="55"/>
        <v/>
      </c>
      <c r="CU32" s="1432" t="str">
        <f t="shared" si="56"/>
        <v/>
      </c>
      <c r="CV32" s="1431" t="str">
        <f t="shared" si="57"/>
        <v/>
      </c>
      <c r="CW32" s="1288" t="str">
        <f t="shared" si="58"/>
        <v/>
      </c>
      <c r="CX32" s="1432" t="str">
        <f t="shared" si="59"/>
        <v/>
      </c>
      <c r="CY32" s="1431" t="str">
        <f t="shared" si="60"/>
        <v/>
      </c>
      <c r="CZ32" s="1288" t="str">
        <f t="shared" si="61"/>
        <v/>
      </c>
      <c r="DA32" s="1432" t="str">
        <f t="shared" si="62"/>
        <v/>
      </c>
      <c r="DB32" s="1431" t="str">
        <f t="shared" si="63"/>
        <v/>
      </c>
      <c r="DC32" s="1288" t="str">
        <f t="shared" si="64"/>
        <v/>
      </c>
      <c r="DD32" s="1432" t="str">
        <f t="shared" si="65"/>
        <v/>
      </c>
    </row>
    <row r="33" spans="1:110" ht="15" customHeight="1">
      <c r="C33" s="1835"/>
      <c r="D33" s="1836"/>
      <c r="E33" s="1836"/>
      <c r="F33" s="1836"/>
      <c r="G33" s="1837"/>
      <c r="H33" s="1838"/>
      <c r="I33" s="1836"/>
      <c r="J33" s="1836"/>
      <c r="K33" s="1836"/>
      <c r="L33" s="1830"/>
      <c r="M33" s="1836"/>
      <c r="N33" s="1885"/>
      <c r="O33" s="1885"/>
      <c r="P33" s="1886"/>
      <c r="Q33" s="1886"/>
      <c r="R33" s="1886"/>
      <c r="S33" s="1830"/>
      <c r="T33" s="1830"/>
      <c r="U33" s="1830"/>
      <c r="V33" s="1830"/>
      <c r="W33" s="1830"/>
      <c r="X33" s="1831"/>
      <c r="Y33" s="1832">
        <f t="shared" si="3"/>
        <v>0</v>
      </c>
      <c r="Z33" s="1839"/>
      <c r="AA33" s="1830"/>
      <c r="AB33" s="1830"/>
      <c r="AC33" s="1830"/>
      <c r="AD33" s="1831"/>
      <c r="AE33" s="1833"/>
      <c r="AF33" s="982"/>
      <c r="AG33" s="2856"/>
      <c r="AH33" s="2857"/>
      <c r="AI33" s="2858"/>
      <c r="AJ33" s="1463" t="str">
        <f t="shared" si="4"/>
        <v/>
      </c>
      <c r="AK33" s="1463" t="str">
        <f t="shared" si="5"/>
        <v/>
      </c>
      <c r="AL33" s="1463" t="str">
        <f t="shared" si="6"/>
        <v/>
      </c>
      <c r="AM33" s="1431" t="str">
        <f t="shared" si="7"/>
        <v/>
      </c>
      <c r="AN33" s="1288" t="str">
        <f t="shared" si="8"/>
        <v/>
      </c>
      <c r="AO33" s="1432" t="str">
        <f t="shared" si="9"/>
        <v/>
      </c>
      <c r="AP33" s="1431" t="str">
        <f t="shared" si="10"/>
        <v/>
      </c>
      <c r="AQ33" s="1288" t="str">
        <f t="shared" si="11"/>
        <v/>
      </c>
      <c r="AR33" s="1432" t="str">
        <f t="shared" si="12"/>
        <v/>
      </c>
      <c r="AS33" s="1463" t="str">
        <f t="shared" si="66"/>
        <v/>
      </c>
      <c r="AT33" s="1431" t="str">
        <f t="shared" si="13"/>
        <v/>
      </c>
      <c r="AU33" s="1288" t="str">
        <f t="shared" si="14"/>
        <v/>
      </c>
      <c r="AV33" s="1437"/>
      <c r="AW33" s="1284" t="str">
        <f t="shared" si="15"/>
        <v/>
      </c>
      <c r="AX33" s="1279" t="str">
        <f t="shared" si="16"/>
        <v/>
      </c>
      <c r="AY33" s="1281"/>
      <c r="AZ33" s="1431" t="str">
        <f t="shared" si="17"/>
        <v/>
      </c>
      <c r="BA33" s="1288" t="str">
        <f t="shared" si="18"/>
        <v/>
      </c>
      <c r="BB33" s="1432" t="str">
        <f t="shared" si="19"/>
        <v/>
      </c>
      <c r="BC33" s="1463" t="str">
        <f t="shared" si="20"/>
        <v/>
      </c>
      <c r="BD33" s="1431" t="str">
        <f t="shared" si="21"/>
        <v/>
      </c>
      <c r="BE33" s="1288" t="str">
        <f t="shared" si="22"/>
        <v/>
      </c>
      <c r="BF33" s="1437"/>
      <c r="BG33" s="1431" t="str">
        <f t="shared" si="23"/>
        <v/>
      </c>
      <c r="BH33" s="1288" t="str">
        <f t="shared" si="24"/>
        <v/>
      </c>
      <c r="BI33" s="1437"/>
      <c r="BJ33" s="1431" t="str">
        <f t="shared" si="25"/>
        <v/>
      </c>
      <c r="BK33" s="1288" t="str">
        <f t="shared" si="26"/>
        <v/>
      </c>
      <c r="BL33" s="1437"/>
      <c r="BM33" s="1431" t="str">
        <f t="shared" si="27"/>
        <v/>
      </c>
      <c r="BN33" s="1288" t="str">
        <f t="shared" si="28"/>
        <v/>
      </c>
      <c r="BO33" s="1437"/>
      <c r="BP33" s="1431" t="str">
        <f t="shared" si="29"/>
        <v/>
      </c>
      <c r="BQ33" s="1288" t="str">
        <f t="shared" si="30"/>
        <v/>
      </c>
      <c r="BR33" s="1432" t="str">
        <f t="shared" si="31"/>
        <v/>
      </c>
      <c r="BS33" s="1431" t="str">
        <f t="shared" si="32"/>
        <v/>
      </c>
      <c r="BT33" s="1288" t="str">
        <f t="shared" si="33"/>
        <v/>
      </c>
      <c r="BU33" s="1432" t="str">
        <f t="shared" si="34"/>
        <v/>
      </c>
      <c r="BV33" s="1431" t="str">
        <f t="shared" si="35"/>
        <v/>
      </c>
      <c r="BW33" s="1288" t="str">
        <f t="shared" si="36"/>
        <v/>
      </c>
      <c r="BX33" s="1432" t="str">
        <f t="shared" si="37"/>
        <v/>
      </c>
      <c r="BY33" s="1431" t="str">
        <f t="shared" si="38"/>
        <v/>
      </c>
      <c r="BZ33" s="1288" t="str">
        <f t="shared" si="39"/>
        <v/>
      </c>
      <c r="CA33" s="1432" t="str">
        <f t="shared" si="40"/>
        <v/>
      </c>
      <c r="CB33" s="1431" t="str">
        <f t="shared" si="41"/>
        <v/>
      </c>
      <c r="CC33" s="1288" t="str">
        <f t="shared" si="42"/>
        <v/>
      </c>
      <c r="CD33" s="1432" t="str">
        <f t="shared" si="43"/>
        <v/>
      </c>
      <c r="CE33" s="1431" t="str">
        <f t="shared" si="44"/>
        <v/>
      </c>
      <c r="CF33" s="1288" t="str">
        <f t="shared" si="45"/>
        <v/>
      </c>
      <c r="CG33" s="1432" t="str">
        <f t="shared" si="46"/>
        <v/>
      </c>
      <c r="CH33" s="1431" t="str">
        <f t="shared" si="47"/>
        <v/>
      </c>
      <c r="CI33" s="1288" t="str">
        <f t="shared" si="48"/>
        <v/>
      </c>
      <c r="CJ33" s="1432" t="str">
        <f t="shared" si="49"/>
        <v/>
      </c>
      <c r="CK33" s="1436"/>
      <c r="CL33" s="1287"/>
      <c r="CM33" s="1437"/>
      <c r="CN33" s="1436"/>
      <c r="CO33" s="1432" t="str">
        <f t="shared" si="50"/>
        <v/>
      </c>
      <c r="CP33" s="1431" t="str">
        <f t="shared" si="51"/>
        <v/>
      </c>
      <c r="CQ33" s="1288" t="str">
        <f t="shared" si="52"/>
        <v/>
      </c>
      <c r="CR33" s="1432" t="str">
        <f t="shared" si="53"/>
        <v/>
      </c>
      <c r="CS33" s="1431" t="str">
        <f t="shared" si="54"/>
        <v/>
      </c>
      <c r="CT33" s="1288" t="str">
        <f t="shared" si="55"/>
        <v/>
      </c>
      <c r="CU33" s="1432" t="str">
        <f t="shared" si="56"/>
        <v/>
      </c>
      <c r="CV33" s="1431" t="str">
        <f t="shared" si="57"/>
        <v/>
      </c>
      <c r="CW33" s="1288" t="str">
        <f t="shared" si="58"/>
        <v/>
      </c>
      <c r="CX33" s="1432" t="str">
        <f t="shared" si="59"/>
        <v/>
      </c>
      <c r="CY33" s="1431" t="str">
        <f t="shared" si="60"/>
        <v/>
      </c>
      <c r="CZ33" s="1288" t="str">
        <f t="shared" si="61"/>
        <v/>
      </c>
      <c r="DA33" s="1432" t="str">
        <f t="shared" si="62"/>
        <v/>
      </c>
      <c r="DB33" s="1431" t="str">
        <f t="shared" si="63"/>
        <v/>
      </c>
      <c r="DC33" s="1288" t="str">
        <f t="shared" si="64"/>
        <v/>
      </c>
      <c r="DD33" s="1432" t="str">
        <f t="shared" si="65"/>
        <v/>
      </c>
    </row>
    <row r="34" spans="1:110" ht="15" customHeight="1">
      <c r="C34" s="1835"/>
      <c r="D34" s="1836"/>
      <c r="E34" s="1836"/>
      <c r="F34" s="1836"/>
      <c r="G34" s="1837"/>
      <c r="H34" s="1838"/>
      <c r="I34" s="1836"/>
      <c r="J34" s="1836"/>
      <c r="K34" s="1836"/>
      <c r="L34" s="1830"/>
      <c r="M34" s="1836"/>
      <c r="N34" s="1885"/>
      <c r="O34" s="1885"/>
      <c r="P34" s="1886"/>
      <c r="Q34" s="1886"/>
      <c r="R34" s="1886"/>
      <c r="S34" s="1830"/>
      <c r="T34" s="1830"/>
      <c r="U34" s="1830"/>
      <c r="V34" s="1830"/>
      <c r="W34" s="1830"/>
      <c r="X34" s="1831"/>
      <c r="Y34" s="1832">
        <f t="shared" si="3"/>
        <v>0</v>
      </c>
      <c r="Z34" s="1839"/>
      <c r="AA34" s="1830"/>
      <c r="AB34" s="1830"/>
      <c r="AC34" s="1830"/>
      <c r="AD34" s="1831"/>
      <c r="AE34" s="1833"/>
      <c r="AF34" s="982"/>
      <c r="AG34" s="2856"/>
      <c r="AH34" s="2857"/>
      <c r="AI34" s="2858"/>
      <c r="AJ34" s="1463" t="str">
        <f t="shared" si="4"/>
        <v/>
      </c>
      <c r="AK34" s="1463" t="str">
        <f t="shared" si="5"/>
        <v/>
      </c>
      <c r="AL34" s="1463" t="str">
        <f t="shared" si="6"/>
        <v/>
      </c>
      <c r="AM34" s="1431" t="str">
        <f t="shared" si="7"/>
        <v/>
      </c>
      <c r="AN34" s="1288" t="str">
        <f t="shared" si="8"/>
        <v/>
      </c>
      <c r="AO34" s="1432" t="str">
        <f t="shared" si="9"/>
        <v/>
      </c>
      <c r="AP34" s="1431" t="str">
        <f t="shared" si="10"/>
        <v/>
      </c>
      <c r="AQ34" s="1288" t="str">
        <f t="shared" si="11"/>
        <v/>
      </c>
      <c r="AR34" s="1432" t="str">
        <f t="shared" si="12"/>
        <v/>
      </c>
      <c r="AS34" s="1463" t="str">
        <f t="shared" si="66"/>
        <v/>
      </c>
      <c r="AT34" s="1431" t="str">
        <f t="shared" si="13"/>
        <v/>
      </c>
      <c r="AU34" s="1288" t="str">
        <f t="shared" si="14"/>
        <v/>
      </c>
      <c r="AV34" s="1437"/>
      <c r="AW34" s="1284" t="str">
        <f t="shared" si="15"/>
        <v/>
      </c>
      <c r="AX34" s="1279" t="str">
        <f t="shared" si="16"/>
        <v/>
      </c>
      <c r="AY34" s="1281"/>
      <c r="AZ34" s="1431" t="str">
        <f t="shared" si="17"/>
        <v/>
      </c>
      <c r="BA34" s="1288" t="str">
        <f t="shared" si="18"/>
        <v/>
      </c>
      <c r="BB34" s="1432" t="str">
        <f t="shared" si="19"/>
        <v/>
      </c>
      <c r="BC34" s="1463" t="str">
        <f t="shared" si="20"/>
        <v/>
      </c>
      <c r="BD34" s="1431" t="str">
        <f t="shared" si="21"/>
        <v/>
      </c>
      <c r="BE34" s="1288" t="str">
        <f t="shared" si="22"/>
        <v/>
      </c>
      <c r="BF34" s="1437"/>
      <c r="BG34" s="1431" t="str">
        <f t="shared" si="23"/>
        <v/>
      </c>
      <c r="BH34" s="1288" t="str">
        <f t="shared" si="24"/>
        <v/>
      </c>
      <c r="BI34" s="1437"/>
      <c r="BJ34" s="1431" t="str">
        <f t="shared" si="25"/>
        <v/>
      </c>
      <c r="BK34" s="1288" t="str">
        <f t="shared" si="26"/>
        <v/>
      </c>
      <c r="BL34" s="1437"/>
      <c r="BM34" s="1431" t="str">
        <f t="shared" si="27"/>
        <v/>
      </c>
      <c r="BN34" s="1288" t="str">
        <f t="shared" si="28"/>
        <v/>
      </c>
      <c r="BO34" s="1437"/>
      <c r="BP34" s="1431" t="str">
        <f t="shared" si="29"/>
        <v/>
      </c>
      <c r="BQ34" s="1288" t="str">
        <f t="shared" si="30"/>
        <v/>
      </c>
      <c r="BR34" s="1432" t="str">
        <f t="shared" si="31"/>
        <v/>
      </c>
      <c r="BS34" s="1431" t="str">
        <f t="shared" si="32"/>
        <v/>
      </c>
      <c r="BT34" s="1288" t="str">
        <f t="shared" si="33"/>
        <v/>
      </c>
      <c r="BU34" s="1432" t="str">
        <f t="shared" si="34"/>
        <v/>
      </c>
      <c r="BV34" s="1431" t="str">
        <f t="shared" si="35"/>
        <v/>
      </c>
      <c r="BW34" s="1288" t="str">
        <f t="shared" si="36"/>
        <v/>
      </c>
      <c r="BX34" s="1432" t="str">
        <f t="shared" si="37"/>
        <v/>
      </c>
      <c r="BY34" s="1431" t="str">
        <f t="shared" si="38"/>
        <v/>
      </c>
      <c r="BZ34" s="1288" t="str">
        <f t="shared" si="39"/>
        <v/>
      </c>
      <c r="CA34" s="1432" t="str">
        <f t="shared" si="40"/>
        <v/>
      </c>
      <c r="CB34" s="1431" t="str">
        <f t="shared" si="41"/>
        <v/>
      </c>
      <c r="CC34" s="1288" t="str">
        <f t="shared" si="42"/>
        <v/>
      </c>
      <c r="CD34" s="1432" t="str">
        <f t="shared" si="43"/>
        <v/>
      </c>
      <c r="CE34" s="1431" t="str">
        <f t="shared" si="44"/>
        <v/>
      </c>
      <c r="CF34" s="1288" t="str">
        <f t="shared" si="45"/>
        <v/>
      </c>
      <c r="CG34" s="1432" t="str">
        <f t="shared" si="46"/>
        <v/>
      </c>
      <c r="CH34" s="1431" t="str">
        <f t="shared" si="47"/>
        <v/>
      </c>
      <c r="CI34" s="1288" t="str">
        <f t="shared" si="48"/>
        <v/>
      </c>
      <c r="CJ34" s="1432" t="str">
        <f t="shared" si="49"/>
        <v/>
      </c>
      <c r="CK34" s="1436"/>
      <c r="CL34" s="1287"/>
      <c r="CM34" s="1437"/>
      <c r="CN34" s="1436"/>
      <c r="CO34" s="1432" t="str">
        <f t="shared" si="50"/>
        <v/>
      </c>
      <c r="CP34" s="1431" t="str">
        <f t="shared" si="51"/>
        <v/>
      </c>
      <c r="CQ34" s="1288" t="str">
        <f t="shared" si="52"/>
        <v/>
      </c>
      <c r="CR34" s="1432" t="str">
        <f t="shared" si="53"/>
        <v/>
      </c>
      <c r="CS34" s="1431" t="str">
        <f t="shared" si="54"/>
        <v/>
      </c>
      <c r="CT34" s="1288" t="str">
        <f t="shared" si="55"/>
        <v/>
      </c>
      <c r="CU34" s="1432" t="str">
        <f t="shared" si="56"/>
        <v/>
      </c>
      <c r="CV34" s="1431" t="str">
        <f t="shared" si="57"/>
        <v/>
      </c>
      <c r="CW34" s="1288" t="str">
        <f t="shared" si="58"/>
        <v/>
      </c>
      <c r="CX34" s="1432" t="str">
        <f t="shared" si="59"/>
        <v/>
      </c>
      <c r="CY34" s="1431" t="str">
        <f t="shared" si="60"/>
        <v/>
      </c>
      <c r="CZ34" s="1288" t="str">
        <f t="shared" si="61"/>
        <v/>
      </c>
      <c r="DA34" s="1432" t="str">
        <f t="shared" si="62"/>
        <v/>
      </c>
      <c r="DB34" s="1431" t="str">
        <f t="shared" si="63"/>
        <v/>
      </c>
      <c r="DC34" s="1288" t="str">
        <f t="shared" si="64"/>
        <v/>
      </c>
      <c r="DD34" s="1432" t="str">
        <f t="shared" si="65"/>
        <v/>
      </c>
    </row>
    <row r="35" spans="1:110" ht="15" customHeight="1">
      <c r="C35" s="1835"/>
      <c r="D35" s="1836"/>
      <c r="E35" s="1836"/>
      <c r="F35" s="1836"/>
      <c r="G35" s="1837"/>
      <c r="H35" s="1838"/>
      <c r="I35" s="1836"/>
      <c r="J35" s="1836"/>
      <c r="K35" s="1836"/>
      <c r="L35" s="1830"/>
      <c r="M35" s="1836"/>
      <c r="N35" s="1885"/>
      <c r="O35" s="1885"/>
      <c r="P35" s="1886"/>
      <c r="Q35" s="1886"/>
      <c r="R35" s="1886"/>
      <c r="S35" s="1830"/>
      <c r="T35" s="1830"/>
      <c r="U35" s="1830"/>
      <c r="V35" s="1830"/>
      <c r="W35" s="1830"/>
      <c r="X35" s="1831"/>
      <c r="Y35" s="1832">
        <f t="shared" si="3"/>
        <v>0</v>
      </c>
      <c r="Z35" s="1839"/>
      <c r="AA35" s="1830"/>
      <c r="AB35" s="1830"/>
      <c r="AC35" s="1830"/>
      <c r="AD35" s="1831"/>
      <c r="AE35" s="1833"/>
      <c r="AF35" s="982"/>
      <c r="AG35" s="2856"/>
      <c r="AH35" s="2857"/>
      <c r="AI35" s="2858"/>
      <c r="AJ35" s="1463" t="str">
        <f t="shared" si="4"/>
        <v/>
      </c>
      <c r="AK35" s="1463" t="str">
        <f t="shared" si="5"/>
        <v/>
      </c>
      <c r="AL35" s="1463" t="str">
        <f t="shared" si="6"/>
        <v/>
      </c>
      <c r="AM35" s="1431" t="str">
        <f t="shared" si="7"/>
        <v/>
      </c>
      <c r="AN35" s="1288" t="str">
        <f t="shared" si="8"/>
        <v/>
      </c>
      <c r="AO35" s="1432" t="str">
        <f t="shared" si="9"/>
        <v/>
      </c>
      <c r="AP35" s="1431" t="str">
        <f t="shared" si="10"/>
        <v/>
      </c>
      <c r="AQ35" s="1288" t="str">
        <f t="shared" si="11"/>
        <v/>
      </c>
      <c r="AR35" s="1432" t="str">
        <f t="shared" si="12"/>
        <v/>
      </c>
      <c r="AS35" s="1463" t="str">
        <f t="shared" si="66"/>
        <v/>
      </c>
      <c r="AT35" s="1431" t="str">
        <f t="shared" si="13"/>
        <v/>
      </c>
      <c r="AU35" s="1288" t="str">
        <f t="shared" si="14"/>
        <v/>
      </c>
      <c r="AV35" s="1437"/>
      <c r="AW35" s="1284" t="str">
        <f t="shared" si="15"/>
        <v/>
      </c>
      <c r="AX35" s="1279" t="str">
        <f t="shared" si="16"/>
        <v/>
      </c>
      <c r="AY35" s="1281"/>
      <c r="AZ35" s="1431" t="str">
        <f t="shared" si="17"/>
        <v/>
      </c>
      <c r="BA35" s="1288" t="str">
        <f t="shared" si="18"/>
        <v/>
      </c>
      <c r="BB35" s="1432" t="str">
        <f t="shared" si="19"/>
        <v/>
      </c>
      <c r="BC35" s="1463" t="str">
        <f t="shared" si="20"/>
        <v/>
      </c>
      <c r="BD35" s="1431" t="str">
        <f t="shared" si="21"/>
        <v/>
      </c>
      <c r="BE35" s="1288" t="str">
        <f t="shared" si="22"/>
        <v/>
      </c>
      <c r="BF35" s="1437"/>
      <c r="BG35" s="1431" t="str">
        <f t="shared" si="23"/>
        <v/>
      </c>
      <c r="BH35" s="1288" t="str">
        <f t="shared" si="24"/>
        <v/>
      </c>
      <c r="BI35" s="1437"/>
      <c r="BJ35" s="1431" t="str">
        <f t="shared" si="25"/>
        <v/>
      </c>
      <c r="BK35" s="1288" t="str">
        <f t="shared" si="26"/>
        <v/>
      </c>
      <c r="BL35" s="1437"/>
      <c r="BM35" s="1431" t="str">
        <f t="shared" si="27"/>
        <v/>
      </c>
      <c r="BN35" s="1288" t="str">
        <f t="shared" si="28"/>
        <v/>
      </c>
      <c r="BO35" s="1437"/>
      <c r="BP35" s="1431" t="str">
        <f t="shared" si="29"/>
        <v/>
      </c>
      <c r="BQ35" s="1288" t="str">
        <f t="shared" si="30"/>
        <v/>
      </c>
      <c r="BR35" s="1432" t="str">
        <f t="shared" si="31"/>
        <v/>
      </c>
      <c r="BS35" s="1431" t="str">
        <f t="shared" si="32"/>
        <v/>
      </c>
      <c r="BT35" s="1288" t="str">
        <f t="shared" si="33"/>
        <v/>
      </c>
      <c r="BU35" s="1432" t="str">
        <f t="shared" si="34"/>
        <v/>
      </c>
      <c r="BV35" s="1431" t="str">
        <f t="shared" si="35"/>
        <v/>
      </c>
      <c r="BW35" s="1288" t="str">
        <f t="shared" si="36"/>
        <v/>
      </c>
      <c r="BX35" s="1432" t="str">
        <f t="shared" si="37"/>
        <v/>
      </c>
      <c r="BY35" s="1431" t="str">
        <f t="shared" si="38"/>
        <v/>
      </c>
      <c r="BZ35" s="1288" t="str">
        <f t="shared" si="39"/>
        <v/>
      </c>
      <c r="CA35" s="1432" t="str">
        <f t="shared" si="40"/>
        <v/>
      </c>
      <c r="CB35" s="1431" t="str">
        <f t="shared" si="41"/>
        <v/>
      </c>
      <c r="CC35" s="1288" t="str">
        <f t="shared" si="42"/>
        <v/>
      </c>
      <c r="CD35" s="1432" t="str">
        <f t="shared" si="43"/>
        <v/>
      </c>
      <c r="CE35" s="1431" t="str">
        <f t="shared" si="44"/>
        <v/>
      </c>
      <c r="CF35" s="1288" t="str">
        <f t="shared" si="45"/>
        <v/>
      </c>
      <c r="CG35" s="1432" t="str">
        <f t="shared" si="46"/>
        <v/>
      </c>
      <c r="CH35" s="1431" t="str">
        <f t="shared" si="47"/>
        <v/>
      </c>
      <c r="CI35" s="1288" t="str">
        <f t="shared" si="48"/>
        <v/>
      </c>
      <c r="CJ35" s="1432" t="str">
        <f t="shared" si="49"/>
        <v/>
      </c>
      <c r="CK35" s="1436"/>
      <c r="CL35" s="1287"/>
      <c r="CM35" s="1437"/>
      <c r="CN35" s="1436"/>
      <c r="CO35" s="1432" t="str">
        <f t="shared" si="50"/>
        <v/>
      </c>
      <c r="CP35" s="1431" t="str">
        <f t="shared" si="51"/>
        <v/>
      </c>
      <c r="CQ35" s="1288" t="str">
        <f t="shared" si="52"/>
        <v/>
      </c>
      <c r="CR35" s="1432" t="str">
        <f t="shared" si="53"/>
        <v/>
      </c>
      <c r="CS35" s="1431" t="str">
        <f t="shared" si="54"/>
        <v/>
      </c>
      <c r="CT35" s="1288" t="str">
        <f t="shared" si="55"/>
        <v/>
      </c>
      <c r="CU35" s="1432" t="str">
        <f t="shared" si="56"/>
        <v/>
      </c>
      <c r="CV35" s="1431" t="str">
        <f t="shared" si="57"/>
        <v/>
      </c>
      <c r="CW35" s="1288" t="str">
        <f t="shared" si="58"/>
        <v/>
      </c>
      <c r="CX35" s="1432" t="str">
        <f t="shared" si="59"/>
        <v/>
      </c>
      <c r="CY35" s="1431" t="str">
        <f t="shared" si="60"/>
        <v/>
      </c>
      <c r="CZ35" s="1288" t="str">
        <f t="shared" si="61"/>
        <v/>
      </c>
      <c r="DA35" s="1432" t="str">
        <f t="shared" si="62"/>
        <v/>
      </c>
      <c r="DB35" s="1431" t="str">
        <f t="shared" si="63"/>
        <v/>
      </c>
      <c r="DC35" s="1288" t="str">
        <f t="shared" si="64"/>
        <v/>
      </c>
      <c r="DD35" s="1432" t="str">
        <f t="shared" si="65"/>
        <v/>
      </c>
    </row>
    <row r="36" spans="1:110" ht="15" customHeight="1">
      <c r="C36" s="1835"/>
      <c r="D36" s="1836"/>
      <c r="E36" s="1836"/>
      <c r="F36" s="1836"/>
      <c r="G36" s="1837"/>
      <c r="H36" s="1838"/>
      <c r="I36" s="1836"/>
      <c r="J36" s="1836"/>
      <c r="K36" s="1836"/>
      <c r="L36" s="1830"/>
      <c r="M36" s="1836"/>
      <c r="N36" s="1885"/>
      <c r="O36" s="1885"/>
      <c r="P36" s="1886"/>
      <c r="Q36" s="1886"/>
      <c r="R36" s="1886"/>
      <c r="S36" s="1830"/>
      <c r="T36" s="1830"/>
      <c r="U36" s="1830"/>
      <c r="V36" s="1830"/>
      <c r="W36" s="1830"/>
      <c r="X36" s="1831"/>
      <c r="Y36" s="1832">
        <f t="shared" si="3"/>
        <v>0</v>
      </c>
      <c r="Z36" s="1839"/>
      <c r="AA36" s="1830"/>
      <c r="AB36" s="1830"/>
      <c r="AC36" s="1830"/>
      <c r="AD36" s="1831"/>
      <c r="AE36" s="1833"/>
      <c r="AF36" s="982"/>
      <c r="AG36" s="2856"/>
      <c r="AH36" s="2857"/>
      <c r="AI36" s="2858"/>
      <c r="AJ36" s="1463" t="str">
        <f t="shared" si="4"/>
        <v/>
      </c>
      <c r="AK36" s="1463" t="str">
        <f t="shared" si="5"/>
        <v/>
      </c>
      <c r="AL36" s="1463" t="str">
        <f t="shared" si="6"/>
        <v/>
      </c>
      <c r="AM36" s="1431" t="str">
        <f t="shared" si="7"/>
        <v/>
      </c>
      <c r="AN36" s="1288" t="str">
        <f t="shared" si="8"/>
        <v/>
      </c>
      <c r="AO36" s="1432" t="str">
        <f t="shared" si="9"/>
        <v/>
      </c>
      <c r="AP36" s="1431" t="str">
        <f t="shared" si="10"/>
        <v/>
      </c>
      <c r="AQ36" s="1288" t="str">
        <f t="shared" si="11"/>
        <v/>
      </c>
      <c r="AR36" s="1432" t="str">
        <f t="shared" si="12"/>
        <v/>
      </c>
      <c r="AS36" s="1463" t="str">
        <f t="shared" si="66"/>
        <v/>
      </c>
      <c r="AT36" s="1431" t="str">
        <f t="shared" si="13"/>
        <v/>
      </c>
      <c r="AU36" s="1288" t="str">
        <f t="shared" si="14"/>
        <v/>
      </c>
      <c r="AV36" s="1437"/>
      <c r="AW36" s="1284" t="str">
        <f t="shared" si="15"/>
        <v/>
      </c>
      <c r="AX36" s="1279" t="str">
        <f t="shared" si="16"/>
        <v/>
      </c>
      <c r="AY36" s="1281"/>
      <c r="AZ36" s="1431" t="str">
        <f t="shared" si="17"/>
        <v/>
      </c>
      <c r="BA36" s="1288" t="str">
        <f t="shared" si="18"/>
        <v/>
      </c>
      <c r="BB36" s="1432" t="str">
        <f t="shared" si="19"/>
        <v/>
      </c>
      <c r="BC36" s="1463" t="str">
        <f t="shared" si="20"/>
        <v/>
      </c>
      <c r="BD36" s="1431" t="str">
        <f t="shared" si="21"/>
        <v/>
      </c>
      <c r="BE36" s="1288" t="str">
        <f t="shared" si="22"/>
        <v/>
      </c>
      <c r="BF36" s="1437"/>
      <c r="BG36" s="1431" t="str">
        <f t="shared" si="23"/>
        <v/>
      </c>
      <c r="BH36" s="1288" t="str">
        <f t="shared" si="24"/>
        <v/>
      </c>
      <c r="BI36" s="1437"/>
      <c r="BJ36" s="1431" t="str">
        <f t="shared" si="25"/>
        <v/>
      </c>
      <c r="BK36" s="1288" t="str">
        <f t="shared" si="26"/>
        <v/>
      </c>
      <c r="BL36" s="1437"/>
      <c r="BM36" s="1431" t="str">
        <f t="shared" si="27"/>
        <v/>
      </c>
      <c r="BN36" s="1288" t="str">
        <f t="shared" si="28"/>
        <v/>
      </c>
      <c r="BO36" s="1437"/>
      <c r="BP36" s="1431" t="str">
        <f t="shared" si="29"/>
        <v/>
      </c>
      <c r="BQ36" s="1288" t="str">
        <f t="shared" si="30"/>
        <v/>
      </c>
      <c r="BR36" s="1432" t="str">
        <f t="shared" si="31"/>
        <v/>
      </c>
      <c r="BS36" s="1431" t="str">
        <f t="shared" si="32"/>
        <v/>
      </c>
      <c r="BT36" s="1288" t="str">
        <f t="shared" si="33"/>
        <v/>
      </c>
      <c r="BU36" s="1432" t="str">
        <f t="shared" si="34"/>
        <v/>
      </c>
      <c r="BV36" s="1431" t="str">
        <f t="shared" si="35"/>
        <v/>
      </c>
      <c r="BW36" s="1288" t="str">
        <f t="shared" si="36"/>
        <v/>
      </c>
      <c r="BX36" s="1432" t="str">
        <f t="shared" si="37"/>
        <v/>
      </c>
      <c r="BY36" s="1431" t="str">
        <f t="shared" si="38"/>
        <v/>
      </c>
      <c r="BZ36" s="1288" t="str">
        <f t="shared" si="39"/>
        <v/>
      </c>
      <c r="CA36" s="1432" t="str">
        <f t="shared" si="40"/>
        <v/>
      </c>
      <c r="CB36" s="1431" t="str">
        <f t="shared" si="41"/>
        <v/>
      </c>
      <c r="CC36" s="1288" t="str">
        <f t="shared" si="42"/>
        <v/>
      </c>
      <c r="CD36" s="1432" t="str">
        <f t="shared" si="43"/>
        <v/>
      </c>
      <c r="CE36" s="1431" t="str">
        <f t="shared" si="44"/>
        <v/>
      </c>
      <c r="CF36" s="1288" t="str">
        <f t="shared" si="45"/>
        <v/>
      </c>
      <c r="CG36" s="1432" t="str">
        <f t="shared" si="46"/>
        <v/>
      </c>
      <c r="CH36" s="1431" t="str">
        <f t="shared" si="47"/>
        <v/>
      </c>
      <c r="CI36" s="1288" t="str">
        <f t="shared" si="48"/>
        <v/>
      </c>
      <c r="CJ36" s="1432" t="str">
        <f t="shared" si="49"/>
        <v/>
      </c>
      <c r="CK36" s="1436"/>
      <c r="CL36" s="1287"/>
      <c r="CM36" s="1437"/>
      <c r="CN36" s="1436"/>
      <c r="CO36" s="1432" t="str">
        <f t="shared" si="50"/>
        <v/>
      </c>
      <c r="CP36" s="1431" t="str">
        <f t="shared" si="51"/>
        <v/>
      </c>
      <c r="CQ36" s="1288" t="str">
        <f t="shared" si="52"/>
        <v/>
      </c>
      <c r="CR36" s="1432" t="str">
        <f t="shared" si="53"/>
        <v/>
      </c>
      <c r="CS36" s="1431" t="str">
        <f t="shared" si="54"/>
        <v/>
      </c>
      <c r="CT36" s="1288" t="str">
        <f t="shared" si="55"/>
        <v/>
      </c>
      <c r="CU36" s="1432" t="str">
        <f t="shared" si="56"/>
        <v/>
      </c>
      <c r="CV36" s="1431" t="str">
        <f t="shared" si="57"/>
        <v/>
      </c>
      <c r="CW36" s="1288" t="str">
        <f t="shared" si="58"/>
        <v/>
      </c>
      <c r="CX36" s="1432" t="str">
        <f t="shared" si="59"/>
        <v/>
      </c>
      <c r="CY36" s="1431" t="str">
        <f t="shared" si="60"/>
        <v/>
      </c>
      <c r="CZ36" s="1288" t="str">
        <f t="shared" si="61"/>
        <v/>
      </c>
      <c r="DA36" s="1432" t="str">
        <f t="shared" si="62"/>
        <v/>
      </c>
      <c r="DB36" s="1431" t="str">
        <f t="shared" si="63"/>
        <v/>
      </c>
      <c r="DC36" s="1288" t="str">
        <f t="shared" si="64"/>
        <v/>
      </c>
      <c r="DD36" s="1432" t="str">
        <f t="shared" si="65"/>
        <v/>
      </c>
    </row>
    <row r="37" spans="1:110" ht="15" customHeight="1">
      <c r="C37" s="1835"/>
      <c r="D37" s="1836"/>
      <c r="E37" s="1836"/>
      <c r="F37" s="1836"/>
      <c r="G37" s="1837"/>
      <c r="H37" s="1838"/>
      <c r="I37" s="1836"/>
      <c r="J37" s="1836"/>
      <c r="K37" s="1836"/>
      <c r="L37" s="1830"/>
      <c r="M37" s="1836"/>
      <c r="N37" s="1885"/>
      <c r="O37" s="1885"/>
      <c r="P37" s="1886"/>
      <c r="Q37" s="1886"/>
      <c r="R37" s="1886"/>
      <c r="S37" s="1830"/>
      <c r="T37" s="1830"/>
      <c r="U37" s="1830"/>
      <c r="V37" s="1830"/>
      <c r="W37" s="1830"/>
      <c r="X37" s="1831"/>
      <c r="Y37" s="1832">
        <f t="shared" si="3"/>
        <v>0</v>
      </c>
      <c r="Z37" s="1839"/>
      <c r="AA37" s="1830"/>
      <c r="AB37" s="1830"/>
      <c r="AC37" s="1830"/>
      <c r="AD37" s="1831"/>
      <c r="AE37" s="1833"/>
      <c r="AF37" s="982"/>
      <c r="AG37" s="2856"/>
      <c r="AH37" s="2857"/>
      <c r="AI37" s="2858"/>
      <c r="AJ37" s="1463" t="str">
        <f t="shared" si="4"/>
        <v/>
      </c>
      <c r="AK37" s="1463" t="str">
        <f t="shared" si="5"/>
        <v/>
      </c>
      <c r="AL37" s="1463" t="str">
        <f t="shared" si="6"/>
        <v/>
      </c>
      <c r="AM37" s="1431" t="str">
        <f t="shared" si="7"/>
        <v/>
      </c>
      <c r="AN37" s="1288" t="str">
        <f t="shared" si="8"/>
        <v/>
      </c>
      <c r="AO37" s="1432" t="str">
        <f t="shared" si="9"/>
        <v/>
      </c>
      <c r="AP37" s="1431" t="str">
        <f t="shared" si="10"/>
        <v/>
      </c>
      <c r="AQ37" s="1288" t="str">
        <f t="shared" si="11"/>
        <v/>
      </c>
      <c r="AR37" s="1432" t="str">
        <f t="shared" si="12"/>
        <v/>
      </c>
      <c r="AS37" s="1463" t="str">
        <f t="shared" si="66"/>
        <v/>
      </c>
      <c r="AT37" s="1431" t="str">
        <f t="shared" si="13"/>
        <v/>
      </c>
      <c r="AU37" s="1288" t="str">
        <f t="shared" si="14"/>
        <v/>
      </c>
      <c r="AV37" s="1437"/>
      <c r="AW37" s="1284" t="str">
        <f t="shared" si="15"/>
        <v/>
      </c>
      <c r="AX37" s="1279" t="str">
        <f t="shared" si="16"/>
        <v/>
      </c>
      <c r="AY37" s="1281"/>
      <c r="AZ37" s="1431" t="str">
        <f t="shared" si="17"/>
        <v/>
      </c>
      <c r="BA37" s="1288" t="str">
        <f t="shared" si="18"/>
        <v/>
      </c>
      <c r="BB37" s="1432" t="str">
        <f t="shared" si="19"/>
        <v/>
      </c>
      <c r="BC37" s="1463" t="str">
        <f t="shared" si="20"/>
        <v/>
      </c>
      <c r="BD37" s="1431" t="str">
        <f t="shared" si="21"/>
        <v/>
      </c>
      <c r="BE37" s="1288" t="str">
        <f t="shared" si="22"/>
        <v/>
      </c>
      <c r="BF37" s="1437"/>
      <c r="BG37" s="1431" t="str">
        <f t="shared" si="23"/>
        <v/>
      </c>
      <c r="BH37" s="1288" t="str">
        <f t="shared" si="24"/>
        <v/>
      </c>
      <c r="BI37" s="1437"/>
      <c r="BJ37" s="1431" t="str">
        <f t="shared" si="25"/>
        <v/>
      </c>
      <c r="BK37" s="1288" t="str">
        <f t="shared" si="26"/>
        <v/>
      </c>
      <c r="BL37" s="1437"/>
      <c r="BM37" s="1431" t="str">
        <f t="shared" si="27"/>
        <v/>
      </c>
      <c r="BN37" s="1288" t="str">
        <f t="shared" si="28"/>
        <v/>
      </c>
      <c r="BO37" s="1437"/>
      <c r="BP37" s="1431" t="str">
        <f t="shared" si="29"/>
        <v/>
      </c>
      <c r="BQ37" s="1288" t="str">
        <f t="shared" si="30"/>
        <v/>
      </c>
      <c r="BR37" s="1432" t="str">
        <f t="shared" si="31"/>
        <v/>
      </c>
      <c r="BS37" s="1431" t="str">
        <f t="shared" si="32"/>
        <v/>
      </c>
      <c r="BT37" s="1288" t="str">
        <f t="shared" si="33"/>
        <v/>
      </c>
      <c r="BU37" s="1432" t="str">
        <f t="shared" si="34"/>
        <v/>
      </c>
      <c r="BV37" s="1431" t="str">
        <f t="shared" si="35"/>
        <v/>
      </c>
      <c r="BW37" s="1288" t="str">
        <f t="shared" si="36"/>
        <v/>
      </c>
      <c r="BX37" s="1432" t="str">
        <f t="shared" si="37"/>
        <v/>
      </c>
      <c r="BY37" s="1431" t="str">
        <f t="shared" si="38"/>
        <v/>
      </c>
      <c r="BZ37" s="1288" t="str">
        <f t="shared" si="39"/>
        <v/>
      </c>
      <c r="CA37" s="1432" t="str">
        <f t="shared" si="40"/>
        <v/>
      </c>
      <c r="CB37" s="1431" t="str">
        <f t="shared" si="41"/>
        <v/>
      </c>
      <c r="CC37" s="1288" t="str">
        <f t="shared" si="42"/>
        <v/>
      </c>
      <c r="CD37" s="1432" t="str">
        <f t="shared" si="43"/>
        <v/>
      </c>
      <c r="CE37" s="1431" t="str">
        <f t="shared" si="44"/>
        <v/>
      </c>
      <c r="CF37" s="1288" t="str">
        <f t="shared" si="45"/>
        <v/>
      </c>
      <c r="CG37" s="1432" t="str">
        <f t="shared" si="46"/>
        <v/>
      </c>
      <c r="CH37" s="1431" t="str">
        <f t="shared" si="47"/>
        <v/>
      </c>
      <c r="CI37" s="1288" t="str">
        <f t="shared" si="48"/>
        <v/>
      </c>
      <c r="CJ37" s="1432" t="str">
        <f t="shared" si="49"/>
        <v/>
      </c>
      <c r="CK37" s="1436"/>
      <c r="CL37" s="1287"/>
      <c r="CM37" s="1437"/>
      <c r="CN37" s="1436"/>
      <c r="CO37" s="1432" t="str">
        <f t="shared" si="50"/>
        <v/>
      </c>
      <c r="CP37" s="1431" t="str">
        <f t="shared" si="51"/>
        <v/>
      </c>
      <c r="CQ37" s="1288" t="str">
        <f t="shared" si="52"/>
        <v/>
      </c>
      <c r="CR37" s="1432" t="str">
        <f t="shared" si="53"/>
        <v/>
      </c>
      <c r="CS37" s="1431" t="str">
        <f t="shared" si="54"/>
        <v/>
      </c>
      <c r="CT37" s="1288" t="str">
        <f t="shared" si="55"/>
        <v/>
      </c>
      <c r="CU37" s="1432" t="str">
        <f t="shared" si="56"/>
        <v/>
      </c>
      <c r="CV37" s="1431" t="str">
        <f t="shared" si="57"/>
        <v/>
      </c>
      <c r="CW37" s="1288" t="str">
        <f t="shared" si="58"/>
        <v/>
      </c>
      <c r="CX37" s="1432" t="str">
        <f t="shared" si="59"/>
        <v/>
      </c>
      <c r="CY37" s="1431" t="str">
        <f t="shared" si="60"/>
        <v/>
      </c>
      <c r="CZ37" s="1288" t="str">
        <f t="shared" si="61"/>
        <v/>
      </c>
      <c r="DA37" s="1432" t="str">
        <f t="shared" si="62"/>
        <v/>
      </c>
      <c r="DB37" s="1431" t="str">
        <f t="shared" si="63"/>
        <v/>
      </c>
      <c r="DC37" s="1288" t="str">
        <f t="shared" si="64"/>
        <v/>
      </c>
      <c r="DD37" s="1432" t="str">
        <f t="shared" si="65"/>
        <v/>
      </c>
    </row>
    <row r="38" spans="1:110" ht="15" customHeight="1">
      <c r="C38" s="1835"/>
      <c r="D38" s="1836"/>
      <c r="E38" s="1836"/>
      <c r="F38" s="1836"/>
      <c r="G38" s="1837"/>
      <c r="H38" s="1838"/>
      <c r="I38" s="1836"/>
      <c r="J38" s="1836"/>
      <c r="K38" s="1836"/>
      <c r="L38" s="1830"/>
      <c r="M38" s="1836"/>
      <c r="N38" s="1885"/>
      <c r="O38" s="1885"/>
      <c r="P38" s="1886"/>
      <c r="Q38" s="1886"/>
      <c r="R38" s="1886"/>
      <c r="S38" s="1830"/>
      <c r="T38" s="1830"/>
      <c r="U38" s="1830"/>
      <c r="V38" s="1830"/>
      <c r="W38" s="1830"/>
      <c r="X38" s="1831"/>
      <c r="Y38" s="1832">
        <f t="shared" si="3"/>
        <v>0</v>
      </c>
      <c r="Z38" s="1839"/>
      <c r="AA38" s="1830"/>
      <c r="AB38" s="1830"/>
      <c r="AC38" s="1830"/>
      <c r="AD38" s="1831"/>
      <c r="AE38" s="1833"/>
      <c r="AF38" s="982"/>
      <c r="AG38" s="2856"/>
      <c r="AH38" s="2857"/>
      <c r="AI38" s="2858"/>
      <c r="AJ38" s="1463" t="str">
        <f t="shared" si="4"/>
        <v/>
      </c>
      <c r="AK38" s="1463" t="str">
        <f t="shared" si="5"/>
        <v/>
      </c>
      <c r="AL38" s="1463" t="str">
        <f t="shared" si="6"/>
        <v/>
      </c>
      <c r="AM38" s="1431" t="str">
        <f t="shared" si="7"/>
        <v/>
      </c>
      <c r="AN38" s="1288" t="str">
        <f t="shared" si="8"/>
        <v/>
      </c>
      <c r="AO38" s="1432" t="str">
        <f t="shared" si="9"/>
        <v/>
      </c>
      <c r="AP38" s="1431" t="str">
        <f t="shared" si="10"/>
        <v/>
      </c>
      <c r="AQ38" s="1288" t="str">
        <f t="shared" si="11"/>
        <v/>
      </c>
      <c r="AR38" s="1432" t="str">
        <f t="shared" si="12"/>
        <v/>
      </c>
      <c r="AS38" s="1463" t="str">
        <f t="shared" si="66"/>
        <v/>
      </c>
      <c r="AT38" s="1431" t="str">
        <f t="shared" si="13"/>
        <v/>
      </c>
      <c r="AU38" s="1288" t="str">
        <f t="shared" si="14"/>
        <v/>
      </c>
      <c r="AV38" s="1437"/>
      <c r="AW38" s="1284" t="str">
        <f t="shared" si="15"/>
        <v/>
      </c>
      <c r="AX38" s="1279" t="str">
        <f t="shared" si="16"/>
        <v/>
      </c>
      <c r="AY38" s="1281"/>
      <c r="AZ38" s="1431" t="str">
        <f t="shared" si="17"/>
        <v/>
      </c>
      <c r="BA38" s="1288" t="str">
        <f t="shared" si="18"/>
        <v/>
      </c>
      <c r="BB38" s="1432" t="str">
        <f t="shared" si="19"/>
        <v/>
      </c>
      <c r="BC38" s="1463" t="str">
        <f t="shared" si="20"/>
        <v/>
      </c>
      <c r="BD38" s="1431" t="str">
        <f t="shared" si="21"/>
        <v/>
      </c>
      <c r="BE38" s="1288" t="str">
        <f t="shared" si="22"/>
        <v/>
      </c>
      <c r="BF38" s="1437"/>
      <c r="BG38" s="1431" t="str">
        <f t="shared" si="23"/>
        <v/>
      </c>
      <c r="BH38" s="1288" t="str">
        <f t="shared" si="24"/>
        <v/>
      </c>
      <c r="BI38" s="1437"/>
      <c r="BJ38" s="1431" t="str">
        <f t="shared" si="25"/>
        <v/>
      </c>
      <c r="BK38" s="1288" t="str">
        <f t="shared" si="26"/>
        <v/>
      </c>
      <c r="BL38" s="1437"/>
      <c r="BM38" s="1431" t="str">
        <f t="shared" si="27"/>
        <v/>
      </c>
      <c r="BN38" s="1288" t="str">
        <f t="shared" si="28"/>
        <v/>
      </c>
      <c r="BO38" s="1437"/>
      <c r="BP38" s="1431" t="str">
        <f t="shared" si="29"/>
        <v/>
      </c>
      <c r="BQ38" s="1288" t="str">
        <f t="shared" si="30"/>
        <v/>
      </c>
      <c r="BR38" s="1432" t="str">
        <f t="shared" si="31"/>
        <v/>
      </c>
      <c r="BS38" s="1431" t="str">
        <f t="shared" si="32"/>
        <v/>
      </c>
      <c r="BT38" s="1288" t="str">
        <f t="shared" si="33"/>
        <v/>
      </c>
      <c r="BU38" s="1432" t="str">
        <f t="shared" si="34"/>
        <v/>
      </c>
      <c r="BV38" s="1431" t="str">
        <f t="shared" si="35"/>
        <v/>
      </c>
      <c r="BW38" s="1288" t="str">
        <f t="shared" si="36"/>
        <v/>
      </c>
      <c r="BX38" s="1432" t="str">
        <f t="shared" si="37"/>
        <v/>
      </c>
      <c r="BY38" s="1431" t="str">
        <f t="shared" si="38"/>
        <v/>
      </c>
      <c r="BZ38" s="1288" t="str">
        <f t="shared" si="39"/>
        <v/>
      </c>
      <c r="CA38" s="1432" t="str">
        <f t="shared" si="40"/>
        <v/>
      </c>
      <c r="CB38" s="1431" t="str">
        <f t="shared" si="41"/>
        <v/>
      </c>
      <c r="CC38" s="1288" t="str">
        <f t="shared" si="42"/>
        <v/>
      </c>
      <c r="CD38" s="1432" t="str">
        <f t="shared" si="43"/>
        <v/>
      </c>
      <c r="CE38" s="1431" t="str">
        <f t="shared" si="44"/>
        <v/>
      </c>
      <c r="CF38" s="1288" t="str">
        <f t="shared" si="45"/>
        <v/>
      </c>
      <c r="CG38" s="1432" t="str">
        <f t="shared" si="46"/>
        <v/>
      </c>
      <c r="CH38" s="1431" t="str">
        <f t="shared" si="47"/>
        <v/>
      </c>
      <c r="CI38" s="1288" t="str">
        <f t="shared" si="48"/>
        <v/>
      </c>
      <c r="CJ38" s="1432" t="str">
        <f t="shared" si="49"/>
        <v/>
      </c>
      <c r="CK38" s="1436"/>
      <c r="CL38" s="1287"/>
      <c r="CM38" s="1437"/>
      <c r="CN38" s="1436"/>
      <c r="CO38" s="1432" t="str">
        <f t="shared" si="50"/>
        <v/>
      </c>
      <c r="CP38" s="1431" t="str">
        <f t="shared" si="51"/>
        <v/>
      </c>
      <c r="CQ38" s="1288" t="str">
        <f t="shared" si="52"/>
        <v/>
      </c>
      <c r="CR38" s="1432" t="str">
        <f t="shared" si="53"/>
        <v/>
      </c>
      <c r="CS38" s="1431" t="str">
        <f t="shared" si="54"/>
        <v/>
      </c>
      <c r="CT38" s="1288" t="str">
        <f t="shared" si="55"/>
        <v/>
      </c>
      <c r="CU38" s="1432" t="str">
        <f t="shared" si="56"/>
        <v/>
      </c>
      <c r="CV38" s="1431" t="str">
        <f t="shared" si="57"/>
        <v/>
      </c>
      <c r="CW38" s="1288" t="str">
        <f t="shared" si="58"/>
        <v/>
      </c>
      <c r="CX38" s="1432" t="str">
        <f t="shared" si="59"/>
        <v/>
      </c>
      <c r="CY38" s="1431" t="str">
        <f t="shared" si="60"/>
        <v/>
      </c>
      <c r="CZ38" s="1288" t="str">
        <f t="shared" si="61"/>
        <v/>
      </c>
      <c r="DA38" s="1432" t="str">
        <f t="shared" si="62"/>
        <v/>
      </c>
      <c r="DB38" s="1431" t="str">
        <f t="shared" si="63"/>
        <v/>
      </c>
      <c r="DC38" s="1288" t="str">
        <f t="shared" si="64"/>
        <v/>
      </c>
      <c r="DD38" s="1432" t="str">
        <f t="shared" si="65"/>
        <v/>
      </c>
    </row>
    <row r="39" spans="1:110" ht="15" customHeight="1">
      <c r="B39" s="1458" t="s">
        <v>2317</v>
      </c>
      <c r="C39" s="1876"/>
      <c r="D39" s="1877"/>
      <c r="E39" s="1877"/>
      <c r="F39" s="1877"/>
      <c r="G39" s="1878"/>
      <c r="H39" s="1879"/>
      <c r="I39" s="1877"/>
      <c r="J39" s="1877"/>
      <c r="K39" s="1877"/>
      <c r="L39" s="1880"/>
      <c r="M39" s="1877"/>
      <c r="N39" s="1887"/>
      <c r="O39" s="1887"/>
      <c r="P39" s="1888"/>
      <c r="Q39" s="1888"/>
      <c r="R39" s="1888"/>
      <c r="S39" s="1880"/>
      <c r="T39" s="1880"/>
      <c r="U39" s="1880"/>
      <c r="V39" s="1880"/>
      <c r="W39" s="1880"/>
      <c r="X39" s="1881"/>
      <c r="Y39" s="1834">
        <f t="shared" si="3"/>
        <v>0</v>
      </c>
      <c r="Z39" s="1840"/>
      <c r="AA39" s="1880"/>
      <c r="AB39" s="1880"/>
      <c r="AC39" s="1880"/>
      <c r="AD39" s="1881"/>
      <c r="AE39" s="1882"/>
      <c r="AF39" s="982"/>
      <c r="AG39" s="2853"/>
      <c r="AH39" s="2854"/>
      <c r="AI39" s="2855"/>
      <c r="AJ39" s="1464" t="str">
        <f t="shared" si="4"/>
        <v/>
      </c>
      <c r="AK39" s="1464" t="str">
        <f t="shared" si="5"/>
        <v/>
      </c>
      <c r="AL39" s="1464" t="str">
        <f t="shared" si="6"/>
        <v/>
      </c>
      <c r="AM39" s="1433" t="str">
        <f t="shared" si="7"/>
        <v/>
      </c>
      <c r="AN39" s="1434" t="str">
        <f t="shared" si="8"/>
        <v/>
      </c>
      <c r="AO39" s="1435" t="str">
        <f t="shared" si="9"/>
        <v/>
      </c>
      <c r="AP39" s="1433" t="str">
        <f t="shared" si="10"/>
        <v/>
      </c>
      <c r="AQ39" s="1434" t="str">
        <f t="shared" si="11"/>
        <v/>
      </c>
      <c r="AR39" s="1435" t="str">
        <f t="shared" si="12"/>
        <v/>
      </c>
      <c r="AS39" s="1464" t="str">
        <f t="shared" si="66"/>
        <v/>
      </c>
      <c r="AT39" s="1433" t="str">
        <f t="shared" si="13"/>
        <v/>
      </c>
      <c r="AU39" s="1434" t="str">
        <f t="shared" si="14"/>
        <v/>
      </c>
      <c r="AV39" s="1446"/>
      <c r="AW39" s="1286" t="str">
        <f t="shared" si="15"/>
        <v/>
      </c>
      <c r="AX39" s="1289" t="str">
        <f t="shared" si="16"/>
        <v/>
      </c>
      <c r="AY39" s="1315"/>
      <c r="AZ39" s="1433" t="str">
        <f t="shared" si="17"/>
        <v/>
      </c>
      <c r="BA39" s="1434" t="str">
        <f t="shared" si="18"/>
        <v/>
      </c>
      <c r="BB39" s="1435" t="str">
        <f t="shared" si="19"/>
        <v/>
      </c>
      <c r="BC39" s="1464" t="str">
        <f t="shared" si="20"/>
        <v/>
      </c>
      <c r="BD39" s="1433" t="str">
        <f t="shared" si="21"/>
        <v/>
      </c>
      <c r="BE39" s="1434" t="str">
        <f t="shared" si="22"/>
        <v/>
      </c>
      <c r="BF39" s="1446"/>
      <c r="BG39" s="1433" t="str">
        <f t="shared" si="23"/>
        <v/>
      </c>
      <c r="BH39" s="1434" t="str">
        <f t="shared" si="24"/>
        <v/>
      </c>
      <c r="BI39" s="1446"/>
      <c r="BJ39" s="1433" t="str">
        <f t="shared" si="25"/>
        <v/>
      </c>
      <c r="BK39" s="1434" t="str">
        <f t="shared" si="26"/>
        <v/>
      </c>
      <c r="BL39" s="1446"/>
      <c r="BM39" s="1433" t="str">
        <f t="shared" si="27"/>
        <v/>
      </c>
      <c r="BN39" s="1434" t="str">
        <f t="shared" si="28"/>
        <v/>
      </c>
      <c r="BO39" s="1446"/>
      <c r="BP39" s="1433" t="str">
        <f t="shared" si="29"/>
        <v/>
      </c>
      <c r="BQ39" s="1434" t="str">
        <f t="shared" si="30"/>
        <v/>
      </c>
      <c r="BR39" s="1435" t="str">
        <f t="shared" si="31"/>
        <v/>
      </c>
      <c r="BS39" s="1433" t="str">
        <f t="shared" si="32"/>
        <v/>
      </c>
      <c r="BT39" s="1434" t="str">
        <f t="shared" si="33"/>
        <v/>
      </c>
      <c r="BU39" s="1435" t="str">
        <f t="shared" si="34"/>
        <v/>
      </c>
      <c r="BV39" s="1433" t="str">
        <f t="shared" si="35"/>
        <v/>
      </c>
      <c r="BW39" s="1434" t="str">
        <f t="shared" si="36"/>
        <v/>
      </c>
      <c r="BX39" s="1435" t="str">
        <f t="shared" si="37"/>
        <v/>
      </c>
      <c r="BY39" s="1433" t="str">
        <f t="shared" si="38"/>
        <v/>
      </c>
      <c r="BZ39" s="1434" t="str">
        <f t="shared" si="39"/>
        <v/>
      </c>
      <c r="CA39" s="1435" t="str">
        <f t="shared" si="40"/>
        <v/>
      </c>
      <c r="CB39" s="1433" t="str">
        <f t="shared" si="41"/>
        <v/>
      </c>
      <c r="CC39" s="1434" t="str">
        <f t="shared" si="42"/>
        <v/>
      </c>
      <c r="CD39" s="1435" t="str">
        <f t="shared" si="43"/>
        <v/>
      </c>
      <c r="CE39" s="1433" t="str">
        <f t="shared" si="44"/>
        <v/>
      </c>
      <c r="CF39" s="1434" t="str">
        <f t="shared" si="45"/>
        <v/>
      </c>
      <c r="CG39" s="1435" t="str">
        <f t="shared" si="46"/>
        <v/>
      </c>
      <c r="CH39" s="1433" t="str">
        <f t="shared" si="47"/>
        <v/>
      </c>
      <c r="CI39" s="1434" t="str">
        <f t="shared" si="48"/>
        <v/>
      </c>
      <c r="CJ39" s="1435" t="str">
        <f t="shared" si="49"/>
        <v/>
      </c>
      <c r="CK39" s="1476"/>
      <c r="CL39" s="1467"/>
      <c r="CM39" s="1446"/>
      <c r="CN39" s="1476"/>
      <c r="CO39" s="1435" t="str">
        <f t="shared" si="50"/>
        <v/>
      </c>
      <c r="CP39" s="1433" t="str">
        <f t="shared" si="51"/>
        <v/>
      </c>
      <c r="CQ39" s="1434" t="str">
        <f t="shared" si="52"/>
        <v/>
      </c>
      <c r="CR39" s="1435" t="str">
        <f t="shared" si="53"/>
        <v/>
      </c>
      <c r="CS39" s="1433" t="str">
        <f t="shared" si="54"/>
        <v/>
      </c>
      <c r="CT39" s="1434" t="str">
        <f t="shared" si="55"/>
        <v/>
      </c>
      <c r="CU39" s="1435" t="str">
        <f t="shared" si="56"/>
        <v/>
      </c>
      <c r="CV39" s="1433" t="str">
        <f t="shared" si="57"/>
        <v/>
      </c>
      <c r="CW39" s="1434" t="str">
        <f t="shared" si="58"/>
        <v/>
      </c>
      <c r="CX39" s="1435" t="str">
        <f t="shared" si="59"/>
        <v/>
      </c>
      <c r="CY39" s="1433" t="str">
        <f t="shared" si="60"/>
        <v/>
      </c>
      <c r="CZ39" s="1434" t="str">
        <f t="shared" si="61"/>
        <v/>
      </c>
      <c r="DA39" s="1435" t="str">
        <f t="shared" si="62"/>
        <v/>
      </c>
      <c r="DB39" s="1433" t="str">
        <f t="shared" si="63"/>
        <v/>
      </c>
      <c r="DC39" s="1434" t="str">
        <f t="shared" si="64"/>
        <v/>
      </c>
      <c r="DD39" s="1435" t="str">
        <f t="shared" si="65"/>
        <v/>
      </c>
    </row>
    <row r="40" spans="1:110" ht="15" customHeight="1">
      <c r="B40" s="1458"/>
      <c r="C40" s="1458"/>
      <c r="D40" s="1458"/>
      <c r="E40" s="1458"/>
      <c r="F40" s="1458"/>
      <c r="G40" s="1458"/>
      <c r="H40" s="1458"/>
      <c r="I40" s="1458"/>
      <c r="J40" s="1458"/>
      <c r="K40" s="1458"/>
      <c r="L40" s="1458"/>
      <c r="M40" s="1458"/>
      <c r="N40" s="1458"/>
      <c r="O40" s="1458"/>
      <c r="P40" s="1458"/>
      <c r="Q40" s="1458"/>
      <c r="R40" s="1458"/>
      <c r="S40" s="1458"/>
      <c r="T40" s="1458"/>
      <c r="U40" s="1458"/>
      <c r="V40" s="1458"/>
      <c r="W40" s="1458"/>
      <c r="X40" s="1458"/>
      <c r="Y40" s="1458"/>
      <c r="Z40" s="1458"/>
      <c r="AA40" s="1458"/>
      <c r="AB40" s="1458"/>
      <c r="AC40" s="1458"/>
      <c r="AD40" s="1458"/>
      <c r="AE40" s="1458"/>
      <c r="AF40" s="1458"/>
      <c r="AG40" s="1458"/>
      <c r="AH40" s="1458"/>
      <c r="AI40" s="1458"/>
      <c r="AJ40" s="1458"/>
      <c r="AK40" s="1458"/>
      <c r="AL40" s="1458"/>
      <c r="AM40" s="1458"/>
      <c r="AN40" s="1458"/>
      <c r="AO40" s="1458"/>
      <c r="AP40" s="1458"/>
      <c r="AQ40" s="1458"/>
      <c r="AR40" s="1458"/>
      <c r="AS40" s="1458"/>
      <c r="AT40" s="1458"/>
      <c r="AU40" s="1458"/>
      <c r="AV40" s="1458"/>
      <c r="AW40" s="1458"/>
      <c r="AX40" s="1458"/>
      <c r="AY40" s="1458"/>
      <c r="AZ40" s="1458"/>
      <c r="BA40" s="1458"/>
      <c r="BB40" s="1458"/>
      <c r="BC40" s="1458"/>
      <c r="BD40" s="1458"/>
      <c r="BE40" s="1458"/>
      <c r="BF40" s="1458"/>
      <c r="BG40" s="1458"/>
      <c r="BH40" s="1458"/>
      <c r="BI40" s="1458"/>
      <c r="BJ40" s="1458"/>
      <c r="BK40" s="1458"/>
      <c r="BL40" s="1458"/>
      <c r="BM40" s="1458"/>
      <c r="BN40" s="1458"/>
      <c r="BO40" s="1458"/>
      <c r="BP40" s="1458"/>
      <c r="BQ40" s="1458"/>
      <c r="BR40" s="1458"/>
      <c r="BS40" s="1458"/>
      <c r="BT40" s="1458"/>
      <c r="BU40" s="1458"/>
      <c r="BV40" s="1458"/>
      <c r="BW40" s="1458"/>
      <c r="BX40" s="1458"/>
      <c r="BY40" s="1458"/>
      <c r="BZ40" s="1458"/>
      <c r="CA40" s="1458"/>
      <c r="CB40" s="1458"/>
      <c r="CC40" s="1458"/>
      <c r="CD40" s="1458"/>
      <c r="CE40" s="1458"/>
      <c r="CF40" s="1458"/>
      <c r="CG40" s="1458"/>
      <c r="CH40" s="1458"/>
      <c r="CI40" s="1458"/>
      <c r="CJ40" s="1458"/>
      <c r="CK40" s="1458"/>
      <c r="CL40" s="1458"/>
      <c r="CM40" s="1458"/>
      <c r="CN40" s="1458"/>
      <c r="CO40" s="1458"/>
      <c r="CP40" s="1458"/>
      <c r="CQ40" s="1458"/>
      <c r="CR40" s="1458"/>
      <c r="CS40" s="1458"/>
      <c r="CT40" s="1458"/>
      <c r="CU40" s="1458"/>
      <c r="CV40" s="1458"/>
      <c r="CW40" s="1458"/>
      <c r="CX40" s="1458"/>
      <c r="CY40" s="1458"/>
      <c r="CZ40" s="1458"/>
      <c r="DA40" s="1458"/>
      <c r="DB40" s="1458"/>
      <c r="DC40" s="1458"/>
      <c r="DD40" s="1458"/>
      <c r="DE40" s="1458"/>
      <c r="DF40" s="1458"/>
    </row>
    <row r="41" spans="1:110" ht="26">
      <c r="B41" s="1458"/>
      <c r="C41" s="899" t="s">
        <v>1990</v>
      </c>
      <c r="D41" s="2025" t="s">
        <v>2441</v>
      </c>
      <c r="E41" s="1458"/>
      <c r="F41" s="1889" t="s">
        <v>2264</v>
      </c>
      <c r="G41" s="1890" t="s">
        <v>2265</v>
      </c>
      <c r="H41" s="1896" t="s">
        <v>2266</v>
      </c>
      <c r="I41" s="1458"/>
      <c r="J41" s="1458"/>
      <c r="K41" s="1458"/>
      <c r="L41" s="1458"/>
      <c r="M41" s="1458"/>
      <c r="N41" s="1458"/>
      <c r="O41" s="1458"/>
      <c r="P41" s="1458"/>
      <c r="Q41" s="1458"/>
      <c r="R41" s="1458"/>
      <c r="S41" s="1458"/>
      <c r="T41" s="1458"/>
      <c r="U41" s="1458"/>
      <c r="V41" s="1458"/>
      <c r="W41" s="1458"/>
      <c r="X41" s="1458"/>
      <c r="Y41" s="1458"/>
      <c r="Z41" s="1458"/>
      <c r="AA41" s="1458"/>
      <c r="AB41" s="1458"/>
      <c r="AC41" s="1458"/>
      <c r="AD41" s="1458"/>
      <c r="AE41" s="1458"/>
      <c r="AF41" s="1458"/>
      <c r="AG41" s="1458"/>
      <c r="AH41" s="1458"/>
      <c r="AI41" s="1458"/>
      <c r="AJ41" s="1458"/>
      <c r="AK41" s="1458"/>
      <c r="AL41" s="1458"/>
      <c r="AM41" s="1458"/>
      <c r="AN41" s="1458"/>
      <c r="AO41" s="1458"/>
      <c r="AP41" s="1458"/>
      <c r="AQ41" s="1458"/>
      <c r="AR41" s="1458"/>
      <c r="AS41" s="1458"/>
      <c r="AT41" s="1458"/>
      <c r="AU41" s="1458"/>
      <c r="AV41" s="1458"/>
      <c r="AW41" s="1458"/>
      <c r="AX41" s="1458"/>
      <c r="AY41" s="1458"/>
      <c r="AZ41" s="1458"/>
      <c r="BA41" s="1458"/>
      <c r="BB41" s="1458"/>
      <c r="BC41" s="1458"/>
      <c r="BG41" s="1458"/>
      <c r="BH41" s="1458"/>
      <c r="BI41" s="1458"/>
      <c r="BJ41" s="1458"/>
      <c r="BK41" s="1458"/>
      <c r="BL41" s="1458"/>
      <c r="BM41" s="1458"/>
      <c r="BN41" s="1458"/>
      <c r="BO41" s="1458"/>
      <c r="BP41" s="1458"/>
      <c r="BQ41" s="1458"/>
      <c r="BR41" s="1458"/>
      <c r="BS41" s="1458"/>
      <c r="BT41" s="1458"/>
      <c r="BU41" s="1458"/>
      <c r="BV41" s="1458"/>
      <c r="BW41" s="1458"/>
      <c r="BX41" s="1458"/>
      <c r="BY41" s="1458"/>
      <c r="BZ41" s="1458"/>
      <c r="CA41" s="1458"/>
      <c r="CB41" s="1458"/>
      <c r="CC41" s="1458"/>
      <c r="CD41" s="1458"/>
      <c r="CE41" s="1458"/>
      <c r="CF41" s="1458"/>
      <c r="CG41" s="1458"/>
      <c r="CH41" s="1458"/>
      <c r="CI41" s="1458"/>
      <c r="CJ41" s="1458"/>
      <c r="CN41" s="1458"/>
      <c r="CO41" s="1458"/>
      <c r="CP41" s="1458"/>
      <c r="CQ41" s="1458"/>
      <c r="CR41" s="1458"/>
      <c r="CS41" s="1458"/>
      <c r="CT41" s="1458"/>
      <c r="CU41" s="1458"/>
      <c r="CV41" s="1458"/>
      <c r="CW41" s="1458"/>
      <c r="CX41" s="1458"/>
      <c r="CY41" s="1458"/>
      <c r="CZ41" s="1458"/>
      <c r="DA41" s="1458"/>
      <c r="DB41" s="1458"/>
      <c r="DC41" s="1458"/>
      <c r="DD41" s="1458"/>
      <c r="DE41" s="1458"/>
      <c r="DF41" s="1458"/>
    </row>
    <row r="42" spans="1:110" ht="15" customHeight="1">
      <c r="D42" s="2128" t="s">
        <v>1981</v>
      </c>
      <c r="E42" s="580"/>
      <c r="F42" s="2865" t="s">
        <v>1988</v>
      </c>
      <c r="G42" s="2866"/>
      <c r="H42" s="2867"/>
      <c r="I42" s="580"/>
      <c r="J42" s="580"/>
      <c r="K42" s="580"/>
      <c r="L42" s="580"/>
      <c r="M42" s="580"/>
      <c r="N42" s="580"/>
      <c r="O42" s="580"/>
      <c r="P42" s="580"/>
      <c r="T42" s="580"/>
      <c r="U42" s="580"/>
      <c r="V42" s="580"/>
      <c r="W42" s="580"/>
      <c r="X42" s="580"/>
      <c r="Y42" s="580"/>
      <c r="Z42" s="580"/>
      <c r="AA42" s="580"/>
      <c r="AB42" s="580"/>
      <c r="AF42" s="982"/>
      <c r="AG42" s="989"/>
      <c r="AH42" s="989"/>
      <c r="AI42" s="989"/>
      <c r="AJ42" s="956"/>
      <c r="AK42" s="956"/>
      <c r="AL42" s="956"/>
      <c r="AM42" s="956"/>
      <c r="AN42" s="956"/>
      <c r="AO42" s="956"/>
      <c r="AP42" s="956"/>
      <c r="AQ42" s="956"/>
      <c r="AR42" s="956"/>
      <c r="AS42" s="956"/>
      <c r="AT42" s="956"/>
      <c r="AU42" s="956"/>
      <c r="AV42" s="956"/>
      <c r="AW42" s="956"/>
      <c r="AX42" s="956"/>
      <c r="AY42" s="956"/>
      <c r="AZ42" s="956"/>
      <c r="BA42" s="956"/>
      <c r="BB42" s="956"/>
      <c r="BC42" s="989"/>
      <c r="BG42" s="956"/>
      <c r="BH42" s="956"/>
      <c r="BI42" s="956"/>
      <c r="BJ42" s="956"/>
      <c r="BK42" s="956"/>
      <c r="BL42" s="956"/>
      <c r="BM42" s="956"/>
      <c r="BN42" s="956"/>
      <c r="BO42" s="956"/>
      <c r="BP42" s="956"/>
      <c r="BQ42" s="956"/>
      <c r="BR42" s="956"/>
      <c r="BS42" s="956"/>
      <c r="BT42" s="956"/>
      <c r="BU42" s="956"/>
      <c r="BV42" s="956"/>
      <c r="BW42" s="956"/>
      <c r="BX42" s="956"/>
      <c r="BY42" s="956"/>
      <c r="BZ42" s="956"/>
      <c r="CA42" s="956"/>
      <c r="CB42" s="956"/>
      <c r="CC42" s="956"/>
      <c r="CD42" s="956"/>
      <c r="CE42" s="956"/>
      <c r="CF42" s="956"/>
      <c r="CG42" s="956"/>
      <c r="CH42" s="956"/>
      <c r="CI42" s="956"/>
      <c r="CJ42" s="956"/>
      <c r="CN42" s="956"/>
      <c r="CO42" s="956"/>
      <c r="CP42" s="956"/>
      <c r="CQ42" s="956"/>
      <c r="CR42" s="956"/>
      <c r="CS42" s="956"/>
      <c r="CT42" s="956"/>
      <c r="CU42" s="956"/>
      <c r="CV42" s="956"/>
      <c r="CW42" s="956"/>
      <c r="CX42" s="956"/>
      <c r="CY42" s="956"/>
      <c r="CZ42" s="956"/>
      <c r="DA42" s="956"/>
      <c r="DB42" s="956"/>
      <c r="DC42" s="956"/>
      <c r="DD42" s="956"/>
    </row>
    <row r="43" spans="1:110" ht="15" customHeight="1">
      <c r="A43" s="2013"/>
      <c r="B43" s="2015" t="s">
        <v>2442</v>
      </c>
      <c r="C43" s="2027" t="s">
        <v>1988</v>
      </c>
      <c r="D43" s="2026"/>
      <c r="F43" s="2028" t="str">
        <f>IF(ISNONTEXT(AB43)=TRUE,"","X")</f>
        <v/>
      </c>
      <c r="G43" s="2029" t="str">
        <f>IF(AB43&gt;=0=TRUE,"","X")</f>
        <v/>
      </c>
      <c r="H43" s="2030" t="str">
        <f>IF(ISBLANK(D43)=TRUE,"X","")</f>
        <v>X</v>
      </c>
      <c r="AF43" s="982"/>
      <c r="AG43" s="10"/>
      <c r="AH43" s="10"/>
      <c r="AI43" s="10"/>
      <c r="AJ43" s="956"/>
      <c r="AK43" s="956"/>
      <c r="AL43" s="956"/>
      <c r="AM43" s="956"/>
      <c r="AN43" s="956"/>
      <c r="AO43" s="956"/>
      <c r="AP43" s="956"/>
      <c r="AQ43" s="956"/>
      <c r="AR43" s="956"/>
      <c r="AS43" s="956"/>
      <c r="AT43" s="956"/>
      <c r="AU43" s="956"/>
      <c r="AV43" s="956"/>
      <c r="AW43" s="956"/>
      <c r="AX43" s="956"/>
      <c r="AY43" s="956"/>
      <c r="AZ43" s="956"/>
      <c r="BA43" s="956"/>
      <c r="BB43" s="956"/>
      <c r="BC43" s="956"/>
      <c r="BG43" s="956"/>
      <c r="BH43" s="956"/>
      <c r="BI43" s="956"/>
      <c r="BJ43" s="956"/>
      <c r="BK43" s="956"/>
      <c r="BL43" s="956"/>
      <c r="BM43" s="956"/>
      <c r="BN43" s="956"/>
      <c r="BO43" s="956"/>
      <c r="BP43" s="956"/>
      <c r="BQ43" s="956"/>
      <c r="BR43" s="956"/>
      <c r="BS43" s="956"/>
      <c r="BT43" s="956"/>
      <c r="BU43" s="956"/>
      <c r="BV43" s="956"/>
      <c r="BW43" s="956"/>
      <c r="BX43" s="956"/>
      <c r="BY43" s="956"/>
      <c r="BZ43" s="956"/>
      <c r="CA43" s="956"/>
      <c r="CB43" s="956"/>
      <c r="CC43" s="956"/>
      <c r="CD43" s="956"/>
      <c r="CE43" s="956"/>
      <c r="CF43" s="956"/>
      <c r="CG43" s="956"/>
      <c r="CH43" s="956"/>
      <c r="CI43" s="956"/>
      <c r="CJ43" s="956"/>
      <c r="CN43" s="956"/>
      <c r="CO43" s="956"/>
      <c r="CP43" s="956"/>
      <c r="CQ43" s="956"/>
      <c r="CR43" s="956"/>
      <c r="CS43" s="956"/>
      <c r="CT43" s="956"/>
      <c r="CU43" s="956"/>
      <c r="CV43" s="956"/>
      <c r="CW43" s="956"/>
      <c r="CX43" s="956"/>
      <c r="CY43" s="956"/>
      <c r="CZ43" s="956"/>
      <c r="DA43" s="956"/>
      <c r="DB43" s="956"/>
      <c r="DC43" s="956"/>
      <c r="DD43" s="956"/>
    </row>
    <row r="46" spans="1:110" ht="15" customHeight="1">
      <c r="C46" s="1020"/>
      <c r="D46" s="1020"/>
      <c r="E46" s="1020"/>
    </row>
    <row r="47" spans="1:110" ht="15" customHeight="1">
      <c r="C47" s="1452" t="s">
        <v>2332</v>
      </c>
      <c r="D47" s="1452"/>
      <c r="E47" s="1020"/>
    </row>
    <row r="48" spans="1:110" ht="15" customHeight="1">
      <c r="C48" s="2375" t="s">
        <v>2409</v>
      </c>
      <c r="D48" s="1020"/>
      <c r="E48" s="1020"/>
    </row>
    <row r="49" spans="3:25" ht="15" customHeight="1">
      <c r="C49" s="1020"/>
      <c r="D49" s="1020"/>
      <c r="E49" s="1020"/>
    </row>
    <row r="50" spans="3:25" ht="15" customHeight="1">
      <c r="C50" s="1020"/>
      <c r="D50" s="1020"/>
      <c r="E50" s="1020"/>
    </row>
    <row r="51" spans="3:25" ht="15" customHeight="1">
      <c r="C51" s="1020"/>
      <c r="D51" s="1020"/>
      <c r="E51" s="1020"/>
    </row>
    <row r="52" spans="3:25" ht="15" customHeight="1">
      <c r="U52" s="929"/>
      <c r="V52" s="929"/>
      <c r="W52" s="929"/>
      <c r="X52" s="929"/>
      <c r="Y52" s="929"/>
    </row>
  </sheetData>
  <mergeCells count="52">
    <mergeCell ref="A25:B26"/>
    <mergeCell ref="AC25:AC26"/>
    <mergeCell ref="F42:H42"/>
    <mergeCell ref="A1:B1"/>
    <mergeCell ref="I10:K10"/>
    <mergeCell ref="A2:B2"/>
    <mergeCell ref="CV27:CX27"/>
    <mergeCell ref="CY27:DA27"/>
    <mergeCell ref="DB27:DD27"/>
    <mergeCell ref="CH27:CJ27"/>
    <mergeCell ref="CK27:CM27"/>
    <mergeCell ref="CN27:CO27"/>
    <mergeCell ref="CP27:CR27"/>
    <mergeCell ref="CS27:CU27"/>
    <mergeCell ref="BS27:BU27"/>
    <mergeCell ref="BV27:BX27"/>
    <mergeCell ref="BY27:CA27"/>
    <mergeCell ref="CB27:CD27"/>
    <mergeCell ref="CE27:CG27"/>
    <mergeCell ref="BD27:BF27"/>
    <mergeCell ref="BG27:BI27"/>
    <mergeCell ref="BJ27:BL27"/>
    <mergeCell ref="BM27:BO27"/>
    <mergeCell ref="BP27:BR27"/>
    <mergeCell ref="AM27:AO27"/>
    <mergeCell ref="AP27:AR27"/>
    <mergeCell ref="AW27:AY27"/>
    <mergeCell ref="AZ27:BB27"/>
    <mergeCell ref="AT27:AV27"/>
    <mergeCell ref="AG26:AI26"/>
    <mergeCell ref="AG27:AI27"/>
    <mergeCell ref="AD25:AE25"/>
    <mergeCell ref="M25:S25"/>
    <mergeCell ref="C25:H25"/>
    <mergeCell ref="W25:X25"/>
    <mergeCell ref="Z25:Z26"/>
    <mergeCell ref="I25:L25"/>
    <mergeCell ref="T25:T26"/>
    <mergeCell ref="U25:V26"/>
    <mergeCell ref="Y25:Y26"/>
    <mergeCell ref="AA25:AB25"/>
    <mergeCell ref="AG29:AI29"/>
    <mergeCell ref="AG30:AI30"/>
    <mergeCell ref="AG31:AI31"/>
    <mergeCell ref="AG32:AI32"/>
    <mergeCell ref="AG33:AI33"/>
    <mergeCell ref="AG39:AI39"/>
    <mergeCell ref="AG34:AI34"/>
    <mergeCell ref="AG35:AI35"/>
    <mergeCell ref="AG36:AI36"/>
    <mergeCell ref="AG37:AI37"/>
    <mergeCell ref="AG38:AI38"/>
  </mergeCells>
  <conditionalFormatting sqref="C47">
    <cfRule type="cellIs" dxfId="75" priority="1" operator="equal">
      <formula>FALSE</formula>
    </cfRule>
  </conditionalFormatting>
  <dataValidations count="4">
    <dataValidation type="custom" allowBlank="1" showInputMessage="1" showErrorMessage="1" error="Must be a number" sqref="D43" xr:uid="{AF2FE280-96B4-43A2-BB0E-128035FF3D0D}">
      <formula1>ISNUMBER(D43)</formula1>
    </dataValidation>
    <dataValidation allowBlank="1" sqref="I9:L9 AJ26:BB26 K3:L6 AI3:AI6 AG3:AG6 AK3:AK6 I3:I6 L10:L20 F41:H41 BD26:DD26" xr:uid="{3CB6434A-44F7-4E7D-9F07-E858CB69E7FA}"/>
    <dataValidation allowBlank="1" showErrorMessage="1" sqref="C47:D47 Y29:Y39 A2" xr:uid="{EE61E4FF-BEDB-4307-801C-3EFF1BC87CE6}"/>
    <dataValidation allowBlank="1" showErrorMessage="1" sqref="Z29:AE39 C29:X39" xr:uid="{A027C4F5-30C7-4D01-A10F-EF5B3FEF5381}">
      <formula1>0</formula1>
      <formula2>0</formula2>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303F51"/>
    <pageSetUpPr fitToPage="1"/>
  </sheetPr>
  <dimension ref="A1:W108"/>
  <sheetViews>
    <sheetView zoomScaleNormal="100" workbookViewId="0">
      <selection sqref="A1:B1"/>
    </sheetView>
  </sheetViews>
  <sheetFormatPr defaultColWidth="9.1796875" defaultRowHeight="14.5"/>
  <cols>
    <col min="1" max="1" width="42.453125" style="10" customWidth="1"/>
    <col min="2" max="2" width="9.81640625" style="10" customWidth="1"/>
    <col min="3" max="3" width="62.453125" style="10" customWidth="1"/>
    <col min="4" max="4" width="8.7265625" style="10" customWidth="1"/>
    <col min="5" max="6" width="28.7265625" style="10" customWidth="1"/>
    <col min="7" max="9" width="20.7265625" style="10" customWidth="1"/>
    <col min="10" max="10" width="7.1796875" style="10" customWidth="1"/>
    <col min="11" max="11" width="12.7265625" style="10" customWidth="1"/>
    <col min="12" max="20" width="5.54296875" style="10" customWidth="1"/>
    <col min="21" max="21" width="5.26953125" style="10" customWidth="1"/>
    <col min="22" max="23" width="5.54296875" style="10" customWidth="1"/>
    <col min="24" max="28" width="9.1796875" style="10"/>
    <col min="29" max="41" width="3.7265625" style="10" customWidth="1"/>
    <col min="42" max="16384" width="9.1796875" style="10"/>
  </cols>
  <sheetData>
    <row r="1" spans="1:23" ht="24" customHeight="1">
      <c r="A1" s="2815" t="s">
        <v>2632</v>
      </c>
      <c r="B1" s="2815"/>
    </row>
    <row r="2" spans="1:23" ht="24" customHeight="1">
      <c r="A2" s="2822" t="s">
        <v>2633</v>
      </c>
      <c r="B2" s="2822"/>
    </row>
    <row r="3" spans="1:23" ht="20.149999999999999" customHeight="1">
      <c r="A3" s="2406"/>
      <c r="B3" s="2407" t="s">
        <v>2651</v>
      </c>
      <c r="C3" s="916" t="str">
        <f>dms_SheetHeading1</f>
        <v>ANNUAL INFORMATION ORDER</v>
      </c>
      <c r="D3" s="916"/>
      <c r="E3" s="916"/>
      <c r="F3" s="916"/>
      <c r="G3" s="916"/>
      <c r="H3" s="916"/>
      <c r="I3" s="916"/>
      <c r="K3" s="1351" t="s">
        <v>1686</v>
      </c>
      <c r="L3" s="1506"/>
      <c r="M3" s="1506"/>
      <c r="N3" s="1506"/>
      <c r="O3" s="1506"/>
      <c r="P3" s="1506"/>
      <c r="Q3" s="1493" t="s">
        <v>1685</v>
      </c>
      <c r="R3" s="1506"/>
      <c r="S3" s="1506"/>
      <c r="T3" s="1506"/>
      <c r="U3" s="1506"/>
      <c r="V3" s="1506"/>
      <c r="W3" s="1506"/>
    </row>
    <row r="4" spans="1:23" ht="20.149999999999999" customHeight="1">
      <c r="C4" s="915" t="str">
        <f>dms_SheetHeading2</f>
        <v>Australian Transmission Co.</v>
      </c>
      <c r="D4" s="916"/>
      <c r="E4" s="916"/>
      <c r="F4" s="916"/>
      <c r="G4" s="916"/>
      <c r="H4" s="916"/>
      <c r="I4" s="916"/>
      <c r="K4" s="1352" t="s">
        <v>1687</v>
      </c>
      <c r="L4" s="1507"/>
      <c r="M4" s="1507"/>
      <c r="N4" s="1507"/>
      <c r="O4" s="1507"/>
      <c r="P4" s="1507"/>
      <c r="Q4" s="1494" t="s">
        <v>809</v>
      </c>
      <c r="R4" s="1507"/>
      <c r="S4" s="1507"/>
      <c r="T4" s="1507"/>
      <c r="U4" s="1507"/>
      <c r="V4" s="1507"/>
      <c r="W4" s="1507"/>
    </row>
    <row r="5" spans="1:23" ht="20.149999999999999" customHeight="1">
      <c r="C5" s="916" t="str">
        <f>dms_SheetHeading3</f>
        <v>REPORTING STATEMENT: 2026-27</v>
      </c>
      <c r="D5" s="1062"/>
      <c r="E5" s="1062"/>
      <c r="F5" s="1062"/>
      <c r="G5" s="1062"/>
      <c r="H5" s="1062"/>
      <c r="I5" s="1062"/>
      <c r="K5" s="1353" t="s">
        <v>1688</v>
      </c>
      <c r="L5" s="1508"/>
      <c r="M5" s="1508"/>
      <c r="N5" s="1508"/>
      <c r="O5" s="1508"/>
      <c r="P5" s="1508"/>
      <c r="Q5" s="1495" t="s">
        <v>810</v>
      </c>
      <c r="R5" s="1508"/>
      <c r="S5" s="1508"/>
      <c r="T5" s="1508"/>
      <c r="U5" s="1508"/>
      <c r="V5" s="1508"/>
      <c r="W5" s="1508"/>
    </row>
    <row r="6" spans="1:23" ht="20.149999999999999" customHeight="1">
      <c r="A6" s="2406"/>
      <c r="B6" s="2407" t="s">
        <v>2615</v>
      </c>
      <c r="C6" s="2476" t="s">
        <v>2693</v>
      </c>
      <c r="D6" s="2469"/>
      <c r="E6" s="2469"/>
      <c r="F6" s="2469"/>
      <c r="G6" s="2469"/>
      <c r="H6" s="2469"/>
      <c r="I6" s="2469"/>
      <c r="K6" s="1355" t="s">
        <v>1690</v>
      </c>
      <c r="L6" s="1380"/>
      <c r="M6" s="1381"/>
      <c r="N6" s="1509"/>
      <c r="O6" s="1509"/>
      <c r="P6" s="1509"/>
      <c r="Q6" s="1496" t="s">
        <v>1689</v>
      </c>
      <c r="R6" s="1509"/>
      <c r="S6" s="1509"/>
      <c r="T6" s="1509"/>
      <c r="U6" s="1509"/>
      <c r="V6" s="1509"/>
      <c r="W6" s="1509"/>
    </row>
    <row r="7" spans="1:23" ht="13.5" customHeight="1"/>
    <row r="8" spans="1:23" ht="20.149999999999999" customHeight="1">
      <c r="C8" s="2494" t="s">
        <v>2256</v>
      </c>
      <c r="D8" s="2495"/>
      <c r="E8" s="2495"/>
      <c r="F8" s="2495"/>
      <c r="G8" s="2495"/>
      <c r="H8" s="2495"/>
      <c r="I8" s="2495"/>
    </row>
    <row r="9" spans="1:23" s="1020" customFormat="1">
      <c r="P9" s="10"/>
      <c r="Q9" s="10"/>
      <c r="R9" s="10"/>
      <c r="W9" s="10"/>
    </row>
    <row r="10" spans="1:23" s="1020" customFormat="1" ht="31.5" customHeight="1">
      <c r="A10" s="2890" t="s">
        <v>2354</v>
      </c>
      <c r="B10" s="2890"/>
      <c r="D10" s="575" t="s">
        <v>1868</v>
      </c>
      <c r="E10" s="1535" t="s">
        <v>1945</v>
      </c>
      <c r="F10" s="1536" t="s">
        <v>2015</v>
      </c>
      <c r="G10" s="1536" t="s">
        <v>2016</v>
      </c>
      <c r="H10" s="1536" t="s">
        <v>2017</v>
      </c>
      <c r="I10" s="1537" t="s">
        <v>2018</v>
      </c>
    </row>
    <row r="11" spans="1:23" s="1020" customFormat="1" ht="16.5" customHeight="1">
      <c r="A11" s="2031"/>
      <c r="B11" s="1510"/>
      <c r="C11" s="1048" t="s">
        <v>2013</v>
      </c>
      <c r="D11" s="1511"/>
      <c r="E11" s="1511"/>
      <c r="F11" s="1511"/>
      <c r="G11" s="1511"/>
      <c r="H11" s="1511"/>
      <c r="I11" s="1511"/>
      <c r="K11" s="2039" t="s">
        <v>2287</v>
      </c>
      <c r="L11" s="2034" t="s">
        <v>2264</v>
      </c>
      <c r="M11" s="2035" t="s">
        <v>2266</v>
      </c>
      <c r="N11" s="2036" t="s">
        <v>2444</v>
      </c>
      <c r="O11" s="2034" t="s">
        <v>2264</v>
      </c>
      <c r="P11" s="2035" t="s">
        <v>2266</v>
      </c>
      <c r="Q11" s="2036" t="s">
        <v>2444</v>
      </c>
      <c r="R11" s="2034" t="s">
        <v>2264</v>
      </c>
      <c r="S11" s="2035" t="s">
        <v>2266</v>
      </c>
      <c r="T11" s="2036" t="s">
        <v>2444</v>
      </c>
      <c r="U11" s="2034" t="s">
        <v>2264</v>
      </c>
      <c r="V11" s="2035" t="s">
        <v>2266</v>
      </c>
      <c r="W11" s="2036" t="s">
        <v>2444</v>
      </c>
    </row>
    <row r="12" spans="1:23" s="1020" customFormat="1" ht="16.5" customHeight="1">
      <c r="A12" s="2031"/>
      <c r="B12" s="1510"/>
      <c r="C12" s="1046" t="s">
        <v>2445</v>
      </c>
      <c r="D12" s="580"/>
      <c r="E12" s="580"/>
      <c r="F12" s="580"/>
      <c r="G12" s="580"/>
      <c r="H12" s="580"/>
      <c r="I12" s="580"/>
      <c r="K12" s="2038" t="s">
        <v>2283</v>
      </c>
      <c r="L12" s="2897" t="s">
        <v>2295</v>
      </c>
      <c r="M12" s="2898"/>
      <c r="N12" s="2899"/>
      <c r="O12" s="2897" t="s">
        <v>2350</v>
      </c>
      <c r="P12" s="2898"/>
      <c r="Q12" s="2899"/>
      <c r="R12" s="2897" t="s">
        <v>2351</v>
      </c>
      <c r="S12" s="2898"/>
      <c r="T12" s="2899"/>
      <c r="U12" s="2897" t="s">
        <v>2352</v>
      </c>
      <c r="V12" s="2898"/>
      <c r="W12" s="2899"/>
    </row>
    <row r="13" spans="1:23" s="1020" customFormat="1" ht="15" customHeight="1">
      <c r="A13" s="1028"/>
      <c r="B13" s="2068"/>
      <c r="C13" s="1512"/>
      <c r="D13" s="1513" t="s">
        <v>265</v>
      </c>
      <c r="E13" s="1514"/>
      <c r="F13" s="1514"/>
      <c r="G13" s="1515">
        <f t="shared" ref="G13:G40" si="0">E13-F13</f>
        <v>0</v>
      </c>
      <c r="H13" s="1514"/>
      <c r="I13" s="1516"/>
      <c r="K13" s="2903" t="s">
        <v>2293</v>
      </c>
      <c r="L13" s="2023" t="str">
        <f>IF(ISNONTEXT(E13)=TRUE,"","X")</f>
        <v/>
      </c>
      <c r="M13" s="2024" t="str">
        <f>IF(E13&lt;&gt;""=TRUE,"","X")</f>
        <v>X</v>
      </c>
      <c r="N13" s="2041"/>
      <c r="O13" s="2023" t="str">
        <f t="shared" ref="O13:O40" si="1">IF(ISNONTEXT(F13)=TRUE,"","X")</f>
        <v/>
      </c>
      <c r="P13" s="2024" t="str">
        <f>IF(F13&lt;&gt;""=TRUE,"","X")</f>
        <v>X</v>
      </c>
      <c r="Q13" s="2041"/>
      <c r="R13" s="2023" t="str">
        <f t="shared" ref="R13:R40" si="2">IF(ISNONTEXT(H13)=TRUE,"","X")</f>
        <v/>
      </c>
      <c r="S13" s="2024" t="str">
        <f>IF(H13&lt;&gt;""=TRUE,"","X")</f>
        <v>X</v>
      </c>
      <c r="T13" s="2041"/>
      <c r="U13" s="2023" t="str">
        <f t="shared" ref="U13:U40" si="3">IF(ISNONTEXT(I13)=TRUE,"","X")</f>
        <v/>
      </c>
      <c r="V13" s="2024" t="str">
        <f>IF(I13&lt;&gt;""=TRUE,"","X")</f>
        <v>X</v>
      </c>
      <c r="W13" s="2041"/>
    </row>
    <row r="14" spans="1:23" s="1020" customFormat="1" ht="15" customHeight="1">
      <c r="A14" s="2067"/>
      <c r="B14" s="2572" t="s">
        <v>2767</v>
      </c>
      <c r="C14" s="1517"/>
      <c r="D14" s="969" t="s">
        <v>265</v>
      </c>
      <c r="E14" s="1518"/>
      <c r="F14" s="1518"/>
      <c r="G14" s="1519">
        <f t="shared" si="0"/>
        <v>0</v>
      </c>
      <c r="H14" s="1518"/>
      <c r="I14" s="1520"/>
      <c r="K14" s="2904"/>
      <c r="L14" s="1431" t="str">
        <f t="shared" ref="L14:L40" si="4">IF(ISNONTEXT(E14)=TRUE,"","X")</f>
        <v/>
      </c>
      <c r="M14" s="1287"/>
      <c r="N14" s="1432" t="str">
        <f>IF(AND(E14&lt;&gt;"",$C14&lt;&gt;""),"",IF(AND(ISBLANK(E14),LEFT($C14,5)="&lt;TNSP"),"",IF(AND(ISBLANK(E14),ISBLANK($C14)),"","X")))</f>
        <v/>
      </c>
      <c r="O14" s="1431" t="str">
        <f t="shared" si="1"/>
        <v/>
      </c>
      <c r="P14" s="1287"/>
      <c r="Q14" s="1432" t="str">
        <f>IF(AND(F14&lt;&gt;"",$C14&lt;&gt;""),"",IF(AND(ISBLANK(F14),LEFT($C14,5)="&lt;TNSP"),"",IF(AND(ISBLANK(F14),ISBLANK($C14)),"","X")))</f>
        <v/>
      </c>
      <c r="R14" s="1431" t="str">
        <f t="shared" si="2"/>
        <v/>
      </c>
      <c r="S14" s="1287"/>
      <c r="T14" s="1432" t="str">
        <f>IF(AND(H14&lt;&gt;"",$C14&lt;&gt;""),"",IF(AND(ISBLANK(H14),LEFT($C14,5)="&lt;TNSP"),"",IF(AND(ISBLANK(H14),ISBLANK($C14)),"","X")))</f>
        <v/>
      </c>
      <c r="U14" s="1431" t="str">
        <f t="shared" si="3"/>
        <v/>
      </c>
      <c r="V14" s="1287"/>
      <c r="W14" s="1432" t="str">
        <f>IF(AND(I14&lt;&gt;"",$C14&lt;&gt;""),"",IF(AND(ISBLANK(I14),LEFT($C14,5)="&lt;TNSP"),"",IF(AND(ISBLANK(I14),ISBLANK($C14)),"","X")))</f>
        <v/>
      </c>
    </row>
    <row r="15" spans="1:23" s="1020" customFormat="1" ht="15" customHeight="1">
      <c r="A15" s="2031"/>
      <c r="B15" s="1510"/>
      <c r="C15" s="1517"/>
      <c r="D15" s="969" t="s">
        <v>265</v>
      </c>
      <c r="E15" s="1518"/>
      <c r="F15" s="1518"/>
      <c r="G15" s="1519">
        <f t="shared" si="0"/>
        <v>0</v>
      </c>
      <c r="H15" s="1518"/>
      <c r="I15" s="1520"/>
      <c r="K15" s="2904"/>
      <c r="L15" s="1431" t="str">
        <f t="shared" si="4"/>
        <v/>
      </c>
      <c r="M15" s="1287"/>
      <c r="N15" s="1432" t="str">
        <f t="shared" ref="N15:N40" si="5">IF(AND(E15&lt;&gt;"",$C15&lt;&gt;""),"",IF(AND(ISBLANK(E15),LEFT($C15,5)="&lt;TNSP"),"",IF(AND(ISBLANK(E15),ISBLANK($C15)),"","X")))</f>
        <v/>
      </c>
      <c r="O15" s="1431" t="str">
        <f t="shared" si="1"/>
        <v/>
      </c>
      <c r="P15" s="1287"/>
      <c r="Q15" s="1432" t="str">
        <f t="shared" ref="Q15:Q40" si="6">IF(AND(F15&lt;&gt;"",$C15&lt;&gt;""),"",IF(AND(ISBLANK(F15),LEFT($C15,5)="&lt;TNSP"),"",IF(AND(ISBLANK(F15),ISBLANK($C15)),"","X")))</f>
        <v/>
      </c>
      <c r="R15" s="1431" t="str">
        <f t="shared" si="2"/>
        <v/>
      </c>
      <c r="S15" s="1287"/>
      <c r="T15" s="1432" t="str">
        <f t="shared" ref="T15:T40" si="7">IF(AND(H15&lt;&gt;"",$C15&lt;&gt;""),"",IF(AND(ISBLANK(H15),LEFT($C15,5)="&lt;TNSP"),"",IF(AND(ISBLANK(H15),ISBLANK($C15)),"","X")))</f>
        <v/>
      </c>
      <c r="U15" s="1431" t="str">
        <f t="shared" si="3"/>
        <v/>
      </c>
      <c r="V15" s="1287"/>
      <c r="W15" s="1432" t="str">
        <f t="shared" ref="W15:W40" si="8">IF(AND(I15&lt;&gt;"",$C15&lt;&gt;""),"",IF(AND(ISBLANK(I15),LEFT($C15,5)="&lt;TNSP"),"",IF(AND(ISBLANK(I15),ISBLANK($C15)),"","X")))</f>
        <v/>
      </c>
    </row>
    <row r="16" spans="1:23" s="1020" customFormat="1">
      <c r="B16" s="1510"/>
      <c r="C16" s="1517"/>
      <c r="D16" s="969" t="s">
        <v>265</v>
      </c>
      <c r="E16" s="1518"/>
      <c r="F16" s="1518"/>
      <c r="G16" s="1519">
        <f t="shared" si="0"/>
        <v>0</v>
      </c>
      <c r="H16" s="1518"/>
      <c r="I16" s="1520"/>
      <c r="K16" s="2904"/>
      <c r="L16" s="1431" t="str">
        <f t="shared" si="4"/>
        <v/>
      </c>
      <c r="M16" s="1287"/>
      <c r="N16" s="1432" t="str">
        <f t="shared" si="5"/>
        <v/>
      </c>
      <c r="O16" s="1431" t="str">
        <f t="shared" si="1"/>
        <v/>
      </c>
      <c r="P16" s="1287"/>
      <c r="Q16" s="1432" t="str">
        <f t="shared" si="6"/>
        <v/>
      </c>
      <c r="R16" s="1431" t="str">
        <f t="shared" si="2"/>
        <v/>
      </c>
      <c r="S16" s="1287"/>
      <c r="T16" s="1432" t="str">
        <f t="shared" si="7"/>
        <v/>
      </c>
      <c r="U16" s="1431" t="str">
        <f t="shared" si="3"/>
        <v/>
      </c>
      <c r="V16" s="1287"/>
      <c r="W16" s="1432" t="str">
        <f t="shared" si="8"/>
        <v/>
      </c>
    </row>
    <row r="17" spans="2:23" s="1020" customFormat="1">
      <c r="B17" s="1510"/>
      <c r="C17" s="1517"/>
      <c r="D17" s="969" t="s">
        <v>265</v>
      </c>
      <c r="E17" s="1518"/>
      <c r="F17" s="1518"/>
      <c r="G17" s="1519">
        <f t="shared" si="0"/>
        <v>0</v>
      </c>
      <c r="H17" s="1518"/>
      <c r="I17" s="1520"/>
      <c r="K17" s="2904"/>
      <c r="L17" s="1431" t="str">
        <f t="shared" si="4"/>
        <v/>
      </c>
      <c r="M17" s="1287"/>
      <c r="N17" s="1432" t="str">
        <f t="shared" si="5"/>
        <v/>
      </c>
      <c r="O17" s="1431" t="str">
        <f t="shared" si="1"/>
        <v/>
      </c>
      <c r="P17" s="1287"/>
      <c r="Q17" s="1432" t="str">
        <f t="shared" si="6"/>
        <v/>
      </c>
      <c r="R17" s="1431" t="str">
        <f t="shared" si="2"/>
        <v/>
      </c>
      <c r="S17" s="1287"/>
      <c r="T17" s="1432" t="str">
        <f t="shared" si="7"/>
        <v/>
      </c>
      <c r="U17" s="1431" t="str">
        <f t="shared" si="3"/>
        <v/>
      </c>
      <c r="V17" s="1287"/>
      <c r="W17" s="1432" t="str">
        <f t="shared" si="8"/>
        <v/>
      </c>
    </row>
    <row r="18" spans="2:23" s="1020" customFormat="1">
      <c r="B18" s="1510"/>
      <c r="C18" s="1517"/>
      <c r="D18" s="969" t="s">
        <v>265</v>
      </c>
      <c r="E18" s="1518"/>
      <c r="F18" s="1518"/>
      <c r="G18" s="1519">
        <f t="shared" si="0"/>
        <v>0</v>
      </c>
      <c r="H18" s="1518"/>
      <c r="I18" s="1520"/>
      <c r="K18" s="2904"/>
      <c r="L18" s="1431" t="str">
        <f t="shared" si="4"/>
        <v/>
      </c>
      <c r="M18" s="1287"/>
      <c r="N18" s="1432" t="str">
        <f t="shared" si="5"/>
        <v/>
      </c>
      <c r="O18" s="1431" t="str">
        <f t="shared" si="1"/>
        <v/>
      </c>
      <c r="P18" s="1287"/>
      <c r="Q18" s="1432" t="str">
        <f t="shared" si="6"/>
        <v/>
      </c>
      <c r="R18" s="1431" t="str">
        <f t="shared" si="2"/>
        <v/>
      </c>
      <c r="S18" s="1287"/>
      <c r="T18" s="1432" t="str">
        <f t="shared" si="7"/>
        <v/>
      </c>
      <c r="U18" s="1431" t="str">
        <f t="shared" si="3"/>
        <v/>
      </c>
      <c r="V18" s="1287"/>
      <c r="W18" s="1432" t="str">
        <f t="shared" si="8"/>
        <v/>
      </c>
    </row>
    <row r="19" spans="2:23" s="1020" customFormat="1">
      <c r="B19" s="1510"/>
      <c r="C19" s="1517"/>
      <c r="D19" s="969" t="s">
        <v>265</v>
      </c>
      <c r="E19" s="1518"/>
      <c r="F19" s="1518"/>
      <c r="G19" s="1519">
        <f t="shared" si="0"/>
        <v>0</v>
      </c>
      <c r="H19" s="1518"/>
      <c r="I19" s="1520"/>
      <c r="K19" s="2904"/>
      <c r="L19" s="1431" t="str">
        <f t="shared" si="4"/>
        <v/>
      </c>
      <c r="M19" s="1287"/>
      <c r="N19" s="1432" t="str">
        <f t="shared" si="5"/>
        <v/>
      </c>
      <c r="O19" s="1431" t="str">
        <f t="shared" si="1"/>
        <v/>
      </c>
      <c r="P19" s="1287"/>
      <c r="Q19" s="1432" t="str">
        <f t="shared" si="6"/>
        <v/>
      </c>
      <c r="R19" s="1431" t="str">
        <f t="shared" si="2"/>
        <v/>
      </c>
      <c r="S19" s="1287"/>
      <c r="T19" s="1432" t="str">
        <f t="shared" si="7"/>
        <v/>
      </c>
      <c r="U19" s="1431" t="str">
        <f t="shared" si="3"/>
        <v/>
      </c>
      <c r="V19" s="1287"/>
      <c r="W19" s="1432" t="str">
        <f t="shared" si="8"/>
        <v/>
      </c>
    </row>
    <row r="20" spans="2:23" s="1020" customFormat="1">
      <c r="B20" s="1510"/>
      <c r="C20" s="1517"/>
      <c r="D20" s="969" t="s">
        <v>265</v>
      </c>
      <c r="E20" s="1518"/>
      <c r="F20" s="1518"/>
      <c r="G20" s="1519">
        <f t="shared" si="0"/>
        <v>0</v>
      </c>
      <c r="H20" s="1518"/>
      <c r="I20" s="1520"/>
      <c r="K20" s="2904"/>
      <c r="L20" s="1431" t="str">
        <f t="shared" si="4"/>
        <v/>
      </c>
      <c r="M20" s="1287"/>
      <c r="N20" s="1432" t="str">
        <f t="shared" si="5"/>
        <v/>
      </c>
      <c r="O20" s="1431" t="str">
        <f t="shared" si="1"/>
        <v/>
      </c>
      <c r="P20" s="1287"/>
      <c r="Q20" s="1432" t="str">
        <f t="shared" si="6"/>
        <v/>
      </c>
      <c r="R20" s="1431" t="str">
        <f t="shared" si="2"/>
        <v/>
      </c>
      <c r="S20" s="1287"/>
      <c r="T20" s="1432" t="str">
        <f t="shared" si="7"/>
        <v/>
      </c>
      <c r="U20" s="1431" t="str">
        <f t="shared" si="3"/>
        <v/>
      </c>
      <c r="V20" s="1287"/>
      <c r="W20" s="1432" t="str">
        <f t="shared" si="8"/>
        <v/>
      </c>
    </row>
    <row r="21" spans="2:23" s="1020" customFormat="1">
      <c r="B21" s="1510"/>
      <c r="C21" s="1517"/>
      <c r="D21" s="969" t="s">
        <v>265</v>
      </c>
      <c r="E21" s="1518"/>
      <c r="F21" s="1518"/>
      <c r="G21" s="1519">
        <f t="shared" si="0"/>
        <v>0</v>
      </c>
      <c r="H21" s="1518"/>
      <c r="I21" s="1520"/>
      <c r="K21" s="2904"/>
      <c r="L21" s="1431" t="str">
        <f t="shared" si="4"/>
        <v/>
      </c>
      <c r="M21" s="1287"/>
      <c r="N21" s="1432" t="str">
        <f t="shared" si="5"/>
        <v/>
      </c>
      <c r="O21" s="1431" t="str">
        <f t="shared" si="1"/>
        <v/>
      </c>
      <c r="P21" s="1287"/>
      <c r="Q21" s="1432" t="str">
        <f t="shared" si="6"/>
        <v/>
      </c>
      <c r="R21" s="1431" t="str">
        <f t="shared" si="2"/>
        <v/>
      </c>
      <c r="S21" s="1287"/>
      <c r="T21" s="1432" t="str">
        <f t="shared" si="7"/>
        <v/>
      </c>
      <c r="U21" s="1431" t="str">
        <f t="shared" si="3"/>
        <v/>
      </c>
      <c r="V21" s="1287"/>
      <c r="W21" s="1432" t="str">
        <f t="shared" si="8"/>
        <v/>
      </c>
    </row>
    <row r="22" spans="2:23" s="1020" customFormat="1">
      <c r="B22" s="1510"/>
      <c r="C22" s="1517"/>
      <c r="D22" s="969" t="s">
        <v>265</v>
      </c>
      <c r="E22" s="1518"/>
      <c r="F22" s="1518"/>
      <c r="G22" s="1519">
        <f t="shared" si="0"/>
        <v>0</v>
      </c>
      <c r="H22" s="1518"/>
      <c r="I22" s="1520"/>
      <c r="K22" s="2904"/>
      <c r="L22" s="1431" t="str">
        <f t="shared" si="4"/>
        <v/>
      </c>
      <c r="M22" s="1287"/>
      <c r="N22" s="1432" t="str">
        <f t="shared" si="5"/>
        <v/>
      </c>
      <c r="O22" s="1431" t="str">
        <f t="shared" si="1"/>
        <v/>
      </c>
      <c r="P22" s="1287"/>
      <c r="Q22" s="1432" t="str">
        <f t="shared" si="6"/>
        <v/>
      </c>
      <c r="R22" s="1431" t="str">
        <f t="shared" si="2"/>
        <v/>
      </c>
      <c r="S22" s="1287"/>
      <c r="T22" s="1432" t="str">
        <f t="shared" si="7"/>
        <v/>
      </c>
      <c r="U22" s="1431" t="str">
        <f t="shared" si="3"/>
        <v/>
      </c>
      <c r="V22" s="1287"/>
      <c r="W22" s="1432" t="str">
        <f t="shared" si="8"/>
        <v/>
      </c>
    </row>
    <row r="23" spans="2:23" s="1020" customFormat="1" ht="14.5" customHeight="1">
      <c r="B23" s="1510"/>
      <c r="C23" s="1517"/>
      <c r="D23" s="969" t="s">
        <v>265</v>
      </c>
      <c r="E23" s="1518"/>
      <c r="F23" s="1518"/>
      <c r="G23" s="1519">
        <f t="shared" si="0"/>
        <v>0</v>
      </c>
      <c r="H23" s="1518"/>
      <c r="I23" s="1520"/>
      <c r="K23" s="2904"/>
      <c r="L23" s="1431" t="str">
        <f t="shared" si="4"/>
        <v/>
      </c>
      <c r="M23" s="1287"/>
      <c r="N23" s="1432" t="str">
        <f t="shared" si="5"/>
        <v/>
      </c>
      <c r="O23" s="1431" t="str">
        <f t="shared" si="1"/>
        <v/>
      </c>
      <c r="P23" s="1287"/>
      <c r="Q23" s="1432" t="str">
        <f t="shared" si="6"/>
        <v/>
      </c>
      <c r="R23" s="1431" t="str">
        <f t="shared" si="2"/>
        <v/>
      </c>
      <c r="S23" s="1287"/>
      <c r="T23" s="1432" t="str">
        <f t="shared" si="7"/>
        <v/>
      </c>
      <c r="U23" s="1431" t="str">
        <f t="shared" si="3"/>
        <v/>
      </c>
      <c r="V23" s="1287"/>
      <c r="W23" s="1432" t="str">
        <f t="shared" si="8"/>
        <v/>
      </c>
    </row>
    <row r="24" spans="2:23" s="1020" customFormat="1">
      <c r="B24" s="1510"/>
      <c r="C24" s="1517"/>
      <c r="D24" s="969" t="s">
        <v>265</v>
      </c>
      <c r="E24" s="1518"/>
      <c r="F24" s="1518"/>
      <c r="G24" s="1519">
        <f t="shared" si="0"/>
        <v>0</v>
      </c>
      <c r="H24" s="1518"/>
      <c r="I24" s="1520"/>
      <c r="K24" s="2904"/>
      <c r="L24" s="1431" t="str">
        <f t="shared" si="4"/>
        <v/>
      </c>
      <c r="M24" s="1287"/>
      <c r="N24" s="1432" t="str">
        <f t="shared" si="5"/>
        <v/>
      </c>
      <c r="O24" s="1431" t="str">
        <f t="shared" si="1"/>
        <v/>
      </c>
      <c r="P24" s="1287"/>
      <c r="Q24" s="1432" t="str">
        <f t="shared" si="6"/>
        <v/>
      </c>
      <c r="R24" s="1431" t="str">
        <f t="shared" si="2"/>
        <v/>
      </c>
      <c r="S24" s="1287"/>
      <c r="T24" s="1432" t="str">
        <f t="shared" si="7"/>
        <v/>
      </c>
      <c r="U24" s="1431" t="str">
        <f t="shared" si="3"/>
        <v/>
      </c>
      <c r="V24" s="1287"/>
      <c r="W24" s="1432" t="str">
        <f t="shared" si="8"/>
        <v/>
      </c>
    </row>
    <row r="25" spans="2:23" s="1020" customFormat="1">
      <c r="B25" s="1510"/>
      <c r="C25" s="1517"/>
      <c r="D25" s="969" t="s">
        <v>265</v>
      </c>
      <c r="E25" s="1518"/>
      <c r="F25" s="1518"/>
      <c r="G25" s="1519">
        <f t="shared" si="0"/>
        <v>0</v>
      </c>
      <c r="H25" s="1518"/>
      <c r="I25" s="1520"/>
      <c r="K25" s="2904"/>
      <c r="L25" s="1431" t="str">
        <f t="shared" si="4"/>
        <v/>
      </c>
      <c r="M25" s="1287"/>
      <c r="N25" s="1432" t="str">
        <f t="shared" si="5"/>
        <v/>
      </c>
      <c r="O25" s="1431" t="str">
        <f t="shared" si="1"/>
        <v/>
      </c>
      <c r="P25" s="1287"/>
      <c r="Q25" s="1432" t="str">
        <f t="shared" si="6"/>
        <v/>
      </c>
      <c r="R25" s="1431" t="str">
        <f t="shared" si="2"/>
        <v/>
      </c>
      <c r="S25" s="1287"/>
      <c r="T25" s="1432" t="str">
        <f t="shared" si="7"/>
        <v/>
      </c>
      <c r="U25" s="1431" t="str">
        <f t="shared" si="3"/>
        <v/>
      </c>
      <c r="V25" s="1287"/>
      <c r="W25" s="1432" t="str">
        <f t="shared" si="8"/>
        <v/>
      </c>
    </row>
    <row r="26" spans="2:23" s="1020" customFormat="1">
      <c r="B26" s="1510"/>
      <c r="C26" s="1517"/>
      <c r="D26" s="969" t="s">
        <v>265</v>
      </c>
      <c r="E26" s="1518"/>
      <c r="F26" s="1518"/>
      <c r="G26" s="1519">
        <f t="shared" si="0"/>
        <v>0</v>
      </c>
      <c r="H26" s="1518"/>
      <c r="I26" s="1520"/>
      <c r="K26" s="2904"/>
      <c r="L26" s="1431" t="str">
        <f t="shared" si="4"/>
        <v/>
      </c>
      <c r="M26" s="1287"/>
      <c r="N26" s="1432" t="str">
        <f t="shared" si="5"/>
        <v/>
      </c>
      <c r="O26" s="1431" t="str">
        <f t="shared" si="1"/>
        <v/>
      </c>
      <c r="P26" s="1287"/>
      <c r="Q26" s="1432" t="str">
        <f t="shared" si="6"/>
        <v/>
      </c>
      <c r="R26" s="1431" t="str">
        <f t="shared" si="2"/>
        <v/>
      </c>
      <c r="S26" s="1287"/>
      <c r="T26" s="1432" t="str">
        <f t="shared" si="7"/>
        <v/>
      </c>
      <c r="U26" s="1431" t="str">
        <f t="shared" si="3"/>
        <v/>
      </c>
      <c r="V26" s="1287"/>
      <c r="W26" s="1432" t="str">
        <f t="shared" si="8"/>
        <v/>
      </c>
    </row>
    <row r="27" spans="2:23" s="1020" customFormat="1">
      <c r="B27" s="1510"/>
      <c r="C27" s="1517"/>
      <c r="D27" s="969" t="s">
        <v>265</v>
      </c>
      <c r="E27" s="1518"/>
      <c r="F27" s="1518"/>
      <c r="G27" s="1519">
        <f t="shared" si="0"/>
        <v>0</v>
      </c>
      <c r="H27" s="1518"/>
      <c r="I27" s="1520"/>
      <c r="K27" s="2904"/>
      <c r="L27" s="1431" t="str">
        <f t="shared" si="4"/>
        <v/>
      </c>
      <c r="M27" s="1287"/>
      <c r="N27" s="1432" t="str">
        <f t="shared" si="5"/>
        <v/>
      </c>
      <c r="O27" s="1431" t="str">
        <f t="shared" si="1"/>
        <v/>
      </c>
      <c r="P27" s="1287"/>
      <c r="Q27" s="1432" t="str">
        <f t="shared" si="6"/>
        <v/>
      </c>
      <c r="R27" s="1431" t="str">
        <f t="shared" si="2"/>
        <v/>
      </c>
      <c r="S27" s="1287"/>
      <c r="T27" s="1432" t="str">
        <f t="shared" si="7"/>
        <v/>
      </c>
      <c r="U27" s="1431" t="str">
        <f t="shared" si="3"/>
        <v/>
      </c>
      <c r="V27" s="1287"/>
      <c r="W27" s="1432" t="str">
        <f t="shared" si="8"/>
        <v/>
      </c>
    </row>
    <row r="28" spans="2:23" s="1020" customFormat="1">
      <c r="B28" s="1510"/>
      <c r="C28" s="1517"/>
      <c r="D28" s="969" t="s">
        <v>265</v>
      </c>
      <c r="E28" s="1518"/>
      <c r="F28" s="1518"/>
      <c r="G28" s="1519">
        <f t="shared" si="0"/>
        <v>0</v>
      </c>
      <c r="H28" s="1518"/>
      <c r="I28" s="1520"/>
      <c r="K28" s="2904"/>
      <c r="L28" s="1431" t="str">
        <f t="shared" si="4"/>
        <v/>
      </c>
      <c r="M28" s="1287"/>
      <c r="N28" s="1432" t="str">
        <f t="shared" si="5"/>
        <v/>
      </c>
      <c r="O28" s="1431" t="str">
        <f t="shared" si="1"/>
        <v/>
      </c>
      <c r="P28" s="1287"/>
      <c r="Q28" s="1432" t="str">
        <f t="shared" si="6"/>
        <v/>
      </c>
      <c r="R28" s="1431" t="str">
        <f t="shared" si="2"/>
        <v/>
      </c>
      <c r="S28" s="1287"/>
      <c r="T28" s="1432" t="str">
        <f t="shared" si="7"/>
        <v/>
      </c>
      <c r="U28" s="1431" t="str">
        <f t="shared" si="3"/>
        <v/>
      </c>
      <c r="V28" s="1287"/>
      <c r="W28" s="1432" t="str">
        <f t="shared" si="8"/>
        <v/>
      </c>
    </row>
    <row r="29" spans="2:23" s="1020" customFormat="1">
      <c r="B29" s="1510"/>
      <c r="C29" s="1517"/>
      <c r="D29" s="969" t="s">
        <v>265</v>
      </c>
      <c r="E29" s="1518"/>
      <c r="F29" s="1518"/>
      <c r="G29" s="1519">
        <f t="shared" si="0"/>
        <v>0</v>
      </c>
      <c r="H29" s="1518"/>
      <c r="I29" s="1520"/>
      <c r="K29" s="2904"/>
      <c r="L29" s="1431" t="str">
        <f t="shared" si="4"/>
        <v/>
      </c>
      <c r="M29" s="1287"/>
      <c r="N29" s="1432" t="str">
        <f t="shared" si="5"/>
        <v/>
      </c>
      <c r="O29" s="1431" t="str">
        <f t="shared" si="1"/>
        <v/>
      </c>
      <c r="P29" s="1287"/>
      <c r="Q29" s="1432" t="str">
        <f t="shared" si="6"/>
        <v/>
      </c>
      <c r="R29" s="1431" t="str">
        <f t="shared" si="2"/>
        <v/>
      </c>
      <c r="S29" s="1287"/>
      <c r="T29" s="1432" t="str">
        <f t="shared" si="7"/>
        <v/>
      </c>
      <c r="U29" s="1431" t="str">
        <f t="shared" si="3"/>
        <v/>
      </c>
      <c r="V29" s="1287"/>
      <c r="W29" s="1432" t="str">
        <f t="shared" si="8"/>
        <v/>
      </c>
    </row>
    <row r="30" spans="2:23" s="1020" customFormat="1">
      <c r="B30" s="1510"/>
      <c r="C30" s="1517"/>
      <c r="D30" s="969" t="s">
        <v>265</v>
      </c>
      <c r="E30" s="1518"/>
      <c r="F30" s="1518"/>
      <c r="G30" s="1519">
        <f t="shared" si="0"/>
        <v>0</v>
      </c>
      <c r="H30" s="1518"/>
      <c r="I30" s="1520"/>
      <c r="K30" s="2904"/>
      <c r="L30" s="1431" t="str">
        <f t="shared" si="4"/>
        <v/>
      </c>
      <c r="M30" s="1287"/>
      <c r="N30" s="1432" t="str">
        <f t="shared" si="5"/>
        <v/>
      </c>
      <c r="O30" s="1431" t="str">
        <f t="shared" si="1"/>
        <v/>
      </c>
      <c r="P30" s="1287"/>
      <c r="Q30" s="1432" t="str">
        <f t="shared" si="6"/>
        <v/>
      </c>
      <c r="R30" s="1431" t="str">
        <f t="shared" si="2"/>
        <v/>
      </c>
      <c r="S30" s="1287"/>
      <c r="T30" s="1432" t="str">
        <f t="shared" si="7"/>
        <v/>
      </c>
      <c r="U30" s="1431" t="str">
        <f t="shared" si="3"/>
        <v/>
      </c>
      <c r="V30" s="1287"/>
      <c r="W30" s="1432" t="str">
        <f t="shared" si="8"/>
        <v/>
      </c>
    </row>
    <row r="31" spans="2:23" s="1020" customFormat="1">
      <c r="B31" s="1510"/>
      <c r="C31" s="1517"/>
      <c r="D31" s="969" t="s">
        <v>265</v>
      </c>
      <c r="E31" s="1518"/>
      <c r="F31" s="1518"/>
      <c r="G31" s="1519">
        <f t="shared" si="0"/>
        <v>0</v>
      </c>
      <c r="H31" s="1518"/>
      <c r="I31" s="1520"/>
      <c r="K31" s="2904"/>
      <c r="L31" s="1431" t="str">
        <f t="shared" si="4"/>
        <v/>
      </c>
      <c r="M31" s="1287"/>
      <c r="N31" s="1432" t="str">
        <f t="shared" si="5"/>
        <v/>
      </c>
      <c r="O31" s="1431" t="str">
        <f t="shared" si="1"/>
        <v/>
      </c>
      <c r="P31" s="1287"/>
      <c r="Q31" s="1432" t="str">
        <f t="shared" si="6"/>
        <v/>
      </c>
      <c r="R31" s="1431" t="str">
        <f t="shared" si="2"/>
        <v/>
      </c>
      <c r="S31" s="1287"/>
      <c r="T31" s="1432" t="str">
        <f t="shared" si="7"/>
        <v/>
      </c>
      <c r="U31" s="1431" t="str">
        <f t="shared" si="3"/>
        <v/>
      </c>
      <c r="V31" s="1287"/>
      <c r="W31" s="1432" t="str">
        <f t="shared" si="8"/>
        <v/>
      </c>
    </row>
    <row r="32" spans="2:23" s="1020" customFormat="1">
      <c r="B32" s="1510"/>
      <c r="C32" s="1517"/>
      <c r="D32" s="969" t="s">
        <v>265</v>
      </c>
      <c r="E32" s="1518"/>
      <c r="F32" s="1518"/>
      <c r="G32" s="1519">
        <f t="shared" si="0"/>
        <v>0</v>
      </c>
      <c r="H32" s="1518"/>
      <c r="I32" s="1520"/>
      <c r="K32" s="2904"/>
      <c r="L32" s="1431" t="str">
        <f t="shared" si="4"/>
        <v/>
      </c>
      <c r="M32" s="1287"/>
      <c r="N32" s="1432" t="str">
        <f t="shared" si="5"/>
        <v/>
      </c>
      <c r="O32" s="1431" t="str">
        <f t="shared" si="1"/>
        <v/>
      </c>
      <c r="P32" s="1287"/>
      <c r="Q32" s="1432" t="str">
        <f t="shared" si="6"/>
        <v/>
      </c>
      <c r="R32" s="1431" t="str">
        <f t="shared" si="2"/>
        <v/>
      </c>
      <c r="S32" s="1287"/>
      <c r="T32" s="1432" t="str">
        <f t="shared" si="7"/>
        <v/>
      </c>
      <c r="U32" s="1431" t="str">
        <f t="shared" si="3"/>
        <v/>
      </c>
      <c r="V32" s="1287"/>
      <c r="W32" s="1432" t="str">
        <f t="shared" si="8"/>
        <v/>
      </c>
    </row>
    <row r="33" spans="1:23" s="1020" customFormat="1">
      <c r="B33" s="1510"/>
      <c r="C33" s="1517"/>
      <c r="D33" s="969" t="s">
        <v>265</v>
      </c>
      <c r="E33" s="1518"/>
      <c r="F33" s="1518"/>
      <c r="G33" s="1519">
        <f t="shared" si="0"/>
        <v>0</v>
      </c>
      <c r="H33" s="1518"/>
      <c r="I33" s="1520"/>
      <c r="K33" s="2904"/>
      <c r="L33" s="1431" t="str">
        <f t="shared" si="4"/>
        <v/>
      </c>
      <c r="M33" s="1287"/>
      <c r="N33" s="1432" t="str">
        <f t="shared" si="5"/>
        <v/>
      </c>
      <c r="O33" s="1431" t="str">
        <f t="shared" si="1"/>
        <v/>
      </c>
      <c r="P33" s="1287"/>
      <c r="Q33" s="1432" t="str">
        <f t="shared" si="6"/>
        <v/>
      </c>
      <c r="R33" s="1431" t="str">
        <f t="shared" si="2"/>
        <v/>
      </c>
      <c r="S33" s="1287"/>
      <c r="T33" s="1432" t="str">
        <f t="shared" si="7"/>
        <v/>
      </c>
      <c r="U33" s="1431" t="str">
        <f t="shared" si="3"/>
        <v/>
      </c>
      <c r="V33" s="1287"/>
      <c r="W33" s="1432" t="str">
        <f t="shared" si="8"/>
        <v/>
      </c>
    </row>
    <row r="34" spans="1:23" s="1020" customFormat="1">
      <c r="B34" s="1510"/>
      <c r="C34" s="1517"/>
      <c r="D34" s="969" t="s">
        <v>265</v>
      </c>
      <c r="E34" s="1518"/>
      <c r="F34" s="1518"/>
      <c r="G34" s="1519">
        <f t="shared" si="0"/>
        <v>0</v>
      </c>
      <c r="H34" s="1518"/>
      <c r="I34" s="1520"/>
      <c r="K34" s="2904"/>
      <c r="L34" s="1431" t="str">
        <f t="shared" si="4"/>
        <v/>
      </c>
      <c r="M34" s="1287"/>
      <c r="N34" s="1432" t="str">
        <f t="shared" si="5"/>
        <v/>
      </c>
      <c r="O34" s="1431" t="str">
        <f t="shared" si="1"/>
        <v/>
      </c>
      <c r="P34" s="1287"/>
      <c r="Q34" s="1432" t="str">
        <f t="shared" si="6"/>
        <v/>
      </c>
      <c r="R34" s="1431" t="str">
        <f t="shared" si="2"/>
        <v/>
      </c>
      <c r="S34" s="1287"/>
      <c r="T34" s="1432" t="str">
        <f t="shared" si="7"/>
        <v/>
      </c>
      <c r="U34" s="1431" t="str">
        <f t="shared" si="3"/>
        <v/>
      </c>
      <c r="V34" s="1287"/>
      <c r="W34" s="1432" t="str">
        <f t="shared" si="8"/>
        <v/>
      </c>
    </row>
    <row r="35" spans="1:23" s="1020" customFormat="1">
      <c r="B35" s="1510"/>
      <c r="C35" s="1517"/>
      <c r="D35" s="969" t="s">
        <v>265</v>
      </c>
      <c r="E35" s="1518"/>
      <c r="F35" s="1518"/>
      <c r="G35" s="1519">
        <f t="shared" si="0"/>
        <v>0</v>
      </c>
      <c r="H35" s="1518"/>
      <c r="I35" s="1520"/>
      <c r="K35" s="2904"/>
      <c r="L35" s="1431" t="str">
        <f t="shared" si="4"/>
        <v/>
      </c>
      <c r="M35" s="1287"/>
      <c r="N35" s="1432" t="str">
        <f t="shared" si="5"/>
        <v/>
      </c>
      <c r="O35" s="1431" t="str">
        <f t="shared" si="1"/>
        <v/>
      </c>
      <c r="P35" s="1287"/>
      <c r="Q35" s="1432" t="str">
        <f t="shared" si="6"/>
        <v/>
      </c>
      <c r="R35" s="1431" t="str">
        <f t="shared" si="2"/>
        <v/>
      </c>
      <c r="S35" s="1287"/>
      <c r="T35" s="1432" t="str">
        <f t="shared" si="7"/>
        <v/>
      </c>
      <c r="U35" s="1431" t="str">
        <f t="shared" si="3"/>
        <v/>
      </c>
      <c r="V35" s="1287"/>
      <c r="W35" s="1432" t="str">
        <f t="shared" si="8"/>
        <v/>
      </c>
    </row>
    <row r="36" spans="1:23" s="1020" customFormat="1">
      <c r="B36" s="1510"/>
      <c r="C36" s="1517"/>
      <c r="D36" s="969" t="s">
        <v>265</v>
      </c>
      <c r="E36" s="1518"/>
      <c r="F36" s="1518"/>
      <c r="G36" s="1519">
        <f t="shared" si="0"/>
        <v>0</v>
      </c>
      <c r="H36" s="1518"/>
      <c r="I36" s="1520"/>
      <c r="K36" s="2904"/>
      <c r="L36" s="1431" t="str">
        <f t="shared" si="4"/>
        <v/>
      </c>
      <c r="M36" s="1287"/>
      <c r="N36" s="1432" t="str">
        <f t="shared" si="5"/>
        <v/>
      </c>
      <c r="O36" s="1431" t="str">
        <f t="shared" si="1"/>
        <v/>
      </c>
      <c r="P36" s="1287"/>
      <c r="Q36" s="1432" t="str">
        <f t="shared" si="6"/>
        <v/>
      </c>
      <c r="R36" s="1431" t="str">
        <f t="shared" si="2"/>
        <v/>
      </c>
      <c r="S36" s="1287"/>
      <c r="T36" s="1432" t="str">
        <f t="shared" si="7"/>
        <v/>
      </c>
      <c r="U36" s="1431" t="str">
        <f t="shared" si="3"/>
        <v/>
      </c>
      <c r="V36" s="1287"/>
      <c r="W36" s="1432" t="str">
        <f t="shared" si="8"/>
        <v/>
      </c>
    </row>
    <row r="37" spans="1:23" s="1020" customFormat="1">
      <c r="B37" s="1510"/>
      <c r="C37" s="1517"/>
      <c r="D37" s="969" t="s">
        <v>265</v>
      </c>
      <c r="E37" s="1518"/>
      <c r="F37" s="1518"/>
      <c r="G37" s="1519">
        <f t="shared" si="0"/>
        <v>0</v>
      </c>
      <c r="H37" s="1518"/>
      <c r="I37" s="1520"/>
      <c r="K37" s="2904"/>
      <c r="L37" s="1431" t="str">
        <f t="shared" si="4"/>
        <v/>
      </c>
      <c r="M37" s="1287"/>
      <c r="N37" s="1432" t="str">
        <f t="shared" si="5"/>
        <v/>
      </c>
      <c r="O37" s="1431" t="str">
        <f t="shared" si="1"/>
        <v/>
      </c>
      <c r="P37" s="1287"/>
      <c r="Q37" s="1432" t="str">
        <f t="shared" si="6"/>
        <v/>
      </c>
      <c r="R37" s="1431" t="str">
        <f t="shared" si="2"/>
        <v/>
      </c>
      <c r="S37" s="1287"/>
      <c r="T37" s="1432" t="str">
        <f t="shared" si="7"/>
        <v/>
      </c>
      <c r="U37" s="1431" t="str">
        <f t="shared" si="3"/>
        <v/>
      </c>
      <c r="V37" s="1287"/>
      <c r="W37" s="1432" t="str">
        <f t="shared" si="8"/>
        <v/>
      </c>
    </row>
    <row r="38" spans="1:23" s="1020" customFormat="1">
      <c r="B38" s="1510"/>
      <c r="C38" s="1517"/>
      <c r="D38" s="969" t="s">
        <v>265</v>
      </c>
      <c r="E38" s="1518"/>
      <c r="F38" s="1518"/>
      <c r="G38" s="1519">
        <f t="shared" si="0"/>
        <v>0</v>
      </c>
      <c r="H38" s="1518"/>
      <c r="I38" s="1520"/>
      <c r="K38" s="2904"/>
      <c r="L38" s="1431" t="str">
        <f t="shared" si="4"/>
        <v/>
      </c>
      <c r="M38" s="1287"/>
      <c r="N38" s="1432" t="str">
        <f t="shared" si="5"/>
        <v/>
      </c>
      <c r="O38" s="1431" t="str">
        <f t="shared" si="1"/>
        <v/>
      </c>
      <c r="P38" s="1287"/>
      <c r="Q38" s="1432" t="str">
        <f t="shared" si="6"/>
        <v/>
      </c>
      <c r="R38" s="1431" t="str">
        <f t="shared" si="2"/>
        <v/>
      </c>
      <c r="S38" s="1287"/>
      <c r="T38" s="1432" t="str">
        <f t="shared" si="7"/>
        <v/>
      </c>
      <c r="U38" s="1431" t="str">
        <f t="shared" si="3"/>
        <v/>
      </c>
      <c r="V38" s="1287"/>
      <c r="W38" s="1432" t="str">
        <f t="shared" si="8"/>
        <v/>
      </c>
    </row>
    <row r="39" spans="1:23" s="1020" customFormat="1" ht="15" customHeight="1">
      <c r="B39" s="1510"/>
      <c r="C39" s="1517"/>
      <c r="D39" s="969" t="s">
        <v>265</v>
      </c>
      <c r="E39" s="1518"/>
      <c r="F39" s="1518"/>
      <c r="G39" s="1519">
        <f t="shared" si="0"/>
        <v>0</v>
      </c>
      <c r="H39" s="1518"/>
      <c r="I39" s="1520"/>
      <c r="K39" s="2904"/>
      <c r="L39" s="1431" t="str">
        <f t="shared" si="4"/>
        <v/>
      </c>
      <c r="M39" s="1287"/>
      <c r="N39" s="1432" t="str">
        <f t="shared" si="5"/>
        <v/>
      </c>
      <c r="O39" s="1431" t="str">
        <f t="shared" si="1"/>
        <v/>
      </c>
      <c r="P39" s="1287"/>
      <c r="Q39" s="1432" t="str">
        <f t="shared" si="6"/>
        <v/>
      </c>
      <c r="R39" s="1431" t="str">
        <f t="shared" si="2"/>
        <v/>
      </c>
      <c r="S39" s="1287"/>
      <c r="T39" s="1432" t="str">
        <f t="shared" si="7"/>
        <v/>
      </c>
      <c r="U39" s="1431" t="str">
        <f t="shared" si="3"/>
        <v/>
      </c>
      <c r="V39" s="1287"/>
      <c r="W39" s="1432" t="str">
        <f t="shared" si="8"/>
        <v/>
      </c>
    </row>
    <row r="40" spans="1:23" s="1020" customFormat="1">
      <c r="B40" s="1466" t="s">
        <v>2324</v>
      </c>
      <c r="C40" s="1521"/>
      <c r="D40" s="974" t="s">
        <v>265</v>
      </c>
      <c r="E40" s="1522"/>
      <c r="F40" s="1522"/>
      <c r="G40" s="1523">
        <f t="shared" si="0"/>
        <v>0</v>
      </c>
      <c r="H40" s="1522"/>
      <c r="I40" s="1524"/>
      <c r="K40" s="2905"/>
      <c r="L40" s="1433" t="str">
        <f t="shared" si="4"/>
        <v/>
      </c>
      <c r="M40" s="1467"/>
      <c r="N40" s="1435" t="str">
        <f t="shared" si="5"/>
        <v/>
      </c>
      <c r="O40" s="1433" t="str">
        <f t="shared" si="1"/>
        <v/>
      </c>
      <c r="P40" s="1467"/>
      <c r="Q40" s="1435" t="str">
        <f t="shared" si="6"/>
        <v/>
      </c>
      <c r="R40" s="1433" t="str">
        <f t="shared" si="2"/>
        <v/>
      </c>
      <c r="S40" s="1467"/>
      <c r="T40" s="1435" t="str">
        <f t="shared" si="7"/>
        <v/>
      </c>
      <c r="U40" s="1433" t="str">
        <f t="shared" si="3"/>
        <v/>
      </c>
      <c r="V40" s="1467"/>
      <c r="W40" s="1435" t="str">
        <f t="shared" si="8"/>
        <v/>
      </c>
    </row>
    <row r="41" spans="1:23" s="1020" customFormat="1">
      <c r="B41" s="1050"/>
      <c r="C41" s="1045" t="s">
        <v>2245</v>
      </c>
      <c r="D41" s="1021" t="s">
        <v>265</v>
      </c>
      <c r="E41" s="1501">
        <f>SUM(E13:E40)</f>
        <v>0</v>
      </c>
      <c r="F41" s="1525"/>
      <c r="G41" s="1525"/>
      <c r="H41" s="1501">
        <f>SUM(H13:H40)</f>
        <v>0</v>
      </c>
      <c r="I41" s="1501">
        <f>SUM(I13:I40)</f>
        <v>0</v>
      </c>
      <c r="P41" s="10"/>
      <c r="Q41" s="10"/>
      <c r="R41" s="10"/>
    </row>
    <row r="42" spans="1:23" s="1020" customFormat="1">
      <c r="B42" s="1510"/>
      <c r="P42" s="10"/>
      <c r="Q42" s="10"/>
      <c r="R42" s="10"/>
    </row>
    <row r="43" spans="1:23" s="1020" customFormat="1">
      <c r="B43" s="1510"/>
      <c r="C43" s="1048" t="s">
        <v>2443</v>
      </c>
      <c r="D43" s="2032"/>
      <c r="E43" s="2032"/>
      <c r="P43" s="10"/>
      <c r="Q43" s="10"/>
      <c r="R43" s="10"/>
    </row>
    <row r="44" spans="1:23" s="1020" customFormat="1" ht="15.75" customHeight="1">
      <c r="B44" s="1510"/>
      <c r="C44" s="1046" t="s">
        <v>2446</v>
      </c>
      <c r="K44" s="1021"/>
    </row>
    <row r="45" spans="1:23" s="1020" customFormat="1" ht="15" customHeight="1">
      <c r="A45" s="2067"/>
      <c r="B45" s="2572" t="s">
        <v>2767</v>
      </c>
      <c r="C45" s="1719"/>
      <c r="D45" s="1513" t="s">
        <v>265</v>
      </c>
      <c r="E45" s="1516"/>
      <c r="K45" s="2903" t="s">
        <v>2293</v>
      </c>
      <c r="L45" s="2023" t="str">
        <f>IF(ISNONTEXT(E45)=TRUE,"","X")</f>
        <v/>
      </c>
      <c r="M45" s="2040"/>
      <c r="N45" s="2021" t="str">
        <f>IF(AND(E45&lt;&gt;"",$C45&lt;&gt;""),"",IF(AND(ISBLANK(E45),LEFT($C45,5)="&lt;TNSP"),"",IF(AND(ISBLANK(E45),ISBLANK($C45)),"","X")))</f>
        <v/>
      </c>
    </row>
    <row r="46" spans="1:23" s="1020" customFormat="1">
      <c r="B46" s="1510"/>
      <c r="C46" s="1526"/>
      <c r="D46" s="969" t="s">
        <v>265</v>
      </c>
      <c r="E46" s="1520"/>
      <c r="K46" s="2904"/>
      <c r="L46" s="1431" t="str">
        <f t="shared" ref="L46:L52" si="9">IF(ISNONTEXT(E46)=TRUE,"","X")</f>
        <v/>
      </c>
      <c r="M46" s="1287"/>
      <c r="N46" s="1432" t="str">
        <f t="shared" ref="N46:N52" si="10">IF(AND(E46&lt;&gt;"",$C46&lt;&gt;""),"",IF(AND(ISBLANK(E46),LEFT($C46,5)="&lt;TNSP"),"",IF(AND(ISBLANK(E46),ISBLANK($C46)),"","X")))</f>
        <v/>
      </c>
    </row>
    <row r="47" spans="1:23" s="1020" customFormat="1">
      <c r="B47" s="1510"/>
      <c r="C47" s="1526"/>
      <c r="D47" s="969" t="s">
        <v>265</v>
      </c>
      <c r="E47" s="1520"/>
      <c r="K47" s="2904"/>
      <c r="L47" s="1431" t="str">
        <f t="shared" si="9"/>
        <v/>
      </c>
      <c r="M47" s="1287"/>
      <c r="N47" s="1432" t="str">
        <f t="shared" si="10"/>
        <v/>
      </c>
    </row>
    <row r="48" spans="1:23" s="1020" customFormat="1">
      <c r="B48" s="1510"/>
      <c r="C48" s="1526"/>
      <c r="D48" s="969" t="s">
        <v>265</v>
      </c>
      <c r="E48" s="1520"/>
      <c r="K48" s="2904"/>
      <c r="L48" s="1431" t="str">
        <f t="shared" si="9"/>
        <v/>
      </c>
      <c r="M48" s="1287"/>
      <c r="N48" s="1432" t="str">
        <f t="shared" si="10"/>
        <v/>
      </c>
    </row>
    <row r="49" spans="1:20" s="1020" customFormat="1">
      <c r="B49" s="1510"/>
      <c r="C49" s="1526"/>
      <c r="D49" s="969" t="s">
        <v>265</v>
      </c>
      <c r="E49" s="1520"/>
      <c r="K49" s="2904"/>
      <c r="L49" s="1431" t="str">
        <f t="shared" si="9"/>
        <v/>
      </c>
      <c r="M49" s="1287"/>
      <c r="N49" s="1432" t="str">
        <f t="shared" si="10"/>
        <v/>
      </c>
    </row>
    <row r="50" spans="1:20" s="1020" customFormat="1">
      <c r="B50" s="1510"/>
      <c r="C50" s="1526"/>
      <c r="D50" s="969" t="s">
        <v>265</v>
      </c>
      <c r="E50" s="1520"/>
      <c r="K50" s="2904"/>
      <c r="L50" s="1431" t="str">
        <f t="shared" si="9"/>
        <v/>
      </c>
      <c r="M50" s="1287"/>
      <c r="N50" s="1432" t="str">
        <f t="shared" si="10"/>
        <v/>
      </c>
    </row>
    <row r="51" spans="1:20" s="1020" customFormat="1">
      <c r="A51" s="1527"/>
      <c r="B51" s="1510"/>
      <c r="C51" s="1526"/>
      <c r="D51" s="969" t="s">
        <v>265</v>
      </c>
      <c r="E51" s="1520"/>
      <c r="K51" s="2904"/>
      <c r="L51" s="1431" t="str">
        <f t="shared" si="9"/>
        <v/>
      </c>
      <c r="M51" s="1287"/>
      <c r="N51" s="1432" t="str">
        <f t="shared" si="10"/>
        <v/>
      </c>
    </row>
    <row r="52" spans="1:20" s="1020" customFormat="1">
      <c r="B52" s="1466" t="s">
        <v>2324</v>
      </c>
      <c r="C52" s="1528"/>
      <c r="D52" s="974" t="s">
        <v>265</v>
      </c>
      <c r="E52" s="1524"/>
      <c r="K52" s="2905"/>
      <c r="L52" s="1433" t="str">
        <f t="shared" si="9"/>
        <v/>
      </c>
      <c r="M52" s="1467"/>
      <c r="N52" s="1435" t="str">
        <f t="shared" si="10"/>
        <v/>
      </c>
    </row>
    <row r="53" spans="1:20" s="1020" customFormat="1" ht="13">
      <c r="B53" s="1510"/>
      <c r="C53" s="1045" t="s">
        <v>1952</v>
      </c>
      <c r="D53" s="1021" t="s">
        <v>265</v>
      </c>
      <c r="E53" s="1501">
        <f>SUM(E45:E52)</f>
        <v>0</v>
      </c>
      <c r="F53" s="898"/>
      <c r="G53" s="898"/>
      <c r="H53" s="898"/>
      <c r="I53" s="898"/>
      <c r="J53" s="898"/>
      <c r="K53" s="898"/>
      <c r="L53" s="898"/>
      <c r="M53" s="898"/>
      <c r="N53" s="898"/>
      <c r="O53" s="898"/>
      <c r="P53" s="898"/>
      <c r="Q53" s="898"/>
      <c r="R53" s="898"/>
      <c r="S53" s="898"/>
    </row>
    <row r="54" spans="1:20" s="1020" customFormat="1" ht="17.25" customHeight="1">
      <c r="B54" s="1510"/>
      <c r="C54" s="1045"/>
      <c r="D54" s="1021"/>
      <c r="E54" s="1021"/>
      <c r="F54" s="898"/>
      <c r="G54" s="898"/>
      <c r="H54" s="898"/>
      <c r="I54" s="898"/>
      <c r="J54" s="898"/>
      <c r="K54" s="1021"/>
    </row>
    <row r="55" spans="1:20" ht="20.149999999999999" customHeight="1">
      <c r="C55" s="2494" t="s">
        <v>2255</v>
      </c>
      <c r="D55" s="2495"/>
      <c r="E55" s="2495"/>
      <c r="F55" s="2495"/>
      <c r="G55" s="2495"/>
      <c r="H55" s="2495"/>
      <c r="I55" s="898"/>
      <c r="J55" s="1082"/>
      <c r="K55" s="956"/>
    </row>
    <row r="56" spans="1:20">
      <c r="B56" s="1510"/>
      <c r="C56" s="1510"/>
      <c r="D56" s="1510"/>
      <c r="E56" s="1510"/>
      <c r="F56" s="898"/>
      <c r="G56" s="898"/>
      <c r="H56" s="898"/>
      <c r="I56" s="898"/>
      <c r="J56" s="898"/>
      <c r="K56" s="956"/>
    </row>
    <row r="57" spans="1:20" s="1020" customFormat="1" ht="30" customHeight="1">
      <c r="A57" s="2890" t="s">
        <v>2355</v>
      </c>
      <c r="B57" s="2890"/>
      <c r="C57" s="1510"/>
      <c r="D57" s="575" t="s">
        <v>1868</v>
      </c>
      <c r="E57" s="1535" t="s">
        <v>1945</v>
      </c>
      <c r="F57" s="1536" t="s">
        <v>2019</v>
      </c>
      <c r="G57" s="1536" t="s">
        <v>2016</v>
      </c>
      <c r="H57" s="1537" t="s">
        <v>2017</v>
      </c>
      <c r="I57" s="898"/>
      <c r="J57" s="898"/>
    </row>
    <row r="58" spans="1:20" s="1020" customFormat="1" ht="20.25" customHeight="1">
      <c r="A58" s="1028"/>
      <c r="B58" s="1510"/>
      <c r="C58" s="1048" t="s">
        <v>2014</v>
      </c>
      <c r="D58" s="1529"/>
      <c r="E58" s="1529"/>
      <c r="F58" s="1529"/>
      <c r="G58" s="1529"/>
      <c r="H58" s="1529"/>
      <c r="K58" s="2033" t="s">
        <v>2287</v>
      </c>
      <c r="L58" s="2034" t="s">
        <v>2264</v>
      </c>
      <c r="M58" s="2035" t="s">
        <v>2266</v>
      </c>
      <c r="N58" s="1975" t="s">
        <v>2349</v>
      </c>
      <c r="O58" s="2034" t="s">
        <v>2264</v>
      </c>
      <c r="P58" s="2035" t="s">
        <v>2266</v>
      </c>
      <c r="Q58" s="1975" t="s">
        <v>2349</v>
      </c>
      <c r="R58" s="2034" t="s">
        <v>2264</v>
      </c>
      <c r="S58" s="2035" t="s">
        <v>2266</v>
      </c>
      <c r="T58" s="1975" t="s">
        <v>2349</v>
      </c>
    </row>
    <row r="59" spans="1:20" s="1020" customFormat="1" ht="20.25" customHeight="1">
      <c r="A59" s="1028"/>
      <c r="B59" s="1510"/>
      <c r="C59" s="1046" t="s">
        <v>2445</v>
      </c>
      <c r="D59" s="2037"/>
      <c r="E59" s="2037"/>
      <c r="F59" s="2037"/>
      <c r="G59" s="2037"/>
      <c r="H59" s="2037"/>
      <c r="K59" s="1500" t="s">
        <v>2283</v>
      </c>
      <c r="L59" s="2900" t="s">
        <v>2303</v>
      </c>
      <c r="M59" s="2901"/>
      <c r="N59" s="2902"/>
      <c r="O59" s="2900" t="s">
        <v>2350</v>
      </c>
      <c r="P59" s="2901"/>
      <c r="Q59" s="2902"/>
      <c r="R59" s="2900" t="s">
        <v>2353</v>
      </c>
      <c r="S59" s="2901"/>
      <c r="T59" s="2902"/>
    </row>
    <row r="60" spans="1:20" s="1020" customFormat="1" ht="15" customHeight="1">
      <c r="A60" s="1028"/>
      <c r="B60" s="1510"/>
      <c r="C60" s="1497" t="str">
        <f t="shared" ref="C60:C87" si="11">IF(C13="","",C13)</f>
        <v/>
      </c>
      <c r="D60" s="1513" t="s">
        <v>265</v>
      </c>
      <c r="E60" s="1514"/>
      <c r="F60" s="1514"/>
      <c r="G60" s="1515">
        <f t="shared" ref="G60:G87" si="12">E60-F60</f>
        <v>0</v>
      </c>
      <c r="H60" s="1516"/>
      <c r="K60" s="1539"/>
      <c r="L60" s="2023" t="str">
        <f t="shared" ref="L60:L87" si="13">IF(ISNONTEXT(E60)=TRUE,"","X")</f>
        <v/>
      </c>
      <c r="M60" s="2024" t="str">
        <f>IF(E60&lt;&gt;""=TRUE,"","X")</f>
        <v>X</v>
      </c>
      <c r="N60" s="2041"/>
      <c r="O60" s="2023" t="str">
        <f t="shared" ref="O60:O61" si="14">IF(ISNONTEXT(F60)=TRUE,"","X")</f>
        <v/>
      </c>
      <c r="P60" s="2024" t="str">
        <f>IF(F60&lt;&gt;""=TRUE,"","X")</f>
        <v>X</v>
      </c>
      <c r="Q60" s="2041"/>
      <c r="R60" s="2023" t="str">
        <f t="shared" ref="R60:R61" si="15">IF(ISNONTEXT(H60)=TRUE,"","X")</f>
        <v/>
      </c>
      <c r="S60" s="2024" t="str">
        <f>IF(H60&lt;&gt;""=TRUE,"","X")</f>
        <v>X</v>
      </c>
      <c r="T60" s="2041"/>
    </row>
    <row r="61" spans="1:20" s="1020" customFormat="1" ht="15" customHeight="1">
      <c r="A61" s="2067"/>
      <c r="B61" s="2572" t="s">
        <v>2767</v>
      </c>
      <c r="C61" s="1498" t="str">
        <f t="shared" si="11"/>
        <v/>
      </c>
      <c r="D61" s="969" t="s">
        <v>265</v>
      </c>
      <c r="E61" s="1518"/>
      <c r="F61" s="1518"/>
      <c r="G61" s="1519">
        <f t="shared" si="12"/>
        <v>0</v>
      </c>
      <c r="H61" s="1520"/>
      <c r="K61" s="1540"/>
      <c r="L61" s="1431" t="str">
        <f t="shared" si="13"/>
        <v/>
      </c>
      <c r="M61" s="1287"/>
      <c r="N61" s="1432" t="str">
        <f t="shared" ref="N61:N87" si="16">IF(AND(E61&lt;&gt;"",$C14&lt;&gt;""),"",IF(AND(ISBLANK(E61),LEFT($C14,5)="&lt;TNSP"),"",IF(AND(ISBLANK(E61),ISBLANK($C14)),"","X")))</f>
        <v/>
      </c>
      <c r="O61" s="1431" t="str">
        <f t="shared" si="14"/>
        <v/>
      </c>
      <c r="P61" s="1287"/>
      <c r="Q61" s="1432" t="str">
        <f t="shared" ref="Q61:Q87" si="17">IF(AND(F61&lt;&gt;"",$C14&lt;&gt;""),"",IF(AND(ISBLANK(F61),LEFT($C14,5)="&lt;TNSP"),"",IF(AND(ISBLANK(F61),ISBLANK($C14)),"","X")))</f>
        <v/>
      </c>
      <c r="R61" s="1431" t="str">
        <f t="shared" si="15"/>
        <v/>
      </c>
      <c r="S61" s="1287"/>
      <c r="T61" s="1432" t="str">
        <f t="shared" ref="T61:T87" si="18">IF(AND(H61&lt;&gt;"",$C14&lt;&gt;""),"",IF(AND(ISBLANK(H61),LEFT($C14,5)="&lt;TNSP"),"",IF(AND(ISBLANK(H61),ISBLANK($C14)),"","X")))</f>
        <v/>
      </c>
    </row>
    <row r="62" spans="1:20" s="1020" customFormat="1" ht="15" customHeight="1">
      <c r="A62" s="1028"/>
      <c r="B62" s="1510"/>
      <c r="C62" s="1498" t="str">
        <f t="shared" si="11"/>
        <v/>
      </c>
      <c r="D62" s="969" t="s">
        <v>265</v>
      </c>
      <c r="E62" s="1518"/>
      <c r="F62" s="1518"/>
      <c r="G62" s="1519">
        <f t="shared" si="12"/>
        <v>0</v>
      </c>
      <c r="H62" s="1520"/>
      <c r="K62" s="1540"/>
      <c r="L62" s="1431" t="str">
        <f t="shared" si="13"/>
        <v/>
      </c>
      <c r="M62" s="1287"/>
      <c r="N62" s="1432" t="str">
        <f t="shared" si="16"/>
        <v/>
      </c>
      <c r="O62" s="1431" t="str">
        <f t="shared" ref="O62:O87" si="19">IF(ISNONTEXT(F62)=TRUE,"","X")</f>
        <v/>
      </c>
      <c r="P62" s="1287"/>
      <c r="Q62" s="1432" t="str">
        <f t="shared" si="17"/>
        <v/>
      </c>
      <c r="R62" s="1431" t="str">
        <f t="shared" ref="R62:R87" si="20">IF(ISNONTEXT(H62)=TRUE,"","X")</f>
        <v/>
      </c>
      <c r="S62" s="1287"/>
      <c r="T62" s="1432" t="str">
        <f t="shared" si="18"/>
        <v/>
      </c>
    </row>
    <row r="63" spans="1:20" s="1020" customFormat="1" ht="15" customHeight="1">
      <c r="A63" s="1028"/>
      <c r="B63" s="1510"/>
      <c r="C63" s="1498" t="str">
        <f t="shared" si="11"/>
        <v/>
      </c>
      <c r="D63" s="969" t="s">
        <v>265</v>
      </c>
      <c r="E63" s="1518"/>
      <c r="F63" s="1518"/>
      <c r="G63" s="1519">
        <f t="shared" si="12"/>
        <v>0</v>
      </c>
      <c r="H63" s="1520"/>
      <c r="K63" s="1540"/>
      <c r="L63" s="1431" t="str">
        <f t="shared" si="13"/>
        <v/>
      </c>
      <c r="M63" s="1287"/>
      <c r="N63" s="1432" t="str">
        <f t="shared" si="16"/>
        <v/>
      </c>
      <c r="O63" s="1431" t="str">
        <f t="shared" si="19"/>
        <v/>
      </c>
      <c r="P63" s="1287"/>
      <c r="Q63" s="1432" t="str">
        <f t="shared" si="17"/>
        <v/>
      </c>
      <c r="R63" s="1431" t="str">
        <f t="shared" si="20"/>
        <v/>
      </c>
      <c r="S63" s="1287"/>
      <c r="T63" s="1432" t="str">
        <f t="shared" si="18"/>
        <v/>
      </c>
    </row>
    <row r="64" spans="1:20" s="1020" customFormat="1">
      <c r="B64" s="1510"/>
      <c r="C64" s="1498" t="str">
        <f t="shared" si="11"/>
        <v/>
      </c>
      <c r="D64" s="969" t="s">
        <v>265</v>
      </c>
      <c r="E64" s="1518"/>
      <c r="F64" s="1518"/>
      <c r="G64" s="1519">
        <f t="shared" si="12"/>
        <v>0</v>
      </c>
      <c r="H64" s="1520"/>
      <c r="K64" s="1540"/>
      <c r="L64" s="1431" t="str">
        <f t="shared" si="13"/>
        <v/>
      </c>
      <c r="M64" s="1287"/>
      <c r="N64" s="1432" t="str">
        <f t="shared" si="16"/>
        <v/>
      </c>
      <c r="O64" s="1431" t="str">
        <f t="shared" si="19"/>
        <v/>
      </c>
      <c r="P64" s="1287"/>
      <c r="Q64" s="1432" t="str">
        <f t="shared" si="17"/>
        <v/>
      </c>
      <c r="R64" s="1431" t="str">
        <f t="shared" si="20"/>
        <v/>
      </c>
      <c r="S64" s="1287"/>
      <c r="T64" s="1432" t="str">
        <f t="shared" si="18"/>
        <v/>
      </c>
    </row>
    <row r="65" spans="1:20" s="1020" customFormat="1">
      <c r="B65" s="1510"/>
      <c r="C65" s="1498" t="str">
        <f t="shared" si="11"/>
        <v/>
      </c>
      <c r="D65" s="969" t="s">
        <v>265</v>
      </c>
      <c r="E65" s="1518"/>
      <c r="F65" s="1518"/>
      <c r="G65" s="1519">
        <f t="shared" si="12"/>
        <v>0</v>
      </c>
      <c r="H65" s="1520"/>
      <c r="K65" s="1540"/>
      <c r="L65" s="1431" t="str">
        <f t="shared" si="13"/>
        <v/>
      </c>
      <c r="M65" s="1287"/>
      <c r="N65" s="1432" t="str">
        <f t="shared" si="16"/>
        <v/>
      </c>
      <c r="O65" s="1431" t="str">
        <f t="shared" si="19"/>
        <v/>
      </c>
      <c r="P65" s="1287"/>
      <c r="Q65" s="1432" t="str">
        <f t="shared" si="17"/>
        <v/>
      </c>
      <c r="R65" s="1431" t="str">
        <f t="shared" si="20"/>
        <v/>
      </c>
      <c r="S65" s="1287"/>
      <c r="T65" s="1432" t="str">
        <f t="shared" si="18"/>
        <v/>
      </c>
    </row>
    <row r="66" spans="1:20" s="1020" customFormat="1">
      <c r="A66" s="1530"/>
      <c r="B66" s="1510"/>
      <c r="C66" s="1498" t="str">
        <f t="shared" si="11"/>
        <v/>
      </c>
      <c r="D66" s="969" t="s">
        <v>265</v>
      </c>
      <c r="E66" s="1518"/>
      <c r="F66" s="1518"/>
      <c r="G66" s="1519">
        <f t="shared" si="12"/>
        <v>0</v>
      </c>
      <c r="H66" s="1520"/>
      <c r="K66" s="1540"/>
      <c r="L66" s="1431" t="str">
        <f t="shared" si="13"/>
        <v/>
      </c>
      <c r="M66" s="1287"/>
      <c r="N66" s="1432" t="str">
        <f t="shared" si="16"/>
        <v/>
      </c>
      <c r="O66" s="1431" t="str">
        <f t="shared" si="19"/>
        <v/>
      </c>
      <c r="P66" s="1287"/>
      <c r="Q66" s="1432" t="str">
        <f t="shared" si="17"/>
        <v/>
      </c>
      <c r="R66" s="1431" t="str">
        <f t="shared" si="20"/>
        <v/>
      </c>
      <c r="S66" s="1287"/>
      <c r="T66" s="1432" t="str">
        <f t="shared" si="18"/>
        <v/>
      </c>
    </row>
    <row r="67" spans="1:20" s="1020" customFormat="1">
      <c r="B67" s="1510"/>
      <c r="C67" s="1498" t="str">
        <f t="shared" si="11"/>
        <v/>
      </c>
      <c r="D67" s="969" t="s">
        <v>265</v>
      </c>
      <c r="E67" s="1518"/>
      <c r="F67" s="1518"/>
      <c r="G67" s="1519">
        <f t="shared" si="12"/>
        <v>0</v>
      </c>
      <c r="H67" s="1520"/>
      <c r="K67" s="1540"/>
      <c r="L67" s="1431" t="str">
        <f t="shared" si="13"/>
        <v/>
      </c>
      <c r="M67" s="1287"/>
      <c r="N67" s="1432" t="str">
        <f t="shared" si="16"/>
        <v/>
      </c>
      <c r="O67" s="1431" t="str">
        <f t="shared" si="19"/>
        <v/>
      </c>
      <c r="P67" s="1287"/>
      <c r="Q67" s="1432" t="str">
        <f t="shared" si="17"/>
        <v/>
      </c>
      <c r="R67" s="1431" t="str">
        <f t="shared" si="20"/>
        <v/>
      </c>
      <c r="S67" s="1287"/>
      <c r="T67" s="1432" t="str">
        <f t="shared" si="18"/>
        <v/>
      </c>
    </row>
    <row r="68" spans="1:20" s="1020" customFormat="1">
      <c r="B68" s="1510"/>
      <c r="C68" s="1498" t="str">
        <f t="shared" si="11"/>
        <v/>
      </c>
      <c r="D68" s="969" t="s">
        <v>265</v>
      </c>
      <c r="E68" s="1518"/>
      <c r="F68" s="1518"/>
      <c r="G68" s="1519">
        <f t="shared" si="12"/>
        <v>0</v>
      </c>
      <c r="H68" s="1520"/>
      <c r="K68" s="1540"/>
      <c r="L68" s="1431" t="str">
        <f t="shared" si="13"/>
        <v/>
      </c>
      <c r="M68" s="1287"/>
      <c r="N68" s="1432" t="str">
        <f t="shared" si="16"/>
        <v/>
      </c>
      <c r="O68" s="1431" t="str">
        <f t="shared" si="19"/>
        <v/>
      </c>
      <c r="P68" s="1287"/>
      <c r="Q68" s="1432" t="str">
        <f t="shared" si="17"/>
        <v/>
      </c>
      <c r="R68" s="1431" t="str">
        <f t="shared" si="20"/>
        <v/>
      </c>
      <c r="S68" s="1287"/>
      <c r="T68" s="1432" t="str">
        <f t="shared" si="18"/>
        <v/>
      </c>
    </row>
    <row r="69" spans="1:20" s="1020" customFormat="1">
      <c r="B69" s="1510"/>
      <c r="C69" s="1498" t="str">
        <f t="shared" si="11"/>
        <v/>
      </c>
      <c r="D69" s="969" t="s">
        <v>265</v>
      </c>
      <c r="E69" s="1518"/>
      <c r="F69" s="1518"/>
      <c r="G69" s="1519">
        <f t="shared" si="12"/>
        <v>0</v>
      </c>
      <c r="H69" s="1520"/>
      <c r="K69" s="1540"/>
      <c r="L69" s="1431" t="str">
        <f t="shared" si="13"/>
        <v/>
      </c>
      <c r="M69" s="1287"/>
      <c r="N69" s="1432" t="str">
        <f t="shared" si="16"/>
        <v/>
      </c>
      <c r="O69" s="1431" t="str">
        <f t="shared" si="19"/>
        <v/>
      </c>
      <c r="P69" s="1287"/>
      <c r="Q69" s="1432" t="str">
        <f t="shared" si="17"/>
        <v/>
      </c>
      <c r="R69" s="1431" t="str">
        <f t="shared" si="20"/>
        <v/>
      </c>
      <c r="S69" s="1287"/>
      <c r="T69" s="1432" t="str">
        <f t="shared" si="18"/>
        <v/>
      </c>
    </row>
    <row r="70" spans="1:20" s="1020" customFormat="1">
      <c r="B70" s="1510"/>
      <c r="C70" s="1498" t="str">
        <f t="shared" si="11"/>
        <v/>
      </c>
      <c r="D70" s="969" t="s">
        <v>265</v>
      </c>
      <c r="E70" s="1518"/>
      <c r="F70" s="1518"/>
      <c r="G70" s="1519">
        <f t="shared" si="12"/>
        <v>0</v>
      </c>
      <c r="H70" s="1520"/>
      <c r="K70" s="1540"/>
      <c r="L70" s="1431" t="str">
        <f t="shared" si="13"/>
        <v/>
      </c>
      <c r="M70" s="1287"/>
      <c r="N70" s="1432" t="str">
        <f t="shared" si="16"/>
        <v/>
      </c>
      <c r="O70" s="1431" t="str">
        <f t="shared" si="19"/>
        <v/>
      </c>
      <c r="P70" s="1287"/>
      <c r="Q70" s="1432" t="str">
        <f t="shared" si="17"/>
        <v/>
      </c>
      <c r="R70" s="1431" t="str">
        <f t="shared" si="20"/>
        <v/>
      </c>
      <c r="S70" s="1287"/>
      <c r="T70" s="1432" t="str">
        <f t="shared" si="18"/>
        <v/>
      </c>
    </row>
    <row r="71" spans="1:20" s="1020" customFormat="1">
      <c r="B71" s="1510"/>
      <c r="C71" s="1498" t="str">
        <f t="shared" si="11"/>
        <v/>
      </c>
      <c r="D71" s="969" t="s">
        <v>265</v>
      </c>
      <c r="E71" s="1518"/>
      <c r="F71" s="1518"/>
      <c r="G71" s="1519">
        <f t="shared" si="12"/>
        <v>0</v>
      </c>
      <c r="H71" s="1520"/>
      <c r="K71" s="1540"/>
      <c r="L71" s="1431" t="str">
        <f t="shared" si="13"/>
        <v/>
      </c>
      <c r="M71" s="1287"/>
      <c r="N71" s="1432" t="str">
        <f t="shared" si="16"/>
        <v/>
      </c>
      <c r="O71" s="1431" t="str">
        <f t="shared" si="19"/>
        <v/>
      </c>
      <c r="P71" s="1287"/>
      <c r="Q71" s="1432" t="str">
        <f t="shared" si="17"/>
        <v/>
      </c>
      <c r="R71" s="1431" t="str">
        <f t="shared" si="20"/>
        <v/>
      </c>
      <c r="S71" s="1287"/>
      <c r="T71" s="1432" t="str">
        <f t="shared" si="18"/>
        <v/>
      </c>
    </row>
    <row r="72" spans="1:20" s="1020" customFormat="1">
      <c r="A72" s="1530"/>
      <c r="B72" s="1510"/>
      <c r="C72" s="1498" t="str">
        <f t="shared" si="11"/>
        <v/>
      </c>
      <c r="D72" s="969" t="s">
        <v>265</v>
      </c>
      <c r="E72" s="1518"/>
      <c r="F72" s="1518"/>
      <c r="G72" s="1519">
        <f t="shared" si="12"/>
        <v>0</v>
      </c>
      <c r="H72" s="1520"/>
      <c r="K72" s="1540"/>
      <c r="L72" s="1431" t="str">
        <f t="shared" si="13"/>
        <v/>
      </c>
      <c r="M72" s="1287"/>
      <c r="N72" s="1432" t="str">
        <f t="shared" si="16"/>
        <v/>
      </c>
      <c r="O72" s="1431" t="str">
        <f t="shared" si="19"/>
        <v/>
      </c>
      <c r="P72" s="1287"/>
      <c r="Q72" s="1432" t="str">
        <f t="shared" si="17"/>
        <v/>
      </c>
      <c r="R72" s="1431" t="str">
        <f t="shared" si="20"/>
        <v/>
      </c>
      <c r="S72" s="1287"/>
      <c r="T72" s="1432" t="str">
        <f t="shared" si="18"/>
        <v/>
      </c>
    </row>
    <row r="73" spans="1:20" s="1020" customFormat="1">
      <c r="B73" s="1510"/>
      <c r="C73" s="1498" t="str">
        <f t="shared" si="11"/>
        <v/>
      </c>
      <c r="D73" s="969" t="s">
        <v>265</v>
      </c>
      <c r="E73" s="1518"/>
      <c r="F73" s="1518"/>
      <c r="G73" s="1519">
        <f t="shared" si="12"/>
        <v>0</v>
      </c>
      <c r="H73" s="1520"/>
      <c r="K73" s="1540"/>
      <c r="L73" s="1431" t="str">
        <f t="shared" si="13"/>
        <v/>
      </c>
      <c r="M73" s="1287"/>
      <c r="N73" s="1432" t="str">
        <f t="shared" si="16"/>
        <v/>
      </c>
      <c r="O73" s="1431" t="str">
        <f t="shared" si="19"/>
        <v/>
      </c>
      <c r="P73" s="1287"/>
      <c r="Q73" s="1432" t="str">
        <f t="shared" si="17"/>
        <v/>
      </c>
      <c r="R73" s="1431" t="str">
        <f t="shared" si="20"/>
        <v/>
      </c>
      <c r="S73" s="1287"/>
      <c r="T73" s="1432" t="str">
        <f t="shared" si="18"/>
        <v/>
      </c>
    </row>
    <row r="74" spans="1:20" s="1020" customFormat="1">
      <c r="B74" s="1510"/>
      <c r="C74" s="1498" t="str">
        <f t="shared" si="11"/>
        <v/>
      </c>
      <c r="D74" s="969" t="s">
        <v>265</v>
      </c>
      <c r="E74" s="1518"/>
      <c r="F74" s="1518"/>
      <c r="G74" s="1519">
        <f t="shared" si="12"/>
        <v>0</v>
      </c>
      <c r="H74" s="1520"/>
      <c r="K74" s="1540"/>
      <c r="L74" s="1431" t="str">
        <f t="shared" si="13"/>
        <v/>
      </c>
      <c r="M74" s="1287"/>
      <c r="N74" s="1432" t="str">
        <f t="shared" si="16"/>
        <v/>
      </c>
      <c r="O74" s="1431" t="str">
        <f t="shared" si="19"/>
        <v/>
      </c>
      <c r="P74" s="1287"/>
      <c r="Q74" s="1432" t="str">
        <f t="shared" si="17"/>
        <v/>
      </c>
      <c r="R74" s="1431" t="str">
        <f t="shared" si="20"/>
        <v/>
      </c>
      <c r="S74" s="1287"/>
      <c r="T74" s="1432" t="str">
        <f t="shared" si="18"/>
        <v/>
      </c>
    </row>
    <row r="75" spans="1:20" s="1020" customFormat="1">
      <c r="B75" s="1510"/>
      <c r="C75" s="1498" t="str">
        <f t="shared" si="11"/>
        <v/>
      </c>
      <c r="D75" s="969" t="s">
        <v>265</v>
      </c>
      <c r="E75" s="1518"/>
      <c r="F75" s="1518"/>
      <c r="G75" s="1519">
        <f t="shared" si="12"/>
        <v>0</v>
      </c>
      <c r="H75" s="1520"/>
      <c r="K75" s="1540"/>
      <c r="L75" s="1431" t="str">
        <f t="shared" si="13"/>
        <v/>
      </c>
      <c r="M75" s="1287"/>
      <c r="N75" s="1432" t="str">
        <f t="shared" si="16"/>
        <v/>
      </c>
      <c r="O75" s="1431" t="str">
        <f t="shared" si="19"/>
        <v/>
      </c>
      <c r="P75" s="1287"/>
      <c r="Q75" s="1432" t="str">
        <f t="shared" si="17"/>
        <v/>
      </c>
      <c r="R75" s="1431" t="str">
        <f t="shared" si="20"/>
        <v/>
      </c>
      <c r="S75" s="1287"/>
      <c r="T75" s="1432" t="str">
        <f t="shared" si="18"/>
        <v/>
      </c>
    </row>
    <row r="76" spans="1:20" s="1020" customFormat="1">
      <c r="B76" s="1510"/>
      <c r="C76" s="1498" t="str">
        <f t="shared" si="11"/>
        <v/>
      </c>
      <c r="D76" s="969" t="s">
        <v>265</v>
      </c>
      <c r="E76" s="1518"/>
      <c r="F76" s="1518"/>
      <c r="G76" s="1519">
        <f t="shared" si="12"/>
        <v>0</v>
      </c>
      <c r="H76" s="1520"/>
      <c r="K76" s="1540"/>
      <c r="L76" s="1431" t="str">
        <f t="shared" si="13"/>
        <v/>
      </c>
      <c r="M76" s="1287"/>
      <c r="N76" s="1432" t="str">
        <f t="shared" si="16"/>
        <v/>
      </c>
      <c r="O76" s="1431" t="str">
        <f t="shared" si="19"/>
        <v/>
      </c>
      <c r="P76" s="1287"/>
      <c r="Q76" s="1432" t="str">
        <f t="shared" si="17"/>
        <v/>
      </c>
      <c r="R76" s="1431" t="str">
        <f t="shared" si="20"/>
        <v/>
      </c>
      <c r="S76" s="1287"/>
      <c r="T76" s="1432" t="str">
        <f t="shared" si="18"/>
        <v/>
      </c>
    </row>
    <row r="77" spans="1:20" s="1020" customFormat="1">
      <c r="B77" s="1510"/>
      <c r="C77" s="1498" t="str">
        <f t="shared" si="11"/>
        <v/>
      </c>
      <c r="D77" s="969" t="s">
        <v>265</v>
      </c>
      <c r="E77" s="1518"/>
      <c r="F77" s="1518"/>
      <c r="G77" s="1519">
        <f t="shared" si="12"/>
        <v>0</v>
      </c>
      <c r="H77" s="1520"/>
      <c r="K77" s="1540"/>
      <c r="L77" s="1431" t="str">
        <f t="shared" si="13"/>
        <v/>
      </c>
      <c r="M77" s="1287"/>
      <c r="N77" s="1432" t="str">
        <f t="shared" si="16"/>
        <v/>
      </c>
      <c r="O77" s="1431" t="str">
        <f t="shared" si="19"/>
        <v/>
      </c>
      <c r="P77" s="1287"/>
      <c r="Q77" s="1432" t="str">
        <f t="shared" si="17"/>
        <v/>
      </c>
      <c r="R77" s="1431" t="str">
        <f t="shared" si="20"/>
        <v/>
      </c>
      <c r="S77" s="1287"/>
      <c r="T77" s="1432" t="str">
        <f t="shared" si="18"/>
        <v/>
      </c>
    </row>
    <row r="78" spans="1:20" s="1020" customFormat="1">
      <c r="B78" s="1510"/>
      <c r="C78" s="1498" t="str">
        <f t="shared" si="11"/>
        <v/>
      </c>
      <c r="D78" s="969" t="s">
        <v>265</v>
      </c>
      <c r="E78" s="1518"/>
      <c r="F78" s="1518"/>
      <c r="G78" s="1519">
        <f t="shared" si="12"/>
        <v>0</v>
      </c>
      <c r="H78" s="1520"/>
      <c r="K78" s="1540"/>
      <c r="L78" s="1431" t="str">
        <f t="shared" si="13"/>
        <v/>
      </c>
      <c r="M78" s="1287"/>
      <c r="N78" s="1432" t="str">
        <f t="shared" si="16"/>
        <v/>
      </c>
      <c r="O78" s="1431" t="str">
        <f t="shared" si="19"/>
        <v/>
      </c>
      <c r="P78" s="1287"/>
      <c r="Q78" s="1432" t="str">
        <f t="shared" si="17"/>
        <v/>
      </c>
      <c r="R78" s="1431" t="str">
        <f t="shared" si="20"/>
        <v/>
      </c>
      <c r="S78" s="1287"/>
      <c r="T78" s="1432" t="str">
        <f t="shared" si="18"/>
        <v/>
      </c>
    </row>
    <row r="79" spans="1:20" s="1020" customFormat="1">
      <c r="B79" s="1510"/>
      <c r="C79" s="1498" t="str">
        <f t="shared" si="11"/>
        <v/>
      </c>
      <c r="D79" s="969" t="s">
        <v>265</v>
      </c>
      <c r="E79" s="1518"/>
      <c r="F79" s="1518"/>
      <c r="G79" s="1519">
        <f t="shared" si="12"/>
        <v>0</v>
      </c>
      <c r="H79" s="1520"/>
      <c r="K79" s="1540"/>
      <c r="L79" s="1431" t="str">
        <f t="shared" si="13"/>
        <v/>
      </c>
      <c r="M79" s="1287"/>
      <c r="N79" s="1432" t="str">
        <f t="shared" si="16"/>
        <v/>
      </c>
      <c r="O79" s="1431" t="str">
        <f t="shared" si="19"/>
        <v/>
      </c>
      <c r="P79" s="1287"/>
      <c r="Q79" s="1432" t="str">
        <f t="shared" si="17"/>
        <v/>
      </c>
      <c r="R79" s="1431" t="str">
        <f t="shared" si="20"/>
        <v/>
      </c>
      <c r="S79" s="1287"/>
      <c r="T79" s="1432" t="str">
        <f t="shared" si="18"/>
        <v/>
      </c>
    </row>
    <row r="80" spans="1:20" s="1020" customFormat="1">
      <c r="A80" s="1530"/>
      <c r="B80" s="1510"/>
      <c r="C80" s="1498" t="str">
        <f t="shared" si="11"/>
        <v/>
      </c>
      <c r="D80" s="969" t="s">
        <v>265</v>
      </c>
      <c r="E80" s="1518"/>
      <c r="F80" s="1518"/>
      <c r="G80" s="1519">
        <f t="shared" si="12"/>
        <v>0</v>
      </c>
      <c r="H80" s="1520"/>
      <c r="K80" s="1540"/>
      <c r="L80" s="1431" t="str">
        <f t="shared" si="13"/>
        <v/>
      </c>
      <c r="M80" s="1287"/>
      <c r="N80" s="1432" t="str">
        <f t="shared" si="16"/>
        <v/>
      </c>
      <c r="O80" s="1431" t="str">
        <f t="shared" si="19"/>
        <v/>
      </c>
      <c r="P80" s="1287"/>
      <c r="Q80" s="1432" t="str">
        <f t="shared" si="17"/>
        <v/>
      </c>
      <c r="R80" s="1431" t="str">
        <f t="shared" si="20"/>
        <v/>
      </c>
      <c r="S80" s="1287"/>
      <c r="T80" s="1432" t="str">
        <f t="shared" si="18"/>
        <v/>
      </c>
    </row>
    <row r="81" spans="1:20" s="1020" customFormat="1">
      <c r="B81" s="1510"/>
      <c r="C81" s="1498" t="str">
        <f t="shared" si="11"/>
        <v/>
      </c>
      <c r="D81" s="969" t="s">
        <v>265</v>
      </c>
      <c r="E81" s="1518"/>
      <c r="F81" s="1518"/>
      <c r="G81" s="1519">
        <f t="shared" si="12"/>
        <v>0</v>
      </c>
      <c r="H81" s="1520"/>
      <c r="K81" s="1540"/>
      <c r="L81" s="1431" t="str">
        <f t="shared" si="13"/>
        <v/>
      </c>
      <c r="M81" s="1287"/>
      <c r="N81" s="1432" t="str">
        <f t="shared" si="16"/>
        <v/>
      </c>
      <c r="O81" s="1431" t="str">
        <f t="shared" si="19"/>
        <v/>
      </c>
      <c r="P81" s="1287"/>
      <c r="Q81" s="1432" t="str">
        <f t="shared" si="17"/>
        <v/>
      </c>
      <c r="R81" s="1431" t="str">
        <f t="shared" si="20"/>
        <v/>
      </c>
      <c r="S81" s="1287"/>
      <c r="T81" s="1432" t="str">
        <f t="shared" si="18"/>
        <v/>
      </c>
    </row>
    <row r="82" spans="1:20" s="1020" customFormat="1">
      <c r="B82" s="1510"/>
      <c r="C82" s="1498" t="str">
        <f t="shared" si="11"/>
        <v/>
      </c>
      <c r="D82" s="969" t="s">
        <v>265</v>
      </c>
      <c r="E82" s="1518"/>
      <c r="F82" s="1518"/>
      <c r="G82" s="1519">
        <f t="shared" si="12"/>
        <v>0</v>
      </c>
      <c r="H82" s="1520"/>
      <c r="K82" s="1540"/>
      <c r="L82" s="1431" t="str">
        <f t="shared" si="13"/>
        <v/>
      </c>
      <c r="M82" s="1287"/>
      <c r="N82" s="1432" t="str">
        <f t="shared" si="16"/>
        <v/>
      </c>
      <c r="O82" s="1431" t="str">
        <f t="shared" si="19"/>
        <v/>
      </c>
      <c r="P82" s="1287"/>
      <c r="Q82" s="1432" t="str">
        <f t="shared" si="17"/>
        <v/>
      </c>
      <c r="R82" s="1431" t="str">
        <f t="shared" si="20"/>
        <v/>
      </c>
      <c r="S82" s="1287"/>
      <c r="T82" s="1432" t="str">
        <f t="shared" si="18"/>
        <v/>
      </c>
    </row>
    <row r="83" spans="1:20" s="1020" customFormat="1">
      <c r="B83" s="1510"/>
      <c r="C83" s="1498" t="str">
        <f t="shared" si="11"/>
        <v/>
      </c>
      <c r="D83" s="969" t="s">
        <v>265</v>
      </c>
      <c r="E83" s="1518"/>
      <c r="F83" s="1518"/>
      <c r="G83" s="1519">
        <f t="shared" si="12"/>
        <v>0</v>
      </c>
      <c r="H83" s="1520"/>
      <c r="K83" s="1540"/>
      <c r="L83" s="1431" t="str">
        <f t="shared" si="13"/>
        <v/>
      </c>
      <c r="M83" s="1287"/>
      <c r="N83" s="1432" t="str">
        <f t="shared" si="16"/>
        <v/>
      </c>
      <c r="O83" s="1431" t="str">
        <f t="shared" si="19"/>
        <v/>
      </c>
      <c r="P83" s="1287"/>
      <c r="Q83" s="1432" t="str">
        <f t="shared" si="17"/>
        <v/>
      </c>
      <c r="R83" s="1431" t="str">
        <f t="shared" si="20"/>
        <v/>
      </c>
      <c r="S83" s="1287"/>
      <c r="T83" s="1432" t="str">
        <f t="shared" si="18"/>
        <v/>
      </c>
    </row>
    <row r="84" spans="1:20" s="1020" customFormat="1">
      <c r="B84" s="1510"/>
      <c r="C84" s="1498" t="str">
        <f t="shared" si="11"/>
        <v/>
      </c>
      <c r="D84" s="969" t="s">
        <v>265</v>
      </c>
      <c r="E84" s="1518"/>
      <c r="F84" s="1518"/>
      <c r="G84" s="1519">
        <f t="shared" si="12"/>
        <v>0</v>
      </c>
      <c r="H84" s="1520"/>
      <c r="K84" s="1540"/>
      <c r="L84" s="1431" t="str">
        <f t="shared" si="13"/>
        <v/>
      </c>
      <c r="M84" s="1287"/>
      <c r="N84" s="1432" t="str">
        <f t="shared" si="16"/>
        <v/>
      </c>
      <c r="O84" s="1431" t="str">
        <f t="shared" si="19"/>
        <v/>
      </c>
      <c r="P84" s="1287"/>
      <c r="Q84" s="1432" t="str">
        <f t="shared" si="17"/>
        <v/>
      </c>
      <c r="R84" s="1431" t="str">
        <f t="shared" si="20"/>
        <v/>
      </c>
      <c r="S84" s="1287"/>
      <c r="T84" s="1432" t="str">
        <f t="shared" si="18"/>
        <v/>
      </c>
    </row>
    <row r="85" spans="1:20" s="1020" customFormat="1">
      <c r="B85" s="1510"/>
      <c r="C85" s="1498" t="str">
        <f t="shared" si="11"/>
        <v/>
      </c>
      <c r="D85" s="969" t="s">
        <v>265</v>
      </c>
      <c r="E85" s="1518"/>
      <c r="F85" s="1518"/>
      <c r="G85" s="1519">
        <f t="shared" si="12"/>
        <v>0</v>
      </c>
      <c r="H85" s="1520"/>
      <c r="K85" s="1540"/>
      <c r="L85" s="1431" t="str">
        <f t="shared" si="13"/>
        <v/>
      </c>
      <c r="M85" s="1287"/>
      <c r="N85" s="1432" t="str">
        <f t="shared" si="16"/>
        <v/>
      </c>
      <c r="O85" s="1431" t="str">
        <f t="shared" si="19"/>
        <v/>
      </c>
      <c r="P85" s="1287"/>
      <c r="Q85" s="1432" t="str">
        <f t="shared" si="17"/>
        <v/>
      </c>
      <c r="R85" s="1431" t="str">
        <f t="shared" si="20"/>
        <v/>
      </c>
      <c r="S85" s="1287"/>
      <c r="T85" s="1432" t="str">
        <f t="shared" si="18"/>
        <v/>
      </c>
    </row>
    <row r="86" spans="1:20" s="1020" customFormat="1">
      <c r="A86" s="1530"/>
      <c r="B86" s="1510"/>
      <c r="C86" s="1498" t="str">
        <f t="shared" si="11"/>
        <v/>
      </c>
      <c r="D86" s="969" t="s">
        <v>265</v>
      </c>
      <c r="E86" s="1518"/>
      <c r="F86" s="1518"/>
      <c r="G86" s="1519">
        <f t="shared" si="12"/>
        <v>0</v>
      </c>
      <c r="H86" s="1520"/>
      <c r="K86" s="1540"/>
      <c r="L86" s="1431" t="str">
        <f t="shared" si="13"/>
        <v/>
      </c>
      <c r="M86" s="1287"/>
      <c r="N86" s="1432" t="str">
        <f t="shared" si="16"/>
        <v/>
      </c>
      <c r="O86" s="1431" t="str">
        <f t="shared" si="19"/>
        <v/>
      </c>
      <c r="P86" s="1287"/>
      <c r="Q86" s="1432" t="str">
        <f t="shared" si="17"/>
        <v/>
      </c>
      <c r="R86" s="1431" t="str">
        <f t="shared" si="20"/>
        <v/>
      </c>
      <c r="S86" s="1287"/>
      <c r="T86" s="1432" t="str">
        <f t="shared" si="18"/>
        <v/>
      </c>
    </row>
    <row r="87" spans="1:20" s="1020" customFormat="1">
      <c r="B87" s="1466" t="s">
        <v>2324</v>
      </c>
      <c r="C87" s="1499" t="str">
        <f t="shared" si="11"/>
        <v/>
      </c>
      <c r="D87" s="974" t="s">
        <v>265</v>
      </c>
      <c r="E87" s="1522"/>
      <c r="F87" s="1522"/>
      <c r="G87" s="1523">
        <f t="shared" si="12"/>
        <v>0</v>
      </c>
      <c r="H87" s="1524"/>
      <c r="K87" s="1541"/>
      <c r="L87" s="1433" t="str">
        <f t="shared" si="13"/>
        <v/>
      </c>
      <c r="M87" s="1467"/>
      <c r="N87" s="1435" t="str">
        <f t="shared" si="16"/>
        <v/>
      </c>
      <c r="O87" s="1433" t="str">
        <f t="shared" si="19"/>
        <v/>
      </c>
      <c r="P87" s="1467"/>
      <c r="Q87" s="1435" t="str">
        <f t="shared" si="17"/>
        <v/>
      </c>
      <c r="R87" s="1433" t="str">
        <f t="shared" si="20"/>
        <v/>
      </c>
      <c r="S87" s="1467"/>
      <c r="T87" s="1435" t="str">
        <f t="shared" si="18"/>
        <v/>
      </c>
    </row>
    <row r="88" spans="1:20" s="1020" customFormat="1" ht="15.75" customHeight="1">
      <c r="B88" s="1510"/>
      <c r="C88" s="1045" t="s">
        <v>1951</v>
      </c>
      <c r="D88" s="1021" t="s">
        <v>265</v>
      </c>
      <c r="E88" s="1501">
        <f>SUM(E60:E87)</f>
        <v>0</v>
      </c>
      <c r="F88" s="1525"/>
      <c r="G88" s="1525"/>
      <c r="H88" s="1501">
        <f>SUM(H60:H87)</f>
        <v>0</v>
      </c>
    </row>
    <row r="89" spans="1:20" s="1020" customFormat="1" ht="13">
      <c r="B89" s="1510"/>
      <c r="K89" s="1021"/>
    </row>
    <row r="90" spans="1:20" s="1020" customFormat="1" ht="15" customHeight="1">
      <c r="B90" s="1510"/>
      <c r="C90" s="1048" t="s">
        <v>2447</v>
      </c>
      <c r="D90" s="2032"/>
      <c r="E90" s="2032"/>
      <c r="K90" s="1021"/>
    </row>
    <row r="91" spans="1:20" s="1020" customFormat="1" ht="15" customHeight="1">
      <c r="B91" s="1510"/>
      <c r="C91" s="1046" t="s">
        <v>2446</v>
      </c>
      <c r="D91" s="1021" t="s">
        <v>265</v>
      </c>
      <c r="K91" s="1021"/>
    </row>
    <row r="92" spans="1:20" s="1020" customFormat="1" ht="15" customHeight="1">
      <c r="A92" s="2067"/>
      <c r="B92" s="2572" t="s">
        <v>2767</v>
      </c>
      <c r="C92" s="1531"/>
      <c r="D92" s="1513" t="s">
        <v>265</v>
      </c>
      <c r="E92" s="1516"/>
      <c r="K92" s="2903" t="s">
        <v>2293</v>
      </c>
      <c r="L92" s="1503" t="str">
        <f>IF(ISNONTEXT(E92)=TRUE,"","X")</f>
        <v/>
      </c>
      <c r="M92" s="1504"/>
      <c r="N92" s="2021" t="str">
        <f>IF(AND(E92&lt;&gt;"",$C92&lt;&gt;""),"",IF(AND(ISBLANK(E92),LEFT($C92,5)="&lt;TNSP"),"",IF(AND(ISBLANK(E92),ISBLANK($C92)),"","X")))</f>
        <v/>
      </c>
    </row>
    <row r="93" spans="1:20" s="1020" customFormat="1">
      <c r="B93" s="1510"/>
      <c r="C93" s="1532"/>
      <c r="D93" s="969" t="s">
        <v>265</v>
      </c>
      <c r="E93" s="1520"/>
      <c r="K93" s="2904"/>
      <c r="L93" s="1431" t="str">
        <f t="shared" ref="L93:L99" si="21">IF(ISNONTEXT(E93)=TRUE,"","X")</f>
        <v/>
      </c>
      <c r="M93" s="1287"/>
      <c r="N93" s="1432" t="str">
        <f t="shared" ref="N93:N99" si="22">IF(AND(E93&lt;&gt;"",$C93&lt;&gt;""),"",IF(AND(ISBLANK(E93),LEFT($C93,5)="&lt;TNSP"),"",IF(AND(ISBLANK(E93),ISBLANK($C93)),"","X")))</f>
        <v/>
      </c>
    </row>
    <row r="94" spans="1:20" s="1020" customFormat="1">
      <c r="B94" s="1510"/>
      <c r="C94" s="1532"/>
      <c r="D94" s="969" t="s">
        <v>265</v>
      </c>
      <c r="E94" s="1520"/>
      <c r="K94" s="2904"/>
      <c r="L94" s="1431" t="str">
        <f t="shared" si="21"/>
        <v/>
      </c>
      <c r="M94" s="1287"/>
      <c r="N94" s="1432" t="str">
        <f t="shared" si="22"/>
        <v/>
      </c>
    </row>
    <row r="95" spans="1:20" s="1020" customFormat="1">
      <c r="B95" s="1510"/>
      <c r="C95" s="1532"/>
      <c r="D95" s="969" t="s">
        <v>265</v>
      </c>
      <c r="E95" s="1520"/>
      <c r="K95" s="2904"/>
      <c r="L95" s="1431" t="str">
        <f t="shared" si="21"/>
        <v/>
      </c>
      <c r="M95" s="1287"/>
      <c r="N95" s="1432" t="str">
        <f t="shared" si="22"/>
        <v/>
      </c>
    </row>
    <row r="96" spans="1:20" s="1020" customFormat="1">
      <c r="B96" s="1510"/>
      <c r="C96" s="1532"/>
      <c r="D96" s="969" t="s">
        <v>265</v>
      </c>
      <c r="E96" s="1520"/>
      <c r="K96" s="2904"/>
      <c r="L96" s="1431" t="str">
        <f t="shared" si="21"/>
        <v/>
      </c>
      <c r="M96" s="1287"/>
      <c r="N96" s="1432" t="str">
        <f t="shared" si="22"/>
        <v/>
      </c>
    </row>
    <row r="97" spans="1:14" s="1020" customFormat="1">
      <c r="B97" s="1510"/>
      <c r="C97" s="1532"/>
      <c r="D97" s="969" t="s">
        <v>265</v>
      </c>
      <c r="E97" s="1520"/>
      <c r="K97" s="2904"/>
      <c r="L97" s="1431" t="str">
        <f t="shared" si="21"/>
        <v/>
      </c>
      <c r="M97" s="1287"/>
      <c r="N97" s="1432" t="str">
        <f t="shared" si="22"/>
        <v/>
      </c>
    </row>
    <row r="98" spans="1:14" s="1020" customFormat="1">
      <c r="B98" s="1510"/>
      <c r="C98" s="1532"/>
      <c r="D98" s="969" t="s">
        <v>265</v>
      </c>
      <c r="E98" s="1520"/>
      <c r="K98" s="2904"/>
      <c r="L98" s="1431" t="str">
        <f t="shared" si="21"/>
        <v/>
      </c>
      <c r="M98" s="1287"/>
      <c r="N98" s="1432" t="str">
        <f t="shared" si="22"/>
        <v/>
      </c>
    </row>
    <row r="99" spans="1:14" s="1020" customFormat="1">
      <c r="B99" s="1466" t="s">
        <v>2324</v>
      </c>
      <c r="C99" s="1533"/>
      <c r="D99" s="974" t="s">
        <v>265</v>
      </c>
      <c r="E99" s="1524"/>
      <c r="K99" s="2905"/>
      <c r="L99" s="1433" t="str">
        <f t="shared" si="21"/>
        <v/>
      </c>
      <c r="M99" s="1467"/>
      <c r="N99" s="1435" t="str">
        <f t="shared" si="22"/>
        <v/>
      </c>
    </row>
    <row r="100" spans="1:14" s="1020" customFormat="1" ht="15" customHeight="1">
      <c r="C100" s="1045" t="s">
        <v>1952</v>
      </c>
      <c r="D100" s="1021" t="s">
        <v>265</v>
      </c>
      <c r="E100" s="1501">
        <f>SUM(E92:E99)</f>
        <v>0</v>
      </c>
    </row>
    <row r="101" spans="1:14" s="1020" customFormat="1" ht="15" customHeight="1"/>
    <row r="102" spans="1:14" s="1020" customFormat="1" ht="15" customHeight="1"/>
    <row r="103" spans="1:14" s="1020" customFormat="1" ht="15" customHeight="1"/>
    <row r="104" spans="1:14" ht="15" customHeight="1">
      <c r="A104" s="1020"/>
      <c r="B104" s="1020"/>
      <c r="C104" s="1406" t="s">
        <v>2332</v>
      </c>
      <c r="D104" s="1452"/>
      <c r="E104" s="1020"/>
    </row>
    <row r="105" spans="1:14" ht="15" customHeight="1">
      <c r="A105" s="1020"/>
      <c r="B105" s="1020"/>
      <c r="C105" s="2375" t="s">
        <v>2409</v>
      </c>
      <c r="D105" s="1020"/>
      <c r="E105" s="1020"/>
    </row>
    <row r="106" spans="1:14" ht="15" customHeight="1"/>
    <row r="107" spans="1:14" ht="15" customHeight="1"/>
    <row r="108" spans="1:14" ht="15" customHeight="1"/>
  </sheetData>
  <mergeCells count="14">
    <mergeCell ref="A1:B1"/>
    <mergeCell ref="K92:K99"/>
    <mergeCell ref="K13:K40"/>
    <mergeCell ref="K45:K52"/>
    <mergeCell ref="L59:N59"/>
    <mergeCell ref="A2:B2"/>
    <mergeCell ref="U12:W12"/>
    <mergeCell ref="A10:B10"/>
    <mergeCell ref="A57:B57"/>
    <mergeCell ref="O59:Q59"/>
    <mergeCell ref="R59:T59"/>
    <mergeCell ref="L12:N12"/>
    <mergeCell ref="O12:Q12"/>
    <mergeCell ref="R12:T12"/>
  </mergeCells>
  <conditionalFormatting sqref="C104">
    <cfRule type="cellIs" dxfId="74" priority="1" operator="equal">
      <formula>FALSE</formula>
    </cfRule>
  </conditionalFormatting>
  <dataValidations count="2">
    <dataValidation allowBlank="1" sqref="K58 Q3:Q6 K3:K6 N9:O9 K7:O8 N58 Q58 T58" xr:uid="{BCFE451C-09EC-4652-9492-613A53D8E790}"/>
    <dataValidation allowBlank="1" showErrorMessage="1" sqref="B104:D104 C13:C40 C105 A2" xr:uid="{228AB76D-99CF-4DC7-A99A-AAEBF63A1CCF}"/>
  </dataValidations>
  <pageMargins left="0.25" right="0.25" top="0.75" bottom="0.75" header="0.3" footer="0.3"/>
  <pageSetup paperSize="9" scale="30" fitToHeight="0" orientation="portrait" r:id="rId1"/>
  <rowBreaks count="1" manualBreakCount="1">
    <brk id="57" min="2" max="8"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AK38"/>
  <sheetViews>
    <sheetView zoomScaleNormal="100" workbookViewId="0">
      <selection sqref="A1:B1"/>
    </sheetView>
  </sheetViews>
  <sheetFormatPr defaultColWidth="9.1796875" defaultRowHeight="14.5"/>
  <cols>
    <col min="1" max="1" width="28" style="1" customWidth="1"/>
    <col min="2" max="2" width="27.26953125" style="1" customWidth="1"/>
    <col min="3" max="3" width="45.1796875" style="1" customWidth="1"/>
    <col min="4" max="4" width="6.81640625" style="1" bestFit="1" customWidth="1"/>
    <col min="5" max="5" width="27.453125" style="1" customWidth="1"/>
    <col min="6" max="8" width="18.7265625" style="1" customWidth="1"/>
    <col min="9" max="9" width="11.26953125" style="1" customWidth="1"/>
    <col min="10" max="11" width="3.7265625" style="1" customWidth="1"/>
    <col min="12" max="12" width="5.7265625" style="1" customWidth="1"/>
    <col min="13" max="13" width="4.453125" style="1" customWidth="1"/>
    <col min="14" max="14" width="4.26953125" style="1" customWidth="1"/>
    <col min="15" max="15" width="5.7265625" style="1" customWidth="1"/>
    <col min="16" max="16" width="5.54296875" style="1" customWidth="1"/>
    <col min="17" max="17" width="5.7265625" style="1" customWidth="1"/>
    <col min="18" max="18" width="5" style="1" customWidth="1"/>
    <col min="19" max="19" width="5.7265625" style="1" customWidth="1"/>
    <col min="20" max="22" width="5.26953125" style="1" customWidth="1"/>
    <col min="23" max="26" width="11.7265625" style="1" customWidth="1"/>
    <col min="27" max="27" width="9.1796875" style="1"/>
    <col min="28" max="38" width="12.26953125" style="1" customWidth="1"/>
    <col min="39" max="39" width="9.1796875" style="1"/>
    <col min="40" max="50" width="7.7265625" style="1" customWidth="1"/>
    <col min="51" max="51" width="9.1796875" style="1"/>
    <col min="52" max="62" width="7.7265625" style="1" customWidth="1"/>
    <col min="63" max="63" width="9.1796875" style="1"/>
    <col min="64" max="74" width="8.26953125" style="1" customWidth="1"/>
    <col min="75" max="75" width="9.1796875" style="1"/>
    <col min="76" max="86" width="7.7265625" style="1" customWidth="1"/>
    <col min="87" max="87" width="9.1796875" style="1"/>
    <col min="88" max="98" width="7.54296875" style="1" customWidth="1"/>
    <col min="99" max="99" width="9.1796875" style="1"/>
    <col min="100" max="110" width="7.26953125" style="1" customWidth="1"/>
    <col min="111" max="16384" width="9.1796875" style="1"/>
  </cols>
  <sheetData>
    <row r="1" spans="1:37" s="576" customFormat="1" ht="24" customHeight="1">
      <c r="A1" s="2815" t="s">
        <v>2632</v>
      </c>
      <c r="B1" s="2815"/>
      <c r="D1" s="1454"/>
    </row>
    <row r="2" spans="1:37" s="576" customFormat="1" ht="24" customHeight="1">
      <c r="A2" s="2822" t="s">
        <v>2633</v>
      </c>
      <c r="B2" s="2822"/>
      <c r="D2" s="1454"/>
    </row>
    <row r="3" spans="1:37" s="10" customFormat="1" ht="20.149999999999999" customHeight="1">
      <c r="A3" s="2406"/>
      <c r="B3" s="2407" t="s">
        <v>2651</v>
      </c>
      <c r="C3" s="916" t="str">
        <f>dms_SheetHeading1</f>
        <v>ANNUAL INFORMATION ORDER</v>
      </c>
      <c r="D3" s="9"/>
      <c r="E3" s="9"/>
      <c r="F3" s="9"/>
      <c r="G3" s="9"/>
      <c r="H3" s="9"/>
      <c r="J3" s="1351" t="s">
        <v>1686</v>
      </c>
      <c r="K3" s="1133"/>
      <c r="L3" s="1133"/>
      <c r="M3" s="1133"/>
      <c r="N3" s="1133"/>
      <c r="O3" s="1133"/>
      <c r="P3" s="1448" t="s">
        <v>1685</v>
      </c>
      <c r="Q3" s="1133"/>
      <c r="R3" s="1133"/>
      <c r="S3" s="1133"/>
      <c r="T3" s="1133"/>
      <c r="U3" s="1133"/>
      <c r="V3" s="1133"/>
    </row>
    <row r="4" spans="1:37" s="10" customFormat="1" ht="20.149999999999999" customHeight="1">
      <c r="B4" s="980"/>
      <c r="C4" s="915" t="str">
        <f>dms_SheetHeading2</f>
        <v>Australian Transmission Co.</v>
      </c>
      <c r="D4" s="900"/>
      <c r="E4" s="9"/>
      <c r="F4" s="9"/>
      <c r="G4" s="9"/>
      <c r="H4" s="9"/>
      <c r="J4" s="1352" t="s">
        <v>1687</v>
      </c>
      <c r="K4" s="1134"/>
      <c r="L4" s="1134"/>
      <c r="M4" s="1134"/>
      <c r="N4" s="1134"/>
      <c r="O4" s="1134"/>
      <c r="P4" s="1449" t="s">
        <v>809</v>
      </c>
      <c r="Q4" s="1134"/>
      <c r="R4" s="1134"/>
      <c r="S4" s="1134"/>
      <c r="T4" s="1134"/>
      <c r="U4" s="1134"/>
      <c r="V4" s="1134"/>
    </row>
    <row r="5" spans="1:37" s="10" customFormat="1" ht="20.149999999999999" customHeight="1">
      <c r="B5" s="980"/>
      <c r="C5" s="916" t="str">
        <f>dms_SheetHeading3</f>
        <v>REPORTING STATEMENT: 2026-27</v>
      </c>
      <c r="D5" s="9"/>
      <c r="E5" s="11"/>
      <c r="F5" s="11"/>
      <c r="G5" s="11"/>
      <c r="H5" s="11"/>
      <c r="J5" s="1353" t="s">
        <v>1688</v>
      </c>
      <c r="K5" s="1135"/>
      <c r="L5" s="1135"/>
      <c r="M5" s="1135"/>
      <c r="N5" s="1135"/>
      <c r="O5" s="1135"/>
      <c r="P5" s="1450" t="s">
        <v>810</v>
      </c>
      <c r="Q5" s="1135"/>
      <c r="R5" s="1135"/>
      <c r="S5" s="1135"/>
      <c r="T5" s="1135"/>
      <c r="U5" s="1135"/>
      <c r="V5" s="1135"/>
    </row>
    <row r="6" spans="1:37" s="10" customFormat="1" ht="20.149999999999999" customHeight="1">
      <c r="A6" s="2406"/>
      <c r="B6" s="2407" t="s">
        <v>2615</v>
      </c>
      <c r="C6" s="2471" t="s">
        <v>2694</v>
      </c>
      <c r="D6" s="2472"/>
      <c r="E6" s="2472"/>
      <c r="F6" s="2472"/>
      <c r="G6" s="2472"/>
      <c r="H6" s="2472"/>
      <c r="J6" s="1355" t="s">
        <v>1690</v>
      </c>
      <c r="K6" s="1380"/>
      <c r="L6" s="1381"/>
      <c r="M6" s="1254"/>
      <c r="N6" s="1254"/>
      <c r="O6" s="1254"/>
      <c r="P6" s="1451" t="s">
        <v>1689</v>
      </c>
      <c r="Q6" s="1254"/>
      <c r="R6" s="1254"/>
      <c r="S6" s="1254"/>
      <c r="T6" s="1254"/>
      <c r="U6" s="1254"/>
      <c r="V6" s="1254"/>
    </row>
    <row r="7" spans="1:37" ht="13.5" customHeight="1">
      <c r="Q7" s="958"/>
      <c r="R7" s="959"/>
      <c r="S7" s="959"/>
    </row>
    <row r="8" spans="1:37" s="926" customFormat="1" ht="18.5">
      <c r="C8" s="2489" t="s">
        <v>1992</v>
      </c>
      <c r="D8" s="2493"/>
      <c r="E8" s="2493"/>
      <c r="F8" s="2493"/>
      <c r="G8" s="2493"/>
      <c r="H8" s="2493"/>
    </row>
    <row r="9" spans="1:37" s="926" customFormat="1" ht="15.5">
      <c r="B9" s="582"/>
      <c r="C9" s="582"/>
      <c r="D9" s="582"/>
      <c r="E9" s="582"/>
      <c r="F9" s="582"/>
      <c r="G9" s="582"/>
    </row>
    <row r="10" spans="1:37" s="576" customFormat="1" ht="30" customHeight="1">
      <c r="B10" s="1"/>
      <c r="D10" s="580"/>
      <c r="E10" s="1004" t="s">
        <v>1993</v>
      </c>
      <c r="F10" s="1"/>
      <c r="G10" s="1"/>
      <c r="J10" s="1866" t="s">
        <v>2264</v>
      </c>
      <c r="K10" s="1867" t="s">
        <v>2265</v>
      </c>
      <c r="L10" s="1903" t="s">
        <v>2359</v>
      </c>
    </row>
    <row r="11" spans="1:37" s="15" customFormat="1" ht="18.5">
      <c r="C11" s="995" t="s">
        <v>2347</v>
      </c>
      <c r="D11" s="575" t="s">
        <v>1868</v>
      </c>
      <c r="E11" s="1558" t="s">
        <v>1991</v>
      </c>
      <c r="F11" s="930"/>
      <c r="J11" s="2906" t="s">
        <v>2241</v>
      </c>
      <c r="K11" s="2907"/>
      <c r="L11" s="2908"/>
      <c r="M11" s="930"/>
      <c r="N11" s="930"/>
      <c r="O11" s="930"/>
      <c r="P11" s="930"/>
      <c r="R11" s="930"/>
      <c r="S11" s="930"/>
      <c r="AG11" s="930"/>
      <c r="AH11" s="930"/>
      <c r="AI11" s="930"/>
    </row>
    <row r="12" spans="1:37" s="18" customFormat="1" ht="18.5">
      <c r="A12" s="2013"/>
      <c r="B12" s="2015" t="s">
        <v>2448</v>
      </c>
      <c r="C12" s="931"/>
      <c r="D12" s="584" t="s">
        <v>265</v>
      </c>
      <c r="E12" s="996"/>
      <c r="F12" s="932"/>
      <c r="I12" s="993"/>
      <c r="J12" s="1856" t="str">
        <f t="shared" ref="J12:J18" si="0">IF(ISNONTEXT(E12)=TRUE,"","X")</f>
        <v/>
      </c>
      <c r="K12" s="1857" t="str">
        <f t="shared" ref="K12:K18" si="1">IF(E12&gt;=0=TRUE,"","X")</f>
        <v/>
      </c>
      <c r="L12" s="1862" t="str">
        <f t="shared" ref="L12:L18" si="2">IF(AND(E12&lt;&gt;"",C12&lt;&gt;""),"",IF(AND(ISBLANK(E12),LEFT(C12,5)="&lt;TNSP"),"",IF(AND(ISBLANK(E12),ISBLANK(C12)),"","X")))</f>
        <v/>
      </c>
      <c r="M12" s="994"/>
      <c r="N12" s="994"/>
      <c r="O12" s="994"/>
      <c r="P12" s="994"/>
      <c r="Q12" s="994"/>
      <c r="R12" s="994"/>
      <c r="S12" s="994"/>
    </row>
    <row r="13" spans="1:37" s="18" customFormat="1">
      <c r="B13" s="1"/>
      <c r="C13" s="933"/>
      <c r="D13" s="585" t="s">
        <v>265</v>
      </c>
      <c r="E13" s="997"/>
      <c r="F13" s="932"/>
      <c r="I13" s="1465"/>
      <c r="J13" s="1431" t="str">
        <f t="shared" si="0"/>
        <v/>
      </c>
      <c r="K13" s="1288" t="str">
        <f t="shared" si="1"/>
        <v/>
      </c>
      <c r="L13" s="1432" t="str">
        <f t="shared" si="2"/>
        <v/>
      </c>
      <c r="M13" s="1465"/>
      <c r="N13" s="1465"/>
      <c r="O13" s="1465"/>
      <c r="P13" s="1465"/>
      <c r="Q13" s="1465"/>
      <c r="R13" s="1465"/>
      <c r="AG13" s="1465"/>
      <c r="AH13" s="1465"/>
      <c r="AI13" s="1465"/>
      <c r="AJ13" s="1465"/>
      <c r="AK13" s="1465"/>
    </row>
    <row r="14" spans="1:37" s="18" customFormat="1">
      <c r="B14" s="1"/>
      <c r="C14" s="933"/>
      <c r="D14" s="585" t="s">
        <v>265</v>
      </c>
      <c r="E14" s="997"/>
      <c r="F14" s="932"/>
      <c r="I14" s="1"/>
      <c r="J14" s="1431" t="str">
        <f t="shared" si="0"/>
        <v/>
      </c>
      <c r="K14" s="1288" t="str">
        <f t="shared" si="1"/>
        <v/>
      </c>
      <c r="L14" s="1432" t="str">
        <f t="shared" si="2"/>
        <v/>
      </c>
    </row>
    <row r="15" spans="1:37">
      <c r="C15" s="933"/>
      <c r="D15" s="585" t="s">
        <v>265</v>
      </c>
      <c r="E15" s="997"/>
      <c r="F15" s="932"/>
      <c r="J15" s="1431" t="str">
        <f t="shared" si="0"/>
        <v/>
      </c>
      <c r="K15" s="1288" t="str">
        <f t="shared" si="1"/>
        <v/>
      </c>
      <c r="L15" s="1432" t="str">
        <f t="shared" si="2"/>
        <v/>
      </c>
    </row>
    <row r="16" spans="1:37">
      <c r="C16" s="933"/>
      <c r="D16" s="585" t="s">
        <v>265</v>
      </c>
      <c r="E16" s="997"/>
      <c r="F16" s="932"/>
      <c r="J16" s="1431" t="str">
        <f t="shared" si="0"/>
        <v/>
      </c>
      <c r="K16" s="1288" t="str">
        <f t="shared" si="1"/>
        <v/>
      </c>
      <c r="L16" s="1432" t="str">
        <f t="shared" si="2"/>
        <v/>
      </c>
    </row>
    <row r="17" spans="1:19">
      <c r="C17" s="933"/>
      <c r="D17" s="585" t="s">
        <v>265</v>
      </c>
      <c r="E17" s="997"/>
      <c r="F17" s="932"/>
      <c r="J17" s="1431" t="str">
        <f t="shared" si="0"/>
        <v/>
      </c>
      <c r="K17" s="1288" t="str">
        <f t="shared" si="1"/>
        <v/>
      </c>
      <c r="L17" s="1432" t="str">
        <f t="shared" si="2"/>
        <v/>
      </c>
    </row>
    <row r="18" spans="1:19">
      <c r="B18" s="1458" t="s">
        <v>2317</v>
      </c>
      <c r="C18" s="1428"/>
      <c r="D18" s="586" t="s">
        <v>265</v>
      </c>
      <c r="E18" s="998"/>
      <c r="F18" s="934"/>
      <c r="J18" s="1433" t="str">
        <f t="shared" si="0"/>
        <v/>
      </c>
      <c r="K18" s="1434" t="str">
        <f t="shared" si="1"/>
        <v/>
      </c>
      <c r="L18" s="1435" t="str">
        <f t="shared" si="2"/>
        <v/>
      </c>
    </row>
    <row r="19" spans="1:19" ht="15.75" customHeight="1">
      <c r="C19" s="999" t="s">
        <v>1994</v>
      </c>
      <c r="D19" s="1000" t="s">
        <v>265</v>
      </c>
      <c r="E19" s="1001">
        <f>SUM(dms_020501_Values)</f>
        <v>0</v>
      </c>
    </row>
    <row r="20" spans="1:19" ht="21" customHeight="1"/>
    <row r="21" spans="1:19" s="17" customFormat="1" ht="18" customHeight="1">
      <c r="C21" s="2489" t="s">
        <v>211</v>
      </c>
      <c r="D21" s="2493"/>
      <c r="E21" s="2493"/>
      <c r="F21" s="2493"/>
      <c r="G21" s="2493"/>
      <c r="H21" s="2493"/>
      <c r="J21" s="594"/>
      <c r="K21" s="594"/>
      <c r="L21" s="594"/>
    </row>
    <row r="22" spans="1:19" s="594" customFormat="1" ht="9.75" customHeight="1">
      <c r="C22" s="961"/>
      <c r="D22" s="961"/>
      <c r="E22" s="582"/>
      <c r="F22" s="961"/>
      <c r="G22" s="961"/>
      <c r="H22" s="961"/>
    </row>
    <row r="23" spans="1:19" s="594" customFormat="1" ht="27.75" customHeight="1">
      <c r="D23" s="961"/>
      <c r="E23" s="928" t="s">
        <v>1995</v>
      </c>
      <c r="F23" s="928" t="s">
        <v>1996</v>
      </c>
      <c r="G23" s="928" t="s">
        <v>1724</v>
      </c>
      <c r="H23" s="928" t="s">
        <v>1997</v>
      </c>
      <c r="J23" s="2496" t="s">
        <v>2264</v>
      </c>
      <c r="K23" s="2497" t="s">
        <v>2265</v>
      </c>
      <c r="L23" s="2498" t="s">
        <v>2479</v>
      </c>
      <c r="M23" s="2496" t="s">
        <v>2264</v>
      </c>
      <c r="N23" s="2497" t="s">
        <v>2265</v>
      </c>
      <c r="O23" s="2498" t="s">
        <v>2359</v>
      </c>
      <c r="P23" s="2499" t="s">
        <v>1735</v>
      </c>
      <c r="Q23" s="2498" t="s">
        <v>2479</v>
      </c>
      <c r="R23" s="2499" t="s">
        <v>2268</v>
      </c>
      <c r="S23" s="2498" t="s">
        <v>2359</v>
      </c>
    </row>
    <row r="24" spans="1:19" s="594" customFormat="1" ht="15" customHeight="1">
      <c r="C24" s="1046" t="str">
        <f>C11</f>
        <v>TNSP's Connection Project Name</v>
      </c>
      <c r="D24" s="575" t="s">
        <v>1868</v>
      </c>
      <c r="E24" s="1003" t="s">
        <v>509</v>
      </c>
      <c r="F24" s="1003" t="s">
        <v>1723</v>
      </c>
      <c r="G24" s="1003" t="s">
        <v>1724</v>
      </c>
      <c r="H24" s="1003" t="s">
        <v>2367</v>
      </c>
      <c r="J24" s="2911" t="s">
        <v>1995</v>
      </c>
      <c r="K24" s="2912"/>
      <c r="L24" s="2913"/>
      <c r="M24" s="2911" t="s">
        <v>2286</v>
      </c>
      <c r="N24" s="2912"/>
      <c r="O24" s="2913"/>
      <c r="P24" s="2911" t="s">
        <v>2341</v>
      </c>
      <c r="Q24" s="2913"/>
      <c r="R24" s="2909" t="s">
        <v>1725</v>
      </c>
      <c r="S24" s="2910"/>
    </row>
    <row r="25" spans="1:19" ht="15" customHeight="1">
      <c r="A25" s="2013"/>
      <c r="B25" s="2015" t="s">
        <v>2449</v>
      </c>
      <c r="C25" s="1898" t="str">
        <f t="shared" ref="C25:C30" si="3">IF(ISBLANK(C12),"",C12)</f>
        <v/>
      </c>
      <c r="D25" s="1899"/>
      <c r="E25" s="2000"/>
      <c r="F25" s="2000"/>
      <c r="G25" s="2002"/>
      <c r="H25" s="2005"/>
      <c r="J25" s="2384" t="str">
        <f t="shared" ref="J25:J31" si="4">IF(ISNONTEXT(E25)=TRUE,"","X")</f>
        <v/>
      </c>
      <c r="K25" s="2385" t="str">
        <f t="shared" ref="K25:K31" si="5">IF(E25&gt;=0=TRUE,"","X")</f>
        <v/>
      </c>
      <c r="L25" s="2500"/>
      <c r="M25" s="2384" t="str">
        <f t="shared" ref="M25:M31" si="6">IF(ISNONTEXT(F25)=TRUE,"","X")</f>
        <v/>
      </c>
      <c r="N25" s="2385" t="str">
        <f t="shared" ref="N25:N31" si="7">IF(F25&gt;=0=TRUE,"","X")</f>
        <v/>
      </c>
      <c r="O25" s="2421" t="str">
        <f>IF(AND(F25&lt;&gt;"",C12&lt;&gt;""),"",IF(AND(ISBLANK(F25),LEFT(C12,5)="&lt;TNSP"),"",IF(AND(ISBLANK(F25),C12=""),"","X")))</f>
        <v/>
      </c>
      <c r="P25" s="2384" t="str">
        <f>IF(G25="","",IF(AND(OR(G25="Underground",G25="Overhead")),"","X"))</f>
        <v/>
      </c>
      <c r="Q25" s="2500"/>
      <c r="R25" s="2384" t="str">
        <f t="shared" ref="R25:R31" si="8">IF(C12="","",IF(LEFT(C12,5)="&lt;TNSP","",IF(AND(LEN(H25)=4,ISNONTEXT(H25)=TRUE),"","X")))</f>
        <v/>
      </c>
      <c r="S25" s="2421" t="str">
        <f t="shared" ref="S25:S31" si="9">IF(AND(H25&lt;&gt;"",C12&lt;&gt;""),"",IF(AND(ISBLANK(H25),LEFT(C12,5)="&lt;TNSP"),"",IF(AND(ISBLANK(H25),C12=""),"","X")))</f>
        <v/>
      </c>
    </row>
    <row r="26" spans="1:19" ht="15" customHeight="1">
      <c r="C26" s="1900" t="str">
        <f t="shared" si="3"/>
        <v/>
      </c>
      <c r="D26" s="1897"/>
      <c r="E26" s="1559"/>
      <c r="F26" s="1559"/>
      <c r="G26" s="2003"/>
      <c r="H26" s="2006"/>
      <c r="J26" s="1431" t="str">
        <f t="shared" si="4"/>
        <v/>
      </c>
      <c r="K26" s="1288" t="str">
        <f t="shared" si="5"/>
        <v/>
      </c>
      <c r="L26" s="2501"/>
      <c r="M26" s="1431" t="str">
        <f t="shared" si="6"/>
        <v/>
      </c>
      <c r="N26" s="1288" t="str">
        <f t="shared" si="7"/>
        <v/>
      </c>
      <c r="O26" s="1432" t="str">
        <f t="shared" ref="O26:O31" si="10">IF(AND(F26&lt;&gt;"",C26&lt;&gt;""),"",IF(AND(ISBLANK(F26),LEFT(C26,5)="&lt;TNSP"),"",IF(AND(ISBLANK(F26),C26=""),"","X")))</f>
        <v/>
      </c>
      <c r="P26" s="1431" t="str">
        <f t="shared" ref="P26:P31" si="11">IF(G26="","",IF(OR(G26="Underground",G26="Overhead"),"","X"))</f>
        <v/>
      </c>
      <c r="Q26" s="1437"/>
      <c r="R26" s="1431" t="str">
        <f t="shared" si="8"/>
        <v/>
      </c>
      <c r="S26" s="1432" t="str">
        <f t="shared" si="9"/>
        <v/>
      </c>
    </row>
    <row r="27" spans="1:19" ht="15" customHeight="1">
      <c r="C27" s="1900" t="str">
        <f t="shared" si="3"/>
        <v/>
      </c>
      <c r="D27" s="1897"/>
      <c r="E27" s="1559"/>
      <c r="F27" s="1559"/>
      <c r="G27" s="2003"/>
      <c r="H27" s="2006"/>
      <c r="J27" s="1431" t="str">
        <f t="shared" si="4"/>
        <v/>
      </c>
      <c r="K27" s="1288" t="str">
        <f t="shared" si="5"/>
        <v/>
      </c>
      <c r="L27" s="2501"/>
      <c r="M27" s="1431" t="str">
        <f t="shared" si="6"/>
        <v/>
      </c>
      <c r="N27" s="1288" t="str">
        <f t="shared" si="7"/>
        <v/>
      </c>
      <c r="O27" s="1432" t="str">
        <f t="shared" si="10"/>
        <v/>
      </c>
      <c r="P27" s="1431" t="str">
        <f t="shared" si="11"/>
        <v/>
      </c>
      <c r="Q27" s="1437"/>
      <c r="R27" s="1431" t="str">
        <f t="shared" si="8"/>
        <v/>
      </c>
      <c r="S27" s="1432" t="str">
        <f t="shared" si="9"/>
        <v/>
      </c>
    </row>
    <row r="28" spans="1:19" ht="15" customHeight="1">
      <c r="A28" s="1357"/>
      <c r="C28" s="1900" t="str">
        <f t="shared" si="3"/>
        <v/>
      </c>
      <c r="D28" s="1897"/>
      <c r="E28" s="1559"/>
      <c r="F28" s="1559"/>
      <c r="G28" s="2003"/>
      <c r="H28" s="2006"/>
      <c r="J28" s="1431" t="str">
        <f t="shared" si="4"/>
        <v/>
      </c>
      <c r="K28" s="1288" t="str">
        <f t="shared" si="5"/>
        <v/>
      </c>
      <c r="L28" s="2501"/>
      <c r="M28" s="1431" t="str">
        <f t="shared" si="6"/>
        <v/>
      </c>
      <c r="N28" s="1288" t="str">
        <f t="shared" si="7"/>
        <v/>
      </c>
      <c r="O28" s="1432" t="str">
        <f t="shared" si="10"/>
        <v/>
      </c>
      <c r="P28" s="1431" t="str">
        <f t="shared" si="11"/>
        <v/>
      </c>
      <c r="Q28" s="1437"/>
      <c r="R28" s="1431" t="str">
        <f t="shared" si="8"/>
        <v/>
      </c>
      <c r="S28" s="1432" t="str">
        <f t="shared" si="9"/>
        <v/>
      </c>
    </row>
    <row r="29" spans="1:19" ht="15" customHeight="1">
      <c r="C29" s="1900" t="str">
        <f t="shared" si="3"/>
        <v/>
      </c>
      <c r="D29" s="1897"/>
      <c r="E29" s="1559"/>
      <c r="F29" s="1559"/>
      <c r="G29" s="2003"/>
      <c r="H29" s="2006"/>
      <c r="J29" s="1431" t="str">
        <f t="shared" si="4"/>
        <v/>
      </c>
      <c r="K29" s="1288" t="str">
        <f t="shared" si="5"/>
        <v/>
      </c>
      <c r="L29" s="2501"/>
      <c r="M29" s="1431" t="str">
        <f t="shared" si="6"/>
        <v/>
      </c>
      <c r="N29" s="1288" t="str">
        <f t="shared" si="7"/>
        <v/>
      </c>
      <c r="O29" s="1432" t="str">
        <f t="shared" si="10"/>
        <v/>
      </c>
      <c r="P29" s="1431" t="str">
        <f t="shared" si="11"/>
        <v/>
      </c>
      <c r="Q29" s="1437"/>
      <c r="R29" s="1431" t="str">
        <f t="shared" si="8"/>
        <v/>
      </c>
      <c r="S29" s="1432" t="str">
        <f t="shared" si="9"/>
        <v/>
      </c>
    </row>
    <row r="30" spans="1:19" ht="15" customHeight="1">
      <c r="C30" s="1900" t="str">
        <f t="shared" si="3"/>
        <v/>
      </c>
      <c r="D30" s="1897"/>
      <c r="E30" s="1559"/>
      <c r="F30" s="1559"/>
      <c r="G30" s="2003"/>
      <c r="H30" s="2006"/>
      <c r="J30" s="1431" t="str">
        <f t="shared" si="4"/>
        <v/>
      </c>
      <c r="K30" s="1288" t="str">
        <f t="shared" si="5"/>
        <v/>
      </c>
      <c r="L30" s="2501"/>
      <c r="M30" s="1431" t="str">
        <f t="shared" si="6"/>
        <v/>
      </c>
      <c r="N30" s="1288" t="str">
        <f t="shared" si="7"/>
        <v/>
      </c>
      <c r="O30" s="1432" t="str">
        <f t="shared" si="10"/>
        <v/>
      </c>
      <c r="P30" s="1431" t="str">
        <f t="shared" si="11"/>
        <v/>
      </c>
      <c r="Q30" s="1437"/>
      <c r="R30" s="1431" t="str">
        <f t="shared" si="8"/>
        <v/>
      </c>
      <c r="S30" s="1432" t="str">
        <f t="shared" si="9"/>
        <v/>
      </c>
    </row>
    <row r="31" spans="1:19" ht="15" customHeight="1">
      <c r="B31" s="1466" t="s">
        <v>2317</v>
      </c>
      <c r="C31" s="1901" t="str">
        <f t="shared" ref="C31" si="12">IF(ISBLANK(C18),"",C18)</f>
        <v/>
      </c>
      <c r="D31" s="1902"/>
      <c r="E31" s="2001"/>
      <c r="F31" s="2001"/>
      <c r="G31" s="2004"/>
      <c r="H31" s="2007"/>
      <c r="J31" s="1433" t="str">
        <f t="shared" si="4"/>
        <v/>
      </c>
      <c r="K31" s="1434" t="str">
        <f t="shared" si="5"/>
        <v/>
      </c>
      <c r="L31" s="2502"/>
      <c r="M31" s="1433" t="str">
        <f t="shared" si="6"/>
        <v/>
      </c>
      <c r="N31" s="1434" t="str">
        <f t="shared" si="7"/>
        <v/>
      </c>
      <c r="O31" s="1435" t="str">
        <f t="shared" si="10"/>
        <v/>
      </c>
      <c r="P31" s="1433" t="str">
        <f t="shared" si="11"/>
        <v/>
      </c>
      <c r="Q31" s="1446"/>
      <c r="R31" s="1433" t="str">
        <f t="shared" si="8"/>
        <v/>
      </c>
      <c r="S31" s="1435" t="str">
        <f t="shared" si="9"/>
        <v/>
      </c>
    </row>
    <row r="32" spans="1:19" ht="15" customHeight="1">
      <c r="J32" s="926"/>
      <c r="K32" s="926"/>
      <c r="L32" s="926"/>
    </row>
    <row r="33" spans="1:12" ht="15" customHeight="1">
      <c r="J33" s="926"/>
      <c r="K33" s="926"/>
      <c r="L33" s="926"/>
    </row>
    <row r="34" spans="1:12" ht="15" customHeight="1">
      <c r="A34" s="1020"/>
      <c r="B34" s="1020"/>
      <c r="C34" s="1020"/>
      <c r="D34" s="1020"/>
      <c r="E34" s="1020"/>
      <c r="J34" s="926"/>
      <c r="K34" s="926"/>
      <c r="L34" s="926"/>
    </row>
    <row r="35" spans="1:12" ht="15" customHeight="1">
      <c r="A35" s="1020"/>
      <c r="B35" s="1020"/>
      <c r="C35" s="1452" t="s">
        <v>2332</v>
      </c>
      <c r="D35" s="1452"/>
      <c r="E35" s="1020"/>
    </row>
    <row r="36" spans="1:12" ht="15" customHeight="1">
      <c r="A36" s="1020"/>
      <c r="B36" s="1020"/>
      <c r="C36" s="2375" t="s">
        <v>2409</v>
      </c>
      <c r="D36" s="1020"/>
      <c r="E36" s="1020"/>
    </row>
    <row r="37" spans="1:12" ht="15" customHeight="1"/>
    <row r="38" spans="1:12" ht="15" customHeight="1"/>
  </sheetData>
  <mergeCells count="7">
    <mergeCell ref="A1:B1"/>
    <mergeCell ref="A2:B2"/>
    <mergeCell ref="J11:L11"/>
    <mergeCell ref="R24:S24"/>
    <mergeCell ref="J24:L24"/>
    <mergeCell ref="M24:O24"/>
    <mergeCell ref="P24:Q24"/>
  </mergeCells>
  <conditionalFormatting sqref="C35">
    <cfRule type="cellIs" dxfId="73" priority="1" operator="equal">
      <formula>FALSE</formula>
    </cfRule>
  </conditionalFormatting>
  <dataValidations count="4">
    <dataValidation allowBlank="1" sqref="J3:J6 P3:P6 J10:L10 Q23 S23 J23:O23" xr:uid="{95992194-B16B-46D0-894E-365D25878E35}"/>
    <dataValidation allowBlank="1" showErrorMessage="1" sqref="C35:D35 C10:E19 E25:H31 A2" xr:uid="{88F0FD38-A6FE-47FD-AD05-8866B3847ACD}"/>
    <dataValidation type="textLength" operator="lessThanOrEqual" allowBlank="1" showInputMessage="1" showErrorMessage="1" promptTitle="Project" prompt="Enter project description" sqref="D25:D31" xr:uid="{C323371C-F55E-4DE7-BEF9-0D8EDFDA213A}">
      <formula1>150</formula1>
    </dataValidation>
    <dataValidation type="textLength" operator="lessThanOrEqual" allowBlank="1" showErrorMessage="1" promptTitle="Project" prompt="Enter project description" sqref="C25:C31" xr:uid="{71F994E3-0245-47CF-A9A1-DF9053B49E62}">
      <formula1>150</formula1>
    </dataValidation>
  </dataValidations>
  <pageMargins left="0.70866141732283472" right="0.70866141732283472" top="0.74803149606299213" bottom="0.74803149606299213" header="0.31496062992125984" footer="0.31496062992125984"/>
  <pageSetup paperSize="9" scale="2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820</vt:i4>
      </vt:variant>
    </vt:vector>
  </HeadingPairs>
  <TitlesOfParts>
    <vt:vector size="861" baseType="lpstr">
      <vt:lpstr>CONTENTS</vt:lpstr>
      <vt:lpstr>Concepts</vt:lpstr>
      <vt:lpstr>Business &amp; other details</vt:lpstr>
      <vt:lpstr>Assurance requirements by table</vt:lpstr>
      <vt:lpstr>2.1 Expenditure summary</vt:lpstr>
      <vt:lpstr>2.2 Repex</vt:lpstr>
      <vt:lpstr>2.3 Augex</vt:lpstr>
      <vt:lpstr>2.4 Capex by Asset Class</vt:lpstr>
      <vt:lpstr>2.5 Connections</vt:lpstr>
      <vt:lpstr>2.6 Non-network</vt:lpstr>
      <vt:lpstr>2.7 Vegetation management</vt:lpstr>
      <vt:lpstr>2.8 Maintenance</vt:lpstr>
      <vt:lpstr>2.10 Overheads</vt:lpstr>
      <vt:lpstr>2.12 Input table</vt:lpstr>
      <vt:lpstr>3.1 Revenue</vt:lpstr>
      <vt:lpstr>3.2B Provisions</vt:lpstr>
      <vt:lpstr>3.3 Assets</vt:lpstr>
      <vt:lpstr>3.4 Operational data</vt:lpstr>
      <vt:lpstr>3.5 Physical assets</vt:lpstr>
      <vt:lpstr>3.6 Quality of services</vt:lpstr>
      <vt:lpstr>3.7 Operating environment</vt:lpstr>
      <vt:lpstr>5.2 Asset Age Profile</vt:lpstr>
      <vt:lpstr>5.3 MD - Network level</vt:lpstr>
      <vt:lpstr>5.4 MD &amp; utilisation-spatial</vt:lpstr>
      <vt:lpstr>ALTERNATE 5.4 MD &amp; utilisation</vt:lpstr>
      <vt:lpstr>7.5 Large projects</vt:lpstr>
      <vt:lpstr>7.6 Price Reduction</vt:lpstr>
      <vt:lpstr>7.7 Related Party Transactions</vt:lpstr>
      <vt:lpstr>7.9 MIC</vt:lpstr>
      <vt:lpstr>8.5 Operating Expenditure</vt:lpstr>
      <vt:lpstr>8.6 Ind Asset Base Roll Fwd</vt:lpstr>
      <vt:lpstr>8.7 Profitability Tax Data</vt:lpstr>
      <vt:lpstr>8.8 Revenue Requirements</vt:lpstr>
      <vt:lpstr>9.1 Income Statement (ASA)</vt:lpstr>
      <vt:lpstr>9.2 Income Statement (RA)</vt:lpstr>
      <vt:lpstr>NSP additional information</vt:lpstr>
      <vt:lpstr>LOS - x &amp; y values</vt:lpstr>
      <vt:lpstr>AER CF</vt:lpstr>
      <vt:lpstr>AER NRs</vt:lpstr>
      <vt:lpstr>AER lookups</vt:lpstr>
      <vt:lpstr>AER ETL</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dms_020303_01_UOM</vt:lpstr>
      <vt:lpstr>dms_020401_01_Rows</vt:lpstr>
      <vt:lpstr>dms_020401_01_Values</vt:lpstr>
      <vt:lpstr>dms_020401_02_Values</vt:lpstr>
      <vt:lpstr>dms_020401_03_Values</vt:lpstr>
      <vt:lpstr>dms_020401_04_Values</vt:lpstr>
      <vt:lpstr>dms_020401_05_Values</vt:lpstr>
      <vt:lpstr>dms_020401_06_Rows</vt:lpstr>
      <vt:lpstr>dms_020401_06_Values</vt:lpstr>
      <vt:lpstr>dms_020402_01_Rows</vt:lpstr>
      <vt:lpstr>dms_020402_01_Values</vt:lpstr>
      <vt:lpstr>dms_020402_02_Values</vt:lpstr>
      <vt:lpstr>dms_020402_03_Values</vt:lpstr>
      <vt:lpstr>dms_020402_04_Values</vt:lpstr>
      <vt:lpstr>dms_020402_06_Rows</vt:lpstr>
      <vt:lpstr>dms_020402_06_Values</vt:lpstr>
      <vt:lpstr>dms_020501_01_Rows</vt:lpstr>
      <vt:lpstr>dms_020501_01_UOM</vt:lpstr>
      <vt:lpstr>dms_020501_02_UOM</vt:lpstr>
      <vt:lpstr>dms_020501_03_UOM</vt:lpstr>
      <vt:lpstr>dms_020501_04_UOM</vt:lpstr>
      <vt:lpstr>dms_020501_Values</vt:lpstr>
      <vt:lpstr>dms_020502_01_Values</vt:lpstr>
      <vt:lpstr>dms_020502_02_Values</vt:lpstr>
      <vt:lpstr>dms_020502_03_Values</vt:lpstr>
      <vt:lpstr>dms_020502_04_Values</vt:lpstr>
      <vt:lpstr>dms_020502_Rows</vt:lpstr>
      <vt:lpstr>dms_020601_01_dev_capex_Values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dms_020701_02_UOM</vt:lpstr>
      <vt:lpstr>dms_020701_02_Values</vt:lpstr>
      <vt:lpstr>dms_020701_03_Values</vt:lpstr>
      <vt:lpstr>dms_020701_04_Values</vt:lpstr>
      <vt:lpstr>dms_020701_05_Values</vt:lpstr>
      <vt:lpstr>dms_020702_01_Rows</vt:lpstr>
      <vt:lpstr>dms_020702_01_Values</vt:lpstr>
      <vt:lpstr>dms_020702_02_Values</vt:lpstr>
      <vt:lpstr>dms_020702_03_Values</vt:lpstr>
      <vt:lpstr>dms_020702_04_Values</vt:lpstr>
      <vt:lpstr>dms_020702_05_Values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dms_0306_Year</vt:lpstr>
      <vt:lpstr>dms_030601_01_Rows</vt:lpstr>
      <vt:lpstr>dms_030601_01_UOM</vt:lpstr>
      <vt:lpstr>dms_030601_01_Values</vt:lpstr>
      <vt:lpstr>dms_030601_02_Rows</vt:lpstr>
      <vt:lpstr>dms_030601_02_UOM</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dms_030603_Values</vt:lpstr>
      <vt:lpstr>dms_030604_Rows</vt:lpstr>
      <vt:lpstr>dms_030604_Values</vt:lpstr>
      <vt:lpstr>dms_030605_UOM</vt:lpstr>
      <vt:lpstr>dms_03060703_UOM</vt:lpstr>
      <vt:lpstr>dms_030701_01_Rows</vt:lpstr>
      <vt:lpstr>dms_030701_01_UOM</vt:lpstr>
      <vt:lpstr>dms_030701_01_Values</vt:lpstr>
      <vt:lpstr>dms_030701_01b_Rows</vt:lpstr>
      <vt:lpstr>dms_030701_01b_Values</vt:lpstr>
      <vt:lpstr>dms_030702_01_Rows</vt:lpstr>
      <vt:lpstr>dms_030702_01_UOM</vt:lpstr>
      <vt:lpstr>dms_030702_01_Values</vt:lpstr>
      <vt:lpstr>dms_030702_01b_Rows</vt:lpstr>
      <vt:lpstr>dms_030702_01b_Values</vt:lpstr>
      <vt:lpstr>dms_030703_01_UOM</vt:lpstr>
      <vt:lpstr>dms_040102_01_UOM</vt:lpstr>
      <vt:lpstr>dms_040102_04_UOM</vt:lpstr>
      <vt:lpstr>dms_0502_Inst_Year</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dms_050301_04_Rows</vt:lpstr>
      <vt:lpstr>dms_050301_04_Values</vt:lpstr>
      <vt:lpstr>dms_050401_Adjustments</vt:lpstr>
      <vt:lpstr>dms_050401_Connection_Name</vt:lpstr>
      <vt:lpstr>dms_050401_Date</vt:lpstr>
      <vt:lpstr>dms_050401_Incidence</vt:lpstr>
      <vt:lpstr>dms_050401_Rating</vt:lpstr>
      <vt:lpstr>dms_050401_RawMD_MVA</vt:lpstr>
      <vt:lpstr>dms_050401_RawMD_MW</vt:lpstr>
      <vt:lpstr>dms_050401_Season</vt:lpstr>
      <vt:lpstr>dms_050401_Time</vt:lpstr>
      <vt:lpstr>dms_050401_WeatherMD_10_MVA</vt:lpstr>
      <vt:lpstr>dms_050401_WeatherMD_10_MW</vt:lpstr>
      <vt:lpstr>dms_050401_WeatherMD_50_MVA</vt:lpstr>
      <vt:lpstr>dms_050401_WeatherMD_50_MW</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dms_070501b_Values</vt:lpstr>
      <vt:lpstr>dms_070502_Rows</vt:lpstr>
      <vt:lpstr>dms_070502_Values</vt:lpstr>
      <vt:lpstr>dms_070502b_Values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dms_ABN</vt:lpstr>
      <vt:lpstr>dms_ABN_List</vt:lpstr>
      <vt:lpstr>dms_Addr1</vt:lpstr>
      <vt:lpstr>dms_Addr1_List</vt:lpstr>
      <vt:lpstr>dms_Addr2</vt:lpstr>
      <vt:lpstr>dms_Addr2_List</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vt:lpstr>
      <vt:lpstr>dms_PAddr1_List</vt:lpstr>
      <vt:lpstr>dms_PAddr2</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vt:lpstr>
      <vt:lpstr>dms_PState_List</vt:lpstr>
      <vt:lpstr>dms_PSuburb</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vt:lpstr>
      <vt:lpstr>dms_State_List</vt:lpstr>
      <vt:lpstr>dms_STPIS_Exclusion_List</vt:lpstr>
      <vt:lpstr>dms_SubmissionDate</vt:lpstr>
      <vt:lpstr>dms_Suburb</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2026-03-25T00:33:33Z</dcterms:created>
  <dcterms:modified xsi:type="dcterms:W3CDTF">2026-03-25T00:33:58Z</dcterms:modified>
</cp:coreProperties>
</file>